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ESI Moon\Desktop\python workplace\gesi_model-master\Gesi_model_simple_1\Gesi_model_simple\GESI_simple\examples\1\"/>
    </mc:Choice>
  </mc:AlternateContent>
  <xr:revisionPtr revIDLastSave="0" documentId="13_ncr:1_{F4F5B83E-C2EF-4BF1-B31E-C67BD94B852E}" xr6:coauthVersionLast="47" xr6:coauthVersionMax="47" xr10:uidLastSave="{00000000-0000-0000-0000-000000000000}"/>
  <bookViews>
    <workbookView xWindow="9645" yWindow="2970" windowWidth="28800" windowHeight="11385" tabRatio="611" firstSheet="3" activeTab="4" xr2:uid="{00000000-000D-0000-FFFF-FFFF00000000}"/>
  </bookViews>
  <sheets>
    <sheet name="power sector scenario" sheetId="22" r:id="rId1"/>
    <sheet name="Transportation_scenario" sheetId="21" r:id="rId2"/>
    <sheet name="Residential_building" sheetId="14" r:id="rId3"/>
    <sheet name="Non_residential_building" sheetId="19" r:id="rId4"/>
    <sheet name="Industry_scenario" sheetId="24" r:id="rId5"/>
    <sheet name="control" sheetId="1" state="veryHidden" r:id="rId6"/>
    <sheet name="Coal" sheetId="2" state="veryHidden" r:id="rId7"/>
    <sheet name="NG" sheetId="3" state="veryHidden" r:id="rId8"/>
    <sheet name="Hourly" sheetId="4" state="veryHidden" r:id="rId9"/>
    <sheet name="Economy" sheetId="7" state="veryHidden" r:id="rId10"/>
    <sheet name="costs" sheetId="5" state="veryHidden" r:id="rId11"/>
    <sheet name="specs" sheetId="6" state="veryHidden" r:id="rId12"/>
    <sheet name="Fuel_costs" sheetId="8" r:id="rId13"/>
    <sheet name="Transportation" sheetId="9" state="veryHidden" r:id="rId14"/>
    <sheet name="Industry demand" sheetId="12" r:id="rId15"/>
    <sheet name="industry_C" sheetId="26" state="veryHidden" r:id="rId16"/>
    <sheet name="Macro economy factor" sheetId="15" state="veryHidden" r:id="rId17"/>
    <sheet name="space_removal" sheetId="16" state="veryHidden" r:id="rId18"/>
    <sheet name="building energy demand" sheetId="17" state="veryHidden" r:id="rId19"/>
    <sheet name="building non-electricity (real)" sheetId="18" state="veryHidden" r:id="rId20"/>
    <sheet name="Sheet3" sheetId="20" state="veryHidden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2" l="1"/>
  <c r="E8" i="22"/>
  <c r="I20" i="22" l="1"/>
  <c r="H58" i="21" l="1"/>
  <c r="G58" i="21"/>
  <c r="F58" i="21"/>
  <c r="E58" i="21"/>
  <c r="D58" i="21"/>
  <c r="G25" i="21"/>
  <c r="H25" i="21" s="1"/>
  <c r="I25" i="21" s="1"/>
  <c r="G24" i="21"/>
  <c r="H24" i="21" s="1"/>
  <c r="I24" i="21" s="1"/>
  <c r="E24" i="21"/>
  <c r="D24" i="21"/>
  <c r="I26" i="22"/>
  <c r="H26" i="22"/>
  <c r="G26" i="22"/>
  <c r="F26" i="22"/>
  <c r="E41" i="22" l="1"/>
  <c r="F41" i="22"/>
  <c r="G41" i="22"/>
  <c r="H41" i="22"/>
  <c r="I41" i="22"/>
  <c r="D41" i="22"/>
  <c r="C145" i="24"/>
  <c r="C144" i="24"/>
  <c r="I138" i="24"/>
  <c r="H138" i="24"/>
  <c r="G138" i="24"/>
  <c r="F138" i="24"/>
  <c r="E138" i="24"/>
  <c r="D138" i="24"/>
  <c r="C138" i="24"/>
  <c r="C137" i="24"/>
  <c r="C143" i="24"/>
  <c r="C136" i="24"/>
  <c r="AG81" i="12"/>
  <c r="AF81" i="12"/>
  <c r="AE81" i="12"/>
  <c r="AD81" i="12"/>
  <c r="AC81" i="12"/>
  <c r="AB81" i="12"/>
  <c r="AG80" i="12"/>
  <c r="AF80" i="12"/>
  <c r="AE80" i="12"/>
  <c r="AD80" i="12"/>
  <c r="AC80" i="12"/>
  <c r="AB80" i="12"/>
  <c r="I86" i="19"/>
  <c r="L86" i="19" s="1"/>
  <c r="M86" i="19" s="1"/>
  <c r="J86" i="19"/>
  <c r="K86" i="19"/>
  <c r="I87" i="19"/>
  <c r="J87" i="19"/>
  <c r="K87" i="19"/>
  <c r="L87" i="19"/>
  <c r="M87" i="19" s="1"/>
  <c r="I88" i="19"/>
  <c r="J88" i="19"/>
  <c r="K88" i="19"/>
  <c r="L88" i="19"/>
  <c r="M88" i="19"/>
  <c r="I89" i="19"/>
  <c r="J89" i="19"/>
  <c r="K89" i="19"/>
  <c r="L89" i="19"/>
  <c r="M89" i="19"/>
  <c r="I90" i="19"/>
  <c r="L90" i="19" s="1"/>
  <c r="M90" i="19" s="1"/>
  <c r="J90" i="19"/>
  <c r="K90" i="19"/>
  <c r="I91" i="19"/>
  <c r="L91" i="19" s="1"/>
  <c r="M91" i="19" s="1"/>
  <c r="J91" i="19"/>
  <c r="K91" i="19"/>
  <c r="I92" i="19"/>
  <c r="J92" i="19"/>
  <c r="K92" i="19"/>
  <c r="L92" i="19"/>
  <c r="M92" i="19" s="1"/>
  <c r="I93" i="19"/>
  <c r="L93" i="19" s="1"/>
  <c r="M93" i="19" s="1"/>
  <c r="J93" i="19"/>
  <c r="K93" i="19"/>
  <c r="I94" i="19"/>
  <c r="L94" i="19" s="1"/>
  <c r="M94" i="19" s="1"/>
  <c r="J94" i="19"/>
  <c r="K94" i="19"/>
  <c r="I95" i="19"/>
  <c r="J95" i="19"/>
  <c r="K95" i="19"/>
  <c r="L95" i="19"/>
  <c r="M95" i="19"/>
  <c r="D96" i="19"/>
  <c r="F96" i="19"/>
  <c r="L96" i="19"/>
  <c r="D97" i="19"/>
  <c r="F97" i="19"/>
  <c r="D98" i="19"/>
  <c r="F98" i="19" s="1"/>
  <c r="D99" i="19"/>
  <c r="F99" i="19" s="1"/>
  <c r="D100" i="19"/>
  <c r="F100" i="19" s="1"/>
  <c r="D101" i="19"/>
  <c r="F101" i="19"/>
  <c r="I34" i="8"/>
  <c r="J34" i="8"/>
  <c r="K34" i="8"/>
  <c r="L34" i="8"/>
  <c r="M34" i="8"/>
  <c r="I35" i="8"/>
  <c r="J35" i="8"/>
  <c r="K35" i="8"/>
  <c r="L35" i="8"/>
  <c r="M35" i="8"/>
  <c r="H35" i="8"/>
  <c r="H34" i="8"/>
  <c r="I36" i="8"/>
  <c r="J36" i="8"/>
  <c r="K36" i="8"/>
  <c r="L36" i="8"/>
  <c r="M36" i="8"/>
  <c r="C146" i="24" l="1"/>
  <c r="C139" i="24"/>
  <c r="C51" i="6"/>
  <c r="D51" i="6"/>
  <c r="E51" i="6"/>
  <c r="F51" i="6"/>
  <c r="G51" i="6"/>
  <c r="B51" i="6"/>
  <c r="I19" i="7"/>
  <c r="B46" i="8"/>
  <c r="B45" i="8"/>
  <c r="B44" i="8"/>
  <c r="B43" i="8"/>
  <c r="B42" i="8"/>
  <c r="D3" i="22"/>
  <c r="U21" i="9" l="1"/>
  <c r="V21" i="9"/>
  <c r="W21" i="9"/>
  <c r="X21" i="9"/>
  <c r="Y21" i="9"/>
  <c r="Z21" i="9"/>
  <c r="AA21" i="9"/>
  <c r="U22" i="9"/>
  <c r="V22" i="9"/>
  <c r="W22" i="9"/>
  <c r="X22" i="9"/>
  <c r="Y22" i="9"/>
  <c r="Z22" i="9"/>
  <c r="AA22" i="9"/>
  <c r="V20" i="9"/>
  <c r="W20" i="9"/>
  <c r="X20" i="9"/>
  <c r="Y20" i="9"/>
  <c r="Z20" i="9"/>
  <c r="AA20" i="9"/>
  <c r="U20" i="9"/>
  <c r="B1" i="1"/>
  <c r="B8" i="1" s="1"/>
  <c r="A1" i="5" l="1"/>
  <c r="B7" i="1"/>
  <c r="B25" i="8"/>
  <c r="B5" i="1"/>
  <c r="B6" i="1"/>
  <c r="B29" i="8" l="1"/>
  <c r="B28" i="8"/>
  <c r="C132" i="24"/>
  <c r="C131" i="24"/>
  <c r="C130" i="24"/>
  <c r="C129" i="24"/>
  <c r="D124" i="24"/>
  <c r="C125" i="24"/>
  <c r="C124" i="24"/>
  <c r="C123" i="24"/>
  <c r="C122" i="24"/>
  <c r="C121" i="24"/>
  <c r="C150" i="24" s="1"/>
  <c r="C120" i="24"/>
  <c r="C119" i="24"/>
  <c r="C118" i="24"/>
  <c r="I113" i="24"/>
  <c r="H113" i="24"/>
  <c r="G113" i="24"/>
  <c r="F113" i="24"/>
  <c r="E113" i="24"/>
  <c r="D113" i="24"/>
  <c r="C114" i="24"/>
  <c r="C113" i="24"/>
  <c r="C112" i="24"/>
  <c r="C111" i="24"/>
  <c r="C110" i="24"/>
  <c r="C109" i="24"/>
  <c r="C108" i="24"/>
  <c r="C107" i="24"/>
  <c r="D102" i="24"/>
  <c r="I100" i="24"/>
  <c r="H100" i="24"/>
  <c r="G100" i="24"/>
  <c r="F100" i="24"/>
  <c r="E100" i="24"/>
  <c r="D100" i="24"/>
  <c r="I99" i="24"/>
  <c r="H99" i="24"/>
  <c r="G99" i="24"/>
  <c r="F99" i="24"/>
  <c r="E99" i="24"/>
  <c r="D99" i="24"/>
  <c r="I98" i="24"/>
  <c r="H98" i="24"/>
  <c r="G98" i="24"/>
  <c r="F98" i="24"/>
  <c r="E98" i="24"/>
  <c r="D98" i="24"/>
  <c r="C103" i="24"/>
  <c r="C102" i="24"/>
  <c r="C101" i="24"/>
  <c r="C100" i="24"/>
  <c r="C99" i="24"/>
  <c r="C98" i="24"/>
  <c r="C97" i="24"/>
  <c r="C96" i="24"/>
  <c r="K41" i="26"/>
  <c r="J41" i="26"/>
  <c r="N64" i="12" s="1"/>
  <c r="I41" i="26"/>
  <c r="M64" i="12" s="1"/>
  <c r="G85" i="24" s="1"/>
  <c r="H41" i="26"/>
  <c r="L64" i="12" s="1"/>
  <c r="D41" i="26"/>
  <c r="G41" i="26"/>
  <c r="K64" i="12" s="1"/>
  <c r="K68" i="12" s="1"/>
  <c r="E90" i="24" s="1"/>
  <c r="K39" i="26"/>
  <c r="J39" i="26"/>
  <c r="I39" i="26"/>
  <c r="H39" i="26"/>
  <c r="G39" i="26"/>
  <c r="F39" i="26"/>
  <c r="E39" i="26"/>
  <c r="K37" i="26"/>
  <c r="J37" i="26"/>
  <c r="I37" i="26"/>
  <c r="H37" i="26"/>
  <c r="G37" i="26"/>
  <c r="F37" i="26"/>
  <c r="E37" i="26"/>
  <c r="J56" i="12"/>
  <c r="K56" i="12" s="1"/>
  <c r="L56" i="12" s="1"/>
  <c r="M56" i="12" s="1"/>
  <c r="N56" i="12" s="1"/>
  <c r="O56" i="12" s="1"/>
  <c r="J55" i="12"/>
  <c r="K55" i="12" s="1"/>
  <c r="L55" i="12" s="1"/>
  <c r="M55" i="12" s="1"/>
  <c r="N55" i="12" s="1"/>
  <c r="O55" i="12" s="1"/>
  <c r="D90" i="24"/>
  <c r="C91" i="24"/>
  <c r="C90" i="24"/>
  <c r="D85" i="24"/>
  <c r="C85" i="24"/>
  <c r="Y15" i="24"/>
  <c r="C80" i="24"/>
  <c r="X15" i="24"/>
  <c r="C75" i="24"/>
  <c r="W15" i="24"/>
  <c r="O64" i="12"/>
  <c r="I85" i="24" s="1"/>
  <c r="J64" i="12"/>
  <c r="J68" i="12" s="1"/>
  <c r="I64" i="12"/>
  <c r="D69" i="24"/>
  <c r="I68" i="24"/>
  <c r="H68" i="24"/>
  <c r="G68" i="24"/>
  <c r="F68" i="24"/>
  <c r="E68" i="24"/>
  <c r="D68" i="24"/>
  <c r="C70" i="24"/>
  <c r="C69" i="24"/>
  <c r="C68" i="24"/>
  <c r="C67" i="24"/>
  <c r="I61" i="24"/>
  <c r="H61" i="24"/>
  <c r="G61" i="24"/>
  <c r="F61" i="24"/>
  <c r="E61" i="24"/>
  <c r="D61" i="24"/>
  <c r="C60" i="24"/>
  <c r="C59" i="24"/>
  <c r="V15" i="24"/>
  <c r="U15" i="24"/>
  <c r="C61" i="24"/>
  <c r="T15" i="24"/>
  <c r="S15" i="24"/>
  <c r="R15" i="24"/>
  <c r="E15" i="12"/>
  <c r="J15" i="12" s="1"/>
  <c r="P17" i="26"/>
  <c r="I41" i="12"/>
  <c r="I40" i="12"/>
  <c r="I39" i="12"/>
  <c r="I38" i="12"/>
  <c r="I37" i="12"/>
  <c r="I36" i="12"/>
  <c r="I35" i="12"/>
  <c r="I32" i="12"/>
  <c r="I31" i="12"/>
  <c r="I30" i="12"/>
  <c r="I29" i="12"/>
  <c r="I28" i="12"/>
  <c r="I27" i="12"/>
  <c r="I26" i="12"/>
  <c r="C28" i="24"/>
  <c r="C27" i="24"/>
  <c r="C26" i="24"/>
  <c r="C25" i="24"/>
  <c r="C24" i="24"/>
  <c r="C23" i="24"/>
  <c r="C22" i="24"/>
  <c r="I68" i="12"/>
  <c r="I82" i="12" s="1"/>
  <c r="I93" i="12" s="1"/>
  <c r="I127" i="12" s="1"/>
  <c r="C52" i="24"/>
  <c r="C51" i="24"/>
  <c r="C50" i="24"/>
  <c r="C49" i="24"/>
  <c r="I106" i="12"/>
  <c r="C47" i="24"/>
  <c r="C46" i="24"/>
  <c r="C40" i="24"/>
  <c r="C39" i="24"/>
  <c r="C38" i="24"/>
  <c r="C37" i="24"/>
  <c r="C36" i="24"/>
  <c r="C35" i="24"/>
  <c r="C34" i="24"/>
  <c r="E179" i="12"/>
  <c r="F179" i="12" s="1"/>
  <c r="F178" i="12"/>
  <c r="F177" i="12"/>
  <c r="L176" i="12"/>
  <c r="K176" i="12"/>
  <c r="J176" i="12"/>
  <c r="F176" i="12"/>
  <c r="F175" i="12"/>
  <c r="L174" i="12"/>
  <c r="F174" i="12"/>
  <c r="F173" i="12"/>
  <c r="J169" i="12"/>
  <c r="K168" i="12"/>
  <c r="P167" i="12" s="1"/>
  <c r="N166" i="12"/>
  <c r="N165" i="12"/>
  <c r="L164" i="12"/>
  <c r="K164" i="12"/>
  <c r="P163" i="12" s="1"/>
  <c r="N163" i="12"/>
  <c r="L158" i="12"/>
  <c r="L178" i="12" s="1"/>
  <c r="K158" i="12"/>
  <c r="K178" i="12" s="1"/>
  <c r="J158" i="12"/>
  <c r="J178" i="12" s="1"/>
  <c r="I158" i="12"/>
  <c r="I168" i="12" s="1"/>
  <c r="M157" i="12"/>
  <c r="M177" i="12" s="1"/>
  <c r="L157" i="12"/>
  <c r="K157" i="12"/>
  <c r="K177" i="12" s="1"/>
  <c r="J157" i="12"/>
  <c r="J177" i="12" s="1"/>
  <c r="I157" i="12"/>
  <c r="I177" i="12" s="1"/>
  <c r="M156" i="12"/>
  <c r="M176" i="12" s="1"/>
  <c r="L156" i="12"/>
  <c r="K156" i="12"/>
  <c r="J156" i="12"/>
  <c r="N156" i="12" s="1"/>
  <c r="N176" i="12" s="1"/>
  <c r="I156" i="12"/>
  <c r="I176" i="12" s="1"/>
  <c r="M155" i="12"/>
  <c r="M175" i="12" s="1"/>
  <c r="L155" i="12"/>
  <c r="L175" i="12" s="1"/>
  <c r="K155" i="12"/>
  <c r="K175" i="12" s="1"/>
  <c r="J155" i="12"/>
  <c r="J175" i="12" s="1"/>
  <c r="I155" i="12"/>
  <c r="I175" i="12" s="1"/>
  <c r="L154" i="12"/>
  <c r="K154" i="12"/>
  <c r="K174" i="12" s="1"/>
  <c r="J154" i="12"/>
  <c r="J174" i="12" s="1"/>
  <c r="I154" i="12"/>
  <c r="N154" i="12" s="1"/>
  <c r="L153" i="12"/>
  <c r="L173" i="12" s="1"/>
  <c r="K153" i="12"/>
  <c r="K173" i="12" s="1"/>
  <c r="K179" i="12" s="1"/>
  <c r="J153" i="12"/>
  <c r="J173" i="12" s="1"/>
  <c r="I153" i="12"/>
  <c r="N153" i="12" s="1"/>
  <c r="N173" i="12" s="1"/>
  <c r="L150" i="12"/>
  <c r="L159" i="12" s="1"/>
  <c r="K150" i="12"/>
  <c r="K159" i="12" s="1"/>
  <c r="J150" i="12"/>
  <c r="J159" i="12" s="1"/>
  <c r="I150" i="12"/>
  <c r="I159" i="12" s="1"/>
  <c r="M149" i="12"/>
  <c r="M158" i="12" s="1"/>
  <c r="M178" i="12" s="1"/>
  <c r="M148" i="12"/>
  <c r="M147" i="12"/>
  <c r="M146" i="12"/>
  <c r="G146" i="12"/>
  <c r="M145" i="12"/>
  <c r="M154" i="12" s="1"/>
  <c r="M174" i="12" s="1"/>
  <c r="D145" i="12"/>
  <c r="D146" i="12" s="1"/>
  <c r="C145" i="12"/>
  <c r="M144" i="12"/>
  <c r="M153" i="12" s="1"/>
  <c r="M173" i="12" s="1"/>
  <c r="D144" i="12"/>
  <c r="C142" i="12"/>
  <c r="O110" i="12"/>
  <c r="N110" i="12"/>
  <c r="M110" i="12"/>
  <c r="L110" i="12"/>
  <c r="K110" i="12"/>
  <c r="J110" i="12"/>
  <c r="M98" i="12"/>
  <c r="K98" i="12"/>
  <c r="I98" i="12"/>
  <c r="I92" i="12"/>
  <c r="I99" i="12" s="1"/>
  <c r="O91" i="12"/>
  <c r="N91" i="12"/>
  <c r="M91" i="12"/>
  <c r="L91" i="12"/>
  <c r="K91" i="12"/>
  <c r="J91" i="12"/>
  <c r="I91" i="12"/>
  <c r="J90" i="12"/>
  <c r="O89" i="12"/>
  <c r="O98" i="12" s="1"/>
  <c r="N89" i="12"/>
  <c r="N98" i="12" s="1"/>
  <c r="M89" i="12"/>
  <c r="L89" i="12"/>
  <c r="L98" i="12" s="1"/>
  <c r="K89" i="12"/>
  <c r="J89" i="12"/>
  <c r="J98" i="12" s="1"/>
  <c r="I89" i="12"/>
  <c r="H82" i="12"/>
  <c r="AB79" i="12"/>
  <c r="AB58" i="12" s="1"/>
  <c r="I81" i="12"/>
  <c r="AF79" i="12"/>
  <c r="AE79" i="12"/>
  <c r="AD79" i="12"/>
  <c r="AC79" i="12"/>
  <c r="AG79" i="12"/>
  <c r="O79" i="12"/>
  <c r="O90" i="12" s="1"/>
  <c r="N79" i="12"/>
  <c r="N90" i="12" s="1"/>
  <c r="M79" i="12"/>
  <c r="M90" i="12" s="1"/>
  <c r="L79" i="12"/>
  <c r="L90" i="12" s="1"/>
  <c r="K79" i="12"/>
  <c r="K90" i="12" s="1"/>
  <c r="J79" i="12"/>
  <c r="I79" i="12"/>
  <c r="I90" i="12" s="1"/>
  <c r="H79" i="12"/>
  <c r="T68" i="12"/>
  <c r="AA61" i="12"/>
  <c r="AB60" i="12"/>
  <c r="AC60" i="12" s="1"/>
  <c r="AD60" i="12" s="1"/>
  <c r="AE60" i="12" s="1"/>
  <c r="AB59" i="12"/>
  <c r="AC59" i="12" s="1"/>
  <c r="AD59" i="12" s="1"/>
  <c r="AE59" i="12" s="1"/>
  <c r="V50" i="12"/>
  <c r="V49" i="12"/>
  <c r="J47" i="12"/>
  <c r="J51" i="12" s="1"/>
  <c r="I109" i="12"/>
  <c r="I116" i="12" s="1"/>
  <c r="I107" i="12"/>
  <c r="I105" i="12"/>
  <c r="I114" i="12" s="1"/>
  <c r="V34" i="12"/>
  <c r="S34" i="12"/>
  <c r="R34" i="12"/>
  <c r="V33" i="12"/>
  <c r="U33" i="12"/>
  <c r="T33" i="12"/>
  <c r="AA30" i="12"/>
  <c r="AC30" i="12" s="1"/>
  <c r="U30" i="12" s="1"/>
  <c r="U34" i="12" s="1"/>
  <c r="W30" i="12"/>
  <c r="AB29" i="12"/>
  <c r="AA29" i="12"/>
  <c r="AC29" i="12" s="1"/>
  <c r="S29" i="12" s="1"/>
  <c r="S33" i="12" s="1"/>
  <c r="H73" i="12" s="1"/>
  <c r="I73" i="12" s="1"/>
  <c r="J73" i="12" s="1"/>
  <c r="K73" i="12" s="1"/>
  <c r="L73" i="12" s="1"/>
  <c r="M73" i="12" s="1"/>
  <c r="N73" i="12" s="1"/>
  <c r="O73" i="12" s="1"/>
  <c r="W29" i="12"/>
  <c r="R29" i="12" s="1"/>
  <c r="R33" i="12" s="1"/>
  <c r="Y38" i="12"/>
  <c r="V15" i="12"/>
  <c r="E10" i="12"/>
  <c r="D10" i="12"/>
  <c r="J9" i="12"/>
  <c r="I9" i="12"/>
  <c r="F9" i="12"/>
  <c r="Q8" i="12"/>
  <c r="P8" i="12"/>
  <c r="K8" i="12"/>
  <c r="B177" i="12" s="1"/>
  <c r="J8" i="12"/>
  <c r="I8" i="12"/>
  <c r="F8" i="12"/>
  <c r="Q7" i="12"/>
  <c r="K7" i="12"/>
  <c r="B176" i="12" s="1"/>
  <c r="J7" i="12"/>
  <c r="I7" i="12"/>
  <c r="F7" i="12"/>
  <c r="J6" i="12"/>
  <c r="Q6" i="12" s="1"/>
  <c r="I6" i="12"/>
  <c r="K6" i="12" s="1"/>
  <c r="B175" i="12" s="1"/>
  <c r="F6" i="12"/>
  <c r="Q5" i="12"/>
  <c r="J5" i="12"/>
  <c r="P5" i="12" s="1"/>
  <c r="I5" i="12"/>
  <c r="K5" i="12" s="1"/>
  <c r="B174" i="12" s="1"/>
  <c r="F5" i="12"/>
  <c r="Q4" i="12"/>
  <c r="J4" i="12"/>
  <c r="J10" i="12" s="1"/>
  <c r="F144" i="12" s="1"/>
  <c r="I4" i="12"/>
  <c r="F4" i="12"/>
  <c r="F10" i="12" s="1"/>
  <c r="V2" i="12"/>
  <c r="F67" i="26"/>
  <c r="J65" i="26"/>
  <c r="J67" i="26" s="1"/>
  <c r="F65" i="26"/>
  <c r="E65" i="26"/>
  <c r="E67" i="26" s="1"/>
  <c r="J62" i="26"/>
  <c r="I62" i="26"/>
  <c r="I65" i="26" s="1"/>
  <c r="I67" i="26" s="1"/>
  <c r="H62" i="26"/>
  <c r="H65" i="26" s="1"/>
  <c r="H67" i="26" s="1"/>
  <c r="G62" i="26"/>
  <c r="G65" i="26" s="1"/>
  <c r="G67" i="26" s="1"/>
  <c r="F62" i="26"/>
  <c r="E62" i="26"/>
  <c r="O11" i="24"/>
  <c r="O10" i="24"/>
  <c r="O9" i="24"/>
  <c r="O8" i="24"/>
  <c r="O7" i="24"/>
  <c r="O6" i="24"/>
  <c r="O5" i="24"/>
  <c r="J16" i="12" l="1"/>
  <c r="K16" i="12" s="1"/>
  <c r="L16" i="12" s="1"/>
  <c r="M16" i="12" s="1"/>
  <c r="N16" i="12" s="1"/>
  <c r="O16" i="12" s="1"/>
  <c r="J17" i="12"/>
  <c r="K17" i="12" s="1"/>
  <c r="L17" i="12" s="1"/>
  <c r="M17" i="12" s="1"/>
  <c r="N17" i="12" s="1"/>
  <c r="O17" i="12" s="1"/>
  <c r="J19" i="12"/>
  <c r="K19" i="12" s="1"/>
  <c r="L19" i="12" s="1"/>
  <c r="M19" i="12" s="1"/>
  <c r="N19" i="12" s="1"/>
  <c r="O19" i="12" s="1"/>
  <c r="J20" i="12"/>
  <c r="K20" i="12" s="1"/>
  <c r="L20" i="12" s="1"/>
  <c r="M20" i="12" s="1"/>
  <c r="N20" i="12" s="1"/>
  <c r="O20" i="12" s="1"/>
  <c r="J18" i="12"/>
  <c r="K18" i="12" s="1"/>
  <c r="L18" i="12" s="1"/>
  <c r="M18" i="12" s="1"/>
  <c r="N18" i="12" s="1"/>
  <c r="O18" i="12" s="1"/>
  <c r="D2" i="26"/>
  <c r="K15" i="12"/>
  <c r="L15" i="12" s="1"/>
  <c r="M15" i="12" s="1"/>
  <c r="N15" i="12" s="1"/>
  <c r="O15" i="12" s="1"/>
  <c r="C152" i="24"/>
  <c r="C151" i="24"/>
  <c r="C62" i="24"/>
  <c r="M68" i="12"/>
  <c r="G90" i="24" s="1"/>
  <c r="O68" i="12"/>
  <c r="I90" i="24" s="1"/>
  <c r="H85" i="24"/>
  <c r="N68" i="12"/>
  <c r="H90" i="24" s="1"/>
  <c r="F85" i="24"/>
  <c r="L68" i="12"/>
  <c r="F90" i="24" s="1"/>
  <c r="E85" i="24"/>
  <c r="I108" i="12"/>
  <c r="I125" i="12" s="1"/>
  <c r="I104" i="12"/>
  <c r="I113" i="12" s="1"/>
  <c r="C48" i="24"/>
  <c r="I124" i="12"/>
  <c r="AC58" i="12"/>
  <c r="AB61" i="12"/>
  <c r="AB68" i="12"/>
  <c r="I115" i="12"/>
  <c r="I132" i="12" s="1"/>
  <c r="I123" i="12"/>
  <c r="J179" i="12"/>
  <c r="W33" i="12"/>
  <c r="J82" i="12"/>
  <c r="J93" i="12" s="1"/>
  <c r="J127" i="12" s="1"/>
  <c r="M179" i="12"/>
  <c r="C174" i="12"/>
  <c r="I133" i="12"/>
  <c r="C175" i="12"/>
  <c r="H17" i="12" s="1"/>
  <c r="C176" i="12"/>
  <c r="H18" i="12" s="1"/>
  <c r="AF59" i="12"/>
  <c r="AF60" i="12"/>
  <c r="I169" i="12"/>
  <c r="N168" i="12"/>
  <c r="I178" i="12"/>
  <c r="AB30" i="12"/>
  <c r="T30" i="12" s="1"/>
  <c r="T34" i="12" s="1"/>
  <c r="W34" i="12" s="1"/>
  <c r="N157" i="12"/>
  <c r="M150" i="12"/>
  <c r="M159" i="12" s="1"/>
  <c r="N159" i="12" s="1"/>
  <c r="N164" i="12"/>
  <c r="N174" i="12" s="1"/>
  <c r="F153" i="12"/>
  <c r="I173" i="12"/>
  <c r="P6" i="12"/>
  <c r="I126" i="12"/>
  <c r="N155" i="12"/>
  <c r="N175" i="12" s="1"/>
  <c r="K9" i="12"/>
  <c r="B178" i="12" s="1"/>
  <c r="C177" i="12" s="1"/>
  <c r="L167" i="12"/>
  <c r="L177" i="12" s="1"/>
  <c r="L179" i="12" s="1"/>
  <c r="P9" i="12"/>
  <c r="N158" i="12"/>
  <c r="N178" i="12" s="1"/>
  <c r="K4" i="12"/>
  <c r="Q9" i="12"/>
  <c r="Q10" i="12" s="1"/>
  <c r="P4" i="12"/>
  <c r="P7" i="12"/>
  <c r="I10" i="12"/>
  <c r="F145" i="12" s="1"/>
  <c r="F146" i="12" s="1"/>
  <c r="G147" i="12" s="1"/>
  <c r="I174" i="12"/>
  <c r="K169" i="12"/>
  <c r="I117" i="12" l="1"/>
  <c r="I111" i="12"/>
  <c r="V23" i="12"/>
  <c r="V25" i="12" s="1"/>
  <c r="U23" i="12"/>
  <c r="T23" i="12"/>
  <c r="S23" i="12"/>
  <c r="R23" i="12"/>
  <c r="V24" i="12"/>
  <c r="U24" i="12"/>
  <c r="T24" i="12"/>
  <c r="S24" i="12"/>
  <c r="R24" i="12"/>
  <c r="W24" i="12" s="1"/>
  <c r="I18" i="12"/>
  <c r="H29" i="12"/>
  <c r="G5" i="26"/>
  <c r="H19" i="12"/>
  <c r="H20" i="12"/>
  <c r="H28" i="12"/>
  <c r="I17" i="12"/>
  <c r="G4" i="26"/>
  <c r="K10" i="12"/>
  <c r="B173" i="12"/>
  <c r="C173" i="12" s="1"/>
  <c r="P10" i="12"/>
  <c r="N167" i="12"/>
  <c r="N177" i="12" s="1"/>
  <c r="O178" i="12" s="1"/>
  <c r="P166" i="12"/>
  <c r="AG59" i="12"/>
  <c r="AG60" i="12"/>
  <c r="AC68" i="12"/>
  <c r="AB69" i="12"/>
  <c r="AD58" i="12"/>
  <c r="AC61" i="12"/>
  <c r="H56" i="12"/>
  <c r="I56" i="12" s="1"/>
  <c r="H16" i="12"/>
  <c r="H55" i="12"/>
  <c r="I179" i="12"/>
  <c r="N179" i="12" s="1"/>
  <c r="L169" i="12"/>
  <c r="N37" i="26" s="1"/>
  <c r="AD61" i="12" l="1"/>
  <c r="AE58" i="12"/>
  <c r="I20" i="12"/>
  <c r="G7" i="26"/>
  <c r="H31" i="12"/>
  <c r="H37" i="12"/>
  <c r="G15" i="26"/>
  <c r="G6" i="26"/>
  <c r="P16" i="26" s="1"/>
  <c r="Q16" i="26" s="1"/>
  <c r="H30" i="12"/>
  <c r="I19" i="12"/>
  <c r="AD68" i="12"/>
  <c r="AC69" i="12"/>
  <c r="AC70" i="12" s="1"/>
  <c r="G16" i="26"/>
  <c r="G28" i="26" s="1"/>
  <c r="H38" i="12"/>
  <c r="D25" i="24"/>
  <c r="H5" i="26"/>
  <c r="AC24" i="12"/>
  <c r="N169" i="12"/>
  <c r="R25" i="12"/>
  <c r="W23" i="12"/>
  <c r="I55" i="12"/>
  <c r="H57" i="12"/>
  <c r="H44" i="12"/>
  <c r="H15" i="12"/>
  <c r="S25" i="12"/>
  <c r="AC23" i="12"/>
  <c r="I16" i="12"/>
  <c r="H27" i="12"/>
  <c r="G3" i="26"/>
  <c r="T25" i="12"/>
  <c r="H65" i="12"/>
  <c r="U25" i="12"/>
  <c r="D24" i="24"/>
  <c r="H4" i="26"/>
  <c r="AE68" i="12" l="1"/>
  <c r="AD69" i="12"/>
  <c r="AD70" i="12" s="1"/>
  <c r="H26" i="12"/>
  <c r="G2" i="26"/>
  <c r="G8" i="26" s="1"/>
  <c r="H21" i="12"/>
  <c r="I15" i="12"/>
  <c r="H6" i="26"/>
  <c r="D26" i="24"/>
  <c r="I44" i="12"/>
  <c r="R37" i="12" s="1"/>
  <c r="S37" i="12" s="1"/>
  <c r="R38" i="12" s="1"/>
  <c r="S38" i="12" s="1"/>
  <c r="I49" i="12"/>
  <c r="H49" i="12"/>
  <c r="G17" i="26"/>
  <c r="G29" i="26" s="1"/>
  <c r="H39" i="12"/>
  <c r="D23" i="24"/>
  <c r="H3" i="26"/>
  <c r="I57" i="12"/>
  <c r="G27" i="26"/>
  <c r="W25" i="12"/>
  <c r="Q17" i="26"/>
  <c r="Q18" i="26" s="1"/>
  <c r="Q19" i="26" s="1"/>
  <c r="I4" i="26"/>
  <c r="H15" i="26"/>
  <c r="H27" i="26" s="1"/>
  <c r="H40" i="12"/>
  <c r="G18" i="26"/>
  <c r="G30" i="26" s="1"/>
  <c r="G14" i="26"/>
  <c r="G26" i="26" s="1"/>
  <c r="H36" i="12"/>
  <c r="D27" i="24"/>
  <c r="H7" i="26"/>
  <c r="AE61" i="12"/>
  <c r="AF58" i="12"/>
  <c r="E25" i="24"/>
  <c r="E24" i="24"/>
  <c r="I65" i="12"/>
  <c r="H67" i="12"/>
  <c r="E36" i="26"/>
  <c r="H16" i="26"/>
  <c r="H28" i="26" s="1"/>
  <c r="I5" i="26"/>
  <c r="I16" i="26" s="1"/>
  <c r="J29" i="12" l="1"/>
  <c r="D37" i="24" s="1"/>
  <c r="I52" i="12"/>
  <c r="I76" i="12"/>
  <c r="F36" i="26"/>
  <c r="E44" i="26"/>
  <c r="F25" i="24"/>
  <c r="H52" i="12"/>
  <c r="AD74" i="12"/>
  <c r="L47" i="12" s="1"/>
  <c r="L51" i="12" s="1"/>
  <c r="AC74" i="12"/>
  <c r="K47" i="12" s="1"/>
  <c r="K51" i="12" s="1"/>
  <c r="AE72" i="12"/>
  <c r="AD72" i="12"/>
  <c r="AC72" i="12"/>
  <c r="AD73" i="12"/>
  <c r="L45" i="12" s="1"/>
  <c r="AB72" i="12"/>
  <c r="H76" i="12"/>
  <c r="H83" i="12" s="1"/>
  <c r="AC73" i="12"/>
  <c r="K45" i="12" s="1"/>
  <c r="AA72" i="12"/>
  <c r="AB73" i="12"/>
  <c r="J45" i="12" s="1"/>
  <c r="AF61" i="12"/>
  <c r="AG58" i="12"/>
  <c r="AG61" i="12" s="1"/>
  <c r="I67" i="12"/>
  <c r="C89" i="24" s="1"/>
  <c r="E26" i="24"/>
  <c r="I6" i="26"/>
  <c r="H17" i="26"/>
  <c r="F24" i="24"/>
  <c r="H18" i="26"/>
  <c r="H30" i="26" s="1"/>
  <c r="I7" i="26"/>
  <c r="E27" i="24"/>
  <c r="I3" i="26"/>
  <c r="H14" i="26"/>
  <c r="H26" i="26" s="1"/>
  <c r="H2" i="26"/>
  <c r="I21" i="12"/>
  <c r="D22" i="24"/>
  <c r="E23" i="24"/>
  <c r="H35" i="12"/>
  <c r="G13" i="26"/>
  <c r="J57" i="12"/>
  <c r="H77" i="12"/>
  <c r="H70" i="12"/>
  <c r="AF68" i="12"/>
  <c r="AF72" i="12" s="1"/>
  <c r="AE69" i="12"/>
  <c r="AE73" i="12" s="1"/>
  <c r="M45" i="12" s="1"/>
  <c r="F60" i="24" l="1"/>
  <c r="F59" i="24"/>
  <c r="G60" i="24"/>
  <c r="G59" i="24"/>
  <c r="AE70" i="12"/>
  <c r="AE74" i="12" s="1"/>
  <c r="M47" i="12" s="1"/>
  <c r="M51" i="12" s="1"/>
  <c r="L82" i="12"/>
  <c r="L93" i="12" s="1"/>
  <c r="F69" i="24"/>
  <c r="E60" i="24"/>
  <c r="E59" i="24"/>
  <c r="K82" i="12"/>
  <c r="K93" i="12" s="1"/>
  <c r="E69" i="24"/>
  <c r="J49" i="12"/>
  <c r="D67" i="24" s="1"/>
  <c r="D60" i="24"/>
  <c r="D59" i="24"/>
  <c r="J21" i="12"/>
  <c r="D28" i="24" s="1"/>
  <c r="E22" i="24"/>
  <c r="I77" i="12"/>
  <c r="I88" i="12" s="1"/>
  <c r="I70" i="12"/>
  <c r="C92" i="24" s="1"/>
  <c r="H13" i="26"/>
  <c r="H8" i="26"/>
  <c r="I2" i="26"/>
  <c r="I18" i="26" s="1"/>
  <c r="AG68" i="12"/>
  <c r="AF69" i="12"/>
  <c r="AF73" i="12" s="1"/>
  <c r="N45" i="12" s="1"/>
  <c r="K49" i="12"/>
  <c r="E67" i="24" s="1"/>
  <c r="F27" i="24"/>
  <c r="AB75" i="12"/>
  <c r="L49" i="12"/>
  <c r="F67" i="24" s="1"/>
  <c r="G25" i="24"/>
  <c r="K57" i="12"/>
  <c r="G24" i="24"/>
  <c r="AC75" i="12"/>
  <c r="G25" i="26"/>
  <c r="G31" i="26" s="1"/>
  <c r="G19" i="26"/>
  <c r="H32" i="12" s="1"/>
  <c r="H41" i="12" s="1"/>
  <c r="I17" i="26"/>
  <c r="H29" i="26"/>
  <c r="AD75" i="12"/>
  <c r="G36" i="26"/>
  <c r="F38" i="26"/>
  <c r="J60" i="12" s="1"/>
  <c r="D75" i="24" s="1"/>
  <c r="F40" i="26"/>
  <c r="J62" i="12" s="1"/>
  <c r="I87" i="12"/>
  <c r="F23" i="24"/>
  <c r="F26" i="24"/>
  <c r="AE75" i="12" l="1"/>
  <c r="E62" i="24"/>
  <c r="M49" i="12"/>
  <c r="G67" i="24" s="1"/>
  <c r="F62" i="24"/>
  <c r="AF70" i="12"/>
  <c r="AF74" i="12" s="1"/>
  <c r="N47" i="12" s="1"/>
  <c r="N51" i="12" s="1"/>
  <c r="N82" i="12" s="1"/>
  <c r="N93" i="12" s="1"/>
  <c r="I14" i="26"/>
  <c r="I26" i="26" s="1"/>
  <c r="J76" i="12"/>
  <c r="J87" i="12" s="1"/>
  <c r="D96" i="24" s="1"/>
  <c r="H60" i="24"/>
  <c r="H59" i="24"/>
  <c r="L127" i="12"/>
  <c r="F124" i="24" s="1"/>
  <c r="F102" i="24"/>
  <c r="M82" i="12"/>
  <c r="M93" i="12" s="1"/>
  <c r="G69" i="24"/>
  <c r="K127" i="12"/>
  <c r="E124" i="24" s="1"/>
  <c r="E102" i="24"/>
  <c r="J52" i="12"/>
  <c r="D70" i="24" s="1"/>
  <c r="D62" i="24"/>
  <c r="G62" i="24"/>
  <c r="D80" i="24"/>
  <c r="J69" i="12"/>
  <c r="I29" i="26"/>
  <c r="J30" i="12"/>
  <c r="D38" i="24" s="1"/>
  <c r="J31" i="12"/>
  <c r="D39" i="24" s="1"/>
  <c r="I83" i="12"/>
  <c r="AG69" i="12"/>
  <c r="AG73" i="12" s="1"/>
  <c r="AG72" i="12"/>
  <c r="L76" i="12"/>
  <c r="L52" i="12"/>
  <c r="F70" i="24" s="1"/>
  <c r="G23" i="24"/>
  <c r="F43" i="26"/>
  <c r="F44" i="26" s="1"/>
  <c r="J65" i="12" s="1"/>
  <c r="J67" i="12" s="1"/>
  <c r="I13" i="26"/>
  <c r="I8" i="26"/>
  <c r="I15" i="26"/>
  <c r="I27" i="26" s="1"/>
  <c r="G40" i="26"/>
  <c r="K62" i="12" s="1"/>
  <c r="G38" i="26"/>
  <c r="H36" i="26"/>
  <c r="H25" i="26"/>
  <c r="H19" i="26"/>
  <c r="H25" i="24"/>
  <c r="H31" i="26"/>
  <c r="I97" i="12"/>
  <c r="I131" i="12" s="1"/>
  <c r="I122" i="12"/>
  <c r="L57" i="12"/>
  <c r="K21" i="12"/>
  <c r="E28" i="24" s="1"/>
  <c r="F22" i="24"/>
  <c r="H24" i="24"/>
  <c r="I94" i="12"/>
  <c r="I96" i="12"/>
  <c r="I121" i="12"/>
  <c r="G27" i="24"/>
  <c r="G26" i="24"/>
  <c r="K76" i="12"/>
  <c r="K52" i="12"/>
  <c r="E70" i="24" s="1"/>
  <c r="H69" i="24" l="1"/>
  <c r="M52" i="12"/>
  <c r="G70" i="24" s="1"/>
  <c r="M76" i="12"/>
  <c r="N49" i="12"/>
  <c r="H67" i="24" s="1"/>
  <c r="AF75" i="12"/>
  <c r="H62" i="24"/>
  <c r="J27" i="12"/>
  <c r="D35" i="24" s="1"/>
  <c r="S14" i="26"/>
  <c r="T14" i="26" s="1"/>
  <c r="N127" i="12"/>
  <c r="H124" i="24" s="1"/>
  <c r="H102" i="24"/>
  <c r="M127" i="12"/>
  <c r="G124" i="24" s="1"/>
  <c r="G102" i="24"/>
  <c r="AG70" i="12"/>
  <c r="AG74" i="12" s="1"/>
  <c r="O47" i="12" s="1"/>
  <c r="O51" i="12" s="1"/>
  <c r="I69" i="24" s="1"/>
  <c r="E80" i="24"/>
  <c r="K69" i="12"/>
  <c r="J81" i="12"/>
  <c r="J92" i="12" s="1"/>
  <c r="D91" i="24"/>
  <c r="G43" i="26"/>
  <c r="G44" i="26" s="1"/>
  <c r="K65" i="12" s="1"/>
  <c r="K67" i="12" s="1"/>
  <c r="K60" i="12"/>
  <c r="E75" i="24" s="1"/>
  <c r="D89" i="24"/>
  <c r="J77" i="12"/>
  <c r="J70" i="12"/>
  <c r="D92" i="24" s="1"/>
  <c r="J26" i="12"/>
  <c r="D34" i="24" s="1"/>
  <c r="I25" i="26"/>
  <c r="J35" i="12" s="1"/>
  <c r="J6" i="26"/>
  <c r="J17" i="26" s="1"/>
  <c r="J39" i="12"/>
  <c r="S15" i="26"/>
  <c r="T15" i="26" s="1"/>
  <c r="J28" i="12"/>
  <c r="D36" i="24" s="1"/>
  <c r="J3" i="26"/>
  <c r="J36" i="12"/>
  <c r="I128" i="12"/>
  <c r="H27" i="24"/>
  <c r="I25" i="24"/>
  <c r="J96" i="12"/>
  <c r="D136" i="24" s="1"/>
  <c r="M87" i="12"/>
  <c r="G96" i="24" s="1"/>
  <c r="I130" i="12"/>
  <c r="I134" i="12" s="1"/>
  <c r="I100" i="12"/>
  <c r="L87" i="12"/>
  <c r="F96" i="24" s="1"/>
  <c r="H40" i="26"/>
  <c r="L62" i="12" s="1"/>
  <c r="I36" i="26"/>
  <c r="H38" i="26"/>
  <c r="L60" i="12" s="1"/>
  <c r="F75" i="24" s="1"/>
  <c r="I24" i="24"/>
  <c r="L21" i="12"/>
  <c r="F28" i="24" s="1"/>
  <c r="G22" i="24"/>
  <c r="I19" i="26"/>
  <c r="J32" i="12" s="1"/>
  <c r="O45" i="12"/>
  <c r="N52" i="12"/>
  <c r="H70" i="24" s="1"/>
  <c r="K87" i="12"/>
  <c r="E96" i="24" s="1"/>
  <c r="H26" i="24"/>
  <c r="M57" i="12"/>
  <c r="H23" i="24"/>
  <c r="N76" i="12" l="1"/>
  <c r="N87" i="12" s="1"/>
  <c r="H96" i="24" s="1"/>
  <c r="I28" i="26"/>
  <c r="AG75" i="12"/>
  <c r="AI67" i="12" s="1"/>
  <c r="J99" i="12"/>
  <c r="D101" i="24"/>
  <c r="I60" i="24"/>
  <c r="I59" i="24"/>
  <c r="F80" i="24"/>
  <c r="L69" i="12"/>
  <c r="K81" i="12"/>
  <c r="K92" i="12" s="1"/>
  <c r="E91" i="24"/>
  <c r="E89" i="24"/>
  <c r="K70" i="12"/>
  <c r="E92" i="24" s="1"/>
  <c r="K77" i="12"/>
  <c r="J88" i="12"/>
  <c r="D97" i="24" s="1"/>
  <c r="J83" i="12"/>
  <c r="J84" i="12" s="1"/>
  <c r="D46" i="24"/>
  <c r="J104" i="12"/>
  <c r="D107" i="24" s="1"/>
  <c r="J4" i="26"/>
  <c r="J37" i="12"/>
  <c r="D40" i="24"/>
  <c r="W38" i="12"/>
  <c r="V60" i="12"/>
  <c r="D50" i="24"/>
  <c r="J108" i="12"/>
  <c r="D47" i="24"/>
  <c r="J105" i="12"/>
  <c r="D108" i="24" s="1"/>
  <c r="J29" i="26"/>
  <c r="K30" i="12"/>
  <c r="E38" i="24" s="1"/>
  <c r="O57" i="12"/>
  <c r="N57" i="12"/>
  <c r="L96" i="12"/>
  <c r="F136" i="24" s="1"/>
  <c r="I26" i="24"/>
  <c r="M96" i="12"/>
  <c r="G136" i="24" s="1"/>
  <c r="M21" i="12"/>
  <c r="G28" i="24" s="1"/>
  <c r="H22" i="24"/>
  <c r="I23" i="24"/>
  <c r="K96" i="12"/>
  <c r="E136" i="24" s="1"/>
  <c r="O82" i="12"/>
  <c r="O93" i="12" s="1"/>
  <c r="T66" i="12"/>
  <c r="O49" i="12"/>
  <c r="I67" i="24" s="1"/>
  <c r="H43" i="26"/>
  <c r="H44" i="26" s="1"/>
  <c r="L65" i="12" s="1"/>
  <c r="L67" i="12" s="1"/>
  <c r="J2" i="26"/>
  <c r="I38" i="26"/>
  <c r="M60" i="12" s="1"/>
  <c r="G75" i="24" s="1"/>
  <c r="I40" i="26"/>
  <c r="M62" i="12" s="1"/>
  <c r="J36" i="26"/>
  <c r="I27" i="24"/>
  <c r="AI68" i="12" l="1"/>
  <c r="AI66" i="12"/>
  <c r="I62" i="24"/>
  <c r="K99" i="12"/>
  <c r="E101" i="24"/>
  <c r="J125" i="12"/>
  <c r="D122" i="24" s="1"/>
  <c r="D111" i="24"/>
  <c r="O127" i="12"/>
  <c r="I124" i="24" s="1"/>
  <c r="I102" i="24"/>
  <c r="M69" i="12"/>
  <c r="G80" i="24"/>
  <c r="L81" i="12"/>
  <c r="L92" i="12" s="1"/>
  <c r="F91" i="24"/>
  <c r="F89" i="24"/>
  <c r="L70" i="12"/>
  <c r="F92" i="24" s="1"/>
  <c r="L77" i="12"/>
  <c r="K88" i="12"/>
  <c r="E97" i="24" s="1"/>
  <c r="K83" i="12"/>
  <c r="K84" i="12" s="1"/>
  <c r="J97" i="12"/>
  <c r="J94" i="12"/>
  <c r="D103" i="24" s="1"/>
  <c r="K6" i="26"/>
  <c r="K17" i="26" s="1"/>
  <c r="K39" i="12"/>
  <c r="J114" i="12"/>
  <c r="D144" i="24" s="1"/>
  <c r="J122" i="12"/>
  <c r="D119" i="24" s="1"/>
  <c r="J106" i="12"/>
  <c r="D109" i="24" s="1"/>
  <c r="D48" i="24"/>
  <c r="J5" i="26"/>
  <c r="J16" i="26" s="1"/>
  <c r="J38" i="12"/>
  <c r="J113" i="12"/>
  <c r="J121" i="12"/>
  <c r="D118" i="24" s="1"/>
  <c r="N96" i="12"/>
  <c r="H136" i="24" s="1"/>
  <c r="O76" i="12"/>
  <c r="O52" i="12"/>
  <c r="N21" i="12"/>
  <c r="H28" i="24" s="1"/>
  <c r="I22" i="24"/>
  <c r="K36" i="26"/>
  <c r="J38" i="26"/>
  <c r="N60" i="12" s="1"/>
  <c r="H75" i="24" s="1"/>
  <c r="J40" i="26"/>
  <c r="N62" i="12" s="1"/>
  <c r="I43" i="26"/>
  <c r="I44" i="26" s="1"/>
  <c r="M65" i="12" s="1"/>
  <c r="M67" i="12" s="1"/>
  <c r="J130" i="12" l="1"/>
  <c r="D129" i="24" s="1"/>
  <c r="D143" i="24"/>
  <c r="J100" i="12"/>
  <c r="D137" i="24"/>
  <c r="D139" i="24" s="1"/>
  <c r="J131" i="12"/>
  <c r="D130" i="24" s="1"/>
  <c r="K29" i="12"/>
  <c r="E37" i="24" s="1"/>
  <c r="L99" i="12"/>
  <c r="F101" i="24"/>
  <c r="P49" i="12"/>
  <c r="I70" i="24"/>
  <c r="N69" i="12"/>
  <c r="H80" i="24"/>
  <c r="M81" i="12"/>
  <c r="M92" i="12" s="1"/>
  <c r="G91" i="24"/>
  <c r="G89" i="24"/>
  <c r="M70" i="12"/>
  <c r="G92" i="24" s="1"/>
  <c r="M77" i="12"/>
  <c r="L88" i="12"/>
  <c r="F97" i="24" s="1"/>
  <c r="L83" i="12"/>
  <c r="L84" i="12" s="1"/>
  <c r="K97" i="12"/>
  <c r="K94" i="12"/>
  <c r="E103" i="24" s="1"/>
  <c r="J107" i="12"/>
  <c r="D49" i="24"/>
  <c r="J115" i="12"/>
  <c r="D145" i="24" s="1"/>
  <c r="J123" i="12"/>
  <c r="K108" i="12"/>
  <c r="E50" i="24"/>
  <c r="K29" i="26"/>
  <c r="L30" i="12"/>
  <c r="F38" i="24" s="1"/>
  <c r="P50" i="12"/>
  <c r="P51" i="12"/>
  <c r="O87" i="12"/>
  <c r="I96" i="24" s="1"/>
  <c r="O21" i="12"/>
  <c r="I28" i="24" s="1"/>
  <c r="J43" i="26"/>
  <c r="J44" i="26" s="1"/>
  <c r="N65" i="12" s="1"/>
  <c r="N67" i="12" s="1"/>
  <c r="K38" i="26"/>
  <c r="O60" i="12" s="1"/>
  <c r="I75" i="24" s="1"/>
  <c r="K40" i="26"/>
  <c r="O62" i="12" s="1"/>
  <c r="K100" i="12" l="1"/>
  <c r="E137" i="24"/>
  <c r="E139" i="24" s="1"/>
  <c r="E140" i="24" s="1"/>
  <c r="D140" i="24"/>
  <c r="D146" i="24"/>
  <c r="D120" i="24"/>
  <c r="M99" i="12"/>
  <c r="G101" i="24"/>
  <c r="J124" i="12"/>
  <c r="D110" i="24"/>
  <c r="K125" i="12"/>
  <c r="E122" i="24" s="1"/>
  <c r="E111" i="24"/>
  <c r="O69" i="12"/>
  <c r="I80" i="24"/>
  <c r="N81" i="12"/>
  <c r="N92" i="12" s="1"/>
  <c r="H91" i="24"/>
  <c r="H89" i="24"/>
  <c r="N77" i="12"/>
  <c r="N70" i="12"/>
  <c r="H92" i="24" s="1"/>
  <c r="M88" i="12"/>
  <c r="G97" i="24" s="1"/>
  <c r="M83" i="12"/>
  <c r="M84" i="12" s="1"/>
  <c r="L94" i="12"/>
  <c r="F103" i="24" s="1"/>
  <c r="L97" i="12"/>
  <c r="J132" i="12"/>
  <c r="D131" i="24" s="1"/>
  <c r="L6" i="26"/>
  <c r="L17" i="26" s="1"/>
  <c r="L39" i="12"/>
  <c r="K43" i="26"/>
  <c r="K44" i="26" s="1"/>
  <c r="O65" i="12" s="1"/>
  <c r="O67" i="12" s="1"/>
  <c r="O96" i="12"/>
  <c r="I136" i="24" s="1"/>
  <c r="D147" i="24" l="1"/>
  <c r="L100" i="12"/>
  <c r="F137" i="24"/>
  <c r="F139" i="24" s="1"/>
  <c r="F140" i="24" s="1"/>
  <c r="D121" i="24"/>
  <c r="D4" i="22"/>
  <c r="N99" i="12"/>
  <c r="H101" i="24"/>
  <c r="O81" i="12"/>
  <c r="O92" i="12" s="1"/>
  <c r="I91" i="24"/>
  <c r="I89" i="24"/>
  <c r="O77" i="12"/>
  <c r="O70" i="12"/>
  <c r="I92" i="24" s="1"/>
  <c r="N83" i="12"/>
  <c r="N84" i="12" s="1"/>
  <c r="N88" i="12"/>
  <c r="H97" i="24" s="1"/>
  <c r="M97" i="12"/>
  <c r="M94" i="12"/>
  <c r="G103" i="24" s="1"/>
  <c r="L108" i="12"/>
  <c r="F50" i="24"/>
  <c r="L29" i="26"/>
  <c r="M30" i="12"/>
  <c r="G38" i="24" s="1"/>
  <c r="M100" i="12" l="1"/>
  <c r="G137" i="24"/>
  <c r="G139" i="24" s="1"/>
  <c r="O99" i="12"/>
  <c r="I101" i="24"/>
  <c r="L125" i="12"/>
  <c r="F122" i="24" s="1"/>
  <c r="F111" i="24"/>
  <c r="O88" i="12"/>
  <c r="I97" i="24" s="1"/>
  <c r="O83" i="12"/>
  <c r="O84" i="12" s="1"/>
  <c r="N97" i="12"/>
  <c r="N94" i="12"/>
  <c r="H103" i="24" s="1"/>
  <c r="M6" i="26"/>
  <c r="M17" i="26" s="1"/>
  <c r="M39" i="12"/>
  <c r="N100" i="12" l="1"/>
  <c r="H137" i="24"/>
  <c r="H139" i="24" s="1"/>
  <c r="H140" i="24" s="1"/>
  <c r="G140" i="24"/>
  <c r="O97" i="12"/>
  <c r="O94" i="12"/>
  <c r="I103" i="24" s="1"/>
  <c r="N30" i="12"/>
  <c r="H38" i="24" s="1"/>
  <c r="M29" i="26"/>
  <c r="G50" i="24"/>
  <c r="M108" i="12"/>
  <c r="O100" i="12" l="1"/>
  <c r="I137" i="24"/>
  <c r="I139" i="24" s="1"/>
  <c r="I140" i="24" s="1"/>
  <c r="M125" i="12"/>
  <c r="G122" i="24" s="1"/>
  <c r="G111" i="24"/>
  <c r="N6" i="26"/>
  <c r="N17" i="26" s="1"/>
  <c r="N39" i="12"/>
  <c r="N108" i="12" l="1"/>
  <c r="H50" i="24"/>
  <c r="N29" i="26"/>
  <c r="O39" i="12" s="1"/>
  <c r="O179" i="12"/>
  <c r="S18" i="26" s="1"/>
  <c r="O30" i="12"/>
  <c r="I38" i="24" s="1"/>
  <c r="T18" i="26" l="1"/>
  <c r="I30" i="26" s="1"/>
  <c r="N125" i="12"/>
  <c r="H122" i="24" s="1"/>
  <c r="H111" i="24"/>
  <c r="O108" i="12"/>
  <c r="I50" i="24"/>
  <c r="J40" i="12" l="1"/>
  <c r="D51" i="24" s="1"/>
  <c r="J7" i="26"/>
  <c r="J13" i="26" s="1"/>
  <c r="I31" i="26"/>
  <c r="J41" i="12" s="1"/>
  <c r="D52" i="24" s="1"/>
  <c r="O125" i="12"/>
  <c r="I122" i="24" s="1"/>
  <c r="I111" i="24"/>
  <c r="J8" i="26" l="1"/>
  <c r="J109" i="12"/>
  <c r="D112" i="24" s="1"/>
  <c r="J18" i="26"/>
  <c r="K31" i="12" s="1"/>
  <c r="E39" i="24" s="1"/>
  <c r="J14" i="26"/>
  <c r="J26" i="26" s="1"/>
  <c r="J15" i="26"/>
  <c r="J27" i="26" s="1"/>
  <c r="J25" i="26"/>
  <c r="K26" i="12"/>
  <c r="E34" i="24" s="1"/>
  <c r="J116" i="12" l="1"/>
  <c r="J133" i="12" s="1"/>
  <c r="J134" i="12" s="1"/>
  <c r="J126" i="12"/>
  <c r="B47" i="7" s="1"/>
  <c r="J111" i="12"/>
  <c r="D114" i="24" s="1"/>
  <c r="J30" i="26"/>
  <c r="K7" i="26" s="1"/>
  <c r="K28" i="12"/>
  <c r="E36" i="24" s="1"/>
  <c r="J19" i="26"/>
  <c r="K32" i="12" s="1"/>
  <c r="E40" i="24" s="1"/>
  <c r="K27" i="12"/>
  <c r="E35" i="24" s="1"/>
  <c r="J28" i="26"/>
  <c r="K3" i="26"/>
  <c r="K36" i="12"/>
  <c r="K35" i="12"/>
  <c r="K2" i="26"/>
  <c r="K4" i="26"/>
  <c r="K37" i="12"/>
  <c r="J117" i="12" l="1"/>
  <c r="D123" i="24"/>
  <c r="J128" i="12"/>
  <c r="D125" i="24" s="1"/>
  <c r="D150" i="24" s="1"/>
  <c r="K40" i="12"/>
  <c r="K109" i="12" s="1"/>
  <c r="E112" i="24" s="1"/>
  <c r="J31" i="26"/>
  <c r="K41" i="12" s="1"/>
  <c r="E52" i="24" s="1"/>
  <c r="D132" i="24"/>
  <c r="B25" i="7"/>
  <c r="K14" i="26"/>
  <c r="K26" i="26" s="1"/>
  <c r="K18" i="26"/>
  <c r="K15" i="26"/>
  <c r="K27" i="26" s="1"/>
  <c r="K104" i="12"/>
  <c r="E107" i="24" s="1"/>
  <c r="E46" i="24"/>
  <c r="K5" i="26"/>
  <c r="K16" i="26" s="1"/>
  <c r="K38" i="12"/>
  <c r="K106" i="12"/>
  <c r="E109" i="24" s="1"/>
  <c r="E48" i="24"/>
  <c r="K13" i="26"/>
  <c r="K25" i="26" s="1"/>
  <c r="E47" i="24"/>
  <c r="K105" i="12"/>
  <c r="E108" i="24" s="1"/>
  <c r="E51" i="24" l="1"/>
  <c r="D152" i="24"/>
  <c r="D151" i="24"/>
  <c r="K28" i="26"/>
  <c r="D133" i="24"/>
  <c r="K8" i="26"/>
  <c r="L27" i="12"/>
  <c r="F35" i="24" s="1"/>
  <c r="K115" i="12"/>
  <c r="K123" i="12"/>
  <c r="E120" i="24" s="1"/>
  <c r="E49" i="24"/>
  <c r="K107" i="12"/>
  <c r="L26" i="12"/>
  <c r="F34" i="24" s="1"/>
  <c r="K19" i="26"/>
  <c r="L32" i="12" s="1"/>
  <c r="F40" i="24" s="1"/>
  <c r="L29" i="12"/>
  <c r="F37" i="24" s="1"/>
  <c r="L36" i="12"/>
  <c r="L3" i="26"/>
  <c r="L28" i="12"/>
  <c r="F36" i="24" s="1"/>
  <c r="K114" i="12"/>
  <c r="K122" i="12"/>
  <c r="E119" i="24" s="1"/>
  <c r="K113" i="12"/>
  <c r="E143" i="24" s="1"/>
  <c r="K121" i="12"/>
  <c r="E118" i="24" s="1"/>
  <c r="L31" i="12"/>
  <c r="F39" i="24" s="1"/>
  <c r="K30" i="26"/>
  <c r="K116" i="12"/>
  <c r="K133" i="12" s="1"/>
  <c r="K126" i="12"/>
  <c r="K131" i="12" l="1"/>
  <c r="E130" i="24" s="1"/>
  <c r="E144" i="24"/>
  <c r="K132" i="12"/>
  <c r="E131" i="24" s="1"/>
  <c r="E145" i="24"/>
  <c r="E123" i="24"/>
  <c r="C47" i="7"/>
  <c r="K124" i="12"/>
  <c r="E110" i="24"/>
  <c r="L5" i="26"/>
  <c r="L16" i="26" s="1"/>
  <c r="L38" i="12"/>
  <c r="F47" i="24"/>
  <c r="L105" i="12"/>
  <c r="F108" i="24" s="1"/>
  <c r="L4" i="26"/>
  <c r="L37" i="12"/>
  <c r="L35" i="12"/>
  <c r="L2" i="26"/>
  <c r="K31" i="26"/>
  <c r="L41" i="12" s="1"/>
  <c r="F52" i="24" s="1"/>
  <c r="K130" i="12"/>
  <c r="K117" i="12"/>
  <c r="K111" i="12"/>
  <c r="E114" i="24" s="1"/>
  <c r="L7" i="26"/>
  <c r="L40" i="12"/>
  <c r="E146" i="24" l="1"/>
  <c r="E147" i="24" s="1"/>
  <c r="E121" i="24"/>
  <c r="E4" i="22"/>
  <c r="K128" i="12"/>
  <c r="E125" i="24" s="1"/>
  <c r="K134" i="12"/>
  <c r="E129" i="24"/>
  <c r="L18" i="26"/>
  <c r="L30" i="26" s="1"/>
  <c r="L8" i="26"/>
  <c r="L13" i="26"/>
  <c r="L25" i="26" s="1"/>
  <c r="F46" i="24"/>
  <c r="L104" i="12"/>
  <c r="F107" i="24" s="1"/>
  <c r="F48" i="24"/>
  <c r="L106" i="12"/>
  <c r="F109" i="24" s="1"/>
  <c r="L114" i="12"/>
  <c r="L122" i="12"/>
  <c r="F119" i="24" s="1"/>
  <c r="L109" i="12"/>
  <c r="F112" i="24" s="1"/>
  <c r="F51" i="24"/>
  <c r="L14" i="26"/>
  <c r="L26" i="26" s="1"/>
  <c r="L15" i="26"/>
  <c r="L27" i="26" s="1"/>
  <c r="F49" i="24"/>
  <c r="L107" i="12"/>
  <c r="M29" i="12"/>
  <c r="G37" i="24" s="1"/>
  <c r="L131" i="12" l="1"/>
  <c r="F130" i="24" s="1"/>
  <c r="F144" i="24"/>
  <c r="E151" i="24"/>
  <c r="E152" i="24"/>
  <c r="E150" i="24"/>
  <c r="L28" i="26"/>
  <c r="E132" i="24"/>
  <c r="C25" i="7"/>
  <c r="L124" i="12"/>
  <c r="F110" i="24"/>
  <c r="M31" i="12"/>
  <c r="G39" i="24" s="1"/>
  <c r="L116" i="12"/>
  <c r="L133" i="12" s="1"/>
  <c r="L126" i="12"/>
  <c r="M40" i="12"/>
  <c r="M7" i="26"/>
  <c r="M28" i="12"/>
  <c r="G36" i="24" s="1"/>
  <c r="L115" i="12"/>
  <c r="L123" i="12"/>
  <c r="F120" i="24" s="1"/>
  <c r="L121" i="12"/>
  <c r="F118" i="24" s="1"/>
  <c r="L113" i="12"/>
  <c r="F143" i="24" s="1"/>
  <c r="L111" i="12"/>
  <c r="F114" i="24" s="1"/>
  <c r="M27" i="12"/>
  <c r="G35" i="24" s="1"/>
  <c r="M26" i="12"/>
  <c r="G34" i="24" s="1"/>
  <c r="L19" i="26"/>
  <c r="M32" i="12" s="1"/>
  <c r="G40" i="24" s="1"/>
  <c r="L132" i="12" l="1"/>
  <c r="F131" i="24" s="1"/>
  <c r="F145" i="24"/>
  <c r="F146" i="24" s="1"/>
  <c r="F123" i="24"/>
  <c r="D47" i="7"/>
  <c r="F121" i="24"/>
  <c r="F4" i="22"/>
  <c r="E133" i="24"/>
  <c r="L128" i="12"/>
  <c r="F125" i="24" s="1"/>
  <c r="F151" i="24" s="1"/>
  <c r="M35" i="12"/>
  <c r="M2" i="26"/>
  <c r="M36" i="12"/>
  <c r="M3" i="26"/>
  <c r="L117" i="12"/>
  <c r="L130" i="12"/>
  <c r="M4" i="26"/>
  <c r="M37" i="12"/>
  <c r="G51" i="24"/>
  <c r="M109" i="12"/>
  <c r="G112" i="24" s="1"/>
  <c r="F150" i="24" l="1"/>
  <c r="F147" i="24"/>
  <c r="F152" i="24"/>
  <c r="L134" i="12"/>
  <c r="F129" i="24"/>
  <c r="M15" i="26"/>
  <c r="M27" i="26" s="1"/>
  <c r="M18" i="26"/>
  <c r="M30" i="26" s="1"/>
  <c r="M104" i="12"/>
  <c r="G107" i="24" s="1"/>
  <c r="G46" i="24"/>
  <c r="M116" i="12"/>
  <c r="M133" i="12" s="1"/>
  <c r="M126" i="12"/>
  <c r="M106" i="12"/>
  <c r="G109" i="24" s="1"/>
  <c r="G48" i="24"/>
  <c r="M105" i="12"/>
  <c r="G108" i="24" s="1"/>
  <c r="G47" i="24"/>
  <c r="M5" i="26"/>
  <c r="M16" i="26" s="1"/>
  <c r="M38" i="12"/>
  <c r="M14" i="26"/>
  <c r="M26" i="26" s="1"/>
  <c r="L31" i="26"/>
  <c r="M41" i="12" s="1"/>
  <c r="G52" i="24" s="1"/>
  <c r="M13" i="26"/>
  <c r="M25" i="26" s="1"/>
  <c r="M28" i="26" l="1"/>
  <c r="G123" i="24"/>
  <c r="E47" i="7"/>
  <c r="F132" i="24"/>
  <c r="D25" i="7"/>
  <c r="N28" i="12"/>
  <c r="H36" i="24" s="1"/>
  <c r="M8" i="26"/>
  <c r="N31" i="12"/>
  <c r="H39" i="24" s="1"/>
  <c r="N4" i="26"/>
  <c r="N37" i="12"/>
  <c r="M122" i="12"/>
  <c r="G119" i="24" s="1"/>
  <c r="M114" i="12"/>
  <c r="M107" i="12"/>
  <c r="G49" i="24"/>
  <c r="N40" i="12"/>
  <c r="N7" i="26"/>
  <c r="N27" i="12"/>
  <c r="H35" i="24" s="1"/>
  <c r="N29" i="12"/>
  <c r="H37" i="24" s="1"/>
  <c r="M115" i="12"/>
  <c r="M123" i="12"/>
  <c r="G120" i="24" s="1"/>
  <c r="M121" i="12"/>
  <c r="G118" i="24" s="1"/>
  <c r="M113" i="12"/>
  <c r="G143" i="24" s="1"/>
  <c r="N26" i="12"/>
  <c r="H34" i="24" s="1"/>
  <c r="M19" i="26"/>
  <c r="N32" i="12" s="1"/>
  <c r="H40" i="24" s="1"/>
  <c r="M132" i="12" l="1"/>
  <c r="G131" i="24" s="1"/>
  <c r="G145" i="24"/>
  <c r="M131" i="12"/>
  <c r="G130" i="24" s="1"/>
  <c r="G144" i="24"/>
  <c r="F133" i="24"/>
  <c r="M124" i="12"/>
  <c r="G110" i="24"/>
  <c r="M111" i="12"/>
  <c r="G114" i="24" s="1"/>
  <c r="N5" i="26"/>
  <c r="N16" i="26" s="1"/>
  <c r="N38" i="12"/>
  <c r="M130" i="12"/>
  <c r="M117" i="12"/>
  <c r="N109" i="12"/>
  <c r="H112" i="24" s="1"/>
  <c r="H51" i="24"/>
  <c r="N3" i="26"/>
  <c r="N36" i="12"/>
  <c r="N35" i="12"/>
  <c r="N2" i="26"/>
  <c r="M31" i="26"/>
  <c r="N41" i="12" s="1"/>
  <c r="H52" i="24" s="1"/>
  <c r="N106" i="12"/>
  <c r="H109" i="24" s="1"/>
  <c r="H48" i="24"/>
  <c r="G146" i="24" l="1"/>
  <c r="G147" i="24" s="1"/>
  <c r="G121" i="24"/>
  <c r="G4" i="22"/>
  <c r="M128" i="12"/>
  <c r="G125" i="24" s="1"/>
  <c r="M134" i="12"/>
  <c r="G129" i="24"/>
  <c r="N15" i="26"/>
  <c r="N27" i="26" s="1"/>
  <c r="O37" i="12" s="1"/>
  <c r="N13" i="26"/>
  <c r="N25" i="26" s="1"/>
  <c r="N8" i="26"/>
  <c r="H46" i="24"/>
  <c r="N104" i="12"/>
  <c r="H107" i="24" s="1"/>
  <c r="H47" i="24"/>
  <c r="N105" i="12"/>
  <c r="H108" i="24" s="1"/>
  <c r="N126" i="12"/>
  <c r="N116" i="12"/>
  <c r="N133" i="12" s="1"/>
  <c r="N123" i="12"/>
  <c r="H120" i="24" s="1"/>
  <c r="N115" i="12"/>
  <c r="N18" i="26"/>
  <c r="O29" i="12"/>
  <c r="I37" i="24" s="1"/>
  <c r="N14" i="26"/>
  <c r="N26" i="26" s="1"/>
  <c r="H49" i="24"/>
  <c r="N107" i="12"/>
  <c r="G151" i="24" l="1"/>
  <c r="G152" i="24"/>
  <c r="G150" i="24"/>
  <c r="N132" i="12"/>
  <c r="H131" i="24" s="1"/>
  <c r="H145" i="24"/>
  <c r="N28" i="26"/>
  <c r="H123" i="24"/>
  <c r="F47" i="7"/>
  <c r="G132" i="24"/>
  <c r="E25" i="7"/>
  <c r="N124" i="12"/>
  <c r="H110" i="24"/>
  <c r="O28" i="12"/>
  <c r="I36" i="24" s="1"/>
  <c r="O36" i="12"/>
  <c r="O27" i="12"/>
  <c r="I35" i="24" s="1"/>
  <c r="N30" i="26"/>
  <c r="O40" i="12" s="1"/>
  <c r="O31" i="12"/>
  <c r="I39" i="24" s="1"/>
  <c r="N114" i="12"/>
  <c r="N122" i="12"/>
  <c r="H119" i="24" s="1"/>
  <c r="I48" i="24"/>
  <c r="O106" i="12"/>
  <c r="I109" i="24" s="1"/>
  <c r="N113" i="12"/>
  <c r="H143" i="24" s="1"/>
  <c r="N121" i="12"/>
  <c r="H118" i="24" s="1"/>
  <c r="N111" i="12"/>
  <c r="H114" i="24" s="1"/>
  <c r="O26" i="12"/>
  <c r="I34" i="24" s="1"/>
  <c r="S13" i="26"/>
  <c r="T13" i="26" s="1"/>
  <c r="T19" i="26" s="1"/>
  <c r="N19" i="26"/>
  <c r="O32" i="12" s="1"/>
  <c r="I40" i="24" s="1"/>
  <c r="N131" i="12" l="1"/>
  <c r="H130" i="24" s="1"/>
  <c r="H144" i="24"/>
  <c r="H146" i="24" s="1"/>
  <c r="H121" i="24"/>
  <c r="H4" i="22"/>
  <c r="G133" i="24"/>
  <c r="O35" i="12"/>
  <c r="O38" i="12"/>
  <c r="N130" i="12"/>
  <c r="N117" i="12"/>
  <c r="O115" i="12"/>
  <c r="O123" i="12"/>
  <c r="I120" i="24" s="1"/>
  <c r="N128" i="12"/>
  <c r="H125" i="24" s="1"/>
  <c r="H151" i="24" s="1"/>
  <c r="O109" i="12"/>
  <c r="I112" i="24" s="1"/>
  <c r="I51" i="24"/>
  <c r="O105" i="12"/>
  <c r="I108" i="24" s="1"/>
  <c r="I47" i="24"/>
  <c r="H147" i="24" l="1"/>
  <c r="O132" i="12"/>
  <c r="I131" i="24" s="1"/>
  <c r="I145" i="24"/>
  <c r="H150" i="24"/>
  <c r="H152" i="24"/>
  <c r="N134" i="12"/>
  <c r="H129" i="24"/>
  <c r="O122" i="12"/>
  <c r="I119" i="24" s="1"/>
  <c r="O114" i="12"/>
  <c r="O126" i="12"/>
  <c r="O116" i="12"/>
  <c r="O133" i="12" s="1"/>
  <c r="I49" i="24"/>
  <c r="O107" i="12"/>
  <c r="N31" i="26"/>
  <c r="O41" i="12" s="1"/>
  <c r="I52" i="24" s="1"/>
  <c r="I46" i="24"/>
  <c r="O104" i="12"/>
  <c r="I107" i="24" s="1"/>
  <c r="O131" i="12" l="1"/>
  <c r="I130" i="24" s="1"/>
  <c r="I144" i="24"/>
  <c r="I123" i="24"/>
  <c r="G47" i="7"/>
  <c r="H132" i="24"/>
  <c r="F25" i="7"/>
  <c r="O124" i="12"/>
  <c r="I110" i="24"/>
  <c r="O113" i="12"/>
  <c r="I143" i="24" s="1"/>
  <c r="O121" i="12"/>
  <c r="O111" i="12"/>
  <c r="I114" i="24" s="1"/>
  <c r="I146" i="24" l="1"/>
  <c r="I147" i="24" s="1"/>
  <c r="I121" i="24"/>
  <c r="I4" i="22"/>
  <c r="H133" i="24"/>
  <c r="O128" i="12"/>
  <c r="I118" i="24"/>
  <c r="O117" i="12"/>
  <c r="O130" i="12"/>
  <c r="O134" i="12" l="1"/>
  <c r="I129" i="24"/>
  <c r="O136" i="12"/>
  <c r="I125" i="24"/>
  <c r="I151" i="24" s="1"/>
  <c r="AD34" i="9"/>
  <c r="AE34" i="9"/>
  <c r="AF34" i="9"/>
  <c r="AG34" i="9"/>
  <c r="AH34" i="9"/>
  <c r="AI34" i="9"/>
  <c r="AJ34" i="9"/>
  <c r="AD35" i="9"/>
  <c r="AE35" i="9"/>
  <c r="AF35" i="9"/>
  <c r="AG35" i="9"/>
  <c r="AH35" i="9"/>
  <c r="AI35" i="9"/>
  <c r="AJ35" i="9"/>
  <c r="AE33" i="9"/>
  <c r="AF33" i="9"/>
  <c r="AG33" i="9"/>
  <c r="AH33" i="9"/>
  <c r="AI33" i="9"/>
  <c r="AJ33" i="9"/>
  <c r="AD33" i="9"/>
  <c r="U34" i="9"/>
  <c r="V34" i="9"/>
  <c r="W34" i="9"/>
  <c r="X34" i="9"/>
  <c r="Y34" i="9"/>
  <c r="Z34" i="9"/>
  <c r="AA34" i="9"/>
  <c r="U35" i="9"/>
  <c r="V35" i="9"/>
  <c r="W35" i="9"/>
  <c r="X35" i="9"/>
  <c r="Y35" i="9"/>
  <c r="Z35" i="9"/>
  <c r="AA35" i="9"/>
  <c r="V33" i="9"/>
  <c r="W33" i="9"/>
  <c r="X33" i="9"/>
  <c r="Y33" i="9"/>
  <c r="Z33" i="9"/>
  <c r="AA33" i="9"/>
  <c r="U33" i="9"/>
  <c r="L34" i="9"/>
  <c r="M34" i="9"/>
  <c r="N34" i="9"/>
  <c r="O34" i="9"/>
  <c r="P34" i="9"/>
  <c r="Q34" i="9"/>
  <c r="R34" i="9"/>
  <c r="L35" i="9"/>
  <c r="M35" i="9"/>
  <c r="N35" i="9"/>
  <c r="O35" i="9"/>
  <c r="P35" i="9"/>
  <c r="Q35" i="9"/>
  <c r="R35" i="9"/>
  <c r="M33" i="9"/>
  <c r="N33" i="9"/>
  <c r="O33" i="9"/>
  <c r="P33" i="9"/>
  <c r="Q33" i="9"/>
  <c r="R33" i="9"/>
  <c r="L33" i="9"/>
  <c r="C34" i="9"/>
  <c r="D34" i="9"/>
  <c r="E34" i="9"/>
  <c r="F34" i="9"/>
  <c r="G34" i="9"/>
  <c r="H34" i="9"/>
  <c r="I34" i="9"/>
  <c r="C35" i="9"/>
  <c r="D35" i="9"/>
  <c r="E35" i="9"/>
  <c r="F35" i="9"/>
  <c r="G35" i="9"/>
  <c r="H35" i="9"/>
  <c r="I35" i="9"/>
  <c r="D33" i="9"/>
  <c r="E33" i="9"/>
  <c r="F33" i="9"/>
  <c r="G33" i="9"/>
  <c r="H33" i="9"/>
  <c r="I33" i="9"/>
  <c r="C33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M20" i="9"/>
  <c r="N20" i="9"/>
  <c r="O20" i="9"/>
  <c r="P20" i="9"/>
  <c r="Q20" i="9"/>
  <c r="R20" i="9"/>
  <c r="L20" i="9"/>
  <c r="C21" i="9"/>
  <c r="D21" i="9"/>
  <c r="E21" i="9"/>
  <c r="F21" i="9"/>
  <c r="G21" i="9"/>
  <c r="H21" i="9"/>
  <c r="I21" i="9"/>
  <c r="C22" i="9"/>
  <c r="D22" i="9"/>
  <c r="E22" i="9"/>
  <c r="F22" i="9"/>
  <c r="G22" i="9"/>
  <c r="H22" i="9"/>
  <c r="I22" i="9"/>
  <c r="D20" i="9"/>
  <c r="E20" i="9"/>
  <c r="F20" i="9"/>
  <c r="G20" i="9"/>
  <c r="H20" i="9"/>
  <c r="I20" i="9"/>
  <c r="C20" i="9"/>
  <c r="I63" i="9"/>
  <c r="H63" i="9"/>
  <c r="G63" i="9"/>
  <c r="F63" i="9"/>
  <c r="E63" i="9"/>
  <c r="D63" i="9"/>
  <c r="C63" i="9"/>
  <c r="I62" i="9"/>
  <c r="H62" i="9"/>
  <c r="G62" i="9"/>
  <c r="F62" i="9"/>
  <c r="E62" i="9"/>
  <c r="D62" i="9"/>
  <c r="C62" i="9"/>
  <c r="I61" i="9"/>
  <c r="H61" i="9"/>
  <c r="G61" i="9"/>
  <c r="F61" i="9"/>
  <c r="E61" i="9"/>
  <c r="D61" i="9"/>
  <c r="C61" i="9"/>
  <c r="I60" i="9"/>
  <c r="H60" i="9"/>
  <c r="G60" i="9"/>
  <c r="F60" i="9"/>
  <c r="E60" i="9"/>
  <c r="D60" i="9"/>
  <c r="C60" i="9"/>
  <c r="I59" i="9"/>
  <c r="H59" i="9"/>
  <c r="G59" i="9"/>
  <c r="F59" i="9"/>
  <c r="E59" i="9"/>
  <c r="D59" i="9"/>
  <c r="C59" i="9"/>
  <c r="I58" i="9"/>
  <c r="H58" i="9"/>
  <c r="G58" i="9"/>
  <c r="F58" i="9"/>
  <c r="E58" i="9"/>
  <c r="D58" i="9"/>
  <c r="C58" i="9"/>
  <c r="I57" i="9"/>
  <c r="H57" i="9"/>
  <c r="G57" i="9"/>
  <c r="F57" i="9"/>
  <c r="E57" i="9"/>
  <c r="D57" i="9"/>
  <c r="C57" i="9"/>
  <c r="I56" i="9"/>
  <c r="H56" i="9"/>
  <c r="G56" i="9"/>
  <c r="F56" i="9"/>
  <c r="E56" i="9"/>
  <c r="D56" i="9"/>
  <c r="C56" i="9"/>
  <c r="I55" i="9"/>
  <c r="H55" i="9"/>
  <c r="G55" i="9"/>
  <c r="F55" i="9"/>
  <c r="E55" i="9"/>
  <c r="D55" i="9"/>
  <c r="C55" i="9"/>
  <c r="I150" i="24" l="1"/>
  <c r="I152" i="24"/>
  <c r="I132" i="24"/>
  <c r="I133" i="24" s="1"/>
  <c r="G25" i="7"/>
  <c r="L38" i="21" l="1"/>
  <c r="M32" i="21"/>
  <c r="N32" i="21"/>
  <c r="O32" i="21"/>
  <c r="P32" i="21"/>
  <c r="Q32" i="21"/>
  <c r="R32" i="21"/>
  <c r="L32" i="21"/>
  <c r="L25" i="21"/>
  <c r="L16" i="9" s="1"/>
  <c r="L26" i="21"/>
  <c r="U16" i="9" s="1"/>
  <c r="L27" i="21"/>
  <c r="L24" i="21"/>
  <c r="C16" i="9" s="1"/>
  <c r="L3" i="9" s="1"/>
  <c r="E28" i="21"/>
  <c r="F28" i="21"/>
  <c r="G28" i="21"/>
  <c r="H28" i="21"/>
  <c r="I28" i="21"/>
  <c r="D28" i="21"/>
  <c r="M15" i="21"/>
  <c r="N15" i="21"/>
  <c r="O15" i="21"/>
  <c r="P15" i="21"/>
  <c r="Q15" i="21"/>
  <c r="R15" i="21"/>
  <c r="M16" i="21"/>
  <c r="N16" i="21"/>
  <c r="O16" i="21"/>
  <c r="P16" i="21"/>
  <c r="Q16" i="21"/>
  <c r="R16" i="21"/>
  <c r="M17" i="21"/>
  <c r="N17" i="21"/>
  <c r="O17" i="21"/>
  <c r="P17" i="21"/>
  <c r="Q17" i="21"/>
  <c r="R17" i="21"/>
  <c r="M18" i="21"/>
  <c r="N18" i="21"/>
  <c r="O18" i="21"/>
  <c r="P18" i="21"/>
  <c r="Q18" i="21"/>
  <c r="R18" i="21"/>
  <c r="L16" i="21"/>
  <c r="L17" i="21"/>
  <c r="L18" i="21"/>
  <c r="L15" i="21"/>
  <c r="D37" i="21"/>
  <c r="D39" i="21" s="1"/>
  <c r="E37" i="21"/>
  <c r="E39" i="21" s="1"/>
  <c r="F37" i="21"/>
  <c r="F39" i="21" s="1"/>
  <c r="G37" i="21"/>
  <c r="G39" i="21" s="1"/>
  <c r="H37" i="21"/>
  <c r="H39" i="21" s="1"/>
  <c r="I37" i="21"/>
  <c r="I39" i="21" s="1"/>
  <c r="C37" i="21"/>
  <c r="C39" i="21" s="1"/>
  <c r="D31" i="21"/>
  <c r="M31" i="21" s="1"/>
  <c r="E31" i="21"/>
  <c r="N31" i="21" s="1"/>
  <c r="F31" i="21"/>
  <c r="O31" i="21" s="1"/>
  <c r="G31" i="21"/>
  <c r="G33" i="21" s="1"/>
  <c r="H31" i="21"/>
  <c r="H33" i="21" s="1"/>
  <c r="I31" i="21"/>
  <c r="I33" i="21" s="1"/>
  <c r="C31" i="21"/>
  <c r="L31" i="21" s="1"/>
  <c r="D10" i="21"/>
  <c r="E10" i="21" s="1"/>
  <c r="F10" i="21" s="1"/>
  <c r="G10" i="21" s="1"/>
  <c r="H10" i="21" s="1"/>
  <c r="I10" i="21" s="1"/>
  <c r="R38" i="21" s="1"/>
  <c r="C28" i="21"/>
  <c r="D19" i="21"/>
  <c r="E19" i="21"/>
  <c r="F19" i="21"/>
  <c r="G19" i="21"/>
  <c r="H19" i="21"/>
  <c r="I19" i="21"/>
  <c r="C19" i="21"/>
  <c r="D4" i="21"/>
  <c r="E4" i="21" s="1"/>
  <c r="F4" i="21" s="1"/>
  <c r="G4" i="21" s="1"/>
  <c r="H4" i="21" s="1"/>
  <c r="I4" i="21" s="1"/>
  <c r="R25" i="21" s="1"/>
  <c r="R16" i="9" s="1"/>
  <c r="M17" i="9" l="1"/>
  <c r="R17" i="9"/>
  <c r="N17" i="9"/>
  <c r="Q17" i="9"/>
  <c r="P17" i="9"/>
  <c r="O17" i="9"/>
  <c r="L33" i="21"/>
  <c r="AD16" i="9"/>
  <c r="N33" i="21"/>
  <c r="AF16" i="9"/>
  <c r="M33" i="21"/>
  <c r="AE16" i="9"/>
  <c r="O33" i="21"/>
  <c r="AG16" i="9"/>
  <c r="O19" i="21"/>
  <c r="M19" i="21"/>
  <c r="N19" i="21"/>
  <c r="L19" i="21"/>
  <c r="P19" i="21"/>
  <c r="L28" i="21"/>
  <c r="R19" i="21"/>
  <c r="R31" i="21"/>
  <c r="Q31" i="21"/>
  <c r="C33" i="21"/>
  <c r="P31" i="21"/>
  <c r="L37" i="21"/>
  <c r="L39" i="21" s="1"/>
  <c r="Q19" i="21"/>
  <c r="R37" i="21"/>
  <c r="R39" i="21" s="1"/>
  <c r="Q37" i="21"/>
  <c r="P37" i="21"/>
  <c r="N27" i="21"/>
  <c r="O37" i="21"/>
  <c r="N26" i="21"/>
  <c r="W16" i="9" s="1"/>
  <c r="N37" i="21"/>
  <c r="F33" i="21"/>
  <c r="N25" i="21"/>
  <c r="N16" i="9" s="1"/>
  <c r="M37" i="21"/>
  <c r="E33" i="21"/>
  <c r="O27" i="21"/>
  <c r="D33" i="21"/>
  <c r="O26" i="21"/>
  <c r="X16" i="9" s="1"/>
  <c r="Q38" i="21"/>
  <c r="O25" i="21"/>
  <c r="O16" i="9" s="1"/>
  <c r="P38" i="21"/>
  <c r="P27" i="21"/>
  <c r="O38" i="21"/>
  <c r="P26" i="21"/>
  <c r="Y16" i="9" s="1"/>
  <c r="Y17" i="9" s="1"/>
  <c r="Y37" i="9" s="1"/>
  <c r="Y39" i="9" s="1"/>
  <c r="Y41" i="9" s="1"/>
  <c r="N38" i="21"/>
  <c r="P25" i="21"/>
  <c r="P16" i="9" s="1"/>
  <c r="M38" i="21"/>
  <c r="Q27" i="21"/>
  <c r="R24" i="21"/>
  <c r="Q26" i="21"/>
  <c r="Z16" i="9" s="1"/>
  <c r="Q24" i="21"/>
  <c r="Q25" i="21"/>
  <c r="Q16" i="9" s="1"/>
  <c r="P24" i="21"/>
  <c r="R27" i="21"/>
  <c r="O24" i="21"/>
  <c r="F16" i="9" s="1"/>
  <c r="R26" i="21"/>
  <c r="AA16" i="9" s="1"/>
  <c r="N24" i="21"/>
  <c r="M24" i="21"/>
  <c r="M27" i="21"/>
  <c r="M26" i="21"/>
  <c r="V16" i="9" s="1"/>
  <c r="M25" i="21"/>
  <c r="M16" i="9" s="1"/>
  <c r="D28" i="22"/>
  <c r="E28" i="22"/>
  <c r="F28" i="22"/>
  <c r="G28" i="22"/>
  <c r="H28" i="22"/>
  <c r="I28" i="22"/>
  <c r="C26" i="22"/>
  <c r="C28" i="22" s="1"/>
  <c r="E3" i="22"/>
  <c r="B133" i="20"/>
  <c r="B132" i="20"/>
  <c r="B131" i="20"/>
  <c r="B130" i="20"/>
  <c r="B129" i="20"/>
  <c r="B134" i="20" s="1"/>
  <c r="B128" i="20"/>
  <c r="B124" i="20"/>
  <c r="B123" i="20"/>
  <c r="B122" i="20"/>
  <c r="B121" i="20"/>
  <c r="B120" i="20"/>
  <c r="B119" i="20"/>
  <c r="F93" i="20"/>
  <c r="E93" i="20"/>
  <c r="F83" i="20"/>
  <c r="E83" i="20"/>
  <c r="F73" i="20"/>
  <c r="E73" i="20"/>
  <c r="F63" i="20"/>
  <c r="E63" i="20"/>
  <c r="F53" i="20"/>
  <c r="E53" i="20"/>
  <c r="Q44" i="20"/>
  <c r="P44" i="20"/>
  <c r="E43" i="20"/>
  <c r="Q42" i="20"/>
  <c r="N42" i="20"/>
  <c r="M42" i="20"/>
  <c r="P42" i="20" s="1"/>
  <c r="Q41" i="20"/>
  <c r="P41" i="20"/>
  <c r="N41" i="20"/>
  <c r="M41" i="20"/>
  <c r="N40" i="20"/>
  <c r="Q40" i="20" s="1"/>
  <c r="M40" i="20"/>
  <c r="P40" i="20" s="1"/>
  <c r="AE39" i="20"/>
  <c r="Y39" i="20"/>
  <c r="P39" i="20"/>
  <c r="N39" i="20"/>
  <c r="Q39" i="20" s="1"/>
  <c r="M39" i="20"/>
  <c r="M43" i="20" s="1"/>
  <c r="P43" i="20" s="1"/>
  <c r="AT37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B14" i="20"/>
  <c r="G14" i="20" s="1"/>
  <c r="Q9" i="20"/>
  <c r="P9" i="20"/>
  <c r="O9" i="20"/>
  <c r="N9" i="20"/>
  <c r="M9" i="20"/>
  <c r="L9" i="20"/>
  <c r="Q8" i="20"/>
  <c r="P8" i="20"/>
  <c r="AO46" i="20" s="1"/>
  <c r="O8" i="20"/>
  <c r="N8" i="20"/>
  <c r="M8" i="20"/>
  <c r="L8" i="20"/>
  <c r="Q7" i="20"/>
  <c r="P7" i="20"/>
  <c r="AO45" i="20" s="1"/>
  <c r="B150" i="20" s="1"/>
  <c r="O7" i="20"/>
  <c r="N7" i="20"/>
  <c r="AA39" i="20" s="1"/>
  <c r="M7" i="20"/>
  <c r="L7" i="20"/>
  <c r="Q6" i="20"/>
  <c r="P6" i="20"/>
  <c r="AO44" i="20" s="1"/>
  <c r="O6" i="20"/>
  <c r="N6" i="20"/>
  <c r="M6" i="20"/>
  <c r="L6" i="20"/>
  <c r="Q5" i="20"/>
  <c r="P5" i="20"/>
  <c r="AO43" i="20" s="1"/>
  <c r="O5" i="20"/>
  <c r="N5" i="20"/>
  <c r="M5" i="20"/>
  <c r="L5" i="20"/>
  <c r="Q4" i="20"/>
  <c r="P4" i="20"/>
  <c r="AO42" i="20" s="1"/>
  <c r="O4" i="20"/>
  <c r="N4" i="20"/>
  <c r="M4" i="20"/>
  <c r="L4" i="20"/>
  <c r="Q3" i="20"/>
  <c r="P3" i="20"/>
  <c r="AO41" i="20" s="1"/>
  <c r="O3" i="20"/>
  <c r="N3" i="20"/>
  <c r="M3" i="20"/>
  <c r="L3" i="20"/>
  <c r="N34" i="19"/>
  <c r="M34" i="19"/>
  <c r="L34" i="19"/>
  <c r="K34" i="19"/>
  <c r="J34" i="19"/>
  <c r="I34" i="19"/>
  <c r="H34" i="19"/>
  <c r="G34" i="19"/>
  <c r="F34" i="19"/>
  <c r="E34" i="19"/>
  <c r="D34" i="19"/>
  <c r="C34" i="19"/>
  <c r="E22" i="19"/>
  <c r="D34" i="20" s="1"/>
  <c r="E21" i="19"/>
  <c r="D33" i="20" s="1"/>
  <c r="E20" i="19"/>
  <c r="D32" i="20" s="1"/>
  <c r="E19" i="19"/>
  <c r="D31" i="20" s="1"/>
  <c r="E18" i="19"/>
  <c r="D30" i="20" s="1"/>
  <c r="E17" i="19"/>
  <c r="D29" i="20" s="1"/>
  <c r="B12" i="20"/>
  <c r="C13" i="20" s="1"/>
  <c r="C14" i="20" s="1"/>
  <c r="I6" i="19"/>
  <c r="I9" i="19" s="1"/>
  <c r="B20" i="20" s="1"/>
  <c r="H6" i="19"/>
  <c r="H9" i="19" s="1"/>
  <c r="B19" i="20" s="1"/>
  <c r="G6" i="19"/>
  <c r="G9" i="19" s="1"/>
  <c r="B18" i="20" s="1"/>
  <c r="F6" i="19"/>
  <c r="F9" i="19" s="1"/>
  <c r="B17" i="20" s="1"/>
  <c r="E6" i="19"/>
  <c r="E9" i="19" s="1"/>
  <c r="B16" i="20" s="1"/>
  <c r="D6" i="19"/>
  <c r="D9" i="19" s="1"/>
  <c r="B15" i="20" s="1"/>
  <c r="C6" i="19"/>
  <c r="R165" i="18"/>
  <c r="P148" i="18"/>
  <c r="O148" i="18"/>
  <c r="N148" i="18"/>
  <c r="D148" i="18"/>
  <c r="C148" i="18"/>
  <c r="B148" i="18"/>
  <c r="R144" i="18"/>
  <c r="AM142" i="18"/>
  <c r="AL142" i="18"/>
  <c r="AK142" i="18"/>
  <c r="P128" i="18"/>
  <c r="O128" i="18"/>
  <c r="N128" i="18"/>
  <c r="D128" i="18"/>
  <c r="C128" i="18"/>
  <c r="B128" i="18"/>
  <c r="R124" i="18"/>
  <c r="AM122" i="18"/>
  <c r="AL122" i="18"/>
  <c r="AK122" i="18"/>
  <c r="AM121" i="18"/>
  <c r="AL121" i="18"/>
  <c r="AK121" i="18"/>
  <c r="P108" i="18"/>
  <c r="O108" i="18"/>
  <c r="N108" i="18"/>
  <c r="D108" i="18"/>
  <c r="C108" i="18"/>
  <c r="B108" i="18"/>
  <c r="R104" i="18"/>
  <c r="AM102" i="18"/>
  <c r="AL102" i="18"/>
  <c r="AK102" i="18"/>
  <c r="AM101" i="18"/>
  <c r="AL101" i="18"/>
  <c r="AK101" i="18"/>
  <c r="AM100" i="18"/>
  <c r="AL100" i="18"/>
  <c r="AK100" i="18"/>
  <c r="P88" i="18"/>
  <c r="O88" i="18"/>
  <c r="N88" i="18"/>
  <c r="D88" i="18"/>
  <c r="C88" i="18"/>
  <c r="B88" i="18"/>
  <c r="R84" i="18"/>
  <c r="AM79" i="18"/>
  <c r="AL79" i="18"/>
  <c r="AK79" i="18"/>
  <c r="P68" i="18"/>
  <c r="O68" i="18"/>
  <c r="N68" i="18"/>
  <c r="D68" i="18"/>
  <c r="C68" i="18"/>
  <c r="B68" i="18"/>
  <c r="AM59" i="18"/>
  <c r="AL59" i="18"/>
  <c r="AK59" i="18"/>
  <c r="AM58" i="18"/>
  <c r="AL58" i="18"/>
  <c r="AK58" i="18"/>
  <c r="AM37" i="18"/>
  <c r="AL37" i="18"/>
  <c r="AK37" i="18"/>
  <c r="P36" i="18"/>
  <c r="O36" i="18"/>
  <c r="N36" i="18"/>
  <c r="D36" i="18"/>
  <c r="C36" i="18"/>
  <c r="B36" i="18"/>
  <c r="P35" i="18"/>
  <c r="O35" i="18"/>
  <c r="N35" i="18"/>
  <c r="D35" i="18"/>
  <c r="C35" i="18"/>
  <c r="B35" i="18"/>
  <c r="P34" i="18"/>
  <c r="O34" i="18"/>
  <c r="N34" i="18"/>
  <c r="D34" i="18"/>
  <c r="C34" i="18"/>
  <c r="B34" i="18"/>
  <c r="BM33" i="18"/>
  <c r="BL33" i="18"/>
  <c r="BK33" i="18"/>
  <c r="BJ33" i="18"/>
  <c r="P33" i="18"/>
  <c r="O33" i="18"/>
  <c r="N33" i="18"/>
  <c r="D33" i="18"/>
  <c r="C33" i="18"/>
  <c r="B33" i="18"/>
  <c r="P32" i="18"/>
  <c r="O32" i="18"/>
  <c r="N32" i="18"/>
  <c r="D32" i="18"/>
  <c r="C32" i="18"/>
  <c r="B32" i="18"/>
  <c r="P31" i="18"/>
  <c r="O31" i="18"/>
  <c r="N31" i="18"/>
  <c r="D31" i="18"/>
  <c r="C31" i="18"/>
  <c r="B31" i="18"/>
  <c r="P30" i="18"/>
  <c r="O30" i="18"/>
  <c r="N30" i="18"/>
  <c r="D30" i="18"/>
  <c r="C30" i="18"/>
  <c r="B30" i="18"/>
  <c r="P29" i="18"/>
  <c r="O29" i="18"/>
  <c r="N29" i="18"/>
  <c r="D29" i="18"/>
  <c r="C29" i="18"/>
  <c r="B29" i="18"/>
  <c r="P28" i="18"/>
  <c r="O28" i="18"/>
  <c r="N28" i="18"/>
  <c r="D28" i="18"/>
  <c r="C28" i="18"/>
  <c r="B28" i="18"/>
  <c r="AV27" i="18"/>
  <c r="BE27" i="18" s="1"/>
  <c r="AG25" i="18"/>
  <c r="AF25" i="18"/>
  <c r="AE25" i="18"/>
  <c r="AD25" i="18"/>
  <c r="AC25" i="18"/>
  <c r="AB25" i="18"/>
  <c r="AA25" i="18"/>
  <c r="Z25" i="18"/>
  <c r="Y25" i="18"/>
  <c r="AG24" i="18"/>
  <c r="AF24" i="18"/>
  <c r="AE24" i="18"/>
  <c r="AD24" i="18"/>
  <c r="AC24" i="18"/>
  <c r="AB24" i="18"/>
  <c r="AA24" i="18"/>
  <c r="Z24" i="18"/>
  <c r="Y24" i="18"/>
  <c r="AG23" i="18"/>
  <c r="AF23" i="18"/>
  <c r="AE23" i="18"/>
  <c r="AD23" i="18"/>
  <c r="AC23" i="18"/>
  <c r="AB23" i="18"/>
  <c r="AA23" i="18"/>
  <c r="Z23" i="18"/>
  <c r="Y23" i="18"/>
  <c r="AG22" i="18"/>
  <c r="AF22" i="18"/>
  <c r="AE22" i="18"/>
  <c r="AD22" i="18"/>
  <c r="AC22" i="18"/>
  <c r="AB22" i="18"/>
  <c r="AA22" i="18"/>
  <c r="Z22" i="18"/>
  <c r="Y22" i="18"/>
  <c r="AG21" i="18"/>
  <c r="AF21" i="18"/>
  <c r="AE21" i="18"/>
  <c r="AD21" i="18"/>
  <c r="AC21" i="18"/>
  <c r="AB21" i="18"/>
  <c r="AA21" i="18"/>
  <c r="Z21" i="18"/>
  <c r="Y21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G20" i="18"/>
  <c r="AF20" i="18"/>
  <c r="AE20" i="18"/>
  <c r="AD20" i="18"/>
  <c r="AC20" i="18"/>
  <c r="AB20" i="18"/>
  <c r="AA20" i="18"/>
  <c r="Z20" i="18"/>
  <c r="Y20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M19" i="18"/>
  <c r="AL19" i="18"/>
  <c r="AK19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M18" i="18"/>
  <c r="AL18" i="18"/>
  <c r="AK18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M17" i="18"/>
  <c r="AL17" i="18"/>
  <c r="AK17" i="18"/>
  <c r="P17" i="18"/>
  <c r="O17" i="18"/>
  <c r="N17" i="18"/>
  <c r="N62" i="18" s="1"/>
  <c r="D17" i="18"/>
  <c r="D62" i="18" s="1"/>
  <c r="C17" i="18"/>
  <c r="C62" i="18" s="1"/>
  <c r="B17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M16" i="18"/>
  <c r="AL16" i="18"/>
  <c r="AK16" i="18"/>
  <c r="D16" i="18"/>
  <c r="D41" i="18" s="1"/>
  <c r="C16" i="18"/>
  <c r="C41" i="18" s="1"/>
  <c r="B16" i="18"/>
  <c r="B41" i="18" s="1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M15" i="18"/>
  <c r="AL15" i="18"/>
  <c r="AK15" i="18"/>
  <c r="D15" i="18"/>
  <c r="C15" i="18"/>
  <c r="B15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M14" i="18"/>
  <c r="AL14" i="18"/>
  <c r="AK14" i="18"/>
  <c r="D14" i="18"/>
  <c r="D39" i="18" s="1"/>
  <c r="C14" i="18"/>
  <c r="B14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M13" i="18"/>
  <c r="AL13" i="18"/>
  <c r="AK13" i="18"/>
  <c r="P13" i="18"/>
  <c r="D13" i="18"/>
  <c r="C13" i="18"/>
  <c r="B13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M12" i="18"/>
  <c r="AL12" i="18"/>
  <c r="AK12" i="18"/>
  <c r="P12" i="18"/>
  <c r="N12" i="18"/>
  <c r="D12" i="18"/>
  <c r="J12" i="18" s="1"/>
  <c r="C12" i="18"/>
  <c r="B12" i="18"/>
  <c r="AM11" i="18"/>
  <c r="AL11" i="18"/>
  <c r="AK11" i="18"/>
  <c r="J11" i="18"/>
  <c r="J36" i="18" s="1"/>
  <c r="I11" i="18"/>
  <c r="I36" i="18" s="1"/>
  <c r="H11" i="18"/>
  <c r="J10" i="18"/>
  <c r="I10" i="18"/>
  <c r="H10" i="18"/>
  <c r="J9" i="18"/>
  <c r="I9" i="18"/>
  <c r="H9" i="18"/>
  <c r="AJ8" i="18"/>
  <c r="AQ24" i="18" s="1"/>
  <c r="J8" i="18"/>
  <c r="I8" i="18"/>
  <c r="H8" i="18"/>
  <c r="J7" i="18"/>
  <c r="I7" i="18"/>
  <c r="H7" i="18"/>
  <c r="Z6" i="18"/>
  <c r="J6" i="18"/>
  <c r="I6" i="18"/>
  <c r="H6" i="18"/>
  <c r="J5" i="18"/>
  <c r="I5" i="18"/>
  <c r="H5" i="18"/>
  <c r="H30" i="18" s="1"/>
  <c r="Y30" i="18" s="1"/>
  <c r="J4" i="18"/>
  <c r="I4" i="18"/>
  <c r="H4" i="18"/>
  <c r="J3" i="18"/>
  <c r="I3" i="18"/>
  <c r="H3" i="18"/>
  <c r="P142" i="17"/>
  <c r="O142" i="17"/>
  <c r="N142" i="17"/>
  <c r="D142" i="17"/>
  <c r="C142" i="17"/>
  <c r="B142" i="17"/>
  <c r="P122" i="17"/>
  <c r="O122" i="17"/>
  <c r="N122" i="17"/>
  <c r="D122" i="17"/>
  <c r="C122" i="17"/>
  <c r="B122" i="17"/>
  <c r="P102" i="17"/>
  <c r="O102" i="17"/>
  <c r="N102" i="17"/>
  <c r="D102" i="17"/>
  <c r="C102" i="17"/>
  <c r="B102" i="17"/>
  <c r="P82" i="17"/>
  <c r="O82" i="17"/>
  <c r="N82" i="17"/>
  <c r="I82" i="17"/>
  <c r="D82" i="17"/>
  <c r="C82" i="17"/>
  <c r="B82" i="17"/>
  <c r="P62" i="17"/>
  <c r="O62" i="17"/>
  <c r="N62" i="17"/>
  <c r="D62" i="17"/>
  <c r="C62" i="17"/>
  <c r="B62" i="17"/>
  <c r="P30" i="17"/>
  <c r="O30" i="17"/>
  <c r="N30" i="17"/>
  <c r="J30" i="17"/>
  <c r="I30" i="17"/>
  <c r="H30" i="17"/>
  <c r="D30" i="17"/>
  <c r="C30" i="17"/>
  <c r="B30" i="17"/>
  <c r="P29" i="17"/>
  <c r="O29" i="17"/>
  <c r="N29" i="17"/>
  <c r="D29" i="17"/>
  <c r="C29" i="17"/>
  <c r="B29" i="17"/>
  <c r="P28" i="17"/>
  <c r="O28" i="17"/>
  <c r="N28" i="17"/>
  <c r="D28" i="17"/>
  <c r="C28" i="17"/>
  <c r="B28" i="17"/>
  <c r="P27" i="17"/>
  <c r="O27" i="17"/>
  <c r="N27" i="17"/>
  <c r="J27" i="17"/>
  <c r="I27" i="17"/>
  <c r="D27" i="17"/>
  <c r="C27" i="17"/>
  <c r="B27" i="17"/>
  <c r="P26" i="17"/>
  <c r="O26" i="17"/>
  <c r="N26" i="17"/>
  <c r="D26" i="17"/>
  <c r="C26" i="17"/>
  <c r="B26" i="17"/>
  <c r="P25" i="17"/>
  <c r="O25" i="17"/>
  <c r="N25" i="17"/>
  <c r="D25" i="17"/>
  <c r="C25" i="17"/>
  <c r="B25" i="17"/>
  <c r="P24" i="17"/>
  <c r="O24" i="17"/>
  <c r="N24" i="17"/>
  <c r="I24" i="17"/>
  <c r="H24" i="17"/>
  <c r="D24" i="17"/>
  <c r="C24" i="17"/>
  <c r="B24" i="17"/>
  <c r="P23" i="17"/>
  <c r="O23" i="17"/>
  <c r="N23" i="17"/>
  <c r="D23" i="17"/>
  <c r="C23" i="17"/>
  <c r="B23" i="17"/>
  <c r="P22" i="17"/>
  <c r="O22" i="17"/>
  <c r="N22" i="17"/>
  <c r="J22" i="17"/>
  <c r="I22" i="17"/>
  <c r="H22" i="17"/>
  <c r="D22" i="17"/>
  <c r="C22" i="17"/>
  <c r="B22" i="17"/>
  <c r="P17" i="17"/>
  <c r="P136" i="17" s="1"/>
  <c r="O17" i="17"/>
  <c r="O136" i="17" s="1"/>
  <c r="N17" i="17"/>
  <c r="D17" i="17"/>
  <c r="D56" i="17" s="1"/>
  <c r="C17" i="17"/>
  <c r="C96" i="17" s="1"/>
  <c r="B17" i="17"/>
  <c r="B96" i="17" s="1"/>
  <c r="D16" i="17"/>
  <c r="D35" i="17" s="1"/>
  <c r="C16" i="17"/>
  <c r="C35" i="17" s="1"/>
  <c r="B16" i="17"/>
  <c r="B75" i="17" s="1"/>
  <c r="D15" i="17"/>
  <c r="C15" i="17"/>
  <c r="C74" i="17" s="1"/>
  <c r="B15" i="17"/>
  <c r="D14" i="17"/>
  <c r="D73" i="17" s="1"/>
  <c r="C14" i="17"/>
  <c r="B14" i="17"/>
  <c r="B33" i="17" s="1"/>
  <c r="D13" i="17"/>
  <c r="C13" i="17"/>
  <c r="B13" i="17"/>
  <c r="D12" i="17"/>
  <c r="D31" i="17" s="1"/>
  <c r="C12" i="17"/>
  <c r="C31" i="17" s="1"/>
  <c r="B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5" i="17"/>
  <c r="I5" i="17"/>
  <c r="H5" i="17"/>
  <c r="J4" i="17"/>
  <c r="I4" i="17"/>
  <c r="H4" i="17"/>
  <c r="J3" i="17"/>
  <c r="J102" i="17" s="1"/>
  <c r="I3" i="17"/>
  <c r="H3" i="17"/>
  <c r="E128" i="16"/>
  <c r="D128" i="16"/>
  <c r="C128" i="16"/>
  <c r="E114" i="16"/>
  <c r="D114" i="16"/>
  <c r="C114" i="16"/>
  <c r="J113" i="16"/>
  <c r="I113" i="16"/>
  <c r="H113" i="16"/>
  <c r="E106" i="16"/>
  <c r="D106" i="16"/>
  <c r="C106" i="16"/>
  <c r="E105" i="16"/>
  <c r="D105" i="16"/>
  <c r="C105" i="16"/>
  <c r="E92" i="16"/>
  <c r="D92" i="16"/>
  <c r="C92" i="16"/>
  <c r="J91" i="16"/>
  <c r="I91" i="16"/>
  <c r="H91" i="16"/>
  <c r="E84" i="16"/>
  <c r="D84" i="16"/>
  <c r="C84" i="16"/>
  <c r="E83" i="16"/>
  <c r="D83" i="16"/>
  <c r="C83" i="16"/>
  <c r="E82" i="16"/>
  <c r="D82" i="16"/>
  <c r="C82" i="16"/>
  <c r="E70" i="16"/>
  <c r="D70" i="16"/>
  <c r="C70" i="16"/>
  <c r="J69" i="16"/>
  <c r="I69" i="16"/>
  <c r="H69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48" i="16"/>
  <c r="D48" i="16"/>
  <c r="C48" i="16"/>
  <c r="J47" i="16"/>
  <c r="I47" i="16"/>
  <c r="H47" i="16"/>
  <c r="E40" i="16"/>
  <c r="D40" i="16"/>
  <c r="C40" i="16"/>
  <c r="E39" i="16"/>
  <c r="D39" i="16"/>
  <c r="C39" i="16"/>
  <c r="E38" i="16"/>
  <c r="D38" i="16"/>
  <c r="C38" i="16"/>
  <c r="R37" i="16"/>
  <c r="E37" i="16"/>
  <c r="D37" i="16"/>
  <c r="C37" i="16"/>
  <c r="R36" i="16"/>
  <c r="E36" i="16"/>
  <c r="D36" i="16"/>
  <c r="C36" i="16"/>
  <c r="R35" i="16"/>
  <c r="R34" i="16"/>
  <c r="U33" i="16"/>
  <c r="T33" i="16"/>
  <c r="S33" i="16"/>
  <c r="R33" i="16"/>
  <c r="J25" i="16"/>
  <c r="I25" i="16"/>
  <c r="H25" i="16"/>
  <c r="F15" i="16"/>
  <c r="J5" i="16"/>
  <c r="I5" i="16"/>
  <c r="H5" i="16"/>
  <c r="E5" i="16"/>
  <c r="D5" i="16"/>
  <c r="C5" i="16"/>
  <c r="P2" i="16"/>
  <c r="Z2" i="16" s="1"/>
  <c r="A1" i="16"/>
  <c r="A91" i="16" s="1"/>
  <c r="A93" i="16" s="1"/>
  <c r="N20" i="15"/>
  <c r="M20" i="15"/>
  <c r="L20" i="15"/>
  <c r="K20" i="15"/>
  <c r="J20" i="15"/>
  <c r="I20" i="15"/>
  <c r="N19" i="15"/>
  <c r="M19" i="15"/>
  <c r="L19" i="15"/>
  <c r="K19" i="15"/>
  <c r="J19" i="15"/>
  <c r="I19" i="15"/>
  <c r="N18" i="15"/>
  <c r="M18" i="15"/>
  <c r="L18" i="15"/>
  <c r="K18" i="15"/>
  <c r="J18" i="15"/>
  <c r="I18" i="15"/>
  <c r="E7" i="15"/>
  <c r="D7" i="15"/>
  <c r="C7" i="15"/>
  <c r="B7" i="15"/>
  <c r="N5" i="15"/>
  <c r="M5" i="15"/>
  <c r="L5" i="15"/>
  <c r="K5" i="15"/>
  <c r="J5" i="15"/>
  <c r="I5" i="15"/>
  <c r="H5" i="15"/>
  <c r="N4" i="15"/>
  <c r="M4" i="15"/>
  <c r="L4" i="15"/>
  <c r="K4" i="15"/>
  <c r="J4" i="15"/>
  <c r="I4" i="15"/>
  <c r="H4" i="15"/>
  <c r="O52" i="14"/>
  <c r="N52" i="14"/>
  <c r="AJ25" i="18" s="1"/>
  <c r="M52" i="14"/>
  <c r="AI25" i="18" s="1"/>
  <c r="L52" i="14"/>
  <c r="AH25" i="18" s="1"/>
  <c r="O51" i="14"/>
  <c r="N51" i="14"/>
  <c r="M51" i="14"/>
  <c r="AI24" i="18" s="1"/>
  <c r="AL24" i="18" s="1"/>
  <c r="L51" i="14"/>
  <c r="AH24" i="18" s="1"/>
  <c r="O50" i="14"/>
  <c r="N50" i="14"/>
  <c r="AJ23" i="18" s="1"/>
  <c r="M50" i="14"/>
  <c r="AI23" i="18" s="1"/>
  <c r="L50" i="14"/>
  <c r="AH23" i="18" s="1"/>
  <c r="N49" i="14"/>
  <c r="M49" i="14"/>
  <c r="L49" i="14"/>
  <c r="AH22" i="18" s="1"/>
  <c r="Q48" i="14"/>
  <c r="O48" i="14"/>
  <c r="N48" i="14"/>
  <c r="AJ21" i="18" s="1"/>
  <c r="M48" i="14"/>
  <c r="AI21" i="18" s="1"/>
  <c r="L48" i="14"/>
  <c r="AH21" i="18" s="1"/>
  <c r="N47" i="14"/>
  <c r="M47" i="14"/>
  <c r="AI20" i="18" s="1"/>
  <c r="L47" i="14"/>
  <c r="AH20" i="18" s="1"/>
  <c r="I14" i="14"/>
  <c r="H14" i="14"/>
  <c r="G14" i="14"/>
  <c r="F14" i="14"/>
  <c r="E14" i="14"/>
  <c r="D14" i="14"/>
  <c r="AP24" i="18"/>
  <c r="I6" i="14"/>
  <c r="H6" i="14"/>
  <c r="G6" i="14"/>
  <c r="F6" i="14"/>
  <c r="E6" i="14"/>
  <c r="D6" i="14"/>
  <c r="C6" i="14"/>
  <c r="I102" i="9"/>
  <c r="H102" i="9"/>
  <c r="G102" i="9"/>
  <c r="F102" i="9"/>
  <c r="E102" i="9"/>
  <c r="D102" i="9"/>
  <c r="C102" i="9"/>
  <c r="I95" i="9"/>
  <c r="H95" i="9"/>
  <c r="G95" i="9"/>
  <c r="F95" i="9"/>
  <c r="E95" i="9"/>
  <c r="D95" i="9"/>
  <c r="I94" i="9"/>
  <c r="H94" i="9"/>
  <c r="G94" i="9"/>
  <c r="F94" i="9"/>
  <c r="E94" i="9"/>
  <c r="D94" i="9"/>
  <c r="I93" i="9"/>
  <c r="H93" i="9"/>
  <c r="G93" i="9"/>
  <c r="F93" i="9"/>
  <c r="E93" i="9"/>
  <c r="D93" i="9"/>
  <c r="AH58" i="9"/>
  <c r="C46" i="9"/>
  <c r="AM40" i="9"/>
  <c r="C39" i="9"/>
  <c r="AD38" i="9"/>
  <c r="AA38" i="9"/>
  <c r="Z38" i="9"/>
  <c r="Y38" i="9"/>
  <c r="X38" i="9"/>
  <c r="W38" i="9"/>
  <c r="V38" i="9"/>
  <c r="U38" i="9"/>
  <c r="R38" i="9"/>
  <c r="Q38" i="9"/>
  <c r="P38" i="9"/>
  <c r="O38" i="9"/>
  <c r="N38" i="9"/>
  <c r="M38" i="9"/>
  <c r="L38" i="9"/>
  <c r="D38" i="9"/>
  <c r="E38" i="9" s="1"/>
  <c r="F38" i="9" s="1"/>
  <c r="Q25" i="9"/>
  <c r="N25" i="9"/>
  <c r="AE23" i="9"/>
  <c r="AD25" i="9"/>
  <c r="U25" i="9"/>
  <c r="R25" i="9"/>
  <c r="O25" i="9"/>
  <c r="M25" i="9"/>
  <c r="L25" i="9"/>
  <c r="C25" i="9"/>
  <c r="AD24" i="9"/>
  <c r="U24" i="9"/>
  <c r="R24" i="9"/>
  <c r="Q24" i="9"/>
  <c r="P24" i="9"/>
  <c r="O24" i="9"/>
  <c r="N24" i="9"/>
  <c r="M24" i="9"/>
  <c r="L24" i="9"/>
  <c r="C24" i="9"/>
  <c r="AD23" i="9"/>
  <c r="AA23" i="9"/>
  <c r="R23" i="9"/>
  <c r="Q23" i="9"/>
  <c r="P23" i="9"/>
  <c r="O23" i="9"/>
  <c r="N23" i="9"/>
  <c r="M23" i="9"/>
  <c r="L23" i="9"/>
  <c r="C23" i="9"/>
  <c r="AG19" i="9"/>
  <c r="AD19" i="9"/>
  <c r="AA19" i="9"/>
  <c r="Z19" i="9"/>
  <c r="Y19" i="9"/>
  <c r="X19" i="9"/>
  <c r="U19" i="9"/>
  <c r="R19" i="9"/>
  <c r="Q19" i="9"/>
  <c r="P19" i="9"/>
  <c r="O19" i="9"/>
  <c r="L19" i="9"/>
  <c r="F19" i="9"/>
  <c r="C19" i="9"/>
  <c r="AG18" i="9"/>
  <c r="AD18" i="9"/>
  <c r="AA18" i="9"/>
  <c r="Z18" i="9"/>
  <c r="Y18" i="9"/>
  <c r="X18" i="9"/>
  <c r="U18" i="9"/>
  <c r="R18" i="9"/>
  <c r="H48" i="9" s="1"/>
  <c r="Q18" i="9"/>
  <c r="P18" i="9"/>
  <c r="O18" i="9"/>
  <c r="O28" i="9" s="1"/>
  <c r="L18" i="9"/>
  <c r="F18" i="9"/>
  <c r="C18" i="9"/>
  <c r="AG17" i="9"/>
  <c r="AD17" i="9"/>
  <c r="AA17" i="9"/>
  <c r="AA37" i="9" s="1"/>
  <c r="AA39" i="9" s="1"/>
  <c r="AA41" i="9" s="1"/>
  <c r="Z17" i="9"/>
  <c r="Z37" i="9" s="1"/>
  <c r="Z39" i="9" s="1"/>
  <c r="Z41" i="9" s="1"/>
  <c r="X17" i="9"/>
  <c r="X37" i="9" s="1"/>
  <c r="X39" i="9" s="1"/>
  <c r="X41" i="9" s="1"/>
  <c r="U17" i="9"/>
  <c r="L17" i="9"/>
  <c r="F17" i="9"/>
  <c r="C17" i="9"/>
  <c r="C37" i="9" s="1"/>
  <c r="AA10" i="9"/>
  <c r="AJ25" i="9" s="1"/>
  <c r="AA9" i="9"/>
  <c r="AA8" i="9"/>
  <c r="AJ23" i="9" s="1"/>
  <c r="U8" i="9"/>
  <c r="G36" i="8"/>
  <c r="B35" i="8"/>
  <c r="B34" i="8"/>
  <c r="C27" i="8"/>
  <c r="D26" i="8"/>
  <c r="D27" i="8" s="1"/>
  <c r="C26" i="8"/>
  <c r="G53" i="6"/>
  <c r="F53" i="6"/>
  <c r="H51" i="6"/>
  <c r="H50" i="6"/>
  <c r="H49" i="6"/>
  <c r="I47" i="6"/>
  <c r="H47" i="6"/>
  <c r="I46" i="6"/>
  <c r="H46" i="6"/>
  <c r="I44" i="6"/>
  <c r="H44" i="6"/>
  <c r="I43" i="6"/>
  <c r="H43" i="6"/>
  <c r="I42" i="6"/>
  <c r="H42" i="6"/>
  <c r="I41" i="6"/>
  <c r="H41" i="6"/>
  <c r="H39" i="6"/>
  <c r="I38" i="6"/>
  <c r="H38" i="6"/>
  <c r="H37" i="6"/>
  <c r="L34" i="6"/>
  <c r="I34" i="6"/>
  <c r="H34" i="6"/>
  <c r="I33" i="6"/>
  <c r="H33" i="6"/>
  <c r="J32" i="6" s="1"/>
  <c r="S32" i="6"/>
  <c r="P32" i="6"/>
  <c r="O32" i="6"/>
  <c r="I32" i="6"/>
  <c r="H32" i="6"/>
  <c r="S31" i="6"/>
  <c r="O31" i="6"/>
  <c r="H31" i="6"/>
  <c r="J31" i="6" s="1"/>
  <c r="S6" i="6"/>
  <c r="O6" i="6"/>
  <c r="S5" i="6"/>
  <c r="R5" i="6" s="1"/>
  <c r="R7" i="6" s="1"/>
  <c r="O5" i="6"/>
  <c r="R4" i="6"/>
  <c r="L97" i="5"/>
  <c r="L96" i="5"/>
  <c r="L95" i="5"/>
  <c r="J92" i="5"/>
  <c r="G92" i="5"/>
  <c r="F92" i="5"/>
  <c r="E92" i="5"/>
  <c r="D92" i="5"/>
  <c r="I92" i="5" s="1"/>
  <c r="D97" i="5" s="1"/>
  <c r="E97" i="5" s="1"/>
  <c r="F97" i="5" s="1"/>
  <c r="G97" i="5" s="1"/>
  <c r="H97" i="5" s="1"/>
  <c r="I97" i="5" s="1"/>
  <c r="C92" i="5"/>
  <c r="B92" i="5"/>
  <c r="G91" i="5"/>
  <c r="F91" i="5"/>
  <c r="E91" i="5"/>
  <c r="D91" i="5"/>
  <c r="J91" i="5" s="1"/>
  <c r="C91" i="5"/>
  <c r="B91" i="5"/>
  <c r="J90" i="5"/>
  <c r="I90" i="5"/>
  <c r="D95" i="5" s="1"/>
  <c r="E95" i="5" s="1"/>
  <c r="F95" i="5" s="1"/>
  <c r="G95" i="5" s="1"/>
  <c r="H95" i="5" s="1"/>
  <c r="I95" i="5" s="1"/>
  <c r="G90" i="5"/>
  <c r="F90" i="5"/>
  <c r="E90" i="5"/>
  <c r="D90" i="5"/>
  <c r="C90" i="5"/>
  <c r="B90" i="5"/>
  <c r="M69" i="5"/>
  <c r="K62" i="5"/>
  <c r="J62" i="5"/>
  <c r="I62" i="5"/>
  <c r="H62" i="5"/>
  <c r="M60" i="5"/>
  <c r="L60" i="5"/>
  <c r="K60" i="5"/>
  <c r="J60" i="5"/>
  <c r="I60" i="5"/>
  <c r="H60" i="5"/>
  <c r="M59" i="5"/>
  <c r="L59" i="5"/>
  <c r="K59" i="5"/>
  <c r="J59" i="5"/>
  <c r="I59" i="5"/>
  <c r="H59" i="5"/>
  <c r="M58" i="5"/>
  <c r="L58" i="5"/>
  <c r="K58" i="5"/>
  <c r="J58" i="5"/>
  <c r="I58" i="5"/>
  <c r="H58" i="5"/>
  <c r="L34" i="5"/>
  <c r="M34" i="5" s="1"/>
  <c r="Q19" i="5"/>
  <c r="Q18" i="5"/>
  <c r="Q17" i="5"/>
  <c r="Q16" i="5"/>
  <c r="Q15" i="5"/>
  <c r="Q14" i="5"/>
  <c r="Q13" i="5"/>
  <c r="Q12" i="5"/>
  <c r="Q11" i="5"/>
  <c r="Q10" i="5"/>
  <c r="Q9" i="5"/>
  <c r="X8" i="5"/>
  <c r="W8" i="5"/>
  <c r="V8" i="5"/>
  <c r="Q8" i="5"/>
  <c r="X7" i="5"/>
  <c r="W7" i="5"/>
  <c r="V7" i="5"/>
  <c r="Q7" i="5"/>
  <c r="Q6" i="5"/>
  <c r="Q5" i="5"/>
  <c r="Q4" i="5"/>
  <c r="Q3" i="5"/>
  <c r="Q2" i="5"/>
  <c r="Q1" i="5"/>
  <c r="C22" i="5"/>
  <c r="B5431" i="4"/>
  <c r="B3453" i="4"/>
  <c r="B2555" i="4"/>
  <c r="B891" i="4"/>
  <c r="Y3" i="4"/>
  <c r="V3" i="4"/>
  <c r="O3" i="4"/>
  <c r="O4" i="4" s="1"/>
  <c r="Y2" i="4"/>
  <c r="Y4" i="4" s="1"/>
  <c r="P1" i="4"/>
  <c r="P2" i="4" s="1"/>
  <c r="L1" i="4"/>
  <c r="J209" i="4" s="1"/>
  <c r="K209" i="4" s="1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I2" i="3" s="1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A1" i="2"/>
  <c r="B34" i="2" s="1"/>
  <c r="O3" i="1"/>
  <c r="F3" i="22" l="1"/>
  <c r="J19" i="7"/>
  <c r="D19" i="20"/>
  <c r="C55" i="17"/>
  <c r="B56" i="17"/>
  <c r="C56" i="17"/>
  <c r="L6" i="15"/>
  <c r="J6" i="15"/>
  <c r="O3" i="9"/>
  <c r="AF39" i="20"/>
  <c r="D55" i="17"/>
  <c r="N6" i="15"/>
  <c r="P50" i="14"/>
  <c r="C75" i="17"/>
  <c r="P51" i="14"/>
  <c r="D75" i="17"/>
  <c r="AM25" i="18"/>
  <c r="P52" i="14"/>
  <c r="P47" i="14"/>
  <c r="AK21" i="18"/>
  <c r="H6" i="15"/>
  <c r="B35" i="17"/>
  <c r="I6" i="15"/>
  <c r="J17" i="17"/>
  <c r="K6" i="15"/>
  <c r="B36" i="17"/>
  <c r="H36" i="8"/>
  <c r="C20" i="20"/>
  <c r="C16" i="20"/>
  <c r="C14" i="5"/>
  <c r="B25" i="5"/>
  <c r="B2" i="2"/>
  <c r="B40" i="2"/>
  <c r="C25" i="5"/>
  <c r="B4" i="2"/>
  <c r="B41" i="2"/>
  <c r="B15" i="5"/>
  <c r="B26" i="5"/>
  <c r="B5" i="2"/>
  <c r="B42" i="2"/>
  <c r="B8" i="5"/>
  <c r="C15" i="5"/>
  <c r="C26" i="5"/>
  <c r="B6" i="2"/>
  <c r="B46" i="2"/>
  <c r="C8" i="5"/>
  <c r="A1" i="6"/>
  <c r="B7" i="2"/>
  <c r="B47" i="2"/>
  <c r="B16" i="5"/>
  <c r="B8" i="2"/>
  <c r="B48" i="2"/>
  <c r="C16" i="5"/>
  <c r="B9" i="2"/>
  <c r="B49" i="2"/>
  <c r="B2" i="5"/>
  <c r="G2" i="5" s="1"/>
  <c r="B10" i="2"/>
  <c r="B50" i="2"/>
  <c r="C2" i="5"/>
  <c r="H2" i="5" s="1"/>
  <c r="B17" i="5"/>
  <c r="A1" i="7"/>
  <c r="B18" i="2"/>
  <c r="B51" i="2"/>
  <c r="B9" i="5"/>
  <c r="C17" i="5"/>
  <c r="B19" i="2"/>
  <c r="B52" i="2"/>
  <c r="C9" i="5"/>
  <c r="B20" i="2"/>
  <c r="B53" i="2"/>
  <c r="B3" i="5"/>
  <c r="G3" i="5" s="1"/>
  <c r="B18" i="5"/>
  <c r="B21" i="2"/>
  <c r="B54" i="2"/>
  <c r="C3" i="5"/>
  <c r="H3" i="5" s="1"/>
  <c r="B10" i="5"/>
  <c r="C18" i="5"/>
  <c r="B22" i="2"/>
  <c r="B55" i="2"/>
  <c r="C10" i="5"/>
  <c r="B23" i="2"/>
  <c r="B56" i="2"/>
  <c r="B4" i="5"/>
  <c r="G4" i="5" s="1"/>
  <c r="B19" i="5"/>
  <c r="B24" i="2"/>
  <c r="B58" i="2"/>
  <c r="B11" i="5"/>
  <c r="C19" i="5"/>
  <c r="B35" i="2"/>
  <c r="B25" i="2"/>
  <c r="B64" i="2"/>
  <c r="C11" i="5"/>
  <c r="B26" i="2"/>
  <c r="B65" i="2"/>
  <c r="B20" i="5"/>
  <c r="B27" i="2"/>
  <c r="B66" i="2"/>
  <c r="B5" i="5"/>
  <c r="B12" i="5"/>
  <c r="C20" i="5"/>
  <c r="B28" i="2"/>
  <c r="B67" i="2"/>
  <c r="C5" i="5"/>
  <c r="C12" i="5"/>
  <c r="C21" i="5"/>
  <c r="B30" i="2"/>
  <c r="B68" i="2"/>
  <c r="B23" i="5"/>
  <c r="B32" i="2"/>
  <c r="B69" i="2"/>
  <c r="B13" i="5"/>
  <c r="C23" i="5"/>
  <c r="B33" i="2"/>
  <c r="B70" i="2"/>
  <c r="B7" i="5"/>
  <c r="B24" i="5"/>
  <c r="C4" i="5"/>
  <c r="H4" i="5" s="1"/>
  <c r="A1" i="9"/>
  <c r="B4" i="9" s="1"/>
  <c r="B14" i="5"/>
  <c r="C24" i="5"/>
  <c r="R2" i="16"/>
  <c r="U2" i="16"/>
  <c r="P33" i="21"/>
  <c r="AH16" i="9"/>
  <c r="Q33" i="21"/>
  <c r="AI16" i="9"/>
  <c r="R33" i="21"/>
  <c r="AJ16" i="9"/>
  <c r="L37" i="9"/>
  <c r="L39" i="9" s="1"/>
  <c r="L41" i="9" s="1"/>
  <c r="AD28" i="9"/>
  <c r="L101" i="9" s="1"/>
  <c r="C91" i="21" s="1"/>
  <c r="AD27" i="9"/>
  <c r="L100" i="9" s="1"/>
  <c r="C90" i="21" s="1"/>
  <c r="AF23" i="9"/>
  <c r="V23" i="9"/>
  <c r="AJ24" i="9"/>
  <c r="P27" i="9"/>
  <c r="C29" i="9"/>
  <c r="L92" i="9" s="1"/>
  <c r="C82" i="21" s="1"/>
  <c r="P28" i="9"/>
  <c r="R29" i="9"/>
  <c r="Q28" i="9"/>
  <c r="U29" i="9"/>
  <c r="U31" i="9" s="1"/>
  <c r="U28" i="9"/>
  <c r="L29" i="9"/>
  <c r="L97" i="9" s="1"/>
  <c r="C87" i="21" s="1"/>
  <c r="O29" i="9"/>
  <c r="O27" i="9"/>
  <c r="R27" i="9"/>
  <c r="C28" i="9"/>
  <c r="L91" i="9" s="1"/>
  <c r="C81" i="21" s="1"/>
  <c r="O28" i="21"/>
  <c r="D16" i="9"/>
  <c r="M3" i="9" s="1"/>
  <c r="M28" i="21"/>
  <c r="M39" i="21"/>
  <c r="E16" i="9"/>
  <c r="N28" i="21"/>
  <c r="N39" i="21"/>
  <c r="G16" i="9"/>
  <c r="P28" i="21"/>
  <c r="O39" i="21"/>
  <c r="H16" i="9"/>
  <c r="Q28" i="21"/>
  <c r="P39" i="21"/>
  <c r="Q39" i="21"/>
  <c r="I16" i="9"/>
  <c r="R28" i="21"/>
  <c r="AD29" i="9"/>
  <c r="L102" i="9" s="1"/>
  <c r="C92" i="21" s="1"/>
  <c r="L8" i="9"/>
  <c r="L28" i="9"/>
  <c r="L96" i="9" s="1"/>
  <c r="C86" i="21" s="1"/>
  <c r="O37" i="9"/>
  <c r="O39" i="9" s="1"/>
  <c r="O41" i="9" s="1"/>
  <c r="P37" i="9"/>
  <c r="P39" i="9" s="1"/>
  <c r="P41" i="9" s="1"/>
  <c r="R37" i="9"/>
  <c r="R39" i="9" s="1"/>
  <c r="R41" i="9" s="1"/>
  <c r="AF18" i="9"/>
  <c r="AE18" i="9"/>
  <c r="V2" i="4"/>
  <c r="J18" i="4"/>
  <c r="K18" i="4" s="1"/>
  <c r="J36" i="4"/>
  <c r="K36" i="4" s="1"/>
  <c r="J101" i="4"/>
  <c r="K101" i="4" s="1"/>
  <c r="J56" i="4"/>
  <c r="K56" i="4" s="1"/>
  <c r="J77" i="4"/>
  <c r="K77" i="4" s="1"/>
  <c r="J173" i="4"/>
  <c r="K173" i="4" s="1"/>
  <c r="J3" i="4"/>
  <c r="K3" i="4" s="1"/>
  <c r="J19" i="4"/>
  <c r="K19" i="4" s="1"/>
  <c r="J37" i="4"/>
  <c r="K37" i="4" s="1"/>
  <c r="J102" i="4"/>
  <c r="K102" i="4" s="1"/>
  <c r="J133" i="4"/>
  <c r="K133" i="4" s="1"/>
  <c r="J57" i="4"/>
  <c r="K57" i="4" s="1"/>
  <c r="J78" i="4"/>
  <c r="K78" i="4" s="1"/>
  <c r="J137" i="4"/>
  <c r="K137" i="4" s="1"/>
  <c r="J174" i="4"/>
  <c r="K174" i="4" s="1"/>
  <c r="J20" i="4"/>
  <c r="K20" i="4" s="1"/>
  <c r="J41" i="4"/>
  <c r="K41" i="4" s="1"/>
  <c r="J59" i="4"/>
  <c r="K59" i="4" s="1"/>
  <c r="J103" i="4"/>
  <c r="K103" i="4" s="1"/>
  <c r="J79" i="4"/>
  <c r="K79" i="4" s="1"/>
  <c r="J138" i="4"/>
  <c r="K138" i="4" s="1"/>
  <c r="J175" i="4"/>
  <c r="K175" i="4" s="1"/>
  <c r="J21" i="4"/>
  <c r="K21" i="4" s="1"/>
  <c r="J42" i="4"/>
  <c r="K42" i="4" s="1"/>
  <c r="J60" i="4"/>
  <c r="K60" i="4" s="1"/>
  <c r="J5" i="4"/>
  <c r="K5" i="4" s="1"/>
  <c r="J23" i="4"/>
  <c r="K23" i="4" s="1"/>
  <c r="J80" i="4"/>
  <c r="K80" i="4" s="1"/>
  <c r="J105" i="4"/>
  <c r="K105" i="4" s="1"/>
  <c r="J139" i="4"/>
  <c r="K139" i="4" s="1"/>
  <c r="J185" i="4"/>
  <c r="K185" i="4" s="1"/>
  <c r="J43" i="4"/>
  <c r="K43" i="4" s="1"/>
  <c r="J61" i="4"/>
  <c r="K61" i="4" s="1"/>
  <c r="J107" i="4"/>
  <c r="K107" i="4" s="1"/>
  <c r="J6" i="4"/>
  <c r="K6" i="4" s="1"/>
  <c r="J24" i="4"/>
  <c r="K24" i="4" s="1"/>
  <c r="J81" i="4"/>
  <c r="K81" i="4" s="1"/>
  <c r="J109" i="4"/>
  <c r="K109" i="4" s="1"/>
  <c r="J186" i="4"/>
  <c r="K186" i="4" s="1"/>
  <c r="J44" i="4"/>
  <c r="K44" i="4" s="1"/>
  <c r="J65" i="4"/>
  <c r="K65" i="4" s="1"/>
  <c r="J83" i="4"/>
  <c r="K83" i="4" s="1"/>
  <c r="J113" i="4"/>
  <c r="K113" i="4" s="1"/>
  <c r="J145" i="4"/>
  <c r="K145" i="4" s="1"/>
  <c r="B63" i="2"/>
  <c r="B39" i="2"/>
  <c r="B15" i="2"/>
  <c r="B62" i="2"/>
  <c r="B38" i="2"/>
  <c r="B14" i="2"/>
  <c r="B61" i="2"/>
  <c r="B37" i="2"/>
  <c r="B13" i="2"/>
  <c r="B60" i="2"/>
  <c r="B36" i="2"/>
  <c r="B12" i="2"/>
  <c r="B29" i="2"/>
  <c r="B57" i="2"/>
  <c r="J7" i="4"/>
  <c r="K7" i="4" s="1"/>
  <c r="J25" i="4"/>
  <c r="K25" i="4" s="1"/>
  <c r="J149" i="4"/>
  <c r="K149" i="4" s="1"/>
  <c r="J187" i="4"/>
  <c r="K187" i="4" s="1"/>
  <c r="J45" i="4"/>
  <c r="K45" i="4" s="1"/>
  <c r="J66" i="4"/>
  <c r="K66" i="4" s="1"/>
  <c r="J85" i="4"/>
  <c r="K85" i="4" s="1"/>
  <c r="J114" i="4"/>
  <c r="K114" i="4" s="1"/>
  <c r="B3" i="2"/>
  <c r="B31" i="2"/>
  <c r="B59" i="2"/>
  <c r="J8" i="4"/>
  <c r="K8" i="4" s="1"/>
  <c r="J29" i="4"/>
  <c r="K29" i="4" s="1"/>
  <c r="J47" i="4"/>
  <c r="K47" i="4" s="1"/>
  <c r="J89" i="4"/>
  <c r="K89" i="4" s="1"/>
  <c r="J150" i="4"/>
  <c r="K150" i="4" s="1"/>
  <c r="J197" i="4"/>
  <c r="K197" i="4" s="1"/>
  <c r="J67" i="4"/>
  <c r="K67" i="4" s="1"/>
  <c r="J115" i="4"/>
  <c r="K115" i="4" s="1"/>
  <c r="J9" i="4"/>
  <c r="K9" i="4" s="1"/>
  <c r="J30" i="4"/>
  <c r="K30" i="4" s="1"/>
  <c r="J48" i="4"/>
  <c r="K48" i="4" s="1"/>
  <c r="J90" i="4"/>
  <c r="K90" i="4" s="1"/>
  <c r="J151" i="4"/>
  <c r="K151" i="4" s="1"/>
  <c r="J198" i="4"/>
  <c r="K198" i="4" s="1"/>
  <c r="J11" i="4"/>
  <c r="K11" i="4" s="1"/>
  <c r="J68" i="4"/>
  <c r="K68" i="4" s="1"/>
  <c r="J31" i="4"/>
  <c r="K31" i="4" s="1"/>
  <c r="J49" i="4"/>
  <c r="K49" i="4" s="1"/>
  <c r="J91" i="4"/>
  <c r="K91" i="4" s="1"/>
  <c r="J119" i="4"/>
  <c r="K119" i="4" s="1"/>
  <c r="J199" i="4"/>
  <c r="K199" i="4" s="1"/>
  <c r="J12" i="4"/>
  <c r="K12" i="4" s="1"/>
  <c r="J69" i="4"/>
  <c r="K69" i="4" s="1"/>
  <c r="J121" i="4"/>
  <c r="K121" i="4" s="1"/>
  <c r="J157" i="4"/>
  <c r="K157" i="4" s="1"/>
  <c r="J32" i="4"/>
  <c r="K32" i="4" s="1"/>
  <c r="J53" i="4"/>
  <c r="K53" i="4" s="1"/>
  <c r="J71" i="4"/>
  <c r="K71" i="4" s="1"/>
  <c r="J92" i="4"/>
  <c r="K92" i="4" s="1"/>
  <c r="J125" i="4"/>
  <c r="K125" i="4" s="1"/>
  <c r="J161" i="4"/>
  <c r="K161" i="4" s="1"/>
  <c r="J8774" i="4"/>
  <c r="K8774" i="4" s="1"/>
  <c r="J8762" i="4"/>
  <c r="K8762" i="4" s="1"/>
  <c r="J8750" i="4"/>
  <c r="K8750" i="4" s="1"/>
  <c r="J8738" i="4"/>
  <c r="K8738" i="4" s="1"/>
  <c r="J8726" i="4"/>
  <c r="K8726" i="4" s="1"/>
  <c r="J8714" i="4"/>
  <c r="K8714" i="4" s="1"/>
  <c r="J8702" i="4"/>
  <c r="K8702" i="4" s="1"/>
  <c r="J8690" i="4"/>
  <c r="K8690" i="4" s="1"/>
  <c r="J8678" i="4"/>
  <c r="K8678" i="4" s="1"/>
  <c r="J8666" i="4"/>
  <c r="K8666" i="4" s="1"/>
  <c r="J8654" i="4"/>
  <c r="K8654" i="4" s="1"/>
  <c r="J8642" i="4"/>
  <c r="K8642" i="4" s="1"/>
  <c r="J8630" i="4"/>
  <c r="K8630" i="4" s="1"/>
  <c r="J8618" i="4"/>
  <c r="K8618" i="4" s="1"/>
  <c r="J8606" i="4"/>
  <c r="K8606" i="4" s="1"/>
  <c r="J8594" i="4"/>
  <c r="K8594" i="4" s="1"/>
  <c r="J8582" i="4"/>
  <c r="K8582" i="4" s="1"/>
  <c r="J8570" i="4"/>
  <c r="K8570" i="4" s="1"/>
  <c r="J8785" i="4"/>
  <c r="K8785" i="4" s="1"/>
  <c r="J8773" i="4"/>
  <c r="K8773" i="4" s="1"/>
  <c r="J8761" i="4"/>
  <c r="K8761" i="4" s="1"/>
  <c r="J8749" i="4"/>
  <c r="K8749" i="4" s="1"/>
  <c r="J8737" i="4"/>
  <c r="K8737" i="4" s="1"/>
  <c r="J8725" i="4"/>
  <c r="K8725" i="4" s="1"/>
  <c r="J8713" i="4"/>
  <c r="K8713" i="4" s="1"/>
  <c r="J8701" i="4"/>
  <c r="K8701" i="4" s="1"/>
  <c r="J8689" i="4"/>
  <c r="K8689" i="4" s="1"/>
  <c r="J8677" i="4"/>
  <c r="K8677" i="4" s="1"/>
  <c r="J8665" i="4"/>
  <c r="K8665" i="4" s="1"/>
  <c r="J8653" i="4"/>
  <c r="K8653" i="4" s="1"/>
  <c r="J8641" i="4"/>
  <c r="K8641" i="4" s="1"/>
  <c r="J8629" i="4"/>
  <c r="K8629" i="4" s="1"/>
  <c r="J8617" i="4"/>
  <c r="K8617" i="4" s="1"/>
  <c r="J8605" i="4"/>
  <c r="K8605" i="4" s="1"/>
  <c r="J8593" i="4"/>
  <c r="K8593" i="4" s="1"/>
  <c r="J8581" i="4"/>
  <c r="K8581" i="4" s="1"/>
  <c r="J8569" i="4"/>
  <c r="K8569" i="4" s="1"/>
  <c r="J8557" i="4"/>
  <c r="K8557" i="4" s="1"/>
  <c r="J8545" i="4"/>
  <c r="K8545" i="4" s="1"/>
  <c r="J8533" i="4"/>
  <c r="K8533" i="4" s="1"/>
  <c r="J8521" i="4"/>
  <c r="K8521" i="4" s="1"/>
  <c r="J8509" i="4"/>
  <c r="K8509" i="4" s="1"/>
  <c r="J8497" i="4"/>
  <c r="K8497" i="4" s="1"/>
  <c r="J8485" i="4"/>
  <c r="K8485" i="4" s="1"/>
  <c r="J8473" i="4"/>
  <c r="K8473" i="4" s="1"/>
  <c r="J8782" i="4"/>
  <c r="K8782" i="4" s="1"/>
  <c r="J8770" i="4"/>
  <c r="K8770" i="4" s="1"/>
  <c r="J8758" i="4"/>
  <c r="K8758" i="4" s="1"/>
  <c r="J8746" i="4"/>
  <c r="K8746" i="4" s="1"/>
  <c r="J8734" i="4"/>
  <c r="K8734" i="4" s="1"/>
  <c r="J8722" i="4"/>
  <c r="K8722" i="4" s="1"/>
  <c r="J8710" i="4"/>
  <c r="K8710" i="4" s="1"/>
  <c r="J8698" i="4"/>
  <c r="K8698" i="4" s="1"/>
  <c r="J8686" i="4"/>
  <c r="K8686" i="4" s="1"/>
  <c r="J8674" i="4"/>
  <c r="K8674" i="4" s="1"/>
  <c r="J8662" i="4"/>
  <c r="K8662" i="4" s="1"/>
  <c r="J8650" i="4"/>
  <c r="K8650" i="4" s="1"/>
  <c r="J8638" i="4"/>
  <c r="K8638" i="4" s="1"/>
  <c r="J8626" i="4"/>
  <c r="K8626" i="4" s="1"/>
  <c r="J8614" i="4"/>
  <c r="K8614" i="4" s="1"/>
  <c r="J8602" i="4"/>
  <c r="K8602" i="4" s="1"/>
  <c r="J8590" i="4"/>
  <c r="K8590" i="4" s="1"/>
  <c r="J8578" i="4"/>
  <c r="K8578" i="4" s="1"/>
  <c r="J8566" i="4"/>
  <c r="K8566" i="4" s="1"/>
  <c r="J8554" i="4"/>
  <c r="K8554" i="4" s="1"/>
  <c r="J8542" i="4"/>
  <c r="K8542" i="4" s="1"/>
  <c r="J8530" i="4"/>
  <c r="K8530" i="4" s="1"/>
  <c r="J8518" i="4"/>
  <c r="K8518" i="4" s="1"/>
  <c r="J8506" i="4"/>
  <c r="K8506" i="4" s="1"/>
  <c r="J8494" i="4"/>
  <c r="K8494" i="4" s="1"/>
  <c r="J8482" i="4"/>
  <c r="K8482" i="4" s="1"/>
  <c r="J8470" i="4"/>
  <c r="K8470" i="4" s="1"/>
  <c r="J8458" i="4"/>
  <c r="K8458" i="4" s="1"/>
  <c r="J8780" i="4"/>
  <c r="K8780" i="4" s="1"/>
  <c r="J8766" i="4"/>
  <c r="K8766" i="4" s="1"/>
  <c r="J8752" i="4"/>
  <c r="K8752" i="4" s="1"/>
  <c r="J8696" i="4"/>
  <c r="K8696" i="4" s="1"/>
  <c r="J8669" i="4"/>
  <c r="K8669" i="4" s="1"/>
  <c r="J8600" i="4"/>
  <c r="K8600" i="4" s="1"/>
  <c r="J8573" i="4"/>
  <c r="K8573" i="4" s="1"/>
  <c r="J8520" i="4"/>
  <c r="K8520" i="4" s="1"/>
  <c r="J8507" i="4"/>
  <c r="K8507" i="4" s="1"/>
  <c r="J8455" i="4"/>
  <c r="K8455" i="4" s="1"/>
  <c r="J8443" i="4"/>
  <c r="K8443" i="4" s="1"/>
  <c r="J8431" i="4"/>
  <c r="K8431" i="4" s="1"/>
  <c r="J8419" i="4"/>
  <c r="K8419" i="4" s="1"/>
  <c r="J8407" i="4"/>
  <c r="K8407" i="4" s="1"/>
  <c r="J8395" i="4"/>
  <c r="K8395" i="4" s="1"/>
  <c r="J8383" i="4"/>
  <c r="K8383" i="4" s="1"/>
  <c r="J8371" i="4"/>
  <c r="K8371" i="4" s="1"/>
  <c r="J8359" i="4"/>
  <c r="K8359" i="4" s="1"/>
  <c r="J8347" i="4"/>
  <c r="K8347" i="4" s="1"/>
  <c r="J8335" i="4"/>
  <c r="K8335" i="4" s="1"/>
  <c r="J8323" i="4"/>
  <c r="K8323" i="4" s="1"/>
  <c r="J8723" i="4"/>
  <c r="K8723" i="4" s="1"/>
  <c r="J8709" i="4"/>
  <c r="K8709" i="4" s="1"/>
  <c r="J8682" i="4"/>
  <c r="K8682" i="4" s="1"/>
  <c r="J8655" i="4"/>
  <c r="K8655" i="4" s="1"/>
  <c r="J8627" i="4"/>
  <c r="K8627" i="4" s="1"/>
  <c r="J8613" i="4"/>
  <c r="K8613" i="4" s="1"/>
  <c r="J8586" i="4"/>
  <c r="K8586" i="4" s="1"/>
  <c r="J8559" i="4"/>
  <c r="K8559" i="4" s="1"/>
  <c r="J8546" i="4"/>
  <c r="K8546" i="4" s="1"/>
  <c r="J8493" i="4"/>
  <c r="K8493" i="4" s="1"/>
  <c r="J8480" i="4"/>
  <c r="K8480" i="4" s="1"/>
  <c r="J8467" i="4"/>
  <c r="K8467" i="4" s="1"/>
  <c r="J8779" i="4"/>
  <c r="K8779" i="4" s="1"/>
  <c r="J8765" i="4"/>
  <c r="K8765" i="4" s="1"/>
  <c r="J8751" i="4"/>
  <c r="K8751" i="4" s="1"/>
  <c r="J8736" i="4"/>
  <c r="K8736" i="4" s="1"/>
  <c r="J8695" i="4"/>
  <c r="K8695" i="4" s="1"/>
  <c r="J8668" i="4"/>
  <c r="K8668" i="4" s="1"/>
  <c r="J8640" i="4"/>
  <c r="K8640" i="4" s="1"/>
  <c r="J8599" i="4"/>
  <c r="K8599" i="4" s="1"/>
  <c r="J8572" i="4"/>
  <c r="K8572" i="4" s="1"/>
  <c r="J8532" i="4"/>
  <c r="K8532" i="4" s="1"/>
  <c r="J8519" i="4"/>
  <c r="K8519" i="4" s="1"/>
  <c r="J8454" i="4"/>
  <c r="K8454" i="4" s="1"/>
  <c r="J8442" i="4"/>
  <c r="K8442" i="4" s="1"/>
  <c r="J8430" i="4"/>
  <c r="K8430" i="4" s="1"/>
  <c r="J8418" i="4"/>
  <c r="K8418" i="4" s="1"/>
  <c r="J8406" i="4"/>
  <c r="K8406" i="4" s="1"/>
  <c r="J8394" i="4"/>
  <c r="K8394" i="4" s="1"/>
  <c r="J8382" i="4"/>
  <c r="K8382" i="4" s="1"/>
  <c r="J8370" i="4"/>
  <c r="K8370" i="4" s="1"/>
  <c r="J8358" i="4"/>
  <c r="K8358" i="4" s="1"/>
  <c r="J8346" i="4"/>
  <c r="K8346" i="4" s="1"/>
  <c r="J8334" i="4"/>
  <c r="K8334" i="4" s="1"/>
  <c r="J8322" i="4"/>
  <c r="K8322" i="4" s="1"/>
  <c r="J8310" i="4"/>
  <c r="K8310" i="4" s="1"/>
  <c r="J8298" i="4"/>
  <c r="K8298" i="4" s="1"/>
  <c r="J8286" i="4"/>
  <c r="K8286" i="4" s="1"/>
  <c r="J8274" i="4"/>
  <c r="K8274" i="4" s="1"/>
  <c r="J8262" i="4"/>
  <c r="K8262" i="4" s="1"/>
  <c r="J8250" i="4"/>
  <c r="K8250" i="4" s="1"/>
  <c r="J8238" i="4"/>
  <c r="K8238" i="4" s="1"/>
  <c r="J8226" i="4"/>
  <c r="K8226" i="4" s="1"/>
  <c r="J8214" i="4"/>
  <c r="K8214" i="4" s="1"/>
  <c r="J8202" i="4"/>
  <c r="K8202" i="4" s="1"/>
  <c r="J8190" i="4"/>
  <c r="K8190" i="4" s="1"/>
  <c r="J8178" i="4"/>
  <c r="K8178" i="4" s="1"/>
  <c r="J8708" i="4"/>
  <c r="K8708" i="4" s="1"/>
  <c r="J8681" i="4"/>
  <c r="K8681" i="4" s="1"/>
  <c r="J8612" i="4"/>
  <c r="K8612" i="4" s="1"/>
  <c r="J8585" i="4"/>
  <c r="K8585" i="4" s="1"/>
  <c r="J8558" i="4"/>
  <c r="K8558" i="4" s="1"/>
  <c r="J8505" i="4"/>
  <c r="K8505" i="4" s="1"/>
  <c r="J8492" i="4"/>
  <c r="K8492" i="4" s="1"/>
  <c r="J8479" i="4"/>
  <c r="K8479" i="4" s="1"/>
  <c r="J8466" i="4"/>
  <c r="K8466" i="4" s="1"/>
  <c r="J8778" i="4"/>
  <c r="K8778" i="4" s="1"/>
  <c r="J8764" i="4"/>
  <c r="K8764" i="4" s="1"/>
  <c r="J8735" i="4"/>
  <c r="K8735" i="4" s="1"/>
  <c r="J8721" i="4"/>
  <c r="K8721" i="4" s="1"/>
  <c r="J8694" i="4"/>
  <c r="K8694" i="4" s="1"/>
  <c r="J8667" i="4"/>
  <c r="K8667" i="4" s="1"/>
  <c r="J8639" i="4"/>
  <c r="K8639" i="4" s="1"/>
  <c r="J8625" i="4"/>
  <c r="K8625" i="4" s="1"/>
  <c r="J8598" i="4"/>
  <c r="K8598" i="4" s="1"/>
  <c r="J8571" i="4"/>
  <c r="K8571" i="4" s="1"/>
  <c r="J8544" i="4"/>
  <c r="K8544" i="4" s="1"/>
  <c r="J8531" i="4"/>
  <c r="K8531" i="4" s="1"/>
  <c r="J8453" i="4"/>
  <c r="K8453" i="4" s="1"/>
  <c r="J8441" i="4"/>
  <c r="K8441" i="4" s="1"/>
  <c r="J8429" i="4"/>
  <c r="K8429" i="4" s="1"/>
  <c r="J8417" i="4"/>
  <c r="K8417" i="4" s="1"/>
  <c r="J8405" i="4"/>
  <c r="K8405" i="4" s="1"/>
  <c r="J8393" i="4"/>
  <c r="K8393" i="4" s="1"/>
  <c r="J8381" i="4"/>
  <c r="K8381" i="4" s="1"/>
  <c r="J8369" i="4"/>
  <c r="K8369" i="4" s="1"/>
  <c r="J8357" i="4"/>
  <c r="K8357" i="4" s="1"/>
  <c r="J8345" i="4"/>
  <c r="K8345" i="4" s="1"/>
  <c r="J8333" i="4"/>
  <c r="K8333" i="4" s="1"/>
  <c r="J8321" i="4"/>
  <c r="K8321" i="4" s="1"/>
  <c r="J8309" i="4"/>
  <c r="K8309" i="4" s="1"/>
  <c r="J8748" i="4"/>
  <c r="K8748" i="4" s="1"/>
  <c r="J8707" i="4"/>
  <c r="K8707" i="4" s="1"/>
  <c r="J8680" i="4"/>
  <c r="K8680" i="4" s="1"/>
  <c r="J8652" i="4"/>
  <c r="K8652" i="4" s="1"/>
  <c r="J8611" i="4"/>
  <c r="K8611" i="4" s="1"/>
  <c r="J8584" i="4"/>
  <c r="K8584" i="4" s="1"/>
  <c r="J8517" i="4"/>
  <c r="K8517" i="4" s="1"/>
  <c r="J8504" i="4"/>
  <c r="K8504" i="4" s="1"/>
  <c r="J8491" i="4"/>
  <c r="K8491" i="4" s="1"/>
  <c r="J8478" i="4"/>
  <c r="K8478" i="4" s="1"/>
  <c r="J8465" i="4"/>
  <c r="K8465" i="4" s="1"/>
  <c r="J8777" i="4"/>
  <c r="K8777" i="4" s="1"/>
  <c r="J8763" i="4"/>
  <c r="K8763" i="4" s="1"/>
  <c r="J8720" i="4"/>
  <c r="K8720" i="4" s="1"/>
  <c r="J8693" i="4"/>
  <c r="K8693" i="4" s="1"/>
  <c r="J8624" i="4"/>
  <c r="K8624" i="4" s="1"/>
  <c r="J8597" i="4"/>
  <c r="K8597" i="4" s="1"/>
  <c r="J8556" i="4"/>
  <c r="K8556" i="4" s="1"/>
  <c r="J8543" i="4"/>
  <c r="K8543" i="4" s="1"/>
  <c r="J8452" i="4"/>
  <c r="K8452" i="4" s="1"/>
  <c r="J8440" i="4"/>
  <c r="K8440" i="4" s="1"/>
  <c r="J8428" i="4"/>
  <c r="K8428" i="4" s="1"/>
  <c r="J8416" i="4"/>
  <c r="K8416" i="4" s="1"/>
  <c r="J8404" i="4"/>
  <c r="K8404" i="4" s="1"/>
  <c r="J8747" i="4"/>
  <c r="K8747" i="4" s="1"/>
  <c r="J8733" i="4"/>
  <c r="K8733" i="4" s="1"/>
  <c r="J8776" i="4"/>
  <c r="K8776" i="4" s="1"/>
  <c r="J8719" i="4"/>
  <c r="K8719" i="4" s="1"/>
  <c r="J8692" i="4"/>
  <c r="K8692" i="4" s="1"/>
  <c r="J8664" i="4"/>
  <c r="K8664" i="4" s="1"/>
  <c r="J8623" i="4"/>
  <c r="K8623" i="4" s="1"/>
  <c r="J8596" i="4"/>
  <c r="K8596" i="4" s="1"/>
  <c r="J8568" i="4"/>
  <c r="K8568" i="4" s="1"/>
  <c r="J8555" i="4"/>
  <c r="K8555" i="4" s="1"/>
  <c r="J8451" i="4"/>
  <c r="K8451" i="4" s="1"/>
  <c r="J8439" i="4"/>
  <c r="K8439" i="4" s="1"/>
  <c r="J8427" i="4"/>
  <c r="K8427" i="4" s="1"/>
  <c r="J8760" i="4"/>
  <c r="K8760" i="4" s="1"/>
  <c r="J8732" i="4"/>
  <c r="K8732" i="4" s="1"/>
  <c r="J8705" i="4"/>
  <c r="K8705" i="4" s="1"/>
  <c r="J8636" i="4"/>
  <c r="K8636" i="4" s="1"/>
  <c r="J8609" i="4"/>
  <c r="K8609" i="4" s="1"/>
  <c r="J8541" i="4"/>
  <c r="K8541" i="4" s="1"/>
  <c r="J8528" i="4"/>
  <c r="K8528" i="4" s="1"/>
  <c r="J8515" i="4"/>
  <c r="K8515" i="4" s="1"/>
  <c r="J8502" i="4"/>
  <c r="K8502" i="4" s="1"/>
  <c r="J8489" i="4"/>
  <c r="K8489" i="4" s="1"/>
  <c r="J8476" i="4"/>
  <c r="K8476" i="4" s="1"/>
  <c r="J8463" i="4"/>
  <c r="K8463" i="4" s="1"/>
  <c r="J8775" i="4"/>
  <c r="K8775" i="4" s="1"/>
  <c r="J8745" i="4"/>
  <c r="K8745" i="4" s="1"/>
  <c r="J8718" i="4"/>
  <c r="K8718" i="4" s="1"/>
  <c r="J8691" i="4"/>
  <c r="K8691" i="4" s="1"/>
  <c r="J8663" i="4"/>
  <c r="K8663" i="4" s="1"/>
  <c r="J8649" i="4"/>
  <c r="K8649" i="4" s="1"/>
  <c r="J8622" i="4"/>
  <c r="K8622" i="4" s="1"/>
  <c r="J8595" i="4"/>
  <c r="K8595" i="4" s="1"/>
  <c r="J8567" i="4"/>
  <c r="K8567" i="4" s="1"/>
  <c r="J8450" i="4"/>
  <c r="K8450" i="4" s="1"/>
  <c r="J8438" i="4"/>
  <c r="K8438" i="4" s="1"/>
  <c r="J8426" i="4"/>
  <c r="K8426" i="4" s="1"/>
  <c r="J8414" i="4"/>
  <c r="K8414" i="4" s="1"/>
  <c r="J8402" i="4"/>
  <c r="K8402" i="4" s="1"/>
  <c r="J8390" i="4"/>
  <c r="K8390" i="4" s="1"/>
  <c r="J8378" i="4"/>
  <c r="K8378" i="4" s="1"/>
  <c r="J8366" i="4"/>
  <c r="K8366" i="4" s="1"/>
  <c r="J8354" i="4"/>
  <c r="K8354" i="4" s="1"/>
  <c r="J8342" i="4"/>
  <c r="K8342" i="4" s="1"/>
  <c r="J8330" i="4"/>
  <c r="K8330" i="4" s="1"/>
  <c r="J8318" i="4"/>
  <c r="K8318" i="4" s="1"/>
  <c r="J8306" i="4"/>
  <c r="K8306" i="4" s="1"/>
  <c r="J8294" i="4"/>
  <c r="K8294" i="4" s="1"/>
  <c r="J8282" i="4"/>
  <c r="K8282" i="4" s="1"/>
  <c r="J8270" i="4"/>
  <c r="K8270" i="4" s="1"/>
  <c r="J8258" i="4"/>
  <c r="K8258" i="4" s="1"/>
  <c r="J8246" i="4"/>
  <c r="K8246" i="4" s="1"/>
  <c r="J8234" i="4"/>
  <c r="K8234" i="4" s="1"/>
  <c r="J8222" i="4"/>
  <c r="K8222" i="4" s="1"/>
  <c r="J8210" i="4"/>
  <c r="K8210" i="4" s="1"/>
  <c r="J8198" i="4"/>
  <c r="K8198" i="4" s="1"/>
  <c r="J8186" i="4"/>
  <c r="K8186" i="4" s="1"/>
  <c r="J8759" i="4"/>
  <c r="K8759" i="4" s="1"/>
  <c r="J8731" i="4"/>
  <c r="K8731" i="4" s="1"/>
  <c r="J8704" i="4"/>
  <c r="K8704" i="4" s="1"/>
  <c r="J8676" i="4"/>
  <c r="K8676" i="4" s="1"/>
  <c r="J8635" i="4"/>
  <c r="K8635" i="4" s="1"/>
  <c r="J8608" i="4"/>
  <c r="K8608" i="4" s="1"/>
  <c r="J8580" i="4"/>
  <c r="K8580" i="4" s="1"/>
  <c r="J8553" i="4"/>
  <c r="K8553" i="4" s="1"/>
  <c r="J8540" i="4"/>
  <c r="K8540" i="4" s="1"/>
  <c r="J8527" i="4"/>
  <c r="K8527" i="4" s="1"/>
  <c r="J8514" i="4"/>
  <c r="K8514" i="4" s="1"/>
  <c r="J8501" i="4"/>
  <c r="K8501" i="4" s="1"/>
  <c r="J8488" i="4"/>
  <c r="K8488" i="4" s="1"/>
  <c r="J8475" i="4"/>
  <c r="K8475" i="4" s="1"/>
  <c r="J8462" i="4"/>
  <c r="K8462" i="4" s="1"/>
  <c r="J8744" i="4"/>
  <c r="K8744" i="4" s="1"/>
  <c r="J8717" i="4"/>
  <c r="K8717" i="4" s="1"/>
  <c r="J8648" i="4"/>
  <c r="K8648" i="4" s="1"/>
  <c r="J8621" i="4"/>
  <c r="K8621" i="4" s="1"/>
  <c r="J8449" i="4"/>
  <c r="K8449" i="4" s="1"/>
  <c r="J8772" i="4"/>
  <c r="K8772" i="4" s="1"/>
  <c r="J8730" i="4"/>
  <c r="K8730" i="4" s="1"/>
  <c r="J8703" i="4"/>
  <c r="K8703" i="4" s="1"/>
  <c r="J8675" i="4"/>
  <c r="K8675" i="4" s="1"/>
  <c r="J8661" i="4"/>
  <c r="K8661" i="4" s="1"/>
  <c r="J8634" i="4"/>
  <c r="K8634" i="4" s="1"/>
  <c r="J8607" i="4"/>
  <c r="K8607" i="4" s="1"/>
  <c r="J8579" i="4"/>
  <c r="K8579" i="4" s="1"/>
  <c r="J8565" i="4"/>
  <c r="K8565" i="4" s="1"/>
  <c r="J8552" i="4"/>
  <c r="K8552" i="4" s="1"/>
  <c r="J8539" i="4"/>
  <c r="K8539" i="4" s="1"/>
  <c r="J8526" i="4"/>
  <c r="K8526" i="4" s="1"/>
  <c r="J8513" i="4"/>
  <c r="K8513" i="4" s="1"/>
  <c r="J8500" i="4"/>
  <c r="K8500" i="4" s="1"/>
  <c r="J8487" i="4"/>
  <c r="K8487" i="4" s="1"/>
  <c r="J8474" i="4"/>
  <c r="K8474" i="4" s="1"/>
  <c r="J8461" i="4"/>
  <c r="K8461" i="4" s="1"/>
  <c r="J8757" i="4"/>
  <c r="K8757" i="4" s="1"/>
  <c r="J8743" i="4"/>
  <c r="K8743" i="4" s="1"/>
  <c r="J8716" i="4"/>
  <c r="K8716" i="4" s="1"/>
  <c r="J8688" i="4"/>
  <c r="K8688" i="4" s="1"/>
  <c r="J8647" i="4"/>
  <c r="K8647" i="4" s="1"/>
  <c r="J8620" i="4"/>
  <c r="K8620" i="4" s="1"/>
  <c r="J8592" i="4"/>
  <c r="K8592" i="4" s="1"/>
  <c r="J8771" i="4"/>
  <c r="K8771" i="4" s="1"/>
  <c r="J8729" i="4"/>
  <c r="K8729" i="4" s="1"/>
  <c r="J8660" i="4"/>
  <c r="K8660" i="4" s="1"/>
  <c r="J8633" i="4"/>
  <c r="K8633" i="4" s="1"/>
  <c r="J8564" i="4"/>
  <c r="K8564" i="4" s="1"/>
  <c r="J8551" i="4"/>
  <c r="K8551" i="4" s="1"/>
  <c r="J8538" i="4"/>
  <c r="K8538" i="4" s="1"/>
  <c r="J8525" i="4"/>
  <c r="K8525" i="4" s="1"/>
  <c r="J8512" i="4"/>
  <c r="K8512" i="4" s="1"/>
  <c r="J8499" i="4"/>
  <c r="K8499" i="4" s="1"/>
  <c r="J8486" i="4"/>
  <c r="K8486" i="4" s="1"/>
  <c r="J8460" i="4"/>
  <c r="K8460" i="4" s="1"/>
  <c r="J8756" i="4"/>
  <c r="K8756" i="4" s="1"/>
  <c r="J8742" i="4"/>
  <c r="K8742" i="4" s="1"/>
  <c r="J8715" i="4"/>
  <c r="K8715" i="4" s="1"/>
  <c r="J8687" i="4"/>
  <c r="K8687" i="4" s="1"/>
  <c r="J8673" i="4"/>
  <c r="K8673" i="4" s="1"/>
  <c r="J8646" i="4"/>
  <c r="K8646" i="4" s="1"/>
  <c r="J8619" i="4"/>
  <c r="K8619" i="4" s="1"/>
  <c r="J8591" i="4"/>
  <c r="K8591" i="4" s="1"/>
  <c r="J8577" i="4"/>
  <c r="K8577" i="4" s="1"/>
  <c r="J8472" i="4"/>
  <c r="K8472" i="4" s="1"/>
  <c r="J8447" i="4"/>
  <c r="K8447" i="4" s="1"/>
  <c r="J8435" i="4"/>
  <c r="K8435" i="4" s="1"/>
  <c r="J8423" i="4"/>
  <c r="K8423" i="4" s="1"/>
  <c r="J8411" i="4"/>
  <c r="K8411" i="4" s="1"/>
  <c r="J8399" i="4"/>
  <c r="K8399" i="4" s="1"/>
  <c r="J8387" i="4"/>
  <c r="K8387" i="4" s="1"/>
  <c r="J8375" i="4"/>
  <c r="K8375" i="4" s="1"/>
  <c r="J8363" i="4"/>
  <c r="K8363" i="4" s="1"/>
  <c r="J8351" i="4"/>
  <c r="K8351" i="4" s="1"/>
  <c r="J8339" i="4"/>
  <c r="K8339" i="4" s="1"/>
  <c r="J8327" i="4"/>
  <c r="K8327" i="4" s="1"/>
  <c r="J8784" i="4"/>
  <c r="K8784" i="4" s="1"/>
  <c r="J8728" i="4"/>
  <c r="K8728" i="4" s="1"/>
  <c r="J8700" i="4"/>
  <c r="K8700" i="4" s="1"/>
  <c r="J8659" i="4"/>
  <c r="K8659" i="4" s="1"/>
  <c r="J8632" i="4"/>
  <c r="K8632" i="4" s="1"/>
  <c r="J8604" i="4"/>
  <c r="K8604" i="4" s="1"/>
  <c r="J8563" i="4"/>
  <c r="K8563" i="4" s="1"/>
  <c r="J8550" i="4"/>
  <c r="K8550" i="4" s="1"/>
  <c r="J8537" i="4"/>
  <c r="K8537" i="4" s="1"/>
  <c r="J8524" i="4"/>
  <c r="K8524" i="4" s="1"/>
  <c r="J8511" i="4"/>
  <c r="K8511" i="4" s="1"/>
  <c r="J8498" i="4"/>
  <c r="K8498" i="4" s="1"/>
  <c r="J8459" i="4"/>
  <c r="K8459" i="4" s="1"/>
  <c r="J8769" i="4"/>
  <c r="K8769" i="4" s="1"/>
  <c r="J8755" i="4"/>
  <c r="K8755" i="4" s="1"/>
  <c r="J8741" i="4"/>
  <c r="K8741" i="4" s="1"/>
  <c r="J8672" i="4"/>
  <c r="K8672" i="4" s="1"/>
  <c r="J8645" i="4"/>
  <c r="K8645" i="4" s="1"/>
  <c r="J8783" i="4"/>
  <c r="K8783" i="4" s="1"/>
  <c r="J8727" i="4"/>
  <c r="K8727" i="4" s="1"/>
  <c r="J8699" i="4"/>
  <c r="K8699" i="4" s="1"/>
  <c r="J8685" i="4"/>
  <c r="K8685" i="4" s="1"/>
  <c r="J8658" i="4"/>
  <c r="K8658" i="4" s="1"/>
  <c r="J8631" i="4"/>
  <c r="K8631" i="4" s="1"/>
  <c r="J8603" i="4"/>
  <c r="K8603" i="4" s="1"/>
  <c r="J8589" i="4"/>
  <c r="K8589" i="4" s="1"/>
  <c r="J8562" i="4"/>
  <c r="K8562" i="4" s="1"/>
  <c r="J8549" i="4"/>
  <c r="K8549" i="4" s="1"/>
  <c r="J8536" i="4"/>
  <c r="K8536" i="4" s="1"/>
  <c r="J8523" i="4"/>
  <c r="K8523" i="4" s="1"/>
  <c r="J8510" i="4"/>
  <c r="K8510" i="4" s="1"/>
  <c r="J8768" i="4"/>
  <c r="K8768" i="4" s="1"/>
  <c r="J8754" i="4"/>
  <c r="K8754" i="4" s="1"/>
  <c r="J8740" i="4"/>
  <c r="K8740" i="4" s="1"/>
  <c r="J8712" i="4"/>
  <c r="K8712" i="4" s="1"/>
  <c r="J8671" i="4"/>
  <c r="K8671" i="4" s="1"/>
  <c r="J8644" i="4"/>
  <c r="K8644" i="4" s="1"/>
  <c r="J8616" i="4"/>
  <c r="K8616" i="4" s="1"/>
  <c r="J8575" i="4"/>
  <c r="K8575" i="4" s="1"/>
  <c r="J8496" i="4"/>
  <c r="K8496" i="4" s="1"/>
  <c r="J8483" i="4"/>
  <c r="K8483" i="4" s="1"/>
  <c r="J8457" i="4"/>
  <c r="K8457" i="4" s="1"/>
  <c r="J8445" i="4"/>
  <c r="K8445" i="4" s="1"/>
  <c r="J8684" i="4"/>
  <c r="K8684" i="4" s="1"/>
  <c r="J8657" i="4"/>
  <c r="K8657" i="4" s="1"/>
  <c r="J8588" i="4"/>
  <c r="K8588" i="4" s="1"/>
  <c r="J8561" i="4"/>
  <c r="K8561" i="4" s="1"/>
  <c r="J8548" i="4"/>
  <c r="K8548" i="4" s="1"/>
  <c r="J8781" i="4"/>
  <c r="K8781" i="4" s="1"/>
  <c r="J8767" i="4"/>
  <c r="K8767" i="4" s="1"/>
  <c r="J8753" i="4"/>
  <c r="K8753" i="4" s="1"/>
  <c r="J8739" i="4"/>
  <c r="K8739" i="4" s="1"/>
  <c r="J8711" i="4"/>
  <c r="K8711" i="4" s="1"/>
  <c r="J8697" i="4"/>
  <c r="K8697" i="4" s="1"/>
  <c r="J8670" i="4"/>
  <c r="K8670" i="4" s="1"/>
  <c r="J8643" i="4"/>
  <c r="K8643" i="4" s="1"/>
  <c r="J8615" i="4"/>
  <c r="K8615" i="4" s="1"/>
  <c r="J8601" i="4"/>
  <c r="K8601" i="4" s="1"/>
  <c r="J8574" i="4"/>
  <c r="K8574" i="4" s="1"/>
  <c r="J8508" i="4"/>
  <c r="K8508" i="4" s="1"/>
  <c r="J8495" i="4"/>
  <c r="K8495" i="4" s="1"/>
  <c r="J8456" i="4"/>
  <c r="K8456" i="4" s="1"/>
  <c r="J8444" i="4"/>
  <c r="K8444" i="4" s="1"/>
  <c r="J8432" i="4"/>
  <c r="K8432" i="4" s="1"/>
  <c r="J8420" i="4"/>
  <c r="K8420" i="4" s="1"/>
  <c r="J8408" i="4"/>
  <c r="K8408" i="4" s="1"/>
  <c r="J8396" i="4"/>
  <c r="K8396" i="4" s="1"/>
  <c r="J8384" i="4"/>
  <c r="K8384" i="4" s="1"/>
  <c r="J8372" i="4"/>
  <c r="K8372" i="4" s="1"/>
  <c r="J8413" i="4"/>
  <c r="K8413" i="4" s="1"/>
  <c r="J8385" i="4"/>
  <c r="K8385" i="4" s="1"/>
  <c r="J8360" i="4"/>
  <c r="K8360" i="4" s="1"/>
  <c r="J8336" i="4"/>
  <c r="K8336" i="4" s="1"/>
  <c r="J8296" i="4"/>
  <c r="K8296" i="4" s="1"/>
  <c r="J8280" i="4"/>
  <c r="K8280" i="4" s="1"/>
  <c r="J8248" i="4"/>
  <c r="K8248" i="4" s="1"/>
  <c r="J8232" i="4"/>
  <c r="K8232" i="4" s="1"/>
  <c r="J8200" i="4"/>
  <c r="K8200" i="4" s="1"/>
  <c r="J8184" i="4"/>
  <c r="K8184" i="4" s="1"/>
  <c r="J8169" i="4"/>
  <c r="K8169" i="4" s="1"/>
  <c r="J8155" i="4"/>
  <c r="K8155" i="4" s="1"/>
  <c r="J8140" i="4"/>
  <c r="K8140" i="4" s="1"/>
  <c r="J8126" i="4"/>
  <c r="K8126" i="4" s="1"/>
  <c r="J8111" i="4"/>
  <c r="K8111" i="4" s="1"/>
  <c r="J8097" i="4"/>
  <c r="K8097" i="4" s="1"/>
  <c r="J8083" i="4"/>
  <c r="K8083" i="4" s="1"/>
  <c r="J8068" i="4"/>
  <c r="K8068" i="4" s="1"/>
  <c r="J8054" i="4"/>
  <c r="K8054" i="4" s="1"/>
  <c r="J8039" i="4"/>
  <c r="K8039" i="4" s="1"/>
  <c r="J8025" i="4"/>
  <c r="K8025" i="4" s="1"/>
  <c r="J8011" i="4"/>
  <c r="K8011" i="4" s="1"/>
  <c r="J7996" i="4"/>
  <c r="K7996" i="4" s="1"/>
  <c r="J7982" i="4"/>
  <c r="K7982" i="4" s="1"/>
  <c r="J7967" i="4"/>
  <c r="K7967" i="4" s="1"/>
  <c r="J7953" i="4"/>
  <c r="K7953" i="4" s="1"/>
  <c r="J7939" i="4"/>
  <c r="K7939" i="4" s="1"/>
  <c r="J7925" i="4"/>
  <c r="K7925" i="4" s="1"/>
  <c r="J7911" i="4"/>
  <c r="K7911" i="4" s="1"/>
  <c r="J7898" i="4"/>
  <c r="K7898" i="4" s="1"/>
  <c r="J7859" i="4"/>
  <c r="K7859" i="4" s="1"/>
  <c r="J7847" i="4"/>
  <c r="K7847" i="4" s="1"/>
  <c r="J7835" i="4"/>
  <c r="K7835" i="4" s="1"/>
  <c r="J7823" i="4"/>
  <c r="K7823" i="4" s="1"/>
  <c r="J7811" i="4"/>
  <c r="K7811" i="4" s="1"/>
  <c r="J7799" i="4"/>
  <c r="K7799" i="4" s="1"/>
  <c r="J7787" i="4"/>
  <c r="K7787" i="4" s="1"/>
  <c r="J7775" i="4"/>
  <c r="K7775" i="4" s="1"/>
  <c r="J7763" i="4"/>
  <c r="K7763" i="4" s="1"/>
  <c r="J7751" i="4"/>
  <c r="K7751" i="4" s="1"/>
  <c r="J7739" i="4"/>
  <c r="K7739" i="4" s="1"/>
  <c r="J7727" i="4"/>
  <c r="K7727" i="4" s="1"/>
  <c r="J7715" i="4"/>
  <c r="K7715" i="4" s="1"/>
  <c r="J7703" i="4"/>
  <c r="K7703" i="4" s="1"/>
  <c r="J7691" i="4"/>
  <c r="K7691" i="4" s="1"/>
  <c r="J7679" i="4"/>
  <c r="K7679" i="4" s="1"/>
  <c r="J7667" i="4"/>
  <c r="K7667" i="4" s="1"/>
  <c r="J7655" i="4"/>
  <c r="K7655" i="4" s="1"/>
  <c r="J7643" i="4"/>
  <c r="K7643" i="4" s="1"/>
  <c r="J7631" i="4"/>
  <c r="K7631" i="4" s="1"/>
  <c r="J7619" i="4"/>
  <c r="K7619" i="4" s="1"/>
  <c r="J7607" i="4"/>
  <c r="K7607" i="4" s="1"/>
  <c r="J7595" i="4"/>
  <c r="K7595" i="4" s="1"/>
  <c r="J7583" i="4"/>
  <c r="K7583" i="4" s="1"/>
  <c r="J7571" i="4"/>
  <c r="K7571" i="4" s="1"/>
  <c r="J7559" i="4"/>
  <c r="K7559" i="4" s="1"/>
  <c r="J7547" i="4"/>
  <c r="K7547" i="4" s="1"/>
  <c r="J7535" i="4"/>
  <c r="K7535" i="4" s="1"/>
  <c r="J7523" i="4"/>
  <c r="K7523" i="4" s="1"/>
  <c r="J7511" i="4"/>
  <c r="K7511" i="4" s="1"/>
  <c r="J7499" i="4"/>
  <c r="K7499" i="4" s="1"/>
  <c r="J7487" i="4"/>
  <c r="K7487" i="4" s="1"/>
  <c r="J7475" i="4"/>
  <c r="K7475" i="4" s="1"/>
  <c r="J7463" i="4"/>
  <c r="K7463" i="4" s="1"/>
  <c r="J7451" i="4"/>
  <c r="K7451" i="4" s="1"/>
  <c r="J7439" i="4"/>
  <c r="K7439" i="4" s="1"/>
  <c r="J7427" i="4"/>
  <c r="K7427" i="4" s="1"/>
  <c r="J7415" i="4"/>
  <c r="K7415" i="4" s="1"/>
  <c r="J7403" i="4"/>
  <c r="K7403" i="4" s="1"/>
  <c r="J7391" i="4"/>
  <c r="K7391" i="4" s="1"/>
  <c r="J7379" i="4"/>
  <c r="K7379" i="4" s="1"/>
  <c r="J7367" i="4"/>
  <c r="K7367" i="4" s="1"/>
  <c r="J7355" i="4"/>
  <c r="K7355" i="4" s="1"/>
  <c r="J7343" i="4"/>
  <c r="K7343" i="4" s="1"/>
  <c r="J7331" i="4"/>
  <c r="K7331" i="4" s="1"/>
  <c r="J7319" i="4"/>
  <c r="K7319" i="4" s="1"/>
  <c r="J8610" i="4"/>
  <c r="K8610" i="4" s="1"/>
  <c r="J8516" i="4"/>
  <c r="K8516" i="4" s="1"/>
  <c r="J8313" i="4"/>
  <c r="K8313" i="4" s="1"/>
  <c r="J8279" i="4"/>
  <c r="K8279" i="4" s="1"/>
  <c r="J8264" i="4"/>
  <c r="K8264" i="4" s="1"/>
  <c r="J8231" i="4"/>
  <c r="K8231" i="4" s="1"/>
  <c r="J8216" i="4"/>
  <c r="K8216" i="4" s="1"/>
  <c r="J8183" i="4"/>
  <c r="K8183" i="4" s="1"/>
  <c r="J8154" i="4"/>
  <c r="K8154" i="4" s="1"/>
  <c r="J8125" i="4"/>
  <c r="K8125" i="4" s="1"/>
  <c r="J8082" i="4"/>
  <c r="K8082" i="4" s="1"/>
  <c r="J8053" i="4"/>
  <c r="K8053" i="4" s="1"/>
  <c r="J8010" i="4"/>
  <c r="K8010" i="4" s="1"/>
  <c r="J7981" i="4"/>
  <c r="K7981" i="4" s="1"/>
  <c r="J7938" i="4"/>
  <c r="K7938" i="4" s="1"/>
  <c r="J7924" i="4"/>
  <c r="K7924" i="4" s="1"/>
  <c r="J7897" i="4"/>
  <c r="K7897" i="4" s="1"/>
  <c r="J7884" i="4"/>
  <c r="K7884" i="4" s="1"/>
  <c r="J7871" i="4"/>
  <c r="K7871" i="4" s="1"/>
  <c r="J8412" i="4"/>
  <c r="K8412" i="4" s="1"/>
  <c r="J8356" i="4"/>
  <c r="K8356" i="4" s="1"/>
  <c r="J8332" i="4"/>
  <c r="K8332" i="4" s="1"/>
  <c r="J8295" i="4"/>
  <c r="K8295" i="4" s="1"/>
  <c r="J8247" i="4"/>
  <c r="K8247" i="4" s="1"/>
  <c r="J8199" i="4"/>
  <c r="K8199" i="4" s="1"/>
  <c r="J8168" i="4"/>
  <c r="K8168" i="4" s="1"/>
  <c r="J8139" i="4"/>
  <c r="K8139" i="4" s="1"/>
  <c r="J8110" i="4"/>
  <c r="K8110" i="4" s="1"/>
  <c r="J8096" i="4"/>
  <c r="K8096" i="4" s="1"/>
  <c r="J8067" i="4"/>
  <c r="K8067" i="4" s="1"/>
  <c r="J8038" i="4"/>
  <c r="K8038" i="4" s="1"/>
  <c r="J8024" i="4"/>
  <c r="K8024" i="4" s="1"/>
  <c r="J7995" i="4"/>
  <c r="K7995" i="4" s="1"/>
  <c r="J7966" i="4"/>
  <c r="K7966" i="4" s="1"/>
  <c r="J7952" i="4"/>
  <c r="K7952" i="4" s="1"/>
  <c r="J7910" i="4"/>
  <c r="K7910" i="4" s="1"/>
  <c r="J7858" i="4"/>
  <c r="K7858" i="4" s="1"/>
  <c r="J7846" i="4"/>
  <c r="K7846" i="4" s="1"/>
  <c r="J7834" i="4"/>
  <c r="K7834" i="4" s="1"/>
  <c r="J7822" i="4"/>
  <c r="K7822" i="4" s="1"/>
  <c r="J7810" i="4"/>
  <c r="K7810" i="4" s="1"/>
  <c r="J7798" i="4"/>
  <c r="K7798" i="4" s="1"/>
  <c r="J7786" i="4"/>
  <c r="K7786" i="4" s="1"/>
  <c r="J7774" i="4"/>
  <c r="K7774" i="4" s="1"/>
  <c r="J7762" i="4"/>
  <c r="K7762" i="4" s="1"/>
  <c r="J7750" i="4"/>
  <c r="K7750" i="4" s="1"/>
  <c r="J7738" i="4"/>
  <c r="K7738" i="4" s="1"/>
  <c r="J7726" i="4"/>
  <c r="K7726" i="4" s="1"/>
  <c r="J7714" i="4"/>
  <c r="K7714" i="4" s="1"/>
  <c r="J7702" i="4"/>
  <c r="K7702" i="4" s="1"/>
  <c r="J7690" i="4"/>
  <c r="K7690" i="4" s="1"/>
  <c r="J7678" i="4"/>
  <c r="K7678" i="4" s="1"/>
  <c r="J7666" i="4"/>
  <c r="K7666" i="4" s="1"/>
  <c r="J7654" i="4"/>
  <c r="K7654" i="4" s="1"/>
  <c r="J7642" i="4"/>
  <c r="K7642" i="4" s="1"/>
  <c r="J7630" i="4"/>
  <c r="K7630" i="4" s="1"/>
  <c r="J7618" i="4"/>
  <c r="K7618" i="4" s="1"/>
  <c r="J7606" i="4"/>
  <c r="K7606" i="4" s="1"/>
  <c r="J7594" i="4"/>
  <c r="K7594" i="4" s="1"/>
  <c r="J7582" i="4"/>
  <c r="K7582" i="4" s="1"/>
  <c r="J7570" i="4"/>
  <c r="K7570" i="4" s="1"/>
  <c r="J7558" i="4"/>
  <c r="K7558" i="4" s="1"/>
  <c r="J7546" i="4"/>
  <c r="K7546" i="4" s="1"/>
  <c r="J7534" i="4"/>
  <c r="K7534" i="4" s="1"/>
  <c r="J7522" i="4"/>
  <c r="K7522" i="4" s="1"/>
  <c r="J7510" i="4"/>
  <c r="K7510" i="4" s="1"/>
  <c r="J7498" i="4"/>
  <c r="K7498" i="4" s="1"/>
  <c r="J7486" i="4"/>
  <c r="K7486" i="4" s="1"/>
  <c r="J7474" i="4"/>
  <c r="K7474" i="4" s="1"/>
  <c r="J7462" i="4"/>
  <c r="K7462" i="4" s="1"/>
  <c r="J7450" i="4"/>
  <c r="K7450" i="4" s="1"/>
  <c r="J7438" i="4"/>
  <c r="K7438" i="4" s="1"/>
  <c r="J7426" i="4"/>
  <c r="K7426" i="4" s="1"/>
  <c r="J7414" i="4"/>
  <c r="K7414" i="4" s="1"/>
  <c r="J8448" i="4"/>
  <c r="K8448" i="4" s="1"/>
  <c r="J8410" i="4"/>
  <c r="K8410" i="4" s="1"/>
  <c r="J8380" i="4"/>
  <c r="K8380" i="4" s="1"/>
  <c r="J8312" i="4"/>
  <c r="K8312" i="4" s="1"/>
  <c r="J8278" i="4"/>
  <c r="K8278" i="4" s="1"/>
  <c r="J8263" i="4"/>
  <c r="K8263" i="4" s="1"/>
  <c r="J8230" i="4"/>
  <c r="K8230" i="4" s="1"/>
  <c r="J8215" i="4"/>
  <c r="K8215" i="4" s="1"/>
  <c r="J8182" i="4"/>
  <c r="K8182" i="4" s="1"/>
  <c r="J8153" i="4"/>
  <c r="K8153" i="4" s="1"/>
  <c r="J8124" i="4"/>
  <c r="K8124" i="4" s="1"/>
  <c r="J8081" i="4"/>
  <c r="K8081" i="4" s="1"/>
  <c r="J8052" i="4"/>
  <c r="K8052" i="4" s="1"/>
  <c r="J8009" i="4"/>
  <c r="K8009" i="4" s="1"/>
  <c r="J7980" i="4"/>
  <c r="K7980" i="4" s="1"/>
  <c r="J7937" i="4"/>
  <c r="K7937" i="4" s="1"/>
  <c r="J7923" i="4"/>
  <c r="K7923" i="4" s="1"/>
  <c r="J7909" i="4"/>
  <c r="K7909" i="4" s="1"/>
  <c r="J7896" i="4"/>
  <c r="K7896" i="4" s="1"/>
  <c r="J7883" i="4"/>
  <c r="K7883" i="4" s="1"/>
  <c r="J7870" i="4"/>
  <c r="K7870" i="4" s="1"/>
  <c r="J8446" i="4"/>
  <c r="K8446" i="4" s="1"/>
  <c r="J8409" i="4"/>
  <c r="K8409" i="4" s="1"/>
  <c r="J8355" i="4"/>
  <c r="K8355" i="4" s="1"/>
  <c r="J8331" i="4"/>
  <c r="K8331" i="4" s="1"/>
  <c r="J8293" i="4"/>
  <c r="K8293" i="4" s="1"/>
  <c r="J8245" i="4"/>
  <c r="K8245" i="4" s="1"/>
  <c r="J8197" i="4"/>
  <c r="K8197" i="4" s="1"/>
  <c r="J8167" i="4"/>
  <c r="K8167" i="4" s="1"/>
  <c r="J8152" i="4"/>
  <c r="K8152" i="4" s="1"/>
  <c r="J8138" i="4"/>
  <c r="K8138" i="4" s="1"/>
  <c r="J8123" i="4"/>
  <c r="K8123" i="4" s="1"/>
  <c r="J8109" i="4"/>
  <c r="K8109" i="4" s="1"/>
  <c r="J8095" i="4"/>
  <c r="K8095" i="4" s="1"/>
  <c r="J8080" i="4"/>
  <c r="K8080" i="4" s="1"/>
  <c r="J8066" i="4"/>
  <c r="K8066" i="4" s="1"/>
  <c r="J8051" i="4"/>
  <c r="K8051" i="4" s="1"/>
  <c r="J8037" i="4"/>
  <c r="K8037" i="4" s="1"/>
  <c r="J8023" i="4"/>
  <c r="K8023" i="4" s="1"/>
  <c r="J8008" i="4"/>
  <c r="K8008" i="4" s="1"/>
  <c r="J7994" i="4"/>
  <c r="K7994" i="4" s="1"/>
  <c r="J7979" i="4"/>
  <c r="K7979" i="4" s="1"/>
  <c r="J7965" i="4"/>
  <c r="K7965" i="4" s="1"/>
  <c r="J7951" i="4"/>
  <c r="K7951" i="4" s="1"/>
  <c r="J7936" i="4"/>
  <c r="K7936" i="4" s="1"/>
  <c r="J7857" i="4"/>
  <c r="K7857" i="4" s="1"/>
  <c r="J7845" i="4"/>
  <c r="K7845" i="4" s="1"/>
  <c r="J7833" i="4"/>
  <c r="K7833" i="4" s="1"/>
  <c r="J7821" i="4"/>
  <c r="K7821" i="4" s="1"/>
  <c r="J7809" i="4"/>
  <c r="K7809" i="4" s="1"/>
  <c r="J7797" i="4"/>
  <c r="K7797" i="4" s="1"/>
  <c r="J7785" i="4"/>
  <c r="K7785" i="4" s="1"/>
  <c r="J7773" i="4"/>
  <c r="K7773" i="4" s="1"/>
  <c r="J7761" i="4"/>
  <c r="K7761" i="4" s="1"/>
  <c r="J7749" i="4"/>
  <c r="K7749" i="4" s="1"/>
  <c r="J7737" i="4"/>
  <c r="K7737" i="4" s="1"/>
  <c r="J7725" i="4"/>
  <c r="K7725" i="4" s="1"/>
  <c r="J7713" i="4"/>
  <c r="K7713" i="4" s="1"/>
  <c r="J7701" i="4"/>
  <c r="K7701" i="4" s="1"/>
  <c r="J7689" i="4"/>
  <c r="K7689" i="4" s="1"/>
  <c r="J7677" i="4"/>
  <c r="K7677" i="4" s="1"/>
  <c r="J7665" i="4"/>
  <c r="K7665" i="4" s="1"/>
  <c r="J7653" i="4"/>
  <c r="K7653" i="4" s="1"/>
  <c r="J7641" i="4"/>
  <c r="K7641" i="4" s="1"/>
  <c r="J7629" i="4"/>
  <c r="K7629" i="4" s="1"/>
  <c r="J7617" i="4"/>
  <c r="K7617" i="4" s="1"/>
  <c r="J7605" i="4"/>
  <c r="K7605" i="4" s="1"/>
  <c r="J7593" i="4"/>
  <c r="K7593" i="4" s="1"/>
  <c r="J7581" i="4"/>
  <c r="K7581" i="4" s="1"/>
  <c r="J7569" i="4"/>
  <c r="K7569" i="4" s="1"/>
  <c r="J7557" i="4"/>
  <c r="K7557" i="4" s="1"/>
  <c r="J7545" i="4"/>
  <c r="K7545" i="4" s="1"/>
  <c r="J7533" i="4"/>
  <c r="K7533" i="4" s="1"/>
  <c r="J7521" i="4"/>
  <c r="K7521" i="4" s="1"/>
  <c r="J7509" i="4"/>
  <c r="K7509" i="4" s="1"/>
  <c r="J7497" i="4"/>
  <c r="K7497" i="4" s="1"/>
  <c r="J7485" i="4"/>
  <c r="K7485" i="4" s="1"/>
  <c r="J7473" i="4"/>
  <c r="K7473" i="4" s="1"/>
  <c r="J7461" i="4"/>
  <c r="K7461" i="4" s="1"/>
  <c r="J7449" i="4"/>
  <c r="K7449" i="4" s="1"/>
  <c r="J7437" i="4"/>
  <c r="K7437" i="4" s="1"/>
  <c r="J7425" i="4"/>
  <c r="K7425" i="4" s="1"/>
  <c r="J7413" i="4"/>
  <c r="K7413" i="4" s="1"/>
  <c r="J7401" i="4"/>
  <c r="K7401" i="4" s="1"/>
  <c r="J7389" i="4"/>
  <c r="K7389" i="4" s="1"/>
  <c r="J7377" i="4"/>
  <c r="K7377" i="4" s="1"/>
  <c r="J7365" i="4"/>
  <c r="K7365" i="4" s="1"/>
  <c r="J7353" i="4"/>
  <c r="K7353" i="4" s="1"/>
  <c r="J7341" i="4"/>
  <c r="K7341" i="4" s="1"/>
  <c r="J7329" i="4"/>
  <c r="K7329" i="4" s="1"/>
  <c r="J7317" i="4"/>
  <c r="K7317" i="4" s="1"/>
  <c r="J8379" i="4"/>
  <c r="K8379" i="4" s="1"/>
  <c r="J8353" i="4"/>
  <c r="K8353" i="4" s="1"/>
  <c r="J8329" i="4"/>
  <c r="K8329" i="4" s="1"/>
  <c r="J8311" i="4"/>
  <c r="K8311" i="4" s="1"/>
  <c r="J8277" i="4"/>
  <c r="K8277" i="4" s="1"/>
  <c r="J8261" i="4"/>
  <c r="K8261" i="4" s="1"/>
  <c r="J8229" i="4"/>
  <c r="K8229" i="4" s="1"/>
  <c r="J8213" i="4"/>
  <c r="K8213" i="4" s="1"/>
  <c r="J8181" i="4"/>
  <c r="K8181" i="4" s="1"/>
  <c r="J8166" i="4"/>
  <c r="K8166" i="4" s="1"/>
  <c r="J8137" i="4"/>
  <c r="K8137" i="4" s="1"/>
  <c r="J8094" i="4"/>
  <c r="K8094" i="4" s="1"/>
  <c r="J8065" i="4"/>
  <c r="K8065" i="4" s="1"/>
  <c r="J8022" i="4"/>
  <c r="K8022" i="4" s="1"/>
  <c r="J7993" i="4"/>
  <c r="K7993" i="4" s="1"/>
  <c r="J7950" i="4"/>
  <c r="K7950" i="4" s="1"/>
  <c r="J7922" i="4"/>
  <c r="K7922" i="4" s="1"/>
  <c r="J7908" i="4"/>
  <c r="K7908" i="4" s="1"/>
  <c r="J7895" i="4"/>
  <c r="K7895" i="4" s="1"/>
  <c r="J7882" i="4"/>
  <c r="K7882" i="4" s="1"/>
  <c r="J7869" i="4"/>
  <c r="K7869" i="4" s="1"/>
  <c r="J8724" i="4"/>
  <c r="K8724" i="4" s="1"/>
  <c r="J8587" i="4"/>
  <c r="K8587" i="4" s="1"/>
  <c r="J8503" i="4"/>
  <c r="K8503" i="4" s="1"/>
  <c r="J8377" i="4"/>
  <c r="K8377" i="4" s="1"/>
  <c r="J8292" i="4"/>
  <c r="K8292" i="4" s="1"/>
  <c r="J8260" i="4"/>
  <c r="K8260" i="4" s="1"/>
  <c r="J8244" i="4"/>
  <c r="K8244" i="4" s="1"/>
  <c r="J8212" i="4"/>
  <c r="K8212" i="4" s="1"/>
  <c r="J8196" i="4"/>
  <c r="K8196" i="4" s="1"/>
  <c r="J8151" i="4"/>
  <c r="K8151" i="4" s="1"/>
  <c r="J8122" i="4"/>
  <c r="K8122" i="4" s="1"/>
  <c r="J8108" i="4"/>
  <c r="K8108" i="4" s="1"/>
  <c r="J8079" i="4"/>
  <c r="K8079" i="4" s="1"/>
  <c r="J8050" i="4"/>
  <c r="K8050" i="4" s="1"/>
  <c r="J8036" i="4"/>
  <c r="K8036" i="4" s="1"/>
  <c r="J8007" i="4"/>
  <c r="K8007" i="4" s="1"/>
  <c r="J7978" i="4"/>
  <c r="K7978" i="4" s="1"/>
  <c r="J7964" i="4"/>
  <c r="K7964" i="4" s="1"/>
  <c r="J7935" i="4"/>
  <c r="K7935" i="4" s="1"/>
  <c r="J7921" i="4"/>
  <c r="K7921" i="4" s="1"/>
  <c r="J7856" i="4"/>
  <c r="K7856" i="4" s="1"/>
  <c r="J7844" i="4"/>
  <c r="K7844" i="4" s="1"/>
  <c r="J7832" i="4"/>
  <c r="K7832" i="4" s="1"/>
  <c r="J7820" i="4"/>
  <c r="K7820" i="4" s="1"/>
  <c r="J7808" i="4"/>
  <c r="K7808" i="4" s="1"/>
  <c r="J7796" i="4"/>
  <c r="K7796" i="4" s="1"/>
  <c r="J7784" i="4"/>
  <c r="K7784" i="4" s="1"/>
  <c r="J7772" i="4"/>
  <c r="K7772" i="4" s="1"/>
  <c r="J7760" i="4"/>
  <c r="K7760" i="4" s="1"/>
  <c r="J7748" i="4"/>
  <c r="K7748" i="4" s="1"/>
  <c r="J8583" i="4"/>
  <c r="K8583" i="4" s="1"/>
  <c r="J8352" i="4"/>
  <c r="K8352" i="4" s="1"/>
  <c r="J8328" i="4"/>
  <c r="K8328" i="4" s="1"/>
  <c r="J8308" i="4"/>
  <c r="K8308" i="4" s="1"/>
  <c r="J8291" i="4"/>
  <c r="K8291" i="4" s="1"/>
  <c r="J8276" i="4"/>
  <c r="K8276" i="4" s="1"/>
  <c r="J8243" i="4"/>
  <c r="K8243" i="4" s="1"/>
  <c r="J8228" i="4"/>
  <c r="K8228" i="4" s="1"/>
  <c r="J8195" i="4"/>
  <c r="K8195" i="4" s="1"/>
  <c r="J8180" i="4"/>
  <c r="K8180" i="4" s="1"/>
  <c r="J8165" i="4"/>
  <c r="K8165" i="4" s="1"/>
  <c r="J8136" i="4"/>
  <c r="K8136" i="4" s="1"/>
  <c r="J8093" i="4"/>
  <c r="K8093" i="4" s="1"/>
  <c r="J8064" i="4"/>
  <c r="K8064" i="4" s="1"/>
  <c r="J8021" i="4"/>
  <c r="K8021" i="4" s="1"/>
  <c r="J7992" i="4"/>
  <c r="K7992" i="4" s="1"/>
  <c r="J7949" i="4"/>
  <c r="K7949" i="4" s="1"/>
  <c r="J7907" i="4"/>
  <c r="K7907" i="4" s="1"/>
  <c r="J7894" i="4"/>
  <c r="K7894" i="4" s="1"/>
  <c r="J7881" i="4"/>
  <c r="K7881" i="4" s="1"/>
  <c r="J7868" i="4"/>
  <c r="K7868" i="4" s="1"/>
  <c r="J8576" i="4"/>
  <c r="K8576" i="4" s="1"/>
  <c r="J8437" i="4"/>
  <c r="K8437" i="4" s="1"/>
  <c r="J8403" i="4"/>
  <c r="K8403" i="4" s="1"/>
  <c r="J8376" i="4"/>
  <c r="K8376" i="4" s="1"/>
  <c r="J8350" i="4"/>
  <c r="K8350" i="4" s="1"/>
  <c r="J8259" i="4"/>
  <c r="K8259" i="4" s="1"/>
  <c r="J8211" i="4"/>
  <c r="K8211" i="4" s="1"/>
  <c r="J8164" i="4"/>
  <c r="K8164" i="4" s="1"/>
  <c r="J8150" i="4"/>
  <c r="K8150" i="4" s="1"/>
  <c r="J8135" i="4"/>
  <c r="K8135" i="4" s="1"/>
  <c r="J8121" i="4"/>
  <c r="K8121" i="4" s="1"/>
  <c r="J8107" i="4"/>
  <c r="K8107" i="4" s="1"/>
  <c r="J8092" i="4"/>
  <c r="K8092" i="4" s="1"/>
  <c r="J8078" i="4"/>
  <c r="K8078" i="4" s="1"/>
  <c r="J8063" i="4"/>
  <c r="K8063" i="4" s="1"/>
  <c r="J8049" i="4"/>
  <c r="K8049" i="4" s="1"/>
  <c r="J8035" i="4"/>
  <c r="K8035" i="4" s="1"/>
  <c r="J8020" i="4"/>
  <c r="K8020" i="4" s="1"/>
  <c r="J8006" i="4"/>
  <c r="K8006" i="4" s="1"/>
  <c r="J7991" i="4"/>
  <c r="K7991" i="4" s="1"/>
  <c r="J7977" i="4"/>
  <c r="K7977" i="4" s="1"/>
  <c r="J7963" i="4"/>
  <c r="K7963" i="4" s="1"/>
  <c r="J7948" i="4"/>
  <c r="K7948" i="4" s="1"/>
  <c r="J7934" i="4"/>
  <c r="K7934" i="4" s="1"/>
  <c r="J7920" i="4"/>
  <c r="K7920" i="4" s="1"/>
  <c r="J7855" i="4"/>
  <c r="K7855" i="4" s="1"/>
  <c r="J7843" i="4"/>
  <c r="K7843" i="4" s="1"/>
  <c r="J7831" i="4"/>
  <c r="K7831" i="4" s="1"/>
  <c r="J7819" i="4"/>
  <c r="K7819" i="4" s="1"/>
  <c r="J7807" i="4"/>
  <c r="K7807" i="4" s="1"/>
  <c r="J7795" i="4"/>
  <c r="K7795" i="4" s="1"/>
  <c r="J7783" i="4"/>
  <c r="K7783" i="4" s="1"/>
  <c r="J7771" i="4"/>
  <c r="K7771" i="4" s="1"/>
  <c r="J7759" i="4"/>
  <c r="K7759" i="4" s="1"/>
  <c r="J7747" i="4"/>
  <c r="K7747" i="4" s="1"/>
  <c r="J7735" i="4"/>
  <c r="K7735" i="4" s="1"/>
  <c r="J7723" i="4"/>
  <c r="K7723" i="4" s="1"/>
  <c r="J8706" i="4"/>
  <c r="K8706" i="4" s="1"/>
  <c r="J8436" i="4"/>
  <c r="K8436" i="4" s="1"/>
  <c r="J8401" i="4"/>
  <c r="K8401" i="4" s="1"/>
  <c r="J8374" i="4"/>
  <c r="K8374" i="4" s="1"/>
  <c r="J8326" i="4"/>
  <c r="K8326" i="4" s="1"/>
  <c r="J8307" i="4"/>
  <c r="K8307" i="4" s="1"/>
  <c r="J8290" i="4"/>
  <c r="K8290" i="4" s="1"/>
  <c r="J8275" i="4"/>
  <c r="K8275" i="4" s="1"/>
  <c r="J8242" i="4"/>
  <c r="K8242" i="4" s="1"/>
  <c r="J8227" i="4"/>
  <c r="K8227" i="4" s="1"/>
  <c r="J8194" i="4"/>
  <c r="K8194" i="4" s="1"/>
  <c r="J8179" i="4"/>
  <c r="K8179" i="4" s="1"/>
  <c r="J8149" i="4"/>
  <c r="K8149" i="4" s="1"/>
  <c r="J8106" i="4"/>
  <c r="K8106" i="4" s="1"/>
  <c r="J8077" i="4"/>
  <c r="K8077" i="4" s="1"/>
  <c r="J8034" i="4"/>
  <c r="K8034" i="4" s="1"/>
  <c r="J8005" i="4"/>
  <c r="K8005" i="4" s="1"/>
  <c r="J7962" i="4"/>
  <c r="K7962" i="4" s="1"/>
  <c r="J7933" i="4"/>
  <c r="K7933" i="4" s="1"/>
  <c r="J7906" i="4"/>
  <c r="K7906" i="4" s="1"/>
  <c r="J7893" i="4"/>
  <c r="K7893" i="4" s="1"/>
  <c r="J7880" i="4"/>
  <c r="K7880" i="4" s="1"/>
  <c r="J7867" i="4"/>
  <c r="K7867" i="4" s="1"/>
  <c r="J8434" i="4"/>
  <c r="K8434" i="4" s="1"/>
  <c r="J8349" i="4"/>
  <c r="K8349" i="4" s="1"/>
  <c r="J8305" i="4"/>
  <c r="K8305" i="4" s="1"/>
  <c r="J8257" i="4"/>
  <c r="K8257" i="4" s="1"/>
  <c r="J8209" i="4"/>
  <c r="K8209" i="4" s="1"/>
  <c r="J8163" i="4"/>
  <c r="K8163" i="4" s="1"/>
  <c r="J8134" i="4"/>
  <c r="K8134" i="4" s="1"/>
  <c r="J8120" i="4"/>
  <c r="K8120" i="4" s="1"/>
  <c r="J8091" i="4"/>
  <c r="K8091" i="4" s="1"/>
  <c r="J8062" i="4"/>
  <c r="K8062" i="4" s="1"/>
  <c r="J8048" i="4"/>
  <c r="K8048" i="4" s="1"/>
  <c r="J8019" i="4"/>
  <c r="K8019" i="4" s="1"/>
  <c r="J7990" i="4"/>
  <c r="K7990" i="4" s="1"/>
  <c r="J7976" i="4"/>
  <c r="K7976" i="4" s="1"/>
  <c r="J7947" i="4"/>
  <c r="K7947" i="4" s="1"/>
  <c r="J7919" i="4"/>
  <c r="K7919" i="4" s="1"/>
  <c r="J7854" i="4"/>
  <c r="K7854" i="4" s="1"/>
  <c r="J7842" i="4"/>
  <c r="K7842" i="4" s="1"/>
  <c r="J7830" i="4"/>
  <c r="K7830" i="4" s="1"/>
  <c r="J7818" i="4"/>
  <c r="K7818" i="4" s="1"/>
  <c r="J7806" i="4"/>
  <c r="K7806" i="4" s="1"/>
  <c r="J7794" i="4"/>
  <c r="K7794" i="4" s="1"/>
  <c r="J7782" i="4"/>
  <c r="K7782" i="4" s="1"/>
  <c r="J7770" i="4"/>
  <c r="K7770" i="4" s="1"/>
  <c r="J7758" i="4"/>
  <c r="K7758" i="4" s="1"/>
  <c r="J7746" i="4"/>
  <c r="K7746" i="4" s="1"/>
  <c r="J7734" i="4"/>
  <c r="K7734" i="4" s="1"/>
  <c r="J7722" i="4"/>
  <c r="K7722" i="4" s="1"/>
  <c r="J8490" i="4"/>
  <c r="K8490" i="4" s="1"/>
  <c r="J8433" i="4"/>
  <c r="K8433" i="4" s="1"/>
  <c r="J8400" i="4"/>
  <c r="K8400" i="4" s="1"/>
  <c r="J8373" i="4"/>
  <c r="K8373" i="4" s="1"/>
  <c r="J8325" i="4"/>
  <c r="K8325" i="4" s="1"/>
  <c r="J8289" i="4"/>
  <c r="K8289" i="4" s="1"/>
  <c r="J8273" i="4"/>
  <c r="K8273" i="4" s="1"/>
  <c r="J8241" i="4"/>
  <c r="K8241" i="4" s="1"/>
  <c r="J8225" i="4"/>
  <c r="K8225" i="4" s="1"/>
  <c r="J8193" i="4"/>
  <c r="K8193" i="4" s="1"/>
  <c r="J8177" i="4"/>
  <c r="K8177" i="4" s="1"/>
  <c r="J8148" i="4"/>
  <c r="K8148" i="4" s="1"/>
  <c r="J8105" i="4"/>
  <c r="K8105" i="4" s="1"/>
  <c r="J8076" i="4"/>
  <c r="K8076" i="4" s="1"/>
  <c r="J8033" i="4"/>
  <c r="K8033" i="4" s="1"/>
  <c r="J8004" i="4"/>
  <c r="K8004" i="4" s="1"/>
  <c r="J7961" i="4"/>
  <c r="K7961" i="4" s="1"/>
  <c r="J7932" i="4"/>
  <c r="K7932" i="4" s="1"/>
  <c r="J7905" i="4"/>
  <c r="K7905" i="4" s="1"/>
  <c r="J7892" i="4"/>
  <c r="K7892" i="4" s="1"/>
  <c r="J7879" i="4"/>
  <c r="K7879" i="4" s="1"/>
  <c r="J7866" i="4"/>
  <c r="K7866" i="4" s="1"/>
  <c r="J8683" i="4"/>
  <c r="K8683" i="4" s="1"/>
  <c r="J8560" i="4"/>
  <c r="K8560" i="4" s="1"/>
  <c r="J8398" i="4"/>
  <c r="K8398" i="4" s="1"/>
  <c r="J8348" i="4"/>
  <c r="K8348" i="4" s="1"/>
  <c r="J8304" i="4"/>
  <c r="K8304" i="4" s="1"/>
  <c r="J8272" i="4"/>
  <c r="K8272" i="4" s="1"/>
  <c r="J8256" i="4"/>
  <c r="K8256" i="4" s="1"/>
  <c r="J8224" i="4"/>
  <c r="K8224" i="4" s="1"/>
  <c r="J8208" i="4"/>
  <c r="K8208" i="4" s="1"/>
  <c r="J8176" i="4"/>
  <c r="K8176" i="4" s="1"/>
  <c r="J8162" i="4"/>
  <c r="K8162" i="4" s="1"/>
  <c r="J8147" i="4"/>
  <c r="K8147" i="4" s="1"/>
  <c r="J8133" i="4"/>
  <c r="K8133" i="4" s="1"/>
  <c r="J8119" i="4"/>
  <c r="K8119" i="4" s="1"/>
  <c r="J8104" i="4"/>
  <c r="K8104" i="4" s="1"/>
  <c r="J8090" i="4"/>
  <c r="K8090" i="4" s="1"/>
  <c r="J8075" i="4"/>
  <c r="K8075" i="4" s="1"/>
  <c r="J8061" i="4"/>
  <c r="K8061" i="4" s="1"/>
  <c r="J8047" i="4"/>
  <c r="K8047" i="4" s="1"/>
  <c r="J8032" i="4"/>
  <c r="K8032" i="4" s="1"/>
  <c r="J8018" i="4"/>
  <c r="K8018" i="4" s="1"/>
  <c r="J8003" i="4"/>
  <c r="K8003" i="4" s="1"/>
  <c r="J7989" i="4"/>
  <c r="K7989" i="4" s="1"/>
  <c r="J7975" i="4"/>
  <c r="K7975" i="4" s="1"/>
  <c r="J7960" i="4"/>
  <c r="K7960" i="4" s="1"/>
  <c r="J7946" i="4"/>
  <c r="K7946" i="4" s="1"/>
  <c r="J7918" i="4"/>
  <c r="K7918" i="4" s="1"/>
  <c r="J7853" i="4"/>
  <c r="K7853" i="4" s="1"/>
  <c r="J7841" i="4"/>
  <c r="K7841" i="4" s="1"/>
  <c r="J7829" i="4"/>
  <c r="K7829" i="4" s="1"/>
  <c r="J7817" i="4"/>
  <c r="K7817" i="4" s="1"/>
  <c r="J7805" i="4"/>
  <c r="K7805" i="4" s="1"/>
  <c r="J7793" i="4"/>
  <c r="K7793" i="4" s="1"/>
  <c r="J7781" i="4"/>
  <c r="K7781" i="4" s="1"/>
  <c r="J7769" i="4"/>
  <c r="K7769" i="4" s="1"/>
  <c r="J7757" i="4"/>
  <c r="K7757" i="4" s="1"/>
  <c r="J7745" i="4"/>
  <c r="K7745" i="4" s="1"/>
  <c r="J7733" i="4"/>
  <c r="K7733" i="4" s="1"/>
  <c r="J7721" i="4"/>
  <c r="K7721" i="4" s="1"/>
  <c r="J7709" i="4"/>
  <c r="K7709" i="4" s="1"/>
  <c r="J7697" i="4"/>
  <c r="K7697" i="4" s="1"/>
  <c r="J7685" i="4"/>
  <c r="K7685" i="4" s="1"/>
  <c r="J7673" i="4"/>
  <c r="K7673" i="4" s="1"/>
  <c r="J7661" i="4"/>
  <c r="K7661" i="4" s="1"/>
  <c r="J7649" i="4"/>
  <c r="K7649" i="4" s="1"/>
  <c r="J7637" i="4"/>
  <c r="K7637" i="4" s="1"/>
  <c r="J7625" i="4"/>
  <c r="K7625" i="4" s="1"/>
  <c r="J7613" i="4"/>
  <c r="K7613" i="4" s="1"/>
  <c r="J7601" i="4"/>
  <c r="K7601" i="4" s="1"/>
  <c r="J7589" i="4"/>
  <c r="K7589" i="4" s="1"/>
  <c r="J7577" i="4"/>
  <c r="K7577" i="4" s="1"/>
  <c r="J7565" i="4"/>
  <c r="K7565" i="4" s="1"/>
  <c r="J7553" i="4"/>
  <c r="K7553" i="4" s="1"/>
  <c r="J7541" i="4"/>
  <c r="K7541" i="4" s="1"/>
  <c r="J7529" i="4"/>
  <c r="K7529" i="4" s="1"/>
  <c r="J7517" i="4"/>
  <c r="K7517" i="4" s="1"/>
  <c r="J7505" i="4"/>
  <c r="K7505" i="4" s="1"/>
  <c r="J7493" i="4"/>
  <c r="K7493" i="4" s="1"/>
  <c r="J7481" i="4"/>
  <c r="K7481" i="4" s="1"/>
  <c r="J7469" i="4"/>
  <c r="K7469" i="4" s="1"/>
  <c r="J7457" i="4"/>
  <c r="K7457" i="4" s="1"/>
  <c r="J7445" i="4"/>
  <c r="K7445" i="4" s="1"/>
  <c r="J7433" i="4"/>
  <c r="K7433" i="4" s="1"/>
  <c r="J7421" i="4"/>
  <c r="K7421" i="4" s="1"/>
  <c r="J8679" i="4"/>
  <c r="K8679" i="4" s="1"/>
  <c r="J8484" i="4"/>
  <c r="K8484" i="4" s="1"/>
  <c r="J8397" i="4"/>
  <c r="K8397" i="4" s="1"/>
  <c r="J8324" i="4"/>
  <c r="K8324" i="4" s="1"/>
  <c r="J8303" i="4"/>
  <c r="K8303" i="4" s="1"/>
  <c r="J8288" i="4"/>
  <c r="K8288" i="4" s="1"/>
  <c r="J8255" i="4"/>
  <c r="K8255" i="4" s="1"/>
  <c r="J8240" i="4"/>
  <c r="K8240" i="4" s="1"/>
  <c r="J8207" i="4"/>
  <c r="K8207" i="4" s="1"/>
  <c r="J8192" i="4"/>
  <c r="K8192" i="4" s="1"/>
  <c r="J8161" i="4"/>
  <c r="K8161" i="4" s="1"/>
  <c r="J8118" i="4"/>
  <c r="K8118" i="4" s="1"/>
  <c r="J8089" i="4"/>
  <c r="K8089" i="4" s="1"/>
  <c r="J8046" i="4"/>
  <c r="K8046" i="4" s="1"/>
  <c r="J8017" i="4"/>
  <c r="K8017" i="4" s="1"/>
  <c r="J7974" i="4"/>
  <c r="K7974" i="4" s="1"/>
  <c r="J7945" i="4"/>
  <c r="K7945" i="4" s="1"/>
  <c r="J7931" i="4"/>
  <c r="K7931" i="4" s="1"/>
  <c r="J7904" i="4"/>
  <c r="K7904" i="4" s="1"/>
  <c r="J7891" i="4"/>
  <c r="K7891" i="4" s="1"/>
  <c r="J7878" i="4"/>
  <c r="K7878" i="4" s="1"/>
  <c r="J7865" i="4"/>
  <c r="K7865" i="4" s="1"/>
  <c r="J8368" i="4"/>
  <c r="K8368" i="4" s="1"/>
  <c r="J8344" i="4"/>
  <c r="K8344" i="4" s="1"/>
  <c r="J8271" i="4"/>
  <c r="K8271" i="4" s="1"/>
  <c r="J8223" i="4"/>
  <c r="K8223" i="4" s="1"/>
  <c r="J8175" i="4"/>
  <c r="K8175" i="4" s="1"/>
  <c r="J8146" i="4"/>
  <c r="K8146" i="4" s="1"/>
  <c r="J8132" i="4"/>
  <c r="K8132" i="4" s="1"/>
  <c r="J8103" i="4"/>
  <c r="K8103" i="4" s="1"/>
  <c r="J8074" i="4"/>
  <c r="K8074" i="4" s="1"/>
  <c r="J8060" i="4"/>
  <c r="K8060" i="4" s="1"/>
  <c r="J8031" i="4"/>
  <c r="K8031" i="4" s="1"/>
  <c r="J8002" i="4"/>
  <c r="K8002" i="4" s="1"/>
  <c r="J7988" i="4"/>
  <c r="K7988" i="4" s="1"/>
  <c r="J7959" i="4"/>
  <c r="K7959" i="4" s="1"/>
  <c r="J7917" i="4"/>
  <c r="K7917" i="4" s="1"/>
  <c r="J7852" i="4"/>
  <c r="K7852" i="4" s="1"/>
  <c r="J7840" i="4"/>
  <c r="K7840" i="4" s="1"/>
  <c r="J7828" i="4"/>
  <c r="K7828" i="4" s="1"/>
  <c r="J7816" i="4"/>
  <c r="K7816" i="4" s="1"/>
  <c r="J7804" i="4"/>
  <c r="K7804" i="4" s="1"/>
  <c r="J7792" i="4"/>
  <c r="K7792" i="4" s="1"/>
  <c r="J7780" i="4"/>
  <c r="K7780" i="4" s="1"/>
  <c r="J7768" i="4"/>
  <c r="K7768" i="4" s="1"/>
  <c r="J7756" i="4"/>
  <c r="K7756" i="4" s="1"/>
  <c r="J7744" i="4"/>
  <c r="K7744" i="4" s="1"/>
  <c r="J8547" i="4"/>
  <c r="K8547" i="4" s="1"/>
  <c r="J8481" i="4"/>
  <c r="K8481" i="4" s="1"/>
  <c r="J8425" i="4"/>
  <c r="K8425" i="4" s="1"/>
  <c r="J8320" i="4"/>
  <c r="K8320" i="4" s="1"/>
  <c r="J8302" i="4"/>
  <c r="K8302" i="4" s="1"/>
  <c r="J8287" i="4"/>
  <c r="K8287" i="4" s="1"/>
  <c r="J8254" i="4"/>
  <c r="K8254" i="4" s="1"/>
  <c r="J8239" i="4"/>
  <c r="K8239" i="4" s="1"/>
  <c r="J8206" i="4"/>
  <c r="K8206" i="4" s="1"/>
  <c r="J8191" i="4"/>
  <c r="K8191" i="4" s="1"/>
  <c r="J8160" i="4"/>
  <c r="K8160" i="4" s="1"/>
  <c r="J8117" i="4"/>
  <c r="K8117" i="4" s="1"/>
  <c r="J8088" i="4"/>
  <c r="K8088" i="4" s="1"/>
  <c r="J8045" i="4"/>
  <c r="K8045" i="4" s="1"/>
  <c r="J8016" i="4"/>
  <c r="K8016" i="4" s="1"/>
  <c r="J7973" i="4"/>
  <c r="K7973" i="4" s="1"/>
  <c r="J7944" i="4"/>
  <c r="K7944" i="4" s="1"/>
  <c r="J7930" i="4"/>
  <c r="K7930" i="4" s="1"/>
  <c r="J7903" i="4"/>
  <c r="K7903" i="4" s="1"/>
  <c r="J7890" i="4"/>
  <c r="K7890" i="4" s="1"/>
  <c r="J7877" i="4"/>
  <c r="K7877" i="4" s="1"/>
  <c r="J7864" i="4"/>
  <c r="K7864" i="4" s="1"/>
  <c r="J8656" i="4"/>
  <c r="K8656" i="4" s="1"/>
  <c r="J8477" i="4"/>
  <c r="K8477" i="4" s="1"/>
  <c r="J8392" i="4"/>
  <c r="K8392" i="4" s="1"/>
  <c r="J8367" i="4"/>
  <c r="K8367" i="4" s="1"/>
  <c r="J8343" i="4"/>
  <c r="K8343" i="4" s="1"/>
  <c r="J8269" i="4"/>
  <c r="K8269" i="4" s="1"/>
  <c r="J8221" i="4"/>
  <c r="K8221" i="4" s="1"/>
  <c r="J8174" i="4"/>
  <c r="K8174" i="4" s="1"/>
  <c r="J8159" i="4"/>
  <c r="K8159" i="4" s="1"/>
  <c r="J8145" i="4"/>
  <c r="K8145" i="4" s="1"/>
  <c r="J8131" i="4"/>
  <c r="K8131" i="4" s="1"/>
  <c r="J8116" i="4"/>
  <c r="K8116" i="4" s="1"/>
  <c r="J8102" i="4"/>
  <c r="K8102" i="4" s="1"/>
  <c r="J8087" i="4"/>
  <c r="K8087" i="4" s="1"/>
  <c r="J8073" i="4"/>
  <c r="K8073" i="4" s="1"/>
  <c r="J8059" i="4"/>
  <c r="K8059" i="4" s="1"/>
  <c r="J8044" i="4"/>
  <c r="K8044" i="4" s="1"/>
  <c r="J8030" i="4"/>
  <c r="K8030" i="4" s="1"/>
  <c r="J8015" i="4"/>
  <c r="K8015" i="4" s="1"/>
  <c r="J8001" i="4"/>
  <c r="K8001" i="4" s="1"/>
  <c r="J7987" i="4"/>
  <c r="K7987" i="4" s="1"/>
  <c r="J7972" i="4"/>
  <c r="K7972" i="4" s="1"/>
  <c r="J7958" i="4"/>
  <c r="K7958" i="4" s="1"/>
  <c r="J7943" i="4"/>
  <c r="K7943" i="4" s="1"/>
  <c r="J7916" i="4"/>
  <c r="K7916" i="4" s="1"/>
  <c r="J7876" i="4"/>
  <c r="K7876" i="4" s="1"/>
  <c r="J7851" i="4"/>
  <c r="K7851" i="4" s="1"/>
  <c r="J7839" i="4"/>
  <c r="K7839" i="4" s="1"/>
  <c r="J7827" i="4"/>
  <c r="K7827" i="4" s="1"/>
  <c r="J7815" i="4"/>
  <c r="K7815" i="4" s="1"/>
  <c r="J7803" i="4"/>
  <c r="K7803" i="4" s="1"/>
  <c r="J7791" i="4"/>
  <c r="K7791" i="4" s="1"/>
  <c r="J7779" i="4"/>
  <c r="K7779" i="4" s="1"/>
  <c r="J8651" i="4"/>
  <c r="K8651" i="4" s="1"/>
  <c r="J8424" i="4"/>
  <c r="K8424" i="4" s="1"/>
  <c r="J8365" i="4"/>
  <c r="K8365" i="4" s="1"/>
  <c r="J8341" i="4"/>
  <c r="K8341" i="4" s="1"/>
  <c r="J8319" i="4"/>
  <c r="K8319" i="4" s="1"/>
  <c r="J8301" i="4"/>
  <c r="K8301" i="4" s="1"/>
  <c r="J8285" i="4"/>
  <c r="K8285" i="4" s="1"/>
  <c r="J8253" i="4"/>
  <c r="K8253" i="4" s="1"/>
  <c r="J8237" i="4"/>
  <c r="K8237" i="4" s="1"/>
  <c r="J8205" i="4"/>
  <c r="K8205" i="4" s="1"/>
  <c r="J8189" i="4"/>
  <c r="K8189" i="4" s="1"/>
  <c r="J8173" i="4"/>
  <c r="K8173" i="4" s="1"/>
  <c r="J8130" i="4"/>
  <c r="K8130" i="4" s="1"/>
  <c r="J8101" i="4"/>
  <c r="K8101" i="4" s="1"/>
  <c r="J8058" i="4"/>
  <c r="K8058" i="4" s="1"/>
  <c r="J8029" i="4"/>
  <c r="K8029" i="4" s="1"/>
  <c r="J7986" i="4"/>
  <c r="K7986" i="4" s="1"/>
  <c r="J7957" i="4"/>
  <c r="K7957" i="4" s="1"/>
  <c r="J7929" i="4"/>
  <c r="K7929" i="4" s="1"/>
  <c r="J7902" i="4"/>
  <c r="K7902" i="4" s="1"/>
  <c r="J7889" i="4"/>
  <c r="K7889" i="4" s="1"/>
  <c r="J7863" i="4"/>
  <c r="K7863" i="4" s="1"/>
  <c r="J8535" i="4"/>
  <c r="K8535" i="4" s="1"/>
  <c r="J8471" i="4"/>
  <c r="K8471" i="4" s="1"/>
  <c r="J8422" i="4"/>
  <c r="K8422" i="4" s="1"/>
  <c r="J8391" i="4"/>
  <c r="K8391" i="4" s="1"/>
  <c r="J8317" i="4"/>
  <c r="K8317" i="4" s="1"/>
  <c r="J8284" i="4"/>
  <c r="K8284" i="4" s="1"/>
  <c r="J8268" i="4"/>
  <c r="K8268" i="4" s="1"/>
  <c r="J8236" i="4"/>
  <c r="K8236" i="4" s="1"/>
  <c r="J8220" i="4"/>
  <c r="K8220" i="4" s="1"/>
  <c r="J8188" i="4"/>
  <c r="K8188" i="4" s="1"/>
  <c r="J8158" i="4"/>
  <c r="K8158" i="4" s="1"/>
  <c r="J8144" i="4"/>
  <c r="K8144" i="4" s="1"/>
  <c r="J8115" i="4"/>
  <c r="K8115" i="4" s="1"/>
  <c r="J8086" i="4"/>
  <c r="K8086" i="4" s="1"/>
  <c r="J8072" i="4"/>
  <c r="K8072" i="4" s="1"/>
  <c r="J8043" i="4"/>
  <c r="K8043" i="4" s="1"/>
  <c r="J8014" i="4"/>
  <c r="K8014" i="4" s="1"/>
  <c r="J8000" i="4"/>
  <c r="K8000" i="4" s="1"/>
  <c r="J7971" i="4"/>
  <c r="K7971" i="4" s="1"/>
  <c r="J7942" i="4"/>
  <c r="K7942" i="4" s="1"/>
  <c r="J7915" i="4"/>
  <c r="K7915" i="4" s="1"/>
  <c r="J7888" i="4"/>
  <c r="K7888" i="4" s="1"/>
  <c r="J7875" i="4"/>
  <c r="K7875" i="4" s="1"/>
  <c r="J7850" i="4"/>
  <c r="K7850" i="4" s="1"/>
  <c r="J7838" i="4"/>
  <c r="K7838" i="4" s="1"/>
  <c r="J7826" i="4"/>
  <c r="K7826" i="4" s="1"/>
  <c r="J7814" i="4"/>
  <c r="K7814" i="4" s="1"/>
  <c r="J7802" i="4"/>
  <c r="K7802" i="4" s="1"/>
  <c r="J7790" i="4"/>
  <c r="K7790" i="4" s="1"/>
  <c r="J7778" i="4"/>
  <c r="K7778" i="4" s="1"/>
  <c r="J7766" i="4"/>
  <c r="K7766" i="4" s="1"/>
  <c r="J7754" i="4"/>
  <c r="K7754" i="4" s="1"/>
  <c r="J7742" i="4"/>
  <c r="K7742" i="4" s="1"/>
  <c r="J7730" i="4"/>
  <c r="K7730" i="4" s="1"/>
  <c r="J8637" i="4"/>
  <c r="K8637" i="4" s="1"/>
  <c r="J8534" i="4"/>
  <c r="K8534" i="4" s="1"/>
  <c r="J8469" i="4"/>
  <c r="K8469" i="4" s="1"/>
  <c r="J8421" i="4"/>
  <c r="K8421" i="4" s="1"/>
  <c r="J8389" i="4"/>
  <c r="K8389" i="4" s="1"/>
  <c r="J8364" i="4"/>
  <c r="K8364" i="4" s="1"/>
  <c r="J8340" i="4"/>
  <c r="K8340" i="4" s="1"/>
  <c r="J8300" i="4"/>
  <c r="K8300" i="4" s="1"/>
  <c r="J8267" i="4"/>
  <c r="K8267" i="4" s="1"/>
  <c r="J8252" i="4"/>
  <c r="K8252" i="4" s="1"/>
  <c r="J8219" i="4"/>
  <c r="K8219" i="4" s="1"/>
  <c r="J8204" i="4"/>
  <c r="K8204" i="4" s="1"/>
  <c r="J8172" i="4"/>
  <c r="K8172" i="4" s="1"/>
  <c r="J8129" i="4"/>
  <c r="K8129" i="4" s="1"/>
  <c r="J8100" i="4"/>
  <c r="K8100" i="4" s="1"/>
  <c r="J8057" i="4"/>
  <c r="K8057" i="4" s="1"/>
  <c r="J8028" i="4"/>
  <c r="K8028" i="4" s="1"/>
  <c r="J7985" i="4"/>
  <c r="K7985" i="4" s="1"/>
  <c r="J7956" i="4"/>
  <c r="K7956" i="4" s="1"/>
  <c r="J7928" i="4"/>
  <c r="K7928" i="4" s="1"/>
  <c r="J7914" i="4"/>
  <c r="K7914" i="4" s="1"/>
  <c r="J7901" i="4"/>
  <c r="K7901" i="4" s="1"/>
  <c r="J7862" i="4"/>
  <c r="K7862" i="4" s="1"/>
  <c r="J8529" i="4"/>
  <c r="K8529" i="4" s="1"/>
  <c r="J8468" i="4"/>
  <c r="K8468" i="4" s="1"/>
  <c r="J8362" i="4"/>
  <c r="K8362" i="4" s="1"/>
  <c r="J8338" i="4"/>
  <c r="K8338" i="4" s="1"/>
  <c r="J8316" i="4"/>
  <c r="K8316" i="4" s="1"/>
  <c r="J8283" i="4"/>
  <c r="K8283" i="4" s="1"/>
  <c r="J8235" i="4"/>
  <c r="K8235" i="4" s="1"/>
  <c r="J8187" i="4"/>
  <c r="K8187" i="4" s="1"/>
  <c r="J8171" i="4"/>
  <c r="K8171" i="4" s="1"/>
  <c r="J8157" i="4"/>
  <c r="K8157" i="4" s="1"/>
  <c r="J8143" i="4"/>
  <c r="K8143" i="4" s="1"/>
  <c r="J8128" i="4"/>
  <c r="K8128" i="4" s="1"/>
  <c r="J8114" i="4"/>
  <c r="K8114" i="4" s="1"/>
  <c r="J8099" i="4"/>
  <c r="K8099" i="4" s="1"/>
  <c r="J8085" i="4"/>
  <c r="K8085" i="4" s="1"/>
  <c r="J8071" i="4"/>
  <c r="K8071" i="4" s="1"/>
  <c r="J8056" i="4"/>
  <c r="K8056" i="4" s="1"/>
  <c r="J8042" i="4"/>
  <c r="K8042" i="4" s="1"/>
  <c r="J8027" i="4"/>
  <c r="K8027" i="4" s="1"/>
  <c r="J8013" i="4"/>
  <c r="K8013" i="4" s="1"/>
  <c r="J7999" i="4"/>
  <c r="K7999" i="4" s="1"/>
  <c r="J7984" i="4"/>
  <c r="K7984" i="4" s="1"/>
  <c r="J7970" i="4"/>
  <c r="K7970" i="4" s="1"/>
  <c r="J7955" i="4"/>
  <c r="K7955" i="4" s="1"/>
  <c r="J7941" i="4"/>
  <c r="K7941" i="4" s="1"/>
  <c r="J7900" i="4"/>
  <c r="K7900" i="4" s="1"/>
  <c r="J8628" i="4"/>
  <c r="K8628" i="4" s="1"/>
  <c r="J8464" i="4"/>
  <c r="K8464" i="4" s="1"/>
  <c r="J8388" i="4"/>
  <c r="K8388" i="4" s="1"/>
  <c r="J8315" i="4"/>
  <c r="K8315" i="4" s="1"/>
  <c r="J8299" i="4"/>
  <c r="K8299" i="4" s="1"/>
  <c r="J8266" i="4"/>
  <c r="K8266" i="4" s="1"/>
  <c r="J8251" i="4"/>
  <c r="K8251" i="4" s="1"/>
  <c r="J8218" i="4"/>
  <c r="K8218" i="4" s="1"/>
  <c r="J8203" i="4"/>
  <c r="K8203" i="4" s="1"/>
  <c r="J8142" i="4"/>
  <c r="K8142" i="4" s="1"/>
  <c r="J8113" i="4"/>
  <c r="K8113" i="4" s="1"/>
  <c r="J8070" i="4"/>
  <c r="K8070" i="4" s="1"/>
  <c r="J8041" i="4"/>
  <c r="K8041" i="4" s="1"/>
  <c r="J7998" i="4"/>
  <c r="K7998" i="4" s="1"/>
  <c r="J7969" i="4"/>
  <c r="K7969" i="4" s="1"/>
  <c r="J7927" i="4"/>
  <c r="K7927" i="4" s="1"/>
  <c r="J7913" i="4"/>
  <c r="K7913" i="4" s="1"/>
  <c r="J7873" i="4"/>
  <c r="K7873" i="4" s="1"/>
  <c r="J8026" i="4"/>
  <c r="K8026" i="4" s="1"/>
  <c r="J7776" i="4"/>
  <c r="K7776" i="4" s="1"/>
  <c r="J7700" i="4"/>
  <c r="K7700" i="4" s="1"/>
  <c r="J7681" i="4"/>
  <c r="K7681" i="4" s="1"/>
  <c r="J7659" i="4"/>
  <c r="K7659" i="4" s="1"/>
  <c r="J7639" i="4"/>
  <c r="K7639" i="4" s="1"/>
  <c r="J7620" i="4"/>
  <c r="K7620" i="4" s="1"/>
  <c r="J7598" i="4"/>
  <c r="K7598" i="4" s="1"/>
  <c r="J7578" i="4"/>
  <c r="K7578" i="4" s="1"/>
  <c r="J7556" i="4"/>
  <c r="K7556" i="4" s="1"/>
  <c r="J7537" i="4"/>
  <c r="K7537" i="4" s="1"/>
  <c r="J7515" i="4"/>
  <c r="K7515" i="4" s="1"/>
  <c r="J7495" i="4"/>
  <c r="K7495" i="4" s="1"/>
  <c r="J7476" i="4"/>
  <c r="K7476" i="4" s="1"/>
  <c r="J7454" i="4"/>
  <c r="K7454" i="4" s="1"/>
  <c r="J7434" i="4"/>
  <c r="K7434" i="4" s="1"/>
  <c r="J7412" i="4"/>
  <c r="K7412" i="4" s="1"/>
  <c r="J7332" i="4"/>
  <c r="K7332" i="4" s="1"/>
  <c r="J7316" i="4"/>
  <c r="K7316" i="4" s="1"/>
  <c r="J7290" i="4"/>
  <c r="K7290" i="4" s="1"/>
  <c r="J7278" i="4"/>
  <c r="K7278" i="4" s="1"/>
  <c r="J7266" i="4"/>
  <c r="K7266" i="4" s="1"/>
  <c r="J7254" i="4"/>
  <c r="K7254" i="4" s="1"/>
  <c r="J7242" i="4"/>
  <c r="K7242" i="4" s="1"/>
  <c r="J7230" i="4"/>
  <c r="K7230" i="4" s="1"/>
  <c r="J7218" i="4"/>
  <c r="K7218" i="4" s="1"/>
  <c r="J7206" i="4"/>
  <c r="K7206" i="4" s="1"/>
  <c r="J7194" i="4"/>
  <c r="K7194" i="4" s="1"/>
  <c r="J7182" i="4"/>
  <c r="K7182" i="4" s="1"/>
  <c r="J7170" i="4"/>
  <c r="K7170" i="4" s="1"/>
  <c r="J7158" i="4"/>
  <c r="K7158" i="4" s="1"/>
  <c r="J7146" i="4"/>
  <c r="K7146" i="4" s="1"/>
  <c r="J7134" i="4"/>
  <c r="K7134" i="4" s="1"/>
  <c r="J7122" i="4"/>
  <c r="K7122" i="4" s="1"/>
  <c r="J7110" i="4"/>
  <c r="K7110" i="4" s="1"/>
  <c r="J7098" i="4"/>
  <c r="K7098" i="4" s="1"/>
  <c r="J7086" i="4"/>
  <c r="K7086" i="4" s="1"/>
  <c r="J7074" i="4"/>
  <c r="K7074" i="4" s="1"/>
  <c r="J7062" i="4"/>
  <c r="K7062" i="4" s="1"/>
  <c r="J7050" i="4"/>
  <c r="K7050" i="4" s="1"/>
  <c r="J7038" i="4"/>
  <c r="K7038" i="4" s="1"/>
  <c r="J7026" i="4"/>
  <c r="K7026" i="4" s="1"/>
  <c r="J7014" i="4"/>
  <c r="K7014" i="4" s="1"/>
  <c r="J7002" i="4"/>
  <c r="K7002" i="4" s="1"/>
  <c r="J6990" i="4"/>
  <c r="K6990" i="4" s="1"/>
  <c r="J6978" i="4"/>
  <c r="K6978" i="4" s="1"/>
  <c r="J6966" i="4"/>
  <c r="K6966" i="4" s="1"/>
  <c r="J6954" i="4"/>
  <c r="K6954" i="4" s="1"/>
  <c r="J6942" i="4"/>
  <c r="K6942" i="4" s="1"/>
  <c r="J6930" i="4"/>
  <c r="K6930" i="4" s="1"/>
  <c r="J6918" i="4"/>
  <c r="K6918" i="4" s="1"/>
  <c r="J6906" i="4"/>
  <c r="K6906" i="4" s="1"/>
  <c r="J6894" i="4"/>
  <c r="K6894" i="4" s="1"/>
  <c r="J6882" i="4"/>
  <c r="K6882" i="4" s="1"/>
  <c r="J6870" i="4"/>
  <c r="K6870" i="4" s="1"/>
  <c r="J6858" i="4"/>
  <c r="K6858" i="4" s="1"/>
  <c r="J6846" i="4"/>
  <c r="K6846" i="4" s="1"/>
  <c r="J6834" i="4"/>
  <c r="K6834" i="4" s="1"/>
  <c r="J6822" i="4"/>
  <c r="K6822" i="4" s="1"/>
  <c r="J6810" i="4"/>
  <c r="K6810" i="4" s="1"/>
  <c r="J6798" i="4"/>
  <c r="K6798" i="4" s="1"/>
  <c r="J6786" i="4"/>
  <c r="K6786" i="4" s="1"/>
  <c r="J6774" i="4"/>
  <c r="K6774" i="4" s="1"/>
  <c r="J6762" i="4"/>
  <c r="K6762" i="4" s="1"/>
  <c r="J6750" i="4"/>
  <c r="K6750" i="4" s="1"/>
  <c r="J6738" i="4"/>
  <c r="K6738" i="4" s="1"/>
  <c r="J6726" i="4"/>
  <c r="K6726" i="4" s="1"/>
  <c r="J6714" i="4"/>
  <c r="K6714" i="4" s="1"/>
  <c r="J6702" i="4"/>
  <c r="K6702" i="4" s="1"/>
  <c r="J6690" i="4"/>
  <c r="K6690" i="4" s="1"/>
  <c r="J6678" i="4"/>
  <c r="K6678" i="4" s="1"/>
  <c r="J6666" i="4"/>
  <c r="K6666" i="4" s="1"/>
  <c r="J6654" i="4"/>
  <c r="K6654" i="4" s="1"/>
  <c r="J8201" i="4"/>
  <c r="K8201" i="4" s="1"/>
  <c r="J7872" i="4"/>
  <c r="K7872" i="4" s="1"/>
  <c r="J7576" i="4"/>
  <c r="K7576" i="4" s="1"/>
  <c r="J7432" i="4"/>
  <c r="K7432" i="4" s="1"/>
  <c r="J7394" i="4"/>
  <c r="K7394" i="4" s="1"/>
  <c r="J7378" i="4"/>
  <c r="K7378" i="4" s="1"/>
  <c r="J7362" i="4"/>
  <c r="K7362" i="4" s="1"/>
  <c r="J7346" i="4"/>
  <c r="K7346" i="4" s="1"/>
  <c r="J7302" i="4"/>
  <c r="K7302" i="4" s="1"/>
  <c r="J8185" i="4"/>
  <c r="K8185" i="4" s="1"/>
  <c r="J8012" i="4"/>
  <c r="K8012" i="4" s="1"/>
  <c r="J7861" i="4"/>
  <c r="K7861" i="4" s="1"/>
  <c r="J7767" i="4"/>
  <c r="K7767" i="4" s="1"/>
  <c r="J7720" i="4"/>
  <c r="K7720" i="4" s="1"/>
  <c r="J7699" i="4"/>
  <c r="K7699" i="4" s="1"/>
  <c r="J7680" i="4"/>
  <c r="K7680" i="4" s="1"/>
  <c r="J7658" i="4"/>
  <c r="K7658" i="4" s="1"/>
  <c r="J7638" i="4"/>
  <c r="K7638" i="4" s="1"/>
  <c r="J7616" i="4"/>
  <c r="K7616" i="4" s="1"/>
  <c r="J7597" i="4"/>
  <c r="K7597" i="4" s="1"/>
  <c r="J7575" i="4"/>
  <c r="K7575" i="4" s="1"/>
  <c r="J7555" i="4"/>
  <c r="K7555" i="4" s="1"/>
  <c r="J7536" i="4"/>
  <c r="K7536" i="4" s="1"/>
  <c r="J7514" i="4"/>
  <c r="K7514" i="4" s="1"/>
  <c r="J7494" i="4"/>
  <c r="K7494" i="4" s="1"/>
  <c r="J7472" i="4"/>
  <c r="K7472" i="4" s="1"/>
  <c r="J7453" i="4"/>
  <c r="K7453" i="4" s="1"/>
  <c r="J7431" i="4"/>
  <c r="K7431" i="4" s="1"/>
  <c r="J7411" i="4"/>
  <c r="K7411" i="4" s="1"/>
  <c r="J7361" i="4"/>
  <c r="K7361" i="4" s="1"/>
  <c r="J7330" i="4"/>
  <c r="K7330" i="4" s="1"/>
  <c r="J7315" i="4"/>
  <c r="K7315" i="4" s="1"/>
  <c r="J7301" i="4"/>
  <c r="K7301" i="4" s="1"/>
  <c r="J7289" i="4"/>
  <c r="K7289" i="4" s="1"/>
  <c r="J7277" i="4"/>
  <c r="K7277" i="4" s="1"/>
  <c r="J7265" i="4"/>
  <c r="K7265" i="4" s="1"/>
  <c r="J7253" i="4"/>
  <c r="K7253" i="4" s="1"/>
  <c r="J7241" i="4"/>
  <c r="K7241" i="4" s="1"/>
  <c r="J7229" i="4"/>
  <c r="K7229" i="4" s="1"/>
  <c r="J7217" i="4"/>
  <c r="K7217" i="4" s="1"/>
  <c r="J7205" i="4"/>
  <c r="K7205" i="4" s="1"/>
  <c r="J7193" i="4"/>
  <c r="K7193" i="4" s="1"/>
  <c r="J7181" i="4"/>
  <c r="K7181" i="4" s="1"/>
  <c r="J7169" i="4"/>
  <c r="K7169" i="4" s="1"/>
  <c r="J7157" i="4"/>
  <c r="K7157" i="4" s="1"/>
  <c r="J7145" i="4"/>
  <c r="K7145" i="4" s="1"/>
  <c r="J7133" i="4"/>
  <c r="K7133" i="4" s="1"/>
  <c r="J7121" i="4"/>
  <c r="K7121" i="4" s="1"/>
  <c r="J7109" i="4"/>
  <c r="K7109" i="4" s="1"/>
  <c r="J7097" i="4"/>
  <c r="K7097" i="4" s="1"/>
  <c r="J7085" i="4"/>
  <c r="K7085" i="4" s="1"/>
  <c r="J7073" i="4"/>
  <c r="K7073" i="4" s="1"/>
  <c r="J7061" i="4"/>
  <c r="K7061" i="4" s="1"/>
  <c r="J7049" i="4"/>
  <c r="K7049" i="4" s="1"/>
  <c r="J7037" i="4"/>
  <c r="K7037" i="4" s="1"/>
  <c r="J7025" i="4"/>
  <c r="K7025" i="4" s="1"/>
  <c r="J7013" i="4"/>
  <c r="K7013" i="4" s="1"/>
  <c r="J7001" i="4"/>
  <c r="K7001" i="4" s="1"/>
  <c r="J6989" i="4"/>
  <c r="K6989" i="4" s="1"/>
  <c r="J6977" i="4"/>
  <c r="K6977" i="4" s="1"/>
  <c r="J6965" i="4"/>
  <c r="K6965" i="4" s="1"/>
  <c r="J6953" i="4"/>
  <c r="K6953" i="4" s="1"/>
  <c r="J6941" i="4"/>
  <c r="K6941" i="4" s="1"/>
  <c r="J6929" i="4"/>
  <c r="K6929" i="4" s="1"/>
  <c r="J6917" i="4"/>
  <c r="K6917" i="4" s="1"/>
  <c r="J6905" i="4"/>
  <c r="K6905" i="4" s="1"/>
  <c r="J6893" i="4"/>
  <c r="K6893" i="4" s="1"/>
  <c r="J6881" i="4"/>
  <c r="K6881" i="4" s="1"/>
  <c r="J6869" i="4"/>
  <c r="K6869" i="4" s="1"/>
  <c r="J6857" i="4"/>
  <c r="K6857" i="4" s="1"/>
  <c r="J6845" i="4"/>
  <c r="K6845" i="4" s="1"/>
  <c r="J6833" i="4"/>
  <c r="K6833" i="4" s="1"/>
  <c r="J6821" i="4"/>
  <c r="K6821" i="4" s="1"/>
  <c r="J6809" i="4"/>
  <c r="K6809" i="4" s="1"/>
  <c r="J6797" i="4"/>
  <c r="K6797" i="4" s="1"/>
  <c r="J6785" i="4"/>
  <c r="K6785" i="4" s="1"/>
  <c r="J6773" i="4"/>
  <c r="K6773" i="4" s="1"/>
  <c r="J6761" i="4"/>
  <c r="K6761" i="4" s="1"/>
  <c r="J6749" i="4"/>
  <c r="K6749" i="4" s="1"/>
  <c r="J6737" i="4"/>
  <c r="K6737" i="4" s="1"/>
  <c r="J6725" i="4"/>
  <c r="K6725" i="4" s="1"/>
  <c r="J6713" i="4"/>
  <c r="K6713" i="4" s="1"/>
  <c r="J6701" i="4"/>
  <c r="K6701" i="4" s="1"/>
  <c r="J6689" i="4"/>
  <c r="K6689" i="4" s="1"/>
  <c r="J6677" i="4"/>
  <c r="K6677" i="4" s="1"/>
  <c r="J6665" i="4"/>
  <c r="K6665" i="4" s="1"/>
  <c r="J6653" i="4"/>
  <c r="K6653" i="4" s="1"/>
  <c r="J8415" i="4"/>
  <c r="K8415" i="4" s="1"/>
  <c r="J7860" i="4"/>
  <c r="K7860" i="4" s="1"/>
  <c r="J7765" i="4"/>
  <c r="K7765" i="4" s="1"/>
  <c r="J7719" i="4"/>
  <c r="K7719" i="4" s="1"/>
  <c r="J7636" i="4"/>
  <c r="K7636" i="4" s="1"/>
  <c r="J7492" i="4"/>
  <c r="K7492" i="4" s="1"/>
  <c r="J7393" i="4"/>
  <c r="K7393" i="4" s="1"/>
  <c r="J7376" i="4"/>
  <c r="K7376" i="4" s="1"/>
  <c r="J7360" i="4"/>
  <c r="K7360" i="4" s="1"/>
  <c r="J7345" i="4"/>
  <c r="K7345" i="4" s="1"/>
  <c r="J8386" i="4"/>
  <c r="K8386" i="4" s="1"/>
  <c r="J8170" i="4"/>
  <c r="K8170" i="4" s="1"/>
  <c r="J7764" i="4"/>
  <c r="K7764" i="4" s="1"/>
  <c r="J7698" i="4"/>
  <c r="K7698" i="4" s="1"/>
  <c r="J7676" i="4"/>
  <c r="K7676" i="4" s="1"/>
  <c r="J7657" i="4"/>
  <c r="K7657" i="4" s="1"/>
  <c r="J7635" i="4"/>
  <c r="K7635" i="4" s="1"/>
  <c r="J7615" i="4"/>
  <c r="K7615" i="4" s="1"/>
  <c r="J7596" i="4"/>
  <c r="K7596" i="4" s="1"/>
  <c r="J7574" i="4"/>
  <c r="K7574" i="4" s="1"/>
  <c r="J7554" i="4"/>
  <c r="K7554" i="4" s="1"/>
  <c r="J7532" i="4"/>
  <c r="K7532" i="4" s="1"/>
  <c r="J7513" i="4"/>
  <c r="K7513" i="4" s="1"/>
  <c r="J7491" i="4"/>
  <c r="K7491" i="4" s="1"/>
  <c r="J7471" i="4"/>
  <c r="K7471" i="4" s="1"/>
  <c r="J7452" i="4"/>
  <c r="K7452" i="4" s="1"/>
  <c r="J7430" i="4"/>
  <c r="K7430" i="4" s="1"/>
  <c r="J7410" i="4"/>
  <c r="K7410" i="4" s="1"/>
  <c r="J7314" i="4"/>
  <c r="K7314" i="4" s="1"/>
  <c r="J7300" i="4"/>
  <c r="K7300" i="4" s="1"/>
  <c r="J7288" i="4"/>
  <c r="K7288" i="4" s="1"/>
  <c r="J7276" i="4"/>
  <c r="K7276" i="4" s="1"/>
  <c r="J7264" i="4"/>
  <c r="K7264" i="4" s="1"/>
  <c r="J7252" i="4"/>
  <c r="K7252" i="4" s="1"/>
  <c r="J7240" i="4"/>
  <c r="K7240" i="4" s="1"/>
  <c r="J7228" i="4"/>
  <c r="K7228" i="4" s="1"/>
  <c r="J7216" i="4"/>
  <c r="K7216" i="4" s="1"/>
  <c r="J7204" i="4"/>
  <c r="K7204" i="4" s="1"/>
  <c r="J7192" i="4"/>
  <c r="K7192" i="4" s="1"/>
  <c r="J7180" i="4"/>
  <c r="K7180" i="4" s="1"/>
  <c r="J7168" i="4"/>
  <c r="K7168" i="4" s="1"/>
  <c r="J7156" i="4"/>
  <c r="K7156" i="4" s="1"/>
  <c r="J7144" i="4"/>
  <c r="K7144" i="4" s="1"/>
  <c r="J7132" i="4"/>
  <c r="K7132" i="4" s="1"/>
  <c r="J7120" i="4"/>
  <c r="K7120" i="4" s="1"/>
  <c r="J7108" i="4"/>
  <c r="K7108" i="4" s="1"/>
  <c r="J7096" i="4"/>
  <c r="K7096" i="4" s="1"/>
  <c r="J7084" i="4"/>
  <c r="K7084" i="4" s="1"/>
  <c r="J7072" i="4"/>
  <c r="K7072" i="4" s="1"/>
  <c r="J7060" i="4"/>
  <c r="K7060" i="4" s="1"/>
  <c r="J7048" i="4"/>
  <c r="K7048" i="4" s="1"/>
  <c r="J7036" i="4"/>
  <c r="K7036" i="4" s="1"/>
  <c r="J7024" i="4"/>
  <c r="K7024" i="4" s="1"/>
  <c r="J7012" i="4"/>
  <c r="K7012" i="4" s="1"/>
  <c r="J7000" i="4"/>
  <c r="K7000" i="4" s="1"/>
  <c r="J6988" i="4"/>
  <c r="K6988" i="4" s="1"/>
  <c r="J6976" i="4"/>
  <c r="K6976" i="4" s="1"/>
  <c r="J6964" i="4"/>
  <c r="K6964" i="4" s="1"/>
  <c r="J6952" i="4"/>
  <c r="K6952" i="4" s="1"/>
  <c r="J6940" i="4"/>
  <c r="K6940" i="4" s="1"/>
  <c r="J6928" i="4"/>
  <c r="K6928" i="4" s="1"/>
  <c r="J6916" i="4"/>
  <c r="K6916" i="4" s="1"/>
  <c r="J6904" i="4"/>
  <c r="K6904" i="4" s="1"/>
  <c r="J6892" i="4"/>
  <c r="K6892" i="4" s="1"/>
  <c r="J6880" i="4"/>
  <c r="K6880" i="4" s="1"/>
  <c r="J6868" i="4"/>
  <c r="K6868" i="4" s="1"/>
  <c r="J6856" i="4"/>
  <c r="K6856" i="4" s="1"/>
  <c r="J6844" i="4"/>
  <c r="K6844" i="4" s="1"/>
  <c r="J6832" i="4"/>
  <c r="K6832" i="4" s="1"/>
  <c r="J6820" i="4"/>
  <c r="K6820" i="4" s="1"/>
  <c r="J6808" i="4"/>
  <c r="K6808" i="4" s="1"/>
  <c r="J6796" i="4"/>
  <c r="K6796" i="4" s="1"/>
  <c r="J6784" i="4"/>
  <c r="K6784" i="4" s="1"/>
  <c r="J6772" i="4"/>
  <c r="K6772" i="4" s="1"/>
  <c r="J6760" i="4"/>
  <c r="K6760" i="4" s="1"/>
  <c r="J6748" i="4"/>
  <c r="K6748" i="4" s="1"/>
  <c r="J6736" i="4"/>
  <c r="K6736" i="4" s="1"/>
  <c r="J6724" i="4"/>
  <c r="K6724" i="4" s="1"/>
  <c r="J6712" i="4"/>
  <c r="K6712" i="4" s="1"/>
  <c r="J6700" i="4"/>
  <c r="K6700" i="4" s="1"/>
  <c r="J6688" i="4"/>
  <c r="K6688" i="4" s="1"/>
  <c r="J6676" i="4"/>
  <c r="K6676" i="4" s="1"/>
  <c r="J6664" i="4"/>
  <c r="K6664" i="4" s="1"/>
  <c r="J6652" i="4"/>
  <c r="K6652" i="4" s="1"/>
  <c r="J6640" i="4"/>
  <c r="K6640" i="4" s="1"/>
  <c r="J6628" i="4"/>
  <c r="K6628" i="4" s="1"/>
  <c r="J6616" i="4"/>
  <c r="K6616" i="4" s="1"/>
  <c r="J7997" i="4"/>
  <c r="K7997" i="4" s="1"/>
  <c r="J7849" i="4"/>
  <c r="K7849" i="4" s="1"/>
  <c r="J7718" i="4"/>
  <c r="K7718" i="4" s="1"/>
  <c r="J7696" i="4"/>
  <c r="K7696" i="4" s="1"/>
  <c r="J7552" i="4"/>
  <c r="K7552" i="4" s="1"/>
  <c r="J7409" i="4"/>
  <c r="K7409" i="4" s="1"/>
  <c r="J7392" i="4"/>
  <c r="K7392" i="4" s="1"/>
  <c r="J7375" i="4"/>
  <c r="K7375" i="4" s="1"/>
  <c r="J7359" i="4"/>
  <c r="K7359" i="4" s="1"/>
  <c r="J7344" i="4"/>
  <c r="K7344" i="4" s="1"/>
  <c r="J7328" i="4"/>
  <c r="K7328" i="4" s="1"/>
  <c r="J7313" i="4"/>
  <c r="K7313" i="4" s="1"/>
  <c r="J8361" i="4"/>
  <c r="K8361" i="4" s="1"/>
  <c r="J8156" i="4"/>
  <c r="K8156" i="4" s="1"/>
  <c r="J7983" i="4"/>
  <c r="K7983" i="4" s="1"/>
  <c r="J7848" i="4"/>
  <c r="K7848" i="4" s="1"/>
  <c r="J7755" i="4"/>
  <c r="K7755" i="4" s="1"/>
  <c r="J7695" i="4"/>
  <c r="K7695" i="4" s="1"/>
  <c r="J7675" i="4"/>
  <c r="K7675" i="4" s="1"/>
  <c r="J7656" i="4"/>
  <c r="K7656" i="4" s="1"/>
  <c r="J7634" i="4"/>
  <c r="K7634" i="4" s="1"/>
  <c r="J7614" i="4"/>
  <c r="K7614" i="4" s="1"/>
  <c r="J7592" i="4"/>
  <c r="K7592" i="4" s="1"/>
  <c r="J7573" i="4"/>
  <c r="K7573" i="4" s="1"/>
  <c r="J7551" i="4"/>
  <c r="K7551" i="4" s="1"/>
  <c r="J7531" i="4"/>
  <c r="K7531" i="4" s="1"/>
  <c r="J7512" i="4"/>
  <c r="K7512" i="4" s="1"/>
  <c r="J7490" i="4"/>
  <c r="K7490" i="4" s="1"/>
  <c r="J7470" i="4"/>
  <c r="K7470" i="4" s="1"/>
  <c r="J7448" i="4"/>
  <c r="K7448" i="4" s="1"/>
  <c r="J7429" i="4"/>
  <c r="K7429" i="4" s="1"/>
  <c r="J7408" i="4"/>
  <c r="K7408" i="4" s="1"/>
  <c r="J7312" i="4"/>
  <c r="K7312" i="4" s="1"/>
  <c r="J7299" i="4"/>
  <c r="K7299" i="4" s="1"/>
  <c r="J7287" i="4"/>
  <c r="K7287" i="4" s="1"/>
  <c r="J7275" i="4"/>
  <c r="K7275" i="4" s="1"/>
  <c r="J7263" i="4"/>
  <c r="K7263" i="4" s="1"/>
  <c r="J7251" i="4"/>
  <c r="K7251" i="4" s="1"/>
  <c r="J7239" i="4"/>
  <c r="K7239" i="4" s="1"/>
  <c r="J7227" i="4"/>
  <c r="K7227" i="4" s="1"/>
  <c r="J7215" i="4"/>
  <c r="K7215" i="4" s="1"/>
  <c r="J7203" i="4"/>
  <c r="K7203" i="4" s="1"/>
  <c r="J7191" i="4"/>
  <c r="K7191" i="4" s="1"/>
  <c r="J7179" i="4"/>
  <c r="K7179" i="4" s="1"/>
  <c r="J7167" i="4"/>
  <c r="K7167" i="4" s="1"/>
  <c r="J7155" i="4"/>
  <c r="K7155" i="4" s="1"/>
  <c r="J7143" i="4"/>
  <c r="K7143" i="4" s="1"/>
  <c r="J7131" i="4"/>
  <c r="K7131" i="4" s="1"/>
  <c r="J7119" i="4"/>
  <c r="K7119" i="4" s="1"/>
  <c r="J7107" i="4"/>
  <c r="K7107" i="4" s="1"/>
  <c r="J7095" i="4"/>
  <c r="K7095" i="4" s="1"/>
  <c r="J7083" i="4"/>
  <c r="K7083" i="4" s="1"/>
  <c r="J7071" i="4"/>
  <c r="K7071" i="4" s="1"/>
  <c r="J7059" i="4"/>
  <c r="K7059" i="4" s="1"/>
  <c r="J7047" i="4"/>
  <c r="K7047" i="4" s="1"/>
  <c r="J7035" i="4"/>
  <c r="K7035" i="4" s="1"/>
  <c r="J7753" i="4"/>
  <c r="K7753" i="4" s="1"/>
  <c r="J7717" i="4"/>
  <c r="K7717" i="4" s="1"/>
  <c r="J7612" i="4"/>
  <c r="K7612" i="4" s="1"/>
  <c r="J7468" i="4"/>
  <c r="K7468" i="4" s="1"/>
  <c r="J7407" i="4"/>
  <c r="K7407" i="4" s="1"/>
  <c r="J7390" i="4"/>
  <c r="K7390" i="4" s="1"/>
  <c r="J7374" i="4"/>
  <c r="K7374" i="4" s="1"/>
  <c r="J7358" i="4"/>
  <c r="K7358" i="4" s="1"/>
  <c r="J7342" i="4"/>
  <c r="K7342" i="4" s="1"/>
  <c r="J7327" i="4"/>
  <c r="K7327" i="4" s="1"/>
  <c r="J8337" i="4"/>
  <c r="K8337" i="4" s="1"/>
  <c r="J7837" i="4"/>
  <c r="K7837" i="4" s="1"/>
  <c r="J7752" i="4"/>
  <c r="K7752" i="4" s="1"/>
  <c r="J7716" i="4"/>
  <c r="K7716" i="4" s="1"/>
  <c r="J7694" i="4"/>
  <c r="K7694" i="4" s="1"/>
  <c r="J7674" i="4"/>
  <c r="K7674" i="4" s="1"/>
  <c r="J7652" i="4"/>
  <c r="K7652" i="4" s="1"/>
  <c r="J7633" i="4"/>
  <c r="K7633" i="4" s="1"/>
  <c r="J7611" i="4"/>
  <c r="K7611" i="4" s="1"/>
  <c r="J7591" i="4"/>
  <c r="K7591" i="4" s="1"/>
  <c r="J7572" i="4"/>
  <c r="K7572" i="4" s="1"/>
  <c r="J7550" i="4"/>
  <c r="K7550" i="4" s="1"/>
  <c r="J7530" i="4"/>
  <c r="K7530" i="4" s="1"/>
  <c r="J7508" i="4"/>
  <c r="K7508" i="4" s="1"/>
  <c r="J7489" i="4"/>
  <c r="K7489" i="4" s="1"/>
  <c r="J7467" i="4"/>
  <c r="K7467" i="4" s="1"/>
  <c r="J7447" i="4"/>
  <c r="K7447" i="4" s="1"/>
  <c r="J7428" i="4"/>
  <c r="K7428" i="4" s="1"/>
  <c r="J7373" i="4"/>
  <c r="K7373" i="4" s="1"/>
  <c r="J7311" i="4"/>
  <c r="K7311" i="4" s="1"/>
  <c r="J7298" i="4"/>
  <c r="K7298" i="4" s="1"/>
  <c r="J7286" i="4"/>
  <c r="K7286" i="4" s="1"/>
  <c r="J7274" i="4"/>
  <c r="K7274" i="4" s="1"/>
  <c r="J7262" i="4"/>
  <c r="K7262" i="4" s="1"/>
  <c r="J7250" i="4"/>
  <c r="K7250" i="4" s="1"/>
  <c r="J7238" i="4"/>
  <c r="K7238" i="4" s="1"/>
  <c r="J7226" i="4"/>
  <c r="K7226" i="4" s="1"/>
  <c r="J7214" i="4"/>
  <c r="K7214" i="4" s="1"/>
  <c r="J7202" i="4"/>
  <c r="K7202" i="4" s="1"/>
  <c r="J7190" i="4"/>
  <c r="K7190" i="4" s="1"/>
  <c r="J7178" i="4"/>
  <c r="K7178" i="4" s="1"/>
  <c r="J7166" i="4"/>
  <c r="K7166" i="4" s="1"/>
  <c r="J7154" i="4"/>
  <c r="K7154" i="4" s="1"/>
  <c r="J7142" i="4"/>
  <c r="K7142" i="4" s="1"/>
  <c r="J7130" i="4"/>
  <c r="K7130" i="4" s="1"/>
  <c r="J7118" i="4"/>
  <c r="K7118" i="4" s="1"/>
  <c r="J7106" i="4"/>
  <c r="K7106" i="4" s="1"/>
  <c r="J7094" i="4"/>
  <c r="K7094" i="4" s="1"/>
  <c r="J7082" i="4"/>
  <c r="K7082" i="4" s="1"/>
  <c r="J7070" i="4"/>
  <c r="K7070" i="4" s="1"/>
  <c r="J7058" i="4"/>
  <c r="K7058" i="4" s="1"/>
  <c r="J7046" i="4"/>
  <c r="K7046" i="4" s="1"/>
  <c r="J8141" i="4"/>
  <c r="K8141" i="4" s="1"/>
  <c r="J7968" i="4"/>
  <c r="K7968" i="4" s="1"/>
  <c r="J7836" i="4"/>
  <c r="K7836" i="4" s="1"/>
  <c r="J7672" i="4"/>
  <c r="K7672" i="4" s="1"/>
  <c r="J7528" i="4"/>
  <c r="K7528" i="4" s="1"/>
  <c r="J7406" i="4"/>
  <c r="K7406" i="4" s="1"/>
  <c r="J7388" i="4"/>
  <c r="K7388" i="4" s="1"/>
  <c r="J7372" i="4"/>
  <c r="K7372" i="4" s="1"/>
  <c r="J7357" i="4"/>
  <c r="K7357" i="4" s="1"/>
  <c r="J7326" i="4"/>
  <c r="K7326" i="4" s="1"/>
  <c r="J8127" i="4"/>
  <c r="K8127" i="4" s="1"/>
  <c r="J7954" i="4"/>
  <c r="K7954" i="4" s="1"/>
  <c r="J7712" i="4"/>
  <c r="K7712" i="4" s="1"/>
  <c r="J7693" i="4"/>
  <c r="K7693" i="4" s="1"/>
  <c r="J7671" i="4"/>
  <c r="K7671" i="4" s="1"/>
  <c r="J7651" i="4"/>
  <c r="K7651" i="4" s="1"/>
  <c r="J7632" i="4"/>
  <c r="K7632" i="4" s="1"/>
  <c r="J7610" i="4"/>
  <c r="K7610" i="4" s="1"/>
  <c r="J7590" i="4"/>
  <c r="K7590" i="4" s="1"/>
  <c r="J7568" i="4"/>
  <c r="K7568" i="4" s="1"/>
  <c r="J7549" i="4"/>
  <c r="K7549" i="4" s="1"/>
  <c r="J7527" i="4"/>
  <c r="K7527" i="4" s="1"/>
  <c r="J7507" i="4"/>
  <c r="K7507" i="4" s="1"/>
  <c r="J7488" i="4"/>
  <c r="K7488" i="4" s="1"/>
  <c r="J7466" i="4"/>
  <c r="K7466" i="4" s="1"/>
  <c r="J7446" i="4"/>
  <c r="K7446" i="4" s="1"/>
  <c r="J7424" i="4"/>
  <c r="K7424" i="4" s="1"/>
  <c r="J7340" i="4"/>
  <c r="K7340" i="4" s="1"/>
  <c r="J7325" i="4"/>
  <c r="K7325" i="4" s="1"/>
  <c r="J7310" i="4"/>
  <c r="K7310" i="4" s="1"/>
  <c r="J7297" i="4"/>
  <c r="K7297" i="4" s="1"/>
  <c r="J7285" i="4"/>
  <c r="K7285" i="4" s="1"/>
  <c r="J7273" i="4"/>
  <c r="K7273" i="4" s="1"/>
  <c r="J7261" i="4"/>
  <c r="K7261" i="4" s="1"/>
  <c r="J7249" i="4"/>
  <c r="K7249" i="4" s="1"/>
  <c r="J7237" i="4"/>
  <c r="K7237" i="4" s="1"/>
  <c r="J7225" i="4"/>
  <c r="K7225" i="4" s="1"/>
  <c r="J7213" i="4"/>
  <c r="K7213" i="4" s="1"/>
  <c r="J7201" i="4"/>
  <c r="K7201" i="4" s="1"/>
  <c r="J7189" i="4"/>
  <c r="K7189" i="4" s="1"/>
  <c r="J7177" i="4"/>
  <c r="K7177" i="4" s="1"/>
  <c r="J7165" i="4"/>
  <c r="K7165" i="4" s="1"/>
  <c r="J7153" i="4"/>
  <c r="K7153" i="4" s="1"/>
  <c r="J7141" i="4"/>
  <c r="K7141" i="4" s="1"/>
  <c r="J7129" i="4"/>
  <c r="K7129" i="4" s="1"/>
  <c r="J7117" i="4"/>
  <c r="K7117" i="4" s="1"/>
  <c r="J7105" i="4"/>
  <c r="K7105" i="4" s="1"/>
  <c r="J7093" i="4"/>
  <c r="K7093" i="4" s="1"/>
  <c r="J7081" i="4"/>
  <c r="K7081" i="4" s="1"/>
  <c r="J7069" i="4"/>
  <c r="K7069" i="4" s="1"/>
  <c r="J7057" i="4"/>
  <c r="K7057" i="4" s="1"/>
  <c r="J7045" i="4"/>
  <c r="K7045" i="4" s="1"/>
  <c r="J7033" i="4"/>
  <c r="K7033" i="4" s="1"/>
  <c r="J8314" i="4"/>
  <c r="K8314" i="4" s="1"/>
  <c r="J7825" i="4"/>
  <c r="K7825" i="4" s="1"/>
  <c r="J7743" i="4"/>
  <c r="K7743" i="4" s="1"/>
  <c r="J7588" i="4"/>
  <c r="K7588" i="4" s="1"/>
  <c r="J7444" i="4"/>
  <c r="K7444" i="4" s="1"/>
  <c r="J7405" i="4"/>
  <c r="K7405" i="4" s="1"/>
  <c r="J7387" i="4"/>
  <c r="K7387" i="4" s="1"/>
  <c r="J7371" i="4"/>
  <c r="K7371" i="4" s="1"/>
  <c r="J7356" i="4"/>
  <c r="K7356" i="4" s="1"/>
  <c r="J7324" i="4"/>
  <c r="K7324" i="4" s="1"/>
  <c r="J7940" i="4"/>
  <c r="K7940" i="4" s="1"/>
  <c r="J7824" i="4"/>
  <c r="K7824" i="4" s="1"/>
  <c r="J7741" i="4"/>
  <c r="K7741" i="4" s="1"/>
  <c r="J7711" i="4"/>
  <c r="K7711" i="4" s="1"/>
  <c r="J7692" i="4"/>
  <c r="K7692" i="4" s="1"/>
  <c r="J7670" i="4"/>
  <c r="K7670" i="4" s="1"/>
  <c r="J7650" i="4"/>
  <c r="K7650" i="4" s="1"/>
  <c r="J7628" i="4"/>
  <c r="K7628" i="4" s="1"/>
  <c r="J7609" i="4"/>
  <c r="K7609" i="4" s="1"/>
  <c r="J7587" i="4"/>
  <c r="K7587" i="4" s="1"/>
  <c r="J7567" i="4"/>
  <c r="K7567" i="4" s="1"/>
  <c r="J7548" i="4"/>
  <c r="K7548" i="4" s="1"/>
  <c r="J7526" i="4"/>
  <c r="K7526" i="4" s="1"/>
  <c r="J7506" i="4"/>
  <c r="K7506" i="4" s="1"/>
  <c r="J7484" i="4"/>
  <c r="K7484" i="4" s="1"/>
  <c r="J7465" i="4"/>
  <c r="K7465" i="4" s="1"/>
  <c r="J7443" i="4"/>
  <c r="K7443" i="4" s="1"/>
  <c r="J7423" i="4"/>
  <c r="K7423" i="4" s="1"/>
  <c r="J7339" i="4"/>
  <c r="K7339" i="4" s="1"/>
  <c r="J7309" i="4"/>
  <c r="K7309" i="4" s="1"/>
  <c r="J7296" i="4"/>
  <c r="K7296" i="4" s="1"/>
  <c r="J7284" i="4"/>
  <c r="K7284" i="4" s="1"/>
  <c r="J7272" i="4"/>
  <c r="K7272" i="4" s="1"/>
  <c r="J7260" i="4"/>
  <c r="K7260" i="4" s="1"/>
  <c r="J7248" i="4"/>
  <c r="K7248" i="4" s="1"/>
  <c r="J7236" i="4"/>
  <c r="K7236" i="4" s="1"/>
  <c r="J7224" i="4"/>
  <c r="K7224" i="4" s="1"/>
  <c r="J7212" i="4"/>
  <c r="K7212" i="4" s="1"/>
  <c r="J7200" i="4"/>
  <c r="K7200" i="4" s="1"/>
  <c r="J7188" i="4"/>
  <c r="K7188" i="4" s="1"/>
  <c r="J7176" i="4"/>
  <c r="K7176" i="4" s="1"/>
  <c r="J7164" i="4"/>
  <c r="K7164" i="4" s="1"/>
  <c r="J7152" i="4"/>
  <c r="K7152" i="4" s="1"/>
  <c r="J7140" i="4"/>
  <c r="K7140" i="4" s="1"/>
  <c r="J7128" i="4"/>
  <c r="K7128" i="4" s="1"/>
  <c r="J7116" i="4"/>
  <c r="K7116" i="4" s="1"/>
  <c r="J7104" i="4"/>
  <c r="K7104" i="4" s="1"/>
  <c r="J7092" i="4"/>
  <c r="K7092" i="4" s="1"/>
  <c r="J7080" i="4"/>
  <c r="K7080" i="4" s="1"/>
  <c r="J7068" i="4"/>
  <c r="K7068" i="4" s="1"/>
  <c r="J7056" i="4"/>
  <c r="K7056" i="4" s="1"/>
  <c r="J7044" i="4"/>
  <c r="K7044" i="4" s="1"/>
  <c r="J7032" i="4"/>
  <c r="K7032" i="4" s="1"/>
  <c r="J7020" i="4"/>
  <c r="K7020" i="4" s="1"/>
  <c r="J7008" i="4"/>
  <c r="K7008" i="4" s="1"/>
  <c r="J6996" i="4"/>
  <c r="K6996" i="4" s="1"/>
  <c r="J6984" i="4"/>
  <c r="K6984" i="4" s="1"/>
  <c r="J6972" i="4"/>
  <c r="K6972" i="4" s="1"/>
  <c r="J6960" i="4"/>
  <c r="K6960" i="4" s="1"/>
  <c r="J6948" i="4"/>
  <c r="K6948" i="4" s="1"/>
  <c r="J6936" i="4"/>
  <c r="K6936" i="4" s="1"/>
  <c r="J6924" i="4"/>
  <c r="K6924" i="4" s="1"/>
  <c r="J6912" i="4"/>
  <c r="K6912" i="4" s="1"/>
  <c r="J6900" i="4"/>
  <c r="K6900" i="4" s="1"/>
  <c r="J6888" i="4"/>
  <c r="K6888" i="4" s="1"/>
  <c r="J6876" i="4"/>
  <c r="K6876" i="4" s="1"/>
  <c r="J6864" i="4"/>
  <c r="K6864" i="4" s="1"/>
  <c r="J6852" i="4"/>
  <c r="K6852" i="4" s="1"/>
  <c r="J8297" i="4"/>
  <c r="K8297" i="4" s="1"/>
  <c r="J8112" i="4"/>
  <c r="K8112" i="4" s="1"/>
  <c r="J7740" i="4"/>
  <c r="K7740" i="4" s="1"/>
  <c r="J7648" i="4"/>
  <c r="K7648" i="4" s="1"/>
  <c r="J7504" i="4"/>
  <c r="K7504" i="4" s="1"/>
  <c r="J7404" i="4"/>
  <c r="K7404" i="4" s="1"/>
  <c r="J7386" i="4"/>
  <c r="K7386" i="4" s="1"/>
  <c r="J7370" i="4"/>
  <c r="K7370" i="4" s="1"/>
  <c r="J7354" i="4"/>
  <c r="K7354" i="4" s="1"/>
  <c r="J7323" i="4"/>
  <c r="K7323" i="4" s="1"/>
  <c r="J8281" i="4"/>
  <c r="K8281" i="4" s="1"/>
  <c r="J8098" i="4"/>
  <c r="K8098" i="4" s="1"/>
  <c r="J7926" i="4"/>
  <c r="K7926" i="4" s="1"/>
  <c r="J7813" i="4"/>
  <c r="K7813" i="4" s="1"/>
  <c r="J7710" i="4"/>
  <c r="K7710" i="4" s="1"/>
  <c r="J7688" i="4"/>
  <c r="K7688" i="4" s="1"/>
  <c r="J7669" i="4"/>
  <c r="K7669" i="4" s="1"/>
  <c r="J7647" i="4"/>
  <c r="K7647" i="4" s="1"/>
  <c r="J7627" i="4"/>
  <c r="K7627" i="4" s="1"/>
  <c r="J7608" i="4"/>
  <c r="K7608" i="4" s="1"/>
  <c r="J7586" i="4"/>
  <c r="K7586" i="4" s="1"/>
  <c r="J7566" i="4"/>
  <c r="K7566" i="4" s="1"/>
  <c r="J7544" i="4"/>
  <c r="K7544" i="4" s="1"/>
  <c r="J7525" i="4"/>
  <c r="K7525" i="4" s="1"/>
  <c r="J7503" i="4"/>
  <c r="K7503" i="4" s="1"/>
  <c r="J7483" i="4"/>
  <c r="K7483" i="4" s="1"/>
  <c r="J7464" i="4"/>
  <c r="K7464" i="4" s="1"/>
  <c r="J7442" i="4"/>
  <c r="K7442" i="4" s="1"/>
  <c r="J7422" i="4"/>
  <c r="K7422" i="4" s="1"/>
  <c r="J7385" i="4"/>
  <c r="K7385" i="4" s="1"/>
  <c r="J7338" i="4"/>
  <c r="K7338" i="4" s="1"/>
  <c r="J7308" i="4"/>
  <c r="K7308" i="4" s="1"/>
  <c r="J7295" i="4"/>
  <c r="K7295" i="4" s="1"/>
  <c r="J7283" i="4"/>
  <c r="K7283" i="4" s="1"/>
  <c r="J7271" i="4"/>
  <c r="K7271" i="4" s="1"/>
  <c r="J7259" i="4"/>
  <c r="K7259" i="4" s="1"/>
  <c r="J7247" i="4"/>
  <c r="K7247" i="4" s="1"/>
  <c r="J7235" i="4"/>
  <c r="K7235" i="4" s="1"/>
  <c r="J7223" i="4"/>
  <c r="K7223" i="4" s="1"/>
  <c r="J7211" i="4"/>
  <c r="K7211" i="4" s="1"/>
  <c r="J7199" i="4"/>
  <c r="K7199" i="4" s="1"/>
  <c r="J7187" i="4"/>
  <c r="K7187" i="4" s="1"/>
  <c r="J7175" i="4"/>
  <c r="K7175" i="4" s="1"/>
  <c r="J7163" i="4"/>
  <c r="K7163" i="4" s="1"/>
  <c r="J7151" i="4"/>
  <c r="K7151" i="4" s="1"/>
  <c r="J7139" i="4"/>
  <c r="K7139" i="4" s="1"/>
  <c r="J7127" i="4"/>
  <c r="K7127" i="4" s="1"/>
  <c r="J7115" i="4"/>
  <c r="K7115" i="4" s="1"/>
  <c r="J7103" i="4"/>
  <c r="K7103" i="4" s="1"/>
  <c r="J7091" i="4"/>
  <c r="K7091" i="4" s="1"/>
  <c r="J7079" i="4"/>
  <c r="K7079" i="4" s="1"/>
  <c r="J7067" i="4"/>
  <c r="K7067" i="4" s="1"/>
  <c r="J7055" i="4"/>
  <c r="K7055" i="4" s="1"/>
  <c r="J7043" i="4"/>
  <c r="K7043" i="4" s="1"/>
  <c r="J7031" i="4"/>
  <c r="K7031" i="4" s="1"/>
  <c r="J7019" i="4"/>
  <c r="K7019" i="4" s="1"/>
  <c r="J7007" i="4"/>
  <c r="K7007" i="4" s="1"/>
  <c r="J6995" i="4"/>
  <c r="K6995" i="4" s="1"/>
  <c r="J6983" i="4"/>
  <c r="K6983" i="4" s="1"/>
  <c r="J6971" i="4"/>
  <c r="K6971" i="4" s="1"/>
  <c r="J6959" i="4"/>
  <c r="K6959" i="4" s="1"/>
  <c r="J6947" i="4"/>
  <c r="K6947" i="4" s="1"/>
  <c r="J6935" i="4"/>
  <c r="K6935" i="4" s="1"/>
  <c r="J6923" i="4"/>
  <c r="K6923" i="4" s="1"/>
  <c r="J6911" i="4"/>
  <c r="K6911" i="4" s="1"/>
  <c r="J7812" i="4"/>
  <c r="K7812" i="4" s="1"/>
  <c r="J7736" i="4"/>
  <c r="K7736" i="4" s="1"/>
  <c r="J7708" i="4"/>
  <c r="K7708" i="4" s="1"/>
  <c r="J7564" i="4"/>
  <c r="K7564" i="4" s="1"/>
  <c r="J7420" i="4"/>
  <c r="K7420" i="4" s="1"/>
  <c r="J7402" i="4"/>
  <c r="K7402" i="4" s="1"/>
  <c r="J7384" i="4"/>
  <c r="K7384" i="4" s="1"/>
  <c r="J7369" i="4"/>
  <c r="K7369" i="4" s="1"/>
  <c r="J7352" i="4"/>
  <c r="K7352" i="4" s="1"/>
  <c r="J7337" i="4"/>
  <c r="K7337" i="4" s="1"/>
  <c r="J7322" i="4"/>
  <c r="K7322" i="4" s="1"/>
  <c r="J8084" i="4"/>
  <c r="K8084" i="4" s="1"/>
  <c r="J7912" i="4"/>
  <c r="K7912" i="4" s="1"/>
  <c r="J7707" i="4"/>
  <c r="K7707" i="4" s="1"/>
  <c r="J7687" i="4"/>
  <c r="K7687" i="4" s="1"/>
  <c r="J7668" i="4"/>
  <c r="K7668" i="4" s="1"/>
  <c r="J7646" i="4"/>
  <c r="K7646" i="4" s="1"/>
  <c r="J7626" i="4"/>
  <c r="K7626" i="4" s="1"/>
  <c r="J7604" i="4"/>
  <c r="K7604" i="4" s="1"/>
  <c r="J7585" i="4"/>
  <c r="K7585" i="4" s="1"/>
  <c r="J7563" i="4"/>
  <c r="K7563" i="4" s="1"/>
  <c r="J7543" i="4"/>
  <c r="K7543" i="4" s="1"/>
  <c r="J7524" i="4"/>
  <c r="K7524" i="4" s="1"/>
  <c r="J7502" i="4"/>
  <c r="K7502" i="4" s="1"/>
  <c r="J7482" i="4"/>
  <c r="K7482" i="4" s="1"/>
  <c r="J7460" i="4"/>
  <c r="K7460" i="4" s="1"/>
  <c r="J7441" i="4"/>
  <c r="K7441" i="4" s="1"/>
  <c r="J7419" i="4"/>
  <c r="K7419" i="4" s="1"/>
  <c r="J7400" i="4"/>
  <c r="K7400" i="4" s="1"/>
  <c r="J7336" i="4"/>
  <c r="K7336" i="4" s="1"/>
  <c r="J7307" i="4"/>
  <c r="K7307" i="4" s="1"/>
  <c r="J7294" i="4"/>
  <c r="K7294" i="4" s="1"/>
  <c r="J7282" i="4"/>
  <c r="K7282" i="4" s="1"/>
  <c r="J7270" i="4"/>
  <c r="K7270" i="4" s="1"/>
  <c r="J7258" i="4"/>
  <c r="K7258" i="4" s="1"/>
  <c r="J7246" i="4"/>
  <c r="K7246" i="4" s="1"/>
  <c r="J7234" i="4"/>
  <c r="K7234" i="4" s="1"/>
  <c r="J7222" i="4"/>
  <c r="K7222" i="4" s="1"/>
  <c r="J7210" i="4"/>
  <c r="K7210" i="4" s="1"/>
  <c r="J7198" i="4"/>
  <c r="K7198" i="4" s="1"/>
  <c r="J7186" i="4"/>
  <c r="K7186" i="4" s="1"/>
  <c r="J7174" i="4"/>
  <c r="K7174" i="4" s="1"/>
  <c r="J7162" i="4"/>
  <c r="K7162" i="4" s="1"/>
  <c r="J7150" i="4"/>
  <c r="K7150" i="4" s="1"/>
  <c r="J7138" i="4"/>
  <c r="K7138" i="4" s="1"/>
  <c r="J7126" i="4"/>
  <c r="K7126" i="4" s="1"/>
  <c r="J7114" i="4"/>
  <c r="K7114" i="4" s="1"/>
  <c r="J7102" i="4"/>
  <c r="K7102" i="4" s="1"/>
  <c r="J7090" i="4"/>
  <c r="K7090" i="4" s="1"/>
  <c r="J7078" i="4"/>
  <c r="K7078" i="4" s="1"/>
  <c r="J7066" i="4"/>
  <c r="K7066" i="4" s="1"/>
  <c r="J8265" i="4"/>
  <c r="K8265" i="4" s="1"/>
  <c r="J7801" i="4"/>
  <c r="K7801" i="4" s="1"/>
  <c r="J7624" i="4"/>
  <c r="K7624" i="4" s="1"/>
  <c r="J7480" i="4"/>
  <c r="K7480" i="4" s="1"/>
  <c r="J7383" i="4"/>
  <c r="K7383" i="4" s="1"/>
  <c r="J7368" i="4"/>
  <c r="K7368" i="4" s="1"/>
  <c r="J7351" i="4"/>
  <c r="K7351" i="4" s="1"/>
  <c r="J7321" i="4"/>
  <c r="K7321" i="4" s="1"/>
  <c r="J7306" i="4"/>
  <c r="K7306" i="4" s="1"/>
  <c r="J7899" i="4"/>
  <c r="K7899" i="4" s="1"/>
  <c r="J7800" i="4"/>
  <c r="K7800" i="4" s="1"/>
  <c r="J7732" i="4"/>
  <c r="K7732" i="4" s="1"/>
  <c r="J7706" i="4"/>
  <c r="K7706" i="4" s="1"/>
  <c r="J7686" i="4"/>
  <c r="K7686" i="4" s="1"/>
  <c r="J7664" i="4"/>
  <c r="K7664" i="4" s="1"/>
  <c r="J7645" i="4"/>
  <c r="K7645" i="4" s="1"/>
  <c r="J7623" i="4"/>
  <c r="K7623" i="4" s="1"/>
  <c r="J7603" i="4"/>
  <c r="K7603" i="4" s="1"/>
  <c r="J7584" i="4"/>
  <c r="K7584" i="4" s="1"/>
  <c r="J7562" i="4"/>
  <c r="K7562" i="4" s="1"/>
  <c r="J7542" i="4"/>
  <c r="K7542" i="4" s="1"/>
  <c r="J7520" i="4"/>
  <c r="K7520" i="4" s="1"/>
  <c r="J7501" i="4"/>
  <c r="K7501" i="4" s="1"/>
  <c r="J7479" i="4"/>
  <c r="K7479" i="4" s="1"/>
  <c r="J7459" i="4"/>
  <c r="K7459" i="4" s="1"/>
  <c r="J7440" i="4"/>
  <c r="K7440" i="4" s="1"/>
  <c r="J7418" i="4"/>
  <c r="K7418" i="4" s="1"/>
  <c r="J7399" i="4"/>
  <c r="K7399" i="4" s="1"/>
  <c r="J7335" i="4"/>
  <c r="K7335" i="4" s="1"/>
  <c r="J7293" i="4"/>
  <c r="K7293" i="4" s="1"/>
  <c r="J7281" i="4"/>
  <c r="K7281" i="4" s="1"/>
  <c r="J7269" i="4"/>
  <c r="K7269" i="4" s="1"/>
  <c r="J7257" i="4"/>
  <c r="K7257" i="4" s="1"/>
  <c r="J7245" i="4"/>
  <c r="K7245" i="4" s="1"/>
  <c r="J7233" i="4"/>
  <c r="K7233" i="4" s="1"/>
  <c r="J7221" i="4"/>
  <c r="K7221" i="4" s="1"/>
  <c r="J7209" i="4"/>
  <c r="K7209" i="4" s="1"/>
  <c r="J7197" i="4"/>
  <c r="K7197" i="4" s="1"/>
  <c r="J7185" i="4"/>
  <c r="K7185" i="4" s="1"/>
  <c r="J7173" i="4"/>
  <c r="K7173" i="4" s="1"/>
  <c r="J7161" i="4"/>
  <c r="K7161" i="4" s="1"/>
  <c r="J7149" i="4"/>
  <c r="K7149" i="4" s="1"/>
  <c r="J7137" i="4"/>
  <c r="K7137" i="4" s="1"/>
  <c r="J7125" i="4"/>
  <c r="K7125" i="4" s="1"/>
  <c r="J7113" i="4"/>
  <c r="K7113" i="4" s="1"/>
  <c r="J7101" i="4"/>
  <c r="K7101" i="4" s="1"/>
  <c r="J8249" i="4"/>
  <c r="K8249" i="4" s="1"/>
  <c r="J8069" i="4"/>
  <c r="K8069" i="4" s="1"/>
  <c r="J7731" i="4"/>
  <c r="K7731" i="4" s="1"/>
  <c r="J7684" i="4"/>
  <c r="K7684" i="4" s="1"/>
  <c r="J7540" i="4"/>
  <c r="K7540" i="4" s="1"/>
  <c r="J7382" i="4"/>
  <c r="K7382" i="4" s="1"/>
  <c r="J7366" i="4"/>
  <c r="K7366" i="4" s="1"/>
  <c r="J7350" i="4"/>
  <c r="K7350" i="4" s="1"/>
  <c r="J7320" i="4"/>
  <c r="K7320" i="4" s="1"/>
  <c r="J7305" i="4"/>
  <c r="K7305" i="4" s="1"/>
  <c r="J8233" i="4"/>
  <c r="K8233" i="4" s="1"/>
  <c r="J8055" i="4"/>
  <c r="K8055" i="4" s="1"/>
  <c r="J7887" i="4"/>
  <c r="K7887" i="4" s="1"/>
  <c r="J7789" i="4"/>
  <c r="K7789" i="4" s="1"/>
  <c r="J7729" i="4"/>
  <c r="K7729" i="4" s="1"/>
  <c r="J7705" i="4"/>
  <c r="K7705" i="4" s="1"/>
  <c r="J7683" i="4"/>
  <c r="K7683" i="4" s="1"/>
  <c r="J7663" i="4"/>
  <c r="K7663" i="4" s="1"/>
  <c r="J7644" i="4"/>
  <c r="K7644" i="4" s="1"/>
  <c r="J7622" i="4"/>
  <c r="K7622" i="4" s="1"/>
  <c r="J7602" i="4"/>
  <c r="K7602" i="4" s="1"/>
  <c r="J7580" i="4"/>
  <c r="K7580" i="4" s="1"/>
  <c r="J7561" i="4"/>
  <c r="K7561" i="4" s="1"/>
  <c r="J7539" i="4"/>
  <c r="K7539" i="4" s="1"/>
  <c r="J7519" i="4"/>
  <c r="K7519" i="4" s="1"/>
  <c r="J7500" i="4"/>
  <c r="K7500" i="4" s="1"/>
  <c r="J7478" i="4"/>
  <c r="K7478" i="4" s="1"/>
  <c r="J7458" i="4"/>
  <c r="K7458" i="4" s="1"/>
  <c r="J7436" i="4"/>
  <c r="K7436" i="4" s="1"/>
  <c r="J7417" i="4"/>
  <c r="K7417" i="4" s="1"/>
  <c r="J7398" i="4"/>
  <c r="K7398" i="4" s="1"/>
  <c r="J7349" i="4"/>
  <c r="K7349" i="4" s="1"/>
  <c r="J7334" i="4"/>
  <c r="K7334" i="4" s="1"/>
  <c r="J7292" i="4"/>
  <c r="K7292" i="4" s="1"/>
  <c r="J7280" i="4"/>
  <c r="K7280" i="4" s="1"/>
  <c r="J7268" i="4"/>
  <c r="K7268" i="4" s="1"/>
  <c r="J7256" i="4"/>
  <c r="K7256" i="4" s="1"/>
  <c r="J7244" i="4"/>
  <c r="K7244" i="4" s="1"/>
  <c r="J7232" i="4"/>
  <c r="K7232" i="4" s="1"/>
  <c r="J7220" i="4"/>
  <c r="K7220" i="4" s="1"/>
  <c r="J7208" i="4"/>
  <c r="K7208" i="4" s="1"/>
  <c r="J7196" i="4"/>
  <c r="K7196" i="4" s="1"/>
  <c r="J7184" i="4"/>
  <c r="K7184" i="4" s="1"/>
  <c r="J7172" i="4"/>
  <c r="K7172" i="4" s="1"/>
  <c r="J7160" i="4"/>
  <c r="K7160" i="4" s="1"/>
  <c r="J7148" i="4"/>
  <c r="K7148" i="4" s="1"/>
  <c r="J7136" i="4"/>
  <c r="K7136" i="4" s="1"/>
  <c r="J7124" i="4"/>
  <c r="K7124" i="4" s="1"/>
  <c r="J7112" i="4"/>
  <c r="K7112" i="4" s="1"/>
  <c r="J7100" i="4"/>
  <c r="K7100" i="4" s="1"/>
  <c r="J7088" i="4"/>
  <c r="K7088" i="4" s="1"/>
  <c r="J7886" i="4"/>
  <c r="K7886" i="4" s="1"/>
  <c r="J7788" i="4"/>
  <c r="K7788" i="4" s="1"/>
  <c r="J7728" i="4"/>
  <c r="K7728" i="4" s="1"/>
  <c r="J7600" i="4"/>
  <c r="K7600" i="4" s="1"/>
  <c r="J7456" i="4"/>
  <c r="K7456" i="4" s="1"/>
  <c r="J7397" i="4"/>
  <c r="K7397" i="4" s="1"/>
  <c r="J7381" i="4"/>
  <c r="K7381" i="4" s="1"/>
  <c r="J7364" i="4"/>
  <c r="K7364" i="4" s="1"/>
  <c r="J7348" i="4"/>
  <c r="K7348" i="4" s="1"/>
  <c r="J7318" i="4"/>
  <c r="K7318" i="4" s="1"/>
  <c r="J7304" i="4"/>
  <c r="K7304" i="4" s="1"/>
  <c r="J7885" i="4"/>
  <c r="K7885" i="4" s="1"/>
  <c r="J7704" i="4"/>
  <c r="K7704" i="4" s="1"/>
  <c r="J7682" i="4"/>
  <c r="K7682" i="4" s="1"/>
  <c r="J7662" i="4"/>
  <c r="K7662" i="4" s="1"/>
  <c r="J7640" i="4"/>
  <c r="K7640" i="4" s="1"/>
  <c r="J7621" i="4"/>
  <c r="K7621" i="4" s="1"/>
  <c r="J7599" i="4"/>
  <c r="K7599" i="4" s="1"/>
  <c r="J7579" i="4"/>
  <c r="K7579" i="4" s="1"/>
  <c r="J7560" i="4"/>
  <c r="K7560" i="4" s="1"/>
  <c r="J7538" i="4"/>
  <c r="K7538" i="4" s="1"/>
  <c r="J7518" i="4"/>
  <c r="K7518" i="4" s="1"/>
  <c r="J7496" i="4"/>
  <c r="K7496" i="4" s="1"/>
  <c r="J7477" i="4"/>
  <c r="K7477" i="4" s="1"/>
  <c r="J7455" i="4"/>
  <c r="K7455" i="4" s="1"/>
  <c r="J7435" i="4"/>
  <c r="K7435" i="4" s="1"/>
  <c r="J7416" i="4"/>
  <c r="K7416" i="4" s="1"/>
  <c r="J7396" i="4"/>
  <c r="K7396" i="4" s="1"/>
  <c r="J7333" i="4"/>
  <c r="K7333" i="4" s="1"/>
  <c r="J7291" i="4"/>
  <c r="K7291" i="4" s="1"/>
  <c r="J7279" i="4"/>
  <c r="K7279" i="4" s="1"/>
  <c r="J7267" i="4"/>
  <c r="K7267" i="4" s="1"/>
  <c r="J7255" i="4"/>
  <c r="K7255" i="4" s="1"/>
  <c r="J7243" i="4"/>
  <c r="K7243" i="4" s="1"/>
  <c r="J7231" i="4"/>
  <c r="K7231" i="4" s="1"/>
  <c r="J7219" i="4"/>
  <c r="K7219" i="4" s="1"/>
  <c r="J7207" i="4"/>
  <c r="K7207" i="4" s="1"/>
  <c r="J7195" i="4"/>
  <c r="K7195" i="4" s="1"/>
  <c r="J7183" i="4"/>
  <c r="K7183" i="4" s="1"/>
  <c r="J7171" i="4"/>
  <c r="K7171" i="4" s="1"/>
  <c r="J7159" i="4"/>
  <c r="K7159" i="4" s="1"/>
  <c r="J7147" i="4"/>
  <c r="K7147" i="4" s="1"/>
  <c r="J7135" i="4"/>
  <c r="K7135" i="4" s="1"/>
  <c r="J7123" i="4"/>
  <c r="K7123" i="4" s="1"/>
  <c r="J7111" i="4"/>
  <c r="K7111" i="4" s="1"/>
  <c r="J7724" i="4"/>
  <c r="K7724" i="4" s="1"/>
  <c r="J7051" i="4"/>
  <c r="K7051" i="4" s="1"/>
  <c r="J6829" i="4"/>
  <c r="K6829" i="4" s="1"/>
  <c r="J6811" i="4"/>
  <c r="K6811" i="4" s="1"/>
  <c r="J6790" i="4"/>
  <c r="K6790" i="4" s="1"/>
  <c r="J6771" i="4"/>
  <c r="K6771" i="4" s="1"/>
  <c r="J6754" i="4"/>
  <c r="K6754" i="4" s="1"/>
  <c r="J6735" i="4"/>
  <c r="K6735" i="4" s="1"/>
  <c r="J6718" i="4"/>
  <c r="K6718" i="4" s="1"/>
  <c r="J6699" i="4"/>
  <c r="K6699" i="4" s="1"/>
  <c r="J6683" i="4"/>
  <c r="K6683" i="4" s="1"/>
  <c r="J6649" i="4"/>
  <c r="K6649" i="4" s="1"/>
  <c r="J6581" i="4"/>
  <c r="K6581" i="4" s="1"/>
  <c r="J6569" i="4"/>
  <c r="K6569" i="4" s="1"/>
  <c r="J6557" i="4"/>
  <c r="K6557" i="4" s="1"/>
  <c r="J6545" i="4"/>
  <c r="K6545" i="4" s="1"/>
  <c r="J6533" i="4"/>
  <c r="K6533" i="4" s="1"/>
  <c r="J6521" i="4"/>
  <c r="K6521" i="4" s="1"/>
  <c r="J6509" i="4"/>
  <c r="K6509" i="4" s="1"/>
  <c r="J6497" i="4"/>
  <c r="K6497" i="4" s="1"/>
  <c r="J6485" i="4"/>
  <c r="K6485" i="4" s="1"/>
  <c r="J6473" i="4"/>
  <c r="K6473" i="4" s="1"/>
  <c r="J6461" i="4"/>
  <c r="K6461" i="4" s="1"/>
  <c r="J6449" i="4"/>
  <c r="K6449" i="4" s="1"/>
  <c r="J6437" i="4"/>
  <c r="K6437" i="4" s="1"/>
  <c r="J6425" i="4"/>
  <c r="K6425" i="4" s="1"/>
  <c r="J6413" i="4"/>
  <c r="K6413" i="4" s="1"/>
  <c r="J6401" i="4"/>
  <c r="K6401" i="4" s="1"/>
  <c r="J6389" i="4"/>
  <c r="K6389" i="4" s="1"/>
  <c r="J6377" i="4"/>
  <c r="K6377" i="4" s="1"/>
  <c r="J6365" i="4"/>
  <c r="K6365" i="4" s="1"/>
  <c r="J6353" i="4"/>
  <c r="K6353" i="4" s="1"/>
  <c r="J6341" i="4"/>
  <c r="K6341" i="4" s="1"/>
  <c r="J6329" i="4"/>
  <c r="K6329" i="4" s="1"/>
  <c r="J6317" i="4"/>
  <c r="K6317" i="4" s="1"/>
  <c r="J6305" i="4"/>
  <c r="K6305" i="4" s="1"/>
  <c r="J6293" i="4"/>
  <c r="K6293" i="4" s="1"/>
  <c r="J6281" i="4"/>
  <c r="K6281" i="4" s="1"/>
  <c r="J6269" i="4"/>
  <c r="K6269" i="4" s="1"/>
  <c r="J6257" i="4"/>
  <c r="K6257" i="4" s="1"/>
  <c r="J6245" i="4"/>
  <c r="K6245" i="4" s="1"/>
  <c r="J6233" i="4"/>
  <c r="K6233" i="4" s="1"/>
  <c r="J6221" i="4"/>
  <c r="K6221" i="4" s="1"/>
  <c r="J6209" i="4"/>
  <c r="K6209" i="4" s="1"/>
  <c r="J6197" i="4"/>
  <c r="K6197" i="4" s="1"/>
  <c r="J6185" i="4"/>
  <c r="K6185" i="4" s="1"/>
  <c r="J6173" i="4"/>
  <c r="K6173" i="4" s="1"/>
  <c r="J6161" i="4"/>
  <c r="K6161" i="4" s="1"/>
  <c r="J6149" i="4"/>
  <c r="K6149" i="4" s="1"/>
  <c r="J6137" i="4"/>
  <c r="K6137" i="4" s="1"/>
  <c r="J6125" i="4"/>
  <c r="K6125" i="4" s="1"/>
  <c r="J6113" i="4"/>
  <c r="K6113" i="4" s="1"/>
  <c r="J6101" i="4"/>
  <c r="K6101" i="4" s="1"/>
  <c r="J6089" i="4"/>
  <c r="K6089" i="4" s="1"/>
  <c r="J6077" i="4"/>
  <c r="K6077" i="4" s="1"/>
  <c r="J6065" i="4"/>
  <c r="K6065" i="4" s="1"/>
  <c r="J6053" i="4"/>
  <c r="K6053" i="4" s="1"/>
  <c r="J6041" i="4"/>
  <c r="K6041" i="4" s="1"/>
  <c r="J6029" i="4"/>
  <c r="K6029" i="4" s="1"/>
  <c r="J6017" i="4"/>
  <c r="K6017" i="4" s="1"/>
  <c r="J6005" i="4"/>
  <c r="K6005" i="4" s="1"/>
  <c r="J5993" i="4"/>
  <c r="K5993" i="4" s="1"/>
  <c r="J5981" i="4"/>
  <c r="K5981" i="4" s="1"/>
  <c r="J7087" i="4"/>
  <c r="K7087" i="4" s="1"/>
  <c r="J7021" i="4"/>
  <c r="K7021" i="4" s="1"/>
  <c r="J6998" i="4"/>
  <c r="K6998" i="4" s="1"/>
  <c r="J6975" i="4"/>
  <c r="K6975" i="4" s="1"/>
  <c r="J6955" i="4"/>
  <c r="K6955" i="4" s="1"/>
  <c r="J6932" i="4"/>
  <c r="K6932" i="4" s="1"/>
  <c r="J6909" i="4"/>
  <c r="K6909" i="4" s="1"/>
  <c r="J6889" i="4"/>
  <c r="K6889" i="4" s="1"/>
  <c r="J6867" i="4"/>
  <c r="K6867" i="4" s="1"/>
  <c r="J6848" i="4"/>
  <c r="K6848" i="4" s="1"/>
  <c r="J6828" i="4"/>
  <c r="K6828" i="4" s="1"/>
  <c r="J6667" i="4"/>
  <c r="K6667" i="4" s="1"/>
  <c r="J6648" i="4"/>
  <c r="K6648" i="4" s="1"/>
  <c r="J6634" i="4"/>
  <c r="K6634" i="4" s="1"/>
  <c r="J6620" i="4"/>
  <c r="K6620" i="4" s="1"/>
  <c r="J6606" i="4"/>
  <c r="K6606" i="4" s="1"/>
  <c r="J6593" i="4"/>
  <c r="K6593" i="4" s="1"/>
  <c r="J7018" i="4"/>
  <c r="K7018" i="4" s="1"/>
  <c r="J6887" i="4"/>
  <c r="K6887" i="4" s="1"/>
  <c r="J6827" i="4"/>
  <c r="K6827" i="4" s="1"/>
  <c r="J6807" i="4"/>
  <c r="K6807" i="4" s="1"/>
  <c r="J6789" i="4"/>
  <c r="K6789" i="4" s="1"/>
  <c r="J6770" i="4"/>
  <c r="K6770" i="4" s="1"/>
  <c r="J6753" i="4"/>
  <c r="K6753" i="4" s="1"/>
  <c r="J6734" i="4"/>
  <c r="K6734" i="4" s="1"/>
  <c r="J6717" i="4"/>
  <c r="K6717" i="4" s="1"/>
  <c r="J6698" i="4"/>
  <c r="K6698" i="4" s="1"/>
  <c r="J6682" i="4"/>
  <c r="K6682" i="4" s="1"/>
  <c r="J6605" i="4"/>
  <c r="K6605" i="4" s="1"/>
  <c r="J6580" i="4"/>
  <c r="K6580" i="4" s="1"/>
  <c r="J6568" i="4"/>
  <c r="K6568" i="4" s="1"/>
  <c r="J6556" i="4"/>
  <c r="K6556" i="4" s="1"/>
  <c r="J6544" i="4"/>
  <c r="K6544" i="4" s="1"/>
  <c r="J6532" i="4"/>
  <c r="K6532" i="4" s="1"/>
  <c r="J6520" i="4"/>
  <c r="K6520" i="4" s="1"/>
  <c r="J6508" i="4"/>
  <c r="K6508" i="4" s="1"/>
  <c r="J6496" i="4"/>
  <c r="K6496" i="4" s="1"/>
  <c r="J6484" i="4"/>
  <c r="K6484" i="4" s="1"/>
  <c r="J6472" i="4"/>
  <c r="K6472" i="4" s="1"/>
  <c r="J6460" i="4"/>
  <c r="K6460" i="4" s="1"/>
  <c r="J6448" i="4"/>
  <c r="K6448" i="4" s="1"/>
  <c r="J6436" i="4"/>
  <c r="K6436" i="4" s="1"/>
  <c r="J6424" i="4"/>
  <c r="K6424" i="4" s="1"/>
  <c r="J6412" i="4"/>
  <c r="K6412" i="4" s="1"/>
  <c r="J6400" i="4"/>
  <c r="K6400" i="4" s="1"/>
  <c r="J6388" i="4"/>
  <c r="K6388" i="4" s="1"/>
  <c r="J6376" i="4"/>
  <c r="K6376" i="4" s="1"/>
  <c r="J6364" i="4"/>
  <c r="K6364" i="4" s="1"/>
  <c r="J6352" i="4"/>
  <c r="K6352" i="4" s="1"/>
  <c r="J6340" i="4"/>
  <c r="K6340" i="4" s="1"/>
  <c r="J6328" i="4"/>
  <c r="K6328" i="4" s="1"/>
  <c r="J6316" i="4"/>
  <c r="K6316" i="4" s="1"/>
  <c r="J6304" i="4"/>
  <c r="K6304" i="4" s="1"/>
  <c r="J6292" i="4"/>
  <c r="K6292" i="4" s="1"/>
  <c r="J6280" i="4"/>
  <c r="K6280" i="4" s="1"/>
  <c r="J6268" i="4"/>
  <c r="K6268" i="4" s="1"/>
  <c r="J6256" i="4"/>
  <c r="K6256" i="4" s="1"/>
  <c r="J6244" i="4"/>
  <c r="K6244" i="4" s="1"/>
  <c r="J6232" i="4"/>
  <c r="K6232" i="4" s="1"/>
  <c r="J6220" i="4"/>
  <c r="K6220" i="4" s="1"/>
  <c r="J6208" i="4"/>
  <c r="K6208" i="4" s="1"/>
  <c r="J6196" i="4"/>
  <c r="K6196" i="4" s="1"/>
  <c r="J6184" i="4"/>
  <c r="K6184" i="4" s="1"/>
  <c r="J6172" i="4"/>
  <c r="K6172" i="4" s="1"/>
  <c r="J6160" i="4"/>
  <c r="K6160" i="4" s="1"/>
  <c r="J6148" i="4"/>
  <c r="K6148" i="4" s="1"/>
  <c r="J6136" i="4"/>
  <c r="K6136" i="4" s="1"/>
  <c r="J6124" i="4"/>
  <c r="K6124" i="4" s="1"/>
  <c r="J6112" i="4"/>
  <c r="K6112" i="4" s="1"/>
  <c r="J6100" i="4"/>
  <c r="K6100" i="4" s="1"/>
  <c r="J6088" i="4"/>
  <c r="K6088" i="4" s="1"/>
  <c r="J6076" i="4"/>
  <c r="K6076" i="4" s="1"/>
  <c r="J6064" i="4"/>
  <c r="K6064" i="4" s="1"/>
  <c r="J6052" i="4"/>
  <c r="K6052" i="4" s="1"/>
  <c r="J6040" i="4"/>
  <c r="K6040" i="4" s="1"/>
  <c r="J6028" i="4"/>
  <c r="K6028" i="4" s="1"/>
  <c r="J6016" i="4"/>
  <c r="K6016" i="4" s="1"/>
  <c r="J6004" i="4"/>
  <c r="K6004" i="4" s="1"/>
  <c r="J5992" i="4"/>
  <c r="K5992" i="4" s="1"/>
  <c r="J5980" i="4"/>
  <c r="K5980" i="4" s="1"/>
  <c r="J5968" i="4"/>
  <c r="K5968" i="4" s="1"/>
  <c r="J5956" i="4"/>
  <c r="K5956" i="4" s="1"/>
  <c r="J5944" i="4"/>
  <c r="K5944" i="4" s="1"/>
  <c r="J5932" i="4"/>
  <c r="K5932" i="4" s="1"/>
  <c r="J5920" i="4"/>
  <c r="K5920" i="4" s="1"/>
  <c r="J5908" i="4"/>
  <c r="K5908" i="4" s="1"/>
  <c r="J5896" i="4"/>
  <c r="K5896" i="4" s="1"/>
  <c r="J5884" i="4"/>
  <c r="K5884" i="4" s="1"/>
  <c r="J5872" i="4"/>
  <c r="K5872" i="4" s="1"/>
  <c r="J5860" i="4"/>
  <c r="K5860" i="4" s="1"/>
  <c r="J5848" i="4"/>
  <c r="K5848" i="4" s="1"/>
  <c r="J5836" i="4"/>
  <c r="K5836" i="4" s="1"/>
  <c r="J5824" i="4"/>
  <c r="K5824" i="4" s="1"/>
  <c r="J5812" i="4"/>
  <c r="K5812" i="4" s="1"/>
  <c r="J5800" i="4"/>
  <c r="K5800" i="4" s="1"/>
  <c r="J5788" i="4"/>
  <c r="K5788" i="4" s="1"/>
  <c r="J5776" i="4"/>
  <c r="K5776" i="4" s="1"/>
  <c r="J5764" i="4"/>
  <c r="K5764" i="4" s="1"/>
  <c r="J5752" i="4"/>
  <c r="K5752" i="4" s="1"/>
  <c r="J5740" i="4"/>
  <c r="K5740" i="4" s="1"/>
  <c r="J5728" i="4"/>
  <c r="K5728" i="4" s="1"/>
  <c r="J5716" i="4"/>
  <c r="K5716" i="4" s="1"/>
  <c r="J5704" i="4"/>
  <c r="K5704" i="4" s="1"/>
  <c r="J5692" i="4"/>
  <c r="K5692" i="4" s="1"/>
  <c r="J5680" i="4"/>
  <c r="K5680" i="4" s="1"/>
  <c r="J5668" i="4"/>
  <c r="K5668" i="4" s="1"/>
  <c r="J5656" i="4"/>
  <c r="K5656" i="4" s="1"/>
  <c r="J5644" i="4"/>
  <c r="K5644" i="4" s="1"/>
  <c r="J5632" i="4"/>
  <c r="K5632" i="4" s="1"/>
  <c r="J5620" i="4"/>
  <c r="K5620" i="4" s="1"/>
  <c r="J5608" i="4"/>
  <c r="K5608" i="4" s="1"/>
  <c r="J5596" i="4"/>
  <c r="K5596" i="4" s="1"/>
  <c r="J5584" i="4"/>
  <c r="K5584" i="4" s="1"/>
  <c r="J5572" i="4"/>
  <c r="K5572" i="4" s="1"/>
  <c r="J7660" i="4"/>
  <c r="K7660" i="4" s="1"/>
  <c r="J7042" i="4"/>
  <c r="K7042" i="4" s="1"/>
  <c r="J6997" i="4"/>
  <c r="K6997" i="4" s="1"/>
  <c r="J6974" i="4"/>
  <c r="K6974" i="4" s="1"/>
  <c r="J6951" i="4"/>
  <c r="K6951" i="4" s="1"/>
  <c r="J6931" i="4"/>
  <c r="K6931" i="4" s="1"/>
  <c r="J6908" i="4"/>
  <c r="K6908" i="4" s="1"/>
  <c r="J6886" i="4"/>
  <c r="K6886" i="4" s="1"/>
  <c r="J6866" i="4"/>
  <c r="K6866" i="4" s="1"/>
  <c r="J6847" i="4"/>
  <c r="K6847" i="4" s="1"/>
  <c r="J6826" i="4"/>
  <c r="K6826" i="4" s="1"/>
  <c r="J6663" i="4"/>
  <c r="K6663" i="4" s="1"/>
  <c r="J6647" i="4"/>
  <c r="K6647" i="4" s="1"/>
  <c r="J6633" i="4"/>
  <c r="K6633" i="4" s="1"/>
  <c r="J6619" i="4"/>
  <c r="K6619" i="4" s="1"/>
  <c r="J6592" i="4"/>
  <c r="K6592" i="4" s="1"/>
  <c r="J7077" i="4"/>
  <c r="K7077" i="4" s="1"/>
  <c r="J7017" i="4"/>
  <c r="K7017" i="4" s="1"/>
  <c r="J6994" i="4"/>
  <c r="K6994" i="4" s="1"/>
  <c r="J6806" i="4"/>
  <c r="K6806" i="4" s="1"/>
  <c r="J6788" i="4"/>
  <c r="K6788" i="4" s="1"/>
  <c r="J6769" i="4"/>
  <c r="K6769" i="4" s="1"/>
  <c r="J6752" i="4"/>
  <c r="K6752" i="4" s="1"/>
  <c r="J6733" i="4"/>
  <c r="K6733" i="4" s="1"/>
  <c r="J6716" i="4"/>
  <c r="K6716" i="4" s="1"/>
  <c r="J6697" i="4"/>
  <c r="K6697" i="4" s="1"/>
  <c r="J6681" i="4"/>
  <c r="K6681" i="4" s="1"/>
  <c r="J6604" i="4"/>
  <c r="K6604" i="4" s="1"/>
  <c r="J6579" i="4"/>
  <c r="K6579" i="4" s="1"/>
  <c r="J6567" i="4"/>
  <c r="K6567" i="4" s="1"/>
  <c r="J6555" i="4"/>
  <c r="K6555" i="4" s="1"/>
  <c r="J6543" i="4"/>
  <c r="K6543" i="4" s="1"/>
  <c r="J6531" i="4"/>
  <c r="K6531" i="4" s="1"/>
  <c r="J6519" i="4"/>
  <c r="K6519" i="4" s="1"/>
  <c r="J6507" i="4"/>
  <c r="K6507" i="4" s="1"/>
  <c r="J6495" i="4"/>
  <c r="K6495" i="4" s="1"/>
  <c r="J6483" i="4"/>
  <c r="K6483" i="4" s="1"/>
  <c r="J6471" i="4"/>
  <c r="K6471" i="4" s="1"/>
  <c r="J6459" i="4"/>
  <c r="K6459" i="4" s="1"/>
  <c r="J6447" i="4"/>
  <c r="K6447" i="4" s="1"/>
  <c r="J6435" i="4"/>
  <c r="K6435" i="4" s="1"/>
  <c r="J6423" i="4"/>
  <c r="K6423" i="4" s="1"/>
  <c r="J6411" i="4"/>
  <c r="K6411" i="4" s="1"/>
  <c r="J6399" i="4"/>
  <c r="K6399" i="4" s="1"/>
  <c r="J6387" i="4"/>
  <c r="K6387" i="4" s="1"/>
  <c r="J6375" i="4"/>
  <c r="K6375" i="4" s="1"/>
  <c r="J6363" i="4"/>
  <c r="K6363" i="4" s="1"/>
  <c r="J6351" i="4"/>
  <c r="K6351" i="4" s="1"/>
  <c r="J6339" i="4"/>
  <c r="K6339" i="4" s="1"/>
  <c r="J6327" i="4"/>
  <c r="K6327" i="4" s="1"/>
  <c r="J6315" i="4"/>
  <c r="K6315" i="4" s="1"/>
  <c r="J6303" i="4"/>
  <c r="K6303" i="4" s="1"/>
  <c r="J6291" i="4"/>
  <c r="K6291" i="4" s="1"/>
  <c r="J6279" i="4"/>
  <c r="K6279" i="4" s="1"/>
  <c r="J6267" i="4"/>
  <c r="K6267" i="4" s="1"/>
  <c r="J6255" i="4"/>
  <c r="K6255" i="4" s="1"/>
  <c r="J6243" i="4"/>
  <c r="K6243" i="4" s="1"/>
  <c r="J6231" i="4"/>
  <c r="K6231" i="4" s="1"/>
  <c r="J6219" i="4"/>
  <c r="K6219" i="4" s="1"/>
  <c r="J6207" i="4"/>
  <c r="K6207" i="4" s="1"/>
  <c r="J6195" i="4"/>
  <c r="K6195" i="4" s="1"/>
  <c r="J6183" i="4"/>
  <c r="K6183" i="4" s="1"/>
  <c r="J6171" i="4"/>
  <c r="K6171" i="4" s="1"/>
  <c r="J6159" i="4"/>
  <c r="K6159" i="4" s="1"/>
  <c r="J6147" i="4"/>
  <c r="K6147" i="4" s="1"/>
  <c r="J6135" i="4"/>
  <c r="K6135" i="4" s="1"/>
  <c r="J6123" i="4"/>
  <c r="K6123" i="4" s="1"/>
  <c r="J6111" i="4"/>
  <c r="K6111" i="4" s="1"/>
  <c r="J6099" i="4"/>
  <c r="K6099" i="4" s="1"/>
  <c r="J6087" i="4"/>
  <c r="K6087" i="4" s="1"/>
  <c r="J6075" i="4"/>
  <c r="K6075" i="4" s="1"/>
  <c r="J6063" i="4"/>
  <c r="K6063" i="4" s="1"/>
  <c r="J6051" i="4"/>
  <c r="K6051" i="4" s="1"/>
  <c r="J6039" i="4"/>
  <c r="K6039" i="4" s="1"/>
  <c r="J6027" i="4"/>
  <c r="K6027" i="4" s="1"/>
  <c r="J6015" i="4"/>
  <c r="K6015" i="4" s="1"/>
  <c r="J6003" i="4"/>
  <c r="K6003" i="4" s="1"/>
  <c r="J5991" i="4"/>
  <c r="K5991" i="4" s="1"/>
  <c r="J5979" i="4"/>
  <c r="K5979" i="4" s="1"/>
  <c r="J7041" i="4"/>
  <c r="K7041" i="4" s="1"/>
  <c r="J6973" i="4"/>
  <c r="K6973" i="4" s="1"/>
  <c r="J6950" i="4"/>
  <c r="K6950" i="4" s="1"/>
  <c r="J6927" i="4"/>
  <c r="K6927" i="4" s="1"/>
  <c r="J6907" i="4"/>
  <c r="K6907" i="4" s="1"/>
  <c r="J6885" i="4"/>
  <c r="K6885" i="4" s="1"/>
  <c r="J6865" i="4"/>
  <c r="K6865" i="4" s="1"/>
  <c r="J6843" i="4"/>
  <c r="K6843" i="4" s="1"/>
  <c r="J6825" i="4"/>
  <c r="K6825" i="4" s="1"/>
  <c r="J6768" i="4"/>
  <c r="K6768" i="4" s="1"/>
  <c r="J6732" i="4"/>
  <c r="K6732" i="4" s="1"/>
  <c r="J6696" i="4"/>
  <c r="K6696" i="4" s="1"/>
  <c r="J6662" i="4"/>
  <c r="K6662" i="4" s="1"/>
  <c r="J6646" i="4"/>
  <c r="K6646" i="4" s="1"/>
  <c r="J6632" i="4"/>
  <c r="K6632" i="4" s="1"/>
  <c r="J6618" i="4"/>
  <c r="K6618" i="4" s="1"/>
  <c r="J6591" i="4"/>
  <c r="K6591" i="4" s="1"/>
  <c r="J7076" i="4"/>
  <c r="K7076" i="4" s="1"/>
  <c r="J7016" i="4"/>
  <c r="K7016" i="4" s="1"/>
  <c r="J6993" i="4"/>
  <c r="K6993" i="4" s="1"/>
  <c r="J6970" i="4"/>
  <c r="K6970" i="4" s="1"/>
  <c r="J6863" i="4"/>
  <c r="K6863" i="4" s="1"/>
  <c r="J6805" i="4"/>
  <c r="K6805" i="4" s="1"/>
  <c r="J6787" i="4"/>
  <c r="K6787" i="4" s="1"/>
  <c r="J6767" i="4"/>
  <c r="K6767" i="4" s="1"/>
  <c r="J6751" i="4"/>
  <c r="K6751" i="4" s="1"/>
  <c r="J6731" i="4"/>
  <c r="K6731" i="4" s="1"/>
  <c r="J6715" i="4"/>
  <c r="K6715" i="4" s="1"/>
  <c r="J6680" i="4"/>
  <c r="K6680" i="4" s="1"/>
  <c r="J6617" i="4"/>
  <c r="K6617" i="4" s="1"/>
  <c r="J6603" i="4"/>
  <c r="K6603" i="4" s="1"/>
  <c r="J6578" i="4"/>
  <c r="K6578" i="4" s="1"/>
  <c r="J6566" i="4"/>
  <c r="K6566" i="4" s="1"/>
  <c r="J6554" i="4"/>
  <c r="K6554" i="4" s="1"/>
  <c r="J6542" i="4"/>
  <c r="K6542" i="4" s="1"/>
  <c r="J6530" i="4"/>
  <c r="K6530" i="4" s="1"/>
  <c r="J6518" i="4"/>
  <c r="K6518" i="4" s="1"/>
  <c r="J6506" i="4"/>
  <c r="K6506" i="4" s="1"/>
  <c r="J6494" i="4"/>
  <c r="K6494" i="4" s="1"/>
  <c r="J6482" i="4"/>
  <c r="K6482" i="4" s="1"/>
  <c r="J6470" i="4"/>
  <c r="K6470" i="4" s="1"/>
  <c r="J6458" i="4"/>
  <c r="K6458" i="4" s="1"/>
  <c r="J6446" i="4"/>
  <c r="K6446" i="4" s="1"/>
  <c r="J6434" i="4"/>
  <c r="K6434" i="4" s="1"/>
  <c r="J6422" i="4"/>
  <c r="K6422" i="4" s="1"/>
  <c r="J6410" i="4"/>
  <c r="K6410" i="4" s="1"/>
  <c r="J6398" i="4"/>
  <c r="K6398" i="4" s="1"/>
  <c r="J6386" i="4"/>
  <c r="K6386" i="4" s="1"/>
  <c r="J6374" i="4"/>
  <c r="K6374" i="4" s="1"/>
  <c r="J6362" i="4"/>
  <c r="K6362" i="4" s="1"/>
  <c r="J6350" i="4"/>
  <c r="K6350" i="4" s="1"/>
  <c r="J6338" i="4"/>
  <c r="K6338" i="4" s="1"/>
  <c r="J6326" i="4"/>
  <c r="K6326" i="4" s="1"/>
  <c r="J6314" i="4"/>
  <c r="K6314" i="4" s="1"/>
  <c r="J6302" i="4"/>
  <c r="K6302" i="4" s="1"/>
  <c r="J6290" i="4"/>
  <c r="K6290" i="4" s="1"/>
  <c r="J6278" i="4"/>
  <c r="K6278" i="4" s="1"/>
  <c r="J6266" i="4"/>
  <c r="K6266" i="4" s="1"/>
  <c r="J6254" i="4"/>
  <c r="K6254" i="4" s="1"/>
  <c r="J6242" i="4"/>
  <c r="K6242" i="4" s="1"/>
  <c r="J6230" i="4"/>
  <c r="K6230" i="4" s="1"/>
  <c r="J6218" i="4"/>
  <c r="K6218" i="4" s="1"/>
  <c r="J6206" i="4"/>
  <c r="K6206" i="4" s="1"/>
  <c r="J6194" i="4"/>
  <c r="K6194" i="4" s="1"/>
  <c r="J6182" i="4"/>
  <c r="K6182" i="4" s="1"/>
  <c r="J6170" i="4"/>
  <c r="K6170" i="4" s="1"/>
  <c r="J6158" i="4"/>
  <c r="K6158" i="4" s="1"/>
  <c r="J6146" i="4"/>
  <c r="K6146" i="4" s="1"/>
  <c r="J6134" i="4"/>
  <c r="K6134" i="4" s="1"/>
  <c r="J6122" i="4"/>
  <c r="K6122" i="4" s="1"/>
  <c r="J6110" i="4"/>
  <c r="K6110" i="4" s="1"/>
  <c r="J6098" i="4"/>
  <c r="K6098" i="4" s="1"/>
  <c r="J6086" i="4"/>
  <c r="K6086" i="4" s="1"/>
  <c r="J6074" i="4"/>
  <c r="K6074" i="4" s="1"/>
  <c r="J6062" i="4"/>
  <c r="K6062" i="4" s="1"/>
  <c r="J6050" i="4"/>
  <c r="K6050" i="4" s="1"/>
  <c r="J6038" i="4"/>
  <c r="K6038" i="4" s="1"/>
  <c r="J6026" i="4"/>
  <c r="K6026" i="4" s="1"/>
  <c r="J6014" i="4"/>
  <c r="K6014" i="4" s="1"/>
  <c r="J6002" i="4"/>
  <c r="K6002" i="4" s="1"/>
  <c r="J7040" i="4"/>
  <c r="K7040" i="4" s="1"/>
  <c r="J6949" i="4"/>
  <c r="K6949" i="4" s="1"/>
  <c r="J6926" i="4"/>
  <c r="K6926" i="4" s="1"/>
  <c r="J6903" i="4"/>
  <c r="K6903" i="4" s="1"/>
  <c r="J6884" i="4"/>
  <c r="K6884" i="4" s="1"/>
  <c r="J6862" i="4"/>
  <c r="K6862" i="4" s="1"/>
  <c r="J6842" i="4"/>
  <c r="K6842" i="4" s="1"/>
  <c r="J6824" i="4"/>
  <c r="K6824" i="4" s="1"/>
  <c r="J6804" i="4"/>
  <c r="K6804" i="4" s="1"/>
  <c r="J6695" i="4"/>
  <c r="K6695" i="4" s="1"/>
  <c r="J6661" i="4"/>
  <c r="K6661" i="4" s="1"/>
  <c r="J6645" i="4"/>
  <c r="K6645" i="4" s="1"/>
  <c r="J6631" i="4"/>
  <c r="K6631" i="4" s="1"/>
  <c r="J6590" i="4"/>
  <c r="K6590" i="4" s="1"/>
  <c r="J7075" i="4"/>
  <c r="K7075" i="4" s="1"/>
  <c r="J7015" i="4"/>
  <c r="K7015" i="4" s="1"/>
  <c r="J6992" i="4"/>
  <c r="K6992" i="4" s="1"/>
  <c r="J6969" i="4"/>
  <c r="K6969" i="4" s="1"/>
  <c r="J6946" i="4"/>
  <c r="K6946" i="4" s="1"/>
  <c r="J6803" i="4"/>
  <c r="K6803" i="4" s="1"/>
  <c r="J6783" i="4"/>
  <c r="K6783" i="4" s="1"/>
  <c r="J6766" i="4"/>
  <c r="K6766" i="4" s="1"/>
  <c r="J6747" i="4"/>
  <c r="K6747" i="4" s="1"/>
  <c r="J6730" i="4"/>
  <c r="K6730" i="4" s="1"/>
  <c r="J6711" i="4"/>
  <c r="K6711" i="4" s="1"/>
  <c r="J6679" i="4"/>
  <c r="K6679" i="4" s="1"/>
  <c r="J6660" i="4"/>
  <c r="K6660" i="4" s="1"/>
  <c r="J6615" i="4"/>
  <c r="K6615" i="4" s="1"/>
  <c r="J6602" i="4"/>
  <c r="K6602" i="4" s="1"/>
  <c r="J6577" i="4"/>
  <c r="K6577" i="4" s="1"/>
  <c r="J6565" i="4"/>
  <c r="K6565" i="4" s="1"/>
  <c r="J6553" i="4"/>
  <c r="K6553" i="4" s="1"/>
  <c r="J6541" i="4"/>
  <c r="K6541" i="4" s="1"/>
  <c r="J6529" i="4"/>
  <c r="K6529" i="4" s="1"/>
  <c r="J6517" i="4"/>
  <c r="K6517" i="4" s="1"/>
  <c r="J6505" i="4"/>
  <c r="K6505" i="4" s="1"/>
  <c r="J6493" i="4"/>
  <c r="K6493" i="4" s="1"/>
  <c r="J6481" i="4"/>
  <c r="K6481" i="4" s="1"/>
  <c r="J6469" i="4"/>
  <c r="K6469" i="4" s="1"/>
  <c r="J6457" i="4"/>
  <c r="K6457" i="4" s="1"/>
  <c r="J6445" i="4"/>
  <c r="K6445" i="4" s="1"/>
  <c r="J6433" i="4"/>
  <c r="K6433" i="4" s="1"/>
  <c r="J6421" i="4"/>
  <c r="K6421" i="4" s="1"/>
  <c r="J6409" i="4"/>
  <c r="K6409" i="4" s="1"/>
  <c r="J6397" i="4"/>
  <c r="K6397" i="4" s="1"/>
  <c r="J6385" i="4"/>
  <c r="K6385" i="4" s="1"/>
  <c r="J6373" i="4"/>
  <c r="K6373" i="4" s="1"/>
  <c r="J6361" i="4"/>
  <c r="K6361" i="4" s="1"/>
  <c r="J6349" i="4"/>
  <c r="K6349" i="4" s="1"/>
  <c r="J6337" i="4"/>
  <c r="K6337" i="4" s="1"/>
  <c r="J6325" i="4"/>
  <c r="K6325" i="4" s="1"/>
  <c r="J6313" i="4"/>
  <c r="K6313" i="4" s="1"/>
  <c r="J6301" i="4"/>
  <c r="K6301" i="4" s="1"/>
  <c r="J6289" i="4"/>
  <c r="K6289" i="4" s="1"/>
  <c r="J6277" i="4"/>
  <c r="K6277" i="4" s="1"/>
  <c r="J6265" i="4"/>
  <c r="K6265" i="4" s="1"/>
  <c r="J6253" i="4"/>
  <c r="K6253" i="4" s="1"/>
  <c r="J6241" i="4"/>
  <c r="K6241" i="4" s="1"/>
  <c r="J6229" i="4"/>
  <c r="K6229" i="4" s="1"/>
  <c r="J6217" i="4"/>
  <c r="K6217" i="4" s="1"/>
  <c r="J6205" i="4"/>
  <c r="K6205" i="4" s="1"/>
  <c r="J6193" i="4"/>
  <c r="K6193" i="4" s="1"/>
  <c r="J6181" i="4"/>
  <c r="K6181" i="4" s="1"/>
  <c r="J6169" i="4"/>
  <c r="K6169" i="4" s="1"/>
  <c r="J6157" i="4"/>
  <c r="K6157" i="4" s="1"/>
  <c r="J6145" i="4"/>
  <c r="K6145" i="4" s="1"/>
  <c r="J6133" i="4"/>
  <c r="K6133" i="4" s="1"/>
  <c r="J6121" i="4"/>
  <c r="K6121" i="4" s="1"/>
  <c r="J6109" i="4"/>
  <c r="K6109" i="4" s="1"/>
  <c r="J6097" i="4"/>
  <c r="K6097" i="4" s="1"/>
  <c r="J6085" i="4"/>
  <c r="K6085" i="4" s="1"/>
  <c r="J6073" i="4"/>
  <c r="K6073" i="4" s="1"/>
  <c r="J6061" i="4"/>
  <c r="K6061" i="4" s="1"/>
  <c r="J6049" i="4"/>
  <c r="K6049" i="4" s="1"/>
  <c r="J6037" i="4"/>
  <c r="K6037" i="4" s="1"/>
  <c r="J6025" i="4"/>
  <c r="K6025" i="4" s="1"/>
  <c r="J6013" i="4"/>
  <c r="K6013" i="4" s="1"/>
  <c r="J7039" i="4"/>
  <c r="K7039" i="4" s="1"/>
  <c r="J6925" i="4"/>
  <c r="K6925" i="4" s="1"/>
  <c r="J6902" i="4"/>
  <c r="K6902" i="4" s="1"/>
  <c r="J6883" i="4"/>
  <c r="K6883" i="4" s="1"/>
  <c r="J6861" i="4"/>
  <c r="K6861" i="4" s="1"/>
  <c r="J6841" i="4"/>
  <c r="K6841" i="4" s="1"/>
  <c r="J6823" i="4"/>
  <c r="K6823" i="4" s="1"/>
  <c r="J6802" i="4"/>
  <c r="K6802" i="4" s="1"/>
  <c r="J6694" i="4"/>
  <c r="K6694" i="4" s="1"/>
  <c r="J6644" i="4"/>
  <c r="K6644" i="4" s="1"/>
  <c r="J6630" i="4"/>
  <c r="K6630" i="4" s="1"/>
  <c r="J6589" i="4"/>
  <c r="K6589" i="4" s="1"/>
  <c r="J7516" i="4"/>
  <c r="K7516" i="4" s="1"/>
  <c r="J7011" i="4"/>
  <c r="K7011" i="4" s="1"/>
  <c r="J6991" i="4"/>
  <c r="K6991" i="4" s="1"/>
  <c r="J6968" i="4"/>
  <c r="K6968" i="4" s="1"/>
  <c r="J6945" i="4"/>
  <c r="K6945" i="4" s="1"/>
  <c r="J6922" i="4"/>
  <c r="K6922" i="4" s="1"/>
  <c r="J6840" i="4"/>
  <c r="K6840" i="4" s="1"/>
  <c r="J6782" i="4"/>
  <c r="K6782" i="4" s="1"/>
  <c r="J6765" i="4"/>
  <c r="K6765" i="4" s="1"/>
  <c r="J6746" i="4"/>
  <c r="K6746" i="4" s="1"/>
  <c r="J6729" i="4"/>
  <c r="K6729" i="4" s="1"/>
  <c r="J6710" i="4"/>
  <c r="K6710" i="4" s="1"/>
  <c r="J6675" i="4"/>
  <c r="K6675" i="4" s="1"/>
  <c r="J6659" i="4"/>
  <c r="K6659" i="4" s="1"/>
  <c r="J6629" i="4"/>
  <c r="K6629" i="4" s="1"/>
  <c r="J6614" i="4"/>
  <c r="K6614" i="4" s="1"/>
  <c r="J6601" i="4"/>
  <c r="K6601" i="4" s="1"/>
  <c r="J6588" i="4"/>
  <c r="K6588" i="4" s="1"/>
  <c r="J6576" i="4"/>
  <c r="K6576" i="4" s="1"/>
  <c r="J6564" i="4"/>
  <c r="K6564" i="4" s="1"/>
  <c r="J6552" i="4"/>
  <c r="K6552" i="4" s="1"/>
  <c r="J6540" i="4"/>
  <c r="K6540" i="4" s="1"/>
  <c r="J6528" i="4"/>
  <c r="K6528" i="4" s="1"/>
  <c r="J6516" i="4"/>
  <c r="K6516" i="4" s="1"/>
  <c r="J6504" i="4"/>
  <c r="K6504" i="4" s="1"/>
  <c r="J6492" i="4"/>
  <c r="K6492" i="4" s="1"/>
  <c r="J6480" i="4"/>
  <c r="K6480" i="4" s="1"/>
  <c r="J6468" i="4"/>
  <c r="K6468" i="4" s="1"/>
  <c r="J6456" i="4"/>
  <c r="K6456" i="4" s="1"/>
  <c r="J6444" i="4"/>
  <c r="K6444" i="4" s="1"/>
  <c r="J6432" i="4"/>
  <c r="K6432" i="4" s="1"/>
  <c r="J6420" i="4"/>
  <c r="K6420" i="4" s="1"/>
  <c r="J6408" i="4"/>
  <c r="K6408" i="4" s="1"/>
  <c r="J6396" i="4"/>
  <c r="K6396" i="4" s="1"/>
  <c r="J6384" i="4"/>
  <c r="K6384" i="4" s="1"/>
  <c r="J6372" i="4"/>
  <c r="K6372" i="4" s="1"/>
  <c r="J6360" i="4"/>
  <c r="K6360" i="4" s="1"/>
  <c r="J6348" i="4"/>
  <c r="K6348" i="4" s="1"/>
  <c r="J6336" i="4"/>
  <c r="K6336" i="4" s="1"/>
  <c r="J6324" i="4"/>
  <c r="K6324" i="4" s="1"/>
  <c r="J6312" i="4"/>
  <c r="K6312" i="4" s="1"/>
  <c r="J6300" i="4"/>
  <c r="K6300" i="4" s="1"/>
  <c r="J6288" i="4"/>
  <c r="K6288" i="4" s="1"/>
  <c r="J6276" i="4"/>
  <c r="K6276" i="4" s="1"/>
  <c r="J6264" i="4"/>
  <c r="K6264" i="4" s="1"/>
  <c r="J6252" i="4"/>
  <c r="K6252" i="4" s="1"/>
  <c r="J6240" i="4"/>
  <c r="K6240" i="4" s="1"/>
  <c r="J6228" i="4"/>
  <c r="K6228" i="4" s="1"/>
  <c r="J6216" i="4"/>
  <c r="K6216" i="4" s="1"/>
  <c r="J6204" i="4"/>
  <c r="K6204" i="4" s="1"/>
  <c r="J6192" i="4"/>
  <c r="K6192" i="4" s="1"/>
  <c r="J6180" i="4"/>
  <c r="K6180" i="4" s="1"/>
  <c r="J6168" i="4"/>
  <c r="K6168" i="4" s="1"/>
  <c r="J6156" i="4"/>
  <c r="K6156" i="4" s="1"/>
  <c r="J6144" i="4"/>
  <c r="K6144" i="4" s="1"/>
  <c r="J6132" i="4"/>
  <c r="K6132" i="4" s="1"/>
  <c r="J6120" i="4"/>
  <c r="K6120" i="4" s="1"/>
  <c r="J6108" i="4"/>
  <c r="K6108" i="4" s="1"/>
  <c r="J6096" i="4"/>
  <c r="K6096" i="4" s="1"/>
  <c r="J6084" i="4"/>
  <c r="K6084" i="4" s="1"/>
  <c r="J6072" i="4"/>
  <c r="K6072" i="4" s="1"/>
  <c r="J6060" i="4"/>
  <c r="K6060" i="4" s="1"/>
  <c r="J6048" i="4"/>
  <c r="K6048" i="4" s="1"/>
  <c r="J6036" i="4"/>
  <c r="K6036" i="4" s="1"/>
  <c r="J6024" i="4"/>
  <c r="K6024" i="4" s="1"/>
  <c r="J6012" i="4"/>
  <c r="K6012" i="4" s="1"/>
  <c r="J6000" i="4"/>
  <c r="K6000" i="4" s="1"/>
  <c r="J5988" i="4"/>
  <c r="K5988" i="4" s="1"/>
  <c r="J7065" i="4"/>
  <c r="K7065" i="4" s="1"/>
  <c r="J6901" i="4"/>
  <c r="K6901" i="4" s="1"/>
  <c r="J6879" i="4"/>
  <c r="K6879" i="4" s="1"/>
  <c r="J6860" i="4"/>
  <c r="K6860" i="4" s="1"/>
  <c r="J6839" i="4"/>
  <c r="K6839" i="4" s="1"/>
  <c r="J6819" i="4"/>
  <c r="K6819" i="4" s="1"/>
  <c r="J6801" i="4"/>
  <c r="K6801" i="4" s="1"/>
  <c r="J6693" i="4"/>
  <c r="K6693" i="4" s="1"/>
  <c r="J6643" i="4"/>
  <c r="K6643" i="4" s="1"/>
  <c r="J6600" i="4"/>
  <c r="K6600" i="4" s="1"/>
  <c r="J7034" i="4"/>
  <c r="K7034" i="4" s="1"/>
  <c r="J7010" i="4"/>
  <c r="K7010" i="4" s="1"/>
  <c r="J6987" i="4"/>
  <c r="K6987" i="4" s="1"/>
  <c r="J6967" i="4"/>
  <c r="K6967" i="4" s="1"/>
  <c r="J6944" i="4"/>
  <c r="K6944" i="4" s="1"/>
  <c r="J6921" i="4"/>
  <c r="K6921" i="4" s="1"/>
  <c r="J6899" i="4"/>
  <c r="K6899" i="4" s="1"/>
  <c r="J6838" i="4"/>
  <c r="K6838" i="4" s="1"/>
  <c r="J6781" i="4"/>
  <c r="K6781" i="4" s="1"/>
  <c r="J6764" i="4"/>
  <c r="K6764" i="4" s="1"/>
  <c r="J6745" i="4"/>
  <c r="K6745" i="4" s="1"/>
  <c r="J6728" i="4"/>
  <c r="K6728" i="4" s="1"/>
  <c r="J6709" i="4"/>
  <c r="K6709" i="4" s="1"/>
  <c r="J6674" i="4"/>
  <c r="K6674" i="4" s="1"/>
  <c r="J6658" i="4"/>
  <c r="K6658" i="4" s="1"/>
  <c r="J6627" i="4"/>
  <c r="K6627" i="4" s="1"/>
  <c r="J6613" i="4"/>
  <c r="K6613" i="4" s="1"/>
  <c r="J6587" i="4"/>
  <c r="K6587" i="4" s="1"/>
  <c r="J6575" i="4"/>
  <c r="K6575" i="4" s="1"/>
  <c r="J6563" i="4"/>
  <c r="K6563" i="4" s="1"/>
  <c r="J6551" i="4"/>
  <c r="K6551" i="4" s="1"/>
  <c r="J6539" i="4"/>
  <c r="K6539" i="4" s="1"/>
  <c r="J6527" i="4"/>
  <c r="K6527" i="4" s="1"/>
  <c r="J6515" i="4"/>
  <c r="K6515" i="4" s="1"/>
  <c r="J6503" i="4"/>
  <c r="K6503" i="4" s="1"/>
  <c r="J6491" i="4"/>
  <c r="K6491" i="4" s="1"/>
  <c r="J6479" i="4"/>
  <c r="K6479" i="4" s="1"/>
  <c r="J6467" i="4"/>
  <c r="K6467" i="4" s="1"/>
  <c r="J6455" i="4"/>
  <c r="K6455" i="4" s="1"/>
  <c r="J6443" i="4"/>
  <c r="K6443" i="4" s="1"/>
  <c r="J6431" i="4"/>
  <c r="K6431" i="4" s="1"/>
  <c r="J6419" i="4"/>
  <c r="K6419" i="4" s="1"/>
  <c r="J6407" i="4"/>
  <c r="K6407" i="4" s="1"/>
  <c r="J6395" i="4"/>
  <c r="K6395" i="4" s="1"/>
  <c r="J6383" i="4"/>
  <c r="K6383" i="4" s="1"/>
  <c r="J6371" i="4"/>
  <c r="K6371" i="4" s="1"/>
  <c r="J6359" i="4"/>
  <c r="K6359" i="4" s="1"/>
  <c r="J6347" i="4"/>
  <c r="K6347" i="4" s="1"/>
  <c r="J6335" i="4"/>
  <c r="K6335" i="4" s="1"/>
  <c r="J6323" i="4"/>
  <c r="K6323" i="4" s="1"/>
  <c r="J6311" i="4"/>
  <c r="K6311" i="4" s="1"/>
  <c r="J6299" i="4"/>
  <c r="K6299" i="4" s="1"/>
  <c r="J6287" i="4"/>
  <c r="K6287" i="4" s="1"/>
  <c r="J6275" i="4"/>
  <c r="K6275" i="4" s="1"/>
  <c r="J6263" i="4"/>
  <c r="K6263" i="4" s="1"/>
  <c r="J6251" i="4"/>
  <c r="K6251" i="4" s="1"/>
  <c r="J6239" i="4"/>
  <c r="K6239" i="4" s="1"/>
  <c r="J6227" i="4"/>
  <c r="K6227" i="4" s="1"/>
  <c r="J6215" i="4"/>
  <c r="K6215" i="4" s="1"/>
  <c r="J6203" i="4"/>
  <c r="K6203" i="4" s="1"/>
  <c r="J6191" i="4"/>
  <c r="K6191" i="4" s="1"/>
  <c r="J6179" i="4"/>
  <c r="K6179" i="4" s="1"/>
  <c r="J6167" i="4"/>
  <c r="K6167" i="4" s="1"/>
  <c r="J6155" i="4"/>
  <c r="K6155" i="4" s="1"/>
  <c r="J6143" i="4"/>
  <c r="K6143" i="4" s="1"/>
  <c r="J6131" i="4"/>
  <c r="K6131" i="4" s="1"/>
  <c r="J6119" i="4"/>
  <c r="K6119" i="4" s="1"/>
  <c r="J6107" i="4"/>
  <c r="K6107" i="4" s="1"/>
  <c r="J6095" i="4"/>
  <c r="K6095" i="4" s="1"/>
  <c r="J6083" i="4"/>
  <c r="K6083" i="4" s="1"/>
  <c r="J7064" i="4"/>
  <c r="K7064" i="4" s="1"/>
  <c r="J7030" i="4"/>
  <c r="K7030" i="4" s="1"/>
  <c r="J6898" i="4"/>
  <c r="K6898" i="4" s="1"/>
  <c r="J6878" i="4"/>
  <c r="K6878" i="4" s="1"/>
  <c r="J6859" i="4"/>
  <c r="K6859" i="4" s="1"/>
  <c r="J6818" i="4"/>
  <c r="K6818" i="4" s="1"/>
  <c r="J6800" i="4"/>
  <c r="K6800" i="4" s="1"/>
  <c r="J6780" i="4"/>
  <c r="K6780" i="4" s="1"/>
  <c r="J6744" i="4"/>
  <c r="K6744" i="4" s="1"/>
  <c r="J6708" i="4"/>
  <c r="K6708" i="4" s="1"/>
  <c r="J6692" i="4"/>
  <c r="K6692" i="4" s="1"/>
  <c r="J6642" i="4"/>
  <c r="K6642" i="4" s="1"/>
  <c r="J6612" i="4"/>
  <c r="K6612" i="4" s="1"/>
  <c r="J6599" i="4"/>
  <c r="K6599" i="4" s="1"/>
  <c r="J7009" i="4"/>
  <c r="K7009" i="4" s="1"/>
  <c r="J6986" i="4"/>
  <c r="K6986" i="4" s="1"/>
  <c r="J6963" i="4"/>
  <c r="K6963" i="4" s="1"/>
  <c r="J6943" i="4"/>
  <c r="K6943" i="4" s="1"/>
  <c r="J6920" i="4"/>
  <c r="K6920" i="4" s="1"/>
  <c r="J6837" i="4"/>
  <c r="K6837" i="4" s="1"/>
  <c r="J6779" i="4"/>
  <c r="K6779" i="4" s="1"/>
  <c r="J6763" i="4"/>
  <c r="K6763" i="4" s="1"/>
  <c r="J6743" i="4"/>
  <c r="K6743" i="4" s="1"/>
  <c r="J6727" i="4"/>
  <c r="K6727" i="4" s="1"/>
  <c r="J6707" i="4"/>
  <c r="K6707" i="4" s="1"/>
  <c r="J6673" i="4"/>
  <c r="K6673" i="4" s="1"/>
  <c r="J6657" i="4"/>
  <c r="K6657" i="4" s="1"/>
  <c r="J6641" i="4"/>
  <c r="K6641" i="4" s="1"/>
  <c r="J6626" i="4"/>
  <c r="K6626" i="4" s="1"/>
  <c r="J6586" i="4"/>
  <c r="K6586" i="4" s="1"/>
  <c r="J6574" i="4"/>
  <c r="K6574" i="4" s="1"/>
  <c r="J6562" i="4"/>
  <c r="K6562" i="4" s="1"/>
  <c r="J6550" i="4"/>
  <c r="K6550" i="4" s="1"/>
  <c r="J6538" i="4"/>
  <c r="K6538" i="4" s="1"/>
  <c r="J6526" i="4"/>
  <c r="K6526" i="4" s="1"/>
  <c r="J6514" i="4"/>
  <c r="K6514" i="4" s="1"/>
  <c r="J6502" i="4"/>
  <c r="K6502" i="4" s="1"/>
  <c r="J6490" i="4"/>
  <c r="K6490" i="4" s="1"/>
  <c r="J6478" i="4"/>
  <c r="K6478" i="4" s="1"/>
  <c r="J6466" i="4"/>
  <c r="K6466" i="4" s="1"/>
  <c r="J6454" i="4"/>
  <c r="K6454" i="4" s="1"/>
  <c r="J6442" i="4"/>
  <c r="K6442" i="4" s="1"/>
  <c r="J6430" i="4"/>
  <c r="K6430" i="4" s="1"/>
  <c r="J6418" i="4"/>
  <c r="K6418" i="4" s="1"/>
  <c r="J6406" i="4"/>
  <c r="K6406" i="4" s="1"/>
  <c r="J6394" i="4"/>
  <c r="K6394" i="4" s="1"/>
  <c r="J6382" i="4"/>
  <c r="K6382" i="4" s="1"/>
  <c r="J6370" i="4"/>
  <c r="K6370" i="4" s="1"/>
  <c r="J6358" i="4"/>
  <c r="K6358" i="4" s="1"/>
  <c r="J6346" i="4"/>
  <c r="K6346" i="4" s="1"/>
  <c r="J6334" i="4"/>
  <c r="K6334" i="4" s="1"/>
  <c r="J6322" i="4"/>
  <c r="K6322" i="4" s="1"/>
  <c r="J6310" i="4"/>
  <c r="K6310" i="4" s="1"/>
  <c r="J6298" i="4"/>
  <c r="K6298" i="4" s="1"/>
  <c r="J6286" i="4"/>
  <c r="K6286" i="4" s="1"/>
  <c r="J6274" i="4"/>
  <c r="K6274" i="4" s="1"/>
  <c r="J6262" i="4"/>
  <c r="K6262" i="4" s="1"/>
  <c r="J6250" i="4"/>
  <c r="K6250" i="4" s="1"/>
  <c r="J6238" i="4"/>
  <c r="K6238" i="4" s="1"/>
  <c r="J6226" i="4"/>
  <c r="K6226" i="4" s="1"/>
  <c r="J6214" i="4"/>
  <c r="K6214" i="4" s="1"/>
  <c r="J6202" i="4"/>
  <c r="K6202" i="4" s="1"/>
  <c r="J6190" i="4"/>
  <c r="K6190" i="4" s="1"/>
  <c r="J6178" i="4"/>
  <c r="K6178" i="4" s="1"/>
  <c r="J6166" i="4"/>
  <c r="K6166" i="4" s="1"/>
  <c r="J6154" i="4"/>
  <c r="K6154" i="4" s="1"/>
  <c r="J6142" i="4"/>
  <c r="K6142" i="4" s="1"/>
  <c r="J6130" i="4"/>
  <c r="K6130" i="4" s="1"/>
  <c r="J6118" i="4"/>
  <c r="K6118" i="4" s="1"/>
  <c r="J6106" i="4"/>
  <c r="K6106" i="4" s="1"/>
  <c r="J6094" i="4"/>
  <c r="K6094" i="4" s="1"/>
  <c r="J6082" i="4"/>
  <c r="K6082" i="4" s="1"/>
  <c r="J6070" i="4"/>
  <c r="K6070" i="4" s="1"/>
  <c r="J6058" i="4"/>
  <c r="K6058" i="4" s="1"/>
  <c r="J6046" i="4"/>
  <c r="K6046" i="4" s="1"/>
  <c r="J6034" i="4"/>
  <c r="K6034" i="4" s="1"/>
  <c r="J6022" i="4"/>
  <c r="K6022" i="4" s="1"/>
  <c r="J6010" i="4"/>
  <c r="K6010" i="4" s="1"/>
  <c r="J7063" i="4"/>
  <c r="K7063" i="4" s="1"/>
  <c r="J7029" i="4"/>
  <c r="K7029" i="4" s="1"/>
  <c r="J7006" i="4"/>
  <c r="K7006" i="4" s="1"/>
  <c r="J6897" i="4"/>
  <c r="K6897" i="4" s="1"/>
  <c r="J6877" i="4"/>
  <c r="K6877" i="4" s="1"/>
  <c r="J6855" i="4"/>
  <c r="K6855" i="4" s="1"/>
  <c r="J6817" i="4"/>
  <c r="K6817" i="4" s="1"/>
  <c r="J6799" i="4"/>
  <c r="K6799" i="4" s="1"/>
  <c r="J6691" i="4"/>
  <c r="K6691" i="4" s="1"/>
  <c r="J6672" i="4"/>
  <c r="K6672" i="4" s="1"/>
  <c r="J6611" i="4"/>
  <c r="K6611" i="4" s="1"/>
  <c r="J6598" i="4"/>
  <c r="K6598" i="4" s="1"/>
  <c r="J7395" i="4"/>
  <c r="K7395" i="4" s="1"/>
  <c r="J6985" i="4"/>
  <c r="K6985" i="4" s="1"/>
  <c r="J6962" i="4"/>
  <c r="K6962" i="4" s="1"/>
  <c r="J6939" i="4"/>
  <c r="K6939" i="4" s="1"/>
  <c r="J6919" i="4"/>
  <c r="K6919" i="4" s="1"/>
  <c r="J6875" i="4"/>
  <c r="K6875" i="4" s="1"/>
  <c r="J6836" i="4"/>
  <c r="K6836" i="4" s="1"/>
  <c r="J6816" i="4"/>
  <c r="K6816" i="4" s="1"/>
  <c r="J6778" i="4"/>
  <c r="K6778" i="4" s="1"/>
  <c r="J6759" i="4"/>
  <c r="K6759" i="4" s="1"/>
  <c r="J6742" i="4"/>
  <c r="K6742" i="4" s="1"/>
  <c r="J6723" i="4"/>
  <c r="K6723" i="4" s="1"/>
  <c r="J6706" i="4"/>
  <c r="K6706" i="4" s="1"/>
  <c r="J6656" i="4"/>
  <c r="K6656" i="4" s="1"/>
  <c r="J6639" i="4"/>
  <c r="K6639" i="4" s="1"/>
  <c r="J6625" i="4"/>
  <c r="K6625" i="4" s="1"/>
  <c r="J6585" i="4"/>
  <c r="K6585" i="4" s="1"/>
  <c r="J6573" i="4"/>
  <c r="K6573" i="4" s="1"/>
  <c r="J6561" i="4"/>
  <c r="K6561" i="4" s="1"/>
  <c r="J6549" i="4"/>
  <c r="K6549" i="4" s="1"/>
  <c r="J6537" i="4"/>
  <c r="K6537" i="4" s="1"/>
  <c r="J6525" i="4"/>
  <c r="K6525" i="4" s="1"/>
  <c r="J6513" i="4"/>
  <c r="K6513" i="4" s="1"/>
  <c r="J6501" i="4"/>
  <c r="K6501" i="4" s="1"/>
  <c r="J6489" i="4"/>
  <c r="K6489" i="4" s="1"/>
  <c r="J6477" i="4"/>
  <c r="K6477" i="4" s="1"/>
  <c r="J6465" i="4"/>
  <c r="K6465" i="4" s="1"/>
  <c r="J6453" i="4"/>
  <c r="K6453" i="4" s="1"/>
  <c r="J6441" i="4"/>
  <c r="K6441" i="4" s="1"/>
  <c r="J6429" i="4"/>
  <c r="K6429" i="4" s="1"/>
  <c r="J6417" i="4"/>
  <c r="K6417" i="4" s="1"/>
  <c r="J6405" i="4"/>
  <c r="K6405" i="4" s="1"/>
  <c r="J6393" i="4"/>
  <c r="K6393" i="4" s="1"/>
  <c r="J6381" i="4"/>
  <c r="K6381" i="4" s="1"/>
  <c r="J6369" i="4"/>
  <c r="K6369" i="4" s="1"/>
  <c r="J6357" i="4"/>
  <c r="K6357" i="4" s="1"/>
  <c r="J6345" i="4"/>
  <c r="K6345" i="4" s="1"/>
  <c r="J6333" i="4"/>
  <c r="K6333" i="4" s="1"/>
  <c r="J6321" i="4"/>
  <c r="K6321" i="4" s="1"/>
  <c r="J6309" i="4"/>
  <c r="K6309" i="4" s="1"/>
  <c r="J6297" i="4"/>
  <c r="K6297" i="4" s="1"/>
  <c r="J6285" i="4"/>
  <c r="K6285" i="4" s="1"/>
  <c r="J6273" i="4"/>
  <c r="K6273" i="4" s="1"/>
  <c r="J6261" i="4"/>
  <c r="K6261" i="4" s="1"/>
  <c r="J6249" i="4"/>
  <c r="K6249" i="4" s="1"/>
  <c r="J6237" i="4"/>
  <c r="K6237" i="4" s="1"/>
  <c r="J6225" i="4"/>
  <c r="K6225" i="4" s="1"/>
  <c r="J6213" i="4"/>
  <c r="K6213" i="4" s="1"/>
  <c r="J6201" i="4"/>
  <c r="K6201" i="4" s="1"/>
  <c r="J6189" i="4"/>
  <c r="K6189" i="4" s="1"/>
  <c r="J6177" i="4"/>
  <c r="K6177" i="4" s="1"/>
  <c r="J6165" i="4"/>
  <c r="K6165" i="4" s="1"/>
  <c r="J7380" i="4"/>
  <c r="K7380" i="4" s="1"/>
  <c r="J7028" i="4"/>
  <c r="K7028" i="4" s="1"/>
  <c r="J7005" i="4"/>
  <c r="K7005" i="4" s="1"/>
  <c r="J6982" i="4"/>
  <c r="K6982" i="4" s="1"/>
  <c r="J6896" i="4"/>
  <c r="K6896" i="4" s="1"/>
  <c r="J6874" i="4"/>
  <c r="K6874" i="4" s="1"/>
  <c r="J6854" i="4"/>
  <c r="K6854" i="4" s="1"/>
  <c r="J6815" i="4"/>
  <c r="K6815" i="4" s="1"/>
  <c r="J6795" i="4"/>
  <c r="K6795" i="4" s="1"/>
  <c r="J6687" i="4"/>
  <c r="K6687" i="4" s="1"/>
  <c r="J6671" i="4"/>
  <c r="K6671" i="4" s="1"/>
  <c r="J6624" i="4"/>
  <c r="K6624" i="4" s="1"/>
  <c r="J6610" i="4"/>
  <c r="K6610" i="4" s="1"/>
  <c r="J6597" i="4"/>
  <c r="K6597" i="4" s="1"/>
  <c r="J7363" i="4"/>
  <c r="K7363" i="4" s="1"/>
  <c r="J7054" i="4"/>
  <c r="K7054" i="4" s="1"/>
  <c r="J6961" i="4"/>
  <c r="K6961" i="4" s="1"/>
  <c r="J6938" i="4"/>
  <c r="K6938" i="4" s="1"/>
  <c r="J6915" i="4"/>
  <c r="K6915" i="4" s="1"/>
  <c r="J6835" i="4"/>
  <c r="K6835" i="4" s="1"/>
  <c r="J6814" i="4"/>
  <c r="K6814" i="4" s="1"/>
  <c r="J6777" i="4"/>
  <c r="K6777" i="4" s="1"/>
  <c r="J6758" i="4"/>
  <c r="K6758" i="4" s="1"/>
  <c r="J6741" i="4"/>
  <c r="K6741" i="4" s="1"/>
  <c r="J6722" i="4"/>
  <c r="K6722" i="4" s="1"/>
  <c r="J6705" i="4"/>
  <c r="K6705" i="4" s="1"/>
  <c r="J6655" i="4"/>
  <c r="K6655" i="4" s="1"/>
  <c r="J6638" i="4"/>
  <c r="K6638" i="4" s="1"/>
  <c r="J6584" i="4"/>
  <c r="K6584" i="4" s="1"/>
  <c r="J6572" i="4"/>
  <c r="K6572" i="4" s="1"/>
  <c r="J6560" i="4"/>
  <c r="K6560" i="4" s="1"/>
  <c r="J6548" i="4"/>
  <c r="K6548" i="4" s="1"/>
  <c r="J6536" i="4"/>
  <c r="K6536" i="4" s="1"/>
  <c r="J6524" i="4"/>
  <c r="K6524" i="4" s="1"/>
  <c r="J6512" i="4"/>
  <c r="K6512" i="4" s="1"/>
  <c r="J6500" i="4"/>
  <c r="K6500" i="4" s="1"/>
  <c r="J6488" i="4"/>
  <c r="K6488" i="4" s="1"/>
  <c r="J6476" i="4"/>
  <c r="K6476" i="4" s="1"/>
  <c r="J6464" i="4"/>
  <c r="K6464" i="4" s="1"/>
  <c r="J6452" i="4"/>
  <c r="K6452" i="4" s="1"/>
  <c r="J6440" i="4"/>
  <c r="K6440" i="4" s="1"/>
  <c r="J6428" i="4"/>
  <c r="K6428" i="4" s="1"/>
  <c r="J6416" i="4"/>
  <c r="K6416" i="4" s="1"/>
  <c r="J6404" i="4"/>
  <c r="K6404" i="4" s="1"/>
  <c r="J6392" i="4"/>
  <c r="K6392" i="4" s="1"/>
  <c r="J6380" i="4"/>
  <c r="K6380" i="4" s="1"/>
  <c r="J6368" i="4"/>
  <c r="K6368" i="4" s="1"/>
  <c r="J6356" i="4"/>
  <c r="K6356" i="4" s="1"/>
  <c r="J6344" i="4"/>
  <c r="K6344" i="4" s="1"/>
  <c r="J6332" i="4"/>
  <c r="K6332" i="4" s="1"/>
  <c r="J6320" i="4"/>
  <c r="K6320" i="4" s="1"/>
  <c r="J6308" i="4"/>
  <c r="K6308" i="4" s="1"/>
  <c r="J6296" i="4"/>
  <c r="K6296" i="4" s="1"/>
  <c r="J6284" i="4"/>
  <c r="K6284" i="4" s="1"/>
  <c r="J6272" i="4"/>
  <c r="K6272" i="4" s="1"/>
  <c r="J6260" i="4"/>
  <c r="K6260" i="4" s="1"/>
  <c r="J6248" i="4"/>
  <c r="K6248" i="4" s="1"/>
  <c r="J6236" i="4"/>
  <c r="K6236" i="4" s="1"/>
  <c r="J6224" i="4"/>
  <c r="K6224" i="4" s="1"/>
  <c r="J6212" i="4"/>
  <c r="K6212" i="4" s="1"/>
  <c r="J6200" i="4"/>
  <c r="K6200" i="4" s="1"/>
  <c r="J6188" i="4"/>
  <c r="K6188" i="4" s="1"/>
  <c r="J6176" i="4"/>
  <c r="K6176" i="4" s="1"/>
  <c r="J6164" i="4"/>
  <c r="K6164" i="4" s="1"/>
  <c r="J6152" i="4"/>
  <c r="K6152" i="4" s="1"/>
  <c r="J6140" i="4"/>
  <c r="K6140" i="4" s="1"/>
  <c r="J6128" i="4"/>
  <c r="K6128" i="4" s="1"/>
  <c r="J6116" i="4"/>
  <c r="K6116" i="4" s="1"/>
  <c r="J6104" i="4"/>
  <c r="K6104" i="4" s="1"/>
  <c r="J6092" i="4"/>
  <c r="K6092" i="4" s="1"/>
  <c r="J6080" i="4"/>
  <c r="K6080" i="4" s="1"/>
  <c r="J6068" i="4"/>
  <c r="K6068" i="4" s="1"/>
  <c r="J8522" i="4"/>
  <c r="K8522" i="4" s="1"/>
  <c r="J7347" i="4"/>
  <c r="K7347" i="4" s="1"/>
  <c r="J7099" i="4"/>
  <c r="K7099" i="4" s="1"/>
  <c r="J7027" i="4"/>
  <c r="K7027" i="4" s="1"/>
  <c r="J7004" i="4"/>
  <c r="K7004" i="4" s="1"/>
  <c r="J6981" i="4"/>
  <c r="K6981" i="4" s="1"/>
  <c r="J6958" i="4"/>
  <c r="K6958" i="4" s="1"/>
  <c r="J6895" i="4"/>
  <c r="K6895" i="4" s="1"/>
  <c r="J6873" i="4"/>
  <c r="K6873" i="4" s="1"/>
  <c r="J6853" i="4"/>
  <c r="K6853" i="4" s="1"/>
  <c r="J6794" i="4"/>
  <c r="K6794" i="4" s="1"/>
  <c r="J6686" i="4"/>
  <c r="K6686" i="4" s="1"/>
  <c r="J6670" i="4"/>
  <c r="K6670" i="4" s="1"/>
  <c r="J6623" i="4"/>
  <c r="K6623" i="4" s="1"/>
  <c r="J6609" i="4"/>
  <c r="K6609" i="4" s="1"/>
  <c r="J6596" i="4"/>
  <c r="K6596" i="4" s="1"/>
  <c r="J8217" i="4"/>
  <c r="K8217" i="4" s="1"/>
  <c r="J7053" i="4"/>
  <c r="K7053" i="4" s="1"/>
  <c r="J6937" i="4"/>
  <c r="K6937" i="4" s="1"/>
  <c r="J6914" i="4"/>
  <c r="K6914" i="4" s="1"/>
  <c r="J6851" i="4"/>
  <c r="K6851" i="4" s="1"/>
  <c r="J6831" i="4"/>
  <c r="K6831" i="4" s="1"/>
  <c r="J6813" i="4"/>
  <c r="K6813" i="4" s="1"/>
  <c r="J6776" i="4"/>
  <c r="K6776" i="4" s="1"/>
  <c r="J6757" i="4"/>
  <c r="K6757" i="4" s="1"/>
  <c r="J6740" i="4"/>
  <c r="K6740" i="4" s="1"/>
  <c r="J6721" i="4"/>
  <c r="K6721" i="4" s="1"/>
  <c r="J6704" i="4"/>
  <c r="K6704" i="4" s="1"/>
  <c r="J6651" i="4"/>
  <c r="K6651" i="4" s="1"/>
  <c r="J6637" i="4"/>
  <c r="K6637" i="4" s="1"/>
  <c r="J6583" i="4"/>
  <c r="K6583" i="4" s="1"/>
  <c r="J6571" i="4"/>
  <c r="K6571" i="4" s="1"/>
  <c r="J6559" i="4"/>
  <c r="K6559" i="4" s="1"/>
  <c r="J6547" i="4"/>
  <c r="K6547" i="4" s="1"/>
  <c r="J6535" i="4"/>
  <c r="K6535" i="4" s="1"/>
  <c r="J6523" i="4"/>
  <c r="K6523" i="4" s="1"/>
  <c r="J6511" i="4"/>
  <c r="K6511" i="4" s="1"/>
  <c r="J6499" i="4"/>
  <c r="K6499" i="4" s="1"/>
  <c r="J6487" i="4"/>
  <c r="K6487" i="4" s="1"/>
  <c r="J6475" i="4"/>
  <c r="K6475" i="4" s="1"/>
  <c r="J6463" i="4"/>
  <c r="K6463" i="4" s="1"/>
  <c r="J6451" i="4"/>
  <c r="K6451" i="4" s="1"/>
  <c r="J6439" i="4"/>
  <c r="K6439" i="4" s="1"/>
  <c r="J6427" i="4"/>
  <c r="K6427" i="4" s="1"/>
  <c r="J6415" i="4"/>
  <c r="K6415" i="4" s="1"/>
  <c r="J6403" i="4"/>
  <c r="K6403" i="4" s="1"/>
  <c r="J6391" i="4"/>
  <c r="K6391" i="4" s="1"/>
  <c r="J6379" i="4"/>
  <c r="K6379" i="4" s="1"/>
  <c r="J6367" i="4"/>
  <c r="K6367" i="4" s="1"/>
  <c r="J6355" i="4"/>
  <c r="K6355" i="4" s="1"/>
  <c r="J6343" i="4"/>
  <c r="K6343" i="4" s="1"/>
  <c r="J6331" i="4"/>
  <c r="K6331" i="4" s="1"/>
  <c r="J6319" i="4"/>
  <c r="K6319" i="4" s="1"/>
  <c r="J6307" i="4"/>
  <c r="K6307" i="4" s="1"/>
  <c r="J6295" i="4"/>
  <c r="K6295" i="4" s="1"/>
  <c r="J6283" i="4"/>
  <c r="K6283" i="4" s="1"/>
  <c r="J6271" i="4"/>
  <c r="K6271" i="4" s="1"/>
  <c r="J6259" i="4"/>
  <c r="K6259" i="4" s="1"/>
  <c r="J6247" i="4"/>
  <c r="K6247" i="4" s="1"/>
  <c r="J6235" i="4"/>
  <c r="K6235" i="4" s="1"/>
  <c r="J6223" i="4"/>
  <c r="K6223" i="4" s="1"/>
  <c r="J6211" i="4"/>
  <c r="K6211" i="4" s="1"/>
  <c r="J6199" i="4"/>
  <c r="K6199" i="4" s="1"/>
  <c r="J6187" i="4"/>
  <c r="K6187" i="4" s="1"/>
  <c r="J6175" i="4"/>
  <c r="K6175" i="4" s="1"/>
  <c r="J6163" i="4"/>
  <c r="K6163" i="4" s="1"/>
  <c r="J6151" i="4"/>
  <c r="K6151" i="4" s="1"/>
  <c r="J6139" i="4"/>
  <c r="K6139" i="4" s="1"/>
  <c r="J8040" i="4"/>
  <c r="K8040" i="4" s="1"/>
  <c r="J7023" i="4"/>
  <c r="K7023" i="4" s="1"/>
  <c r="J7003" i="4"/>
  <c r="K7003" i="4" s="1"/>
  <c r="J6980" i="4"/>
  <c r="K6980" i="4" s="1"/>
  <c r="J6957" i="4"/>
  <c r="K6957" i="4" s="1"/>
  <c r="J6934" i="4"/>
  <c r="K6934" i="4" s="1"/>
  <c r="J6891" i="4"/>
  <c r="K6891" i="4" s="1"/>
  <c r="J6872" i="4"/>
  <c r="K6872" i="4" s="1"/>
  <c r="J6850" i="4"/>
  <c r="K6850" i="4" s="1"/>
  <c r="J6793" i="4"/>
  <c r="K6793" i="4" s="1"/>
  <c r="J6756" i="4"/>
  <c r="K6756" i="4" s="1"/>
  <c r="J6720" i="4"/>
  <c r="K6720" i="4" s="1"/>
  <c r="J6685" i="4"/>
  <c r="K6685" i="4" s="1"/>
  <c r="J6669" i="4"/>
  <c r="K6669" i="4" s="1"/>
  <c r="J6636" i="4"/>
  <c r="K6636" i="4" s="1"/>
  <c r="J6622" i="4"/>
  <c r="K6622" i="4" s="1"/>
  <c r="J6608" i="4"/>
  <c r="K6608" i="4" s="1"/>
  <c r="J6595" i="4"/>
  <c r="K6595" i="4" s="1"/>
  <c r="J7874" i="4"/>
  <c r="K7874" i="4" s="1"/>
  <c r="J7303" i="4"/>
  <c r="K7303" i="4" s="1"/>
  <c r="J7089" i="4"/>
  <c r="K7089" i="4" s="1"/>
  <c r="J7052" i="4"/>
  <c r="K7052" i="4" s="1"/>
  <c r="J6913" i="4"/>
  <c r="K6913" i="4" s="1"/>
  <c r="J6830" i="4"/>
  <c r="K6830" i="4" s="1"/>
  <c r="J6812" i="4"/>
  <c r="K6812" i="4" s="1"/>
  <c r="J6792" i="4"/>
  <c r="K6792" i="4" s="1"/>
  <c r="J6775" i="4"/>
  <c r="K6775" i="4" s="1"/>
  <c r="J6755" i="4"/>
  <c r="K6755" i="4" s="1"/>
  <c r="J6739" i="4"/>
  <c r="K6739" i="4" s="1"/>
  <c r="J6719" i="4"/>
  <c r="K6719" i="4" s="1"/>
  <c r="J6703" i="4"/>
  <c r="K6703" i="4" s="1"/>
  <c r="J6684" i="4"/>
  <c r="K6684" i="4" s="1"/>
  <c r="J6650" i="4"/>
  <c r="K6650" i="4" s="1"/>
  <c r="J6582" i="4"/>
  <c r="K6582" i="4" s="1"/>
  <c r="J6570" i="4"/>
  <c r="K6570" i="4" s="1"/>
  <c r="J6558" i="4"/>
  <c r="K6558" i="4" s="1"/>
  <c r="J6546" i="4"/>
  <c r="K6546" i="4" s="1"/>
  <c r="J6534" i="4"/>
  <c r="K6534" i="4" s="1"/>
  <c r="J6522" i="4"/>
  <c r="K6522" i="4" s="1"/>
  <c r="J6510" i="4"/>
  <c r="K6510" i="4" s="1"/>
  <c r="J6498" i="4"/>
  <c r="K6498" i="4" s="1"/>
  <c r="J6486" i="4"/>
  <c r="K6486" i="4" s="1"/>
  <c r="J6474" i="4"/>
  <c r="K6474" i="4" s="1"/>
  <c r="J6462" i="4"/>
  <c r="K6462" i="4" s="1"/>
  <c r="J6450" i="4"/>
  <c r="K6450" i="4" s="1"/>
  <c r="J6438" i="4"/>
  <c r="K6438" i="4" s="1"/>
  <c r="J6426" i="4"/>
  <c r="K6426" i="4" s="1"/>
  <c r="J6414" i="4"/>
  <c r="K6414" i="4" s="1"/>
  <c r="J6402" i="4"/>
  <c r="K6402" i="4" s="1"/>
  <c r="J6390" i="4"/>
  <c r="K6390" i="4" s="1"/>
  <c r="J6378" i="4"/>
  <c r="K6378" i="4" s="1"/>
  <c r="J6366" i="4"/>
  <c r="K6366" i="4" s="1"/>
  <c r="J6354" i="4"/>
  <c r="K6354" i="4" s="1"/>
  <c r="J6342" i="4"/>
  <c r="K6342" i="4" s="1"/>
  <c r="J6330" i="4"/>
  <c r="K6330" i="4" s="1"/>
  <c r="J6318" i="4"/>
  <c r="K6318" i="4" s="1"/>
  <c r="J6306" i="4"/>
  <c r="K6306" i="4" s="1"/>
  <c r="J6294" i="4"/>
  <c r="K6294" i="4" s="1"/>
  <c r="J6282" i="4"/>
  <c r="K6282" i="4" s="1"/>
  <c r="J6270" i="4"/>
  <c r="K6270" i="4" s="1"/>
  <c r="J6258" i="4"/>
  <c r="K6258" i="4" s="1"/>
  <c r="J6246" i="4"/>
  <c r="K6246" i="4" s="1"/>
  <c r="J6234" i="4"/>
  <c r="K6234" i="4" s="1"/>
  <c r="J6222" i="4"/>
  <c r="K6222" i="4" s="1"/>
  <c r="J6210" i="4"/>
  <c r="K6210" i="4" s="1"/>
  <c r="J6198" i="4"/>
  <c r="K6198" i="4" s="1"/>
  <c r="J6186" i="4"/>
  <c r="K6186" i="4" s="1"/>
  <c r="J6999" i="4"/>
  <c r="K6999" i="4" s="1"/>
  <c r="J6138" i="4"/>
  <c r="K6138" i="4" s="1"/>
  <c r="J6090" i="4"/>
  <c r="K6090" i="4" s="1"/>
  <c r="J5975" i="4"/>
  <c r="K5975" i="4" s="1"/>
  <c r="J5959" i="4"/>
  <c r="K5959" i="4" s="1"/>
  <c r="J5942" i="4"/>
  <c r="K5942" i="4" s="1"/>
  <c r="J5911" i="4"/>
  <c r="K5911" i="4" s="1"/>
  <c r="J5894" i="4"/>
  <c r="K5894" i="4" s="1"/>
  <c r="J5879" i="4"/>
  <c r="K5879" i="4" s="1"/>
  <c r="J5850" i="4"/>
  <c r="K5850" i="4" s="1"/>
  <c r="J5804" i="4"/>
  <c r="K5804" i="4" s="1"/>
  <c r="J5773" i="4"/>
  <c r="K5773" i="4" s="1"/>
  <c r="J5758" i="4"/>
  <c r="K5758" i="4" s="1"/>
  <c r="J5729" i="4"/>
  <c r="K5729" i="4" s="1"/>
  <c r="J5683" i="4"/>
  <c r="K5683" i="4" s="1"/>
  <c r="J5667" i="4"/>
  <c r="K5667" i="4" s="1"/>
  <c r="J5652" i="4"/>
  <c r="K5652" i="4" s="1"/>
  <c r="J5637" i="4"/>
  <c r="K5637" i="4" s="1"/>
  <c r="J5606" i="4"/>
  <c r="K5606" i="4" s="1"/>
  <c r="J5591" i="4"/>
  <c r="K5591" i="4" s="1"/>
  <c r="J5562" i="4"/>
  <c r="K5562" i="4" s="1"/>
  <c r="J5548" i="4"/>
  <c r="K5548" i="4" s="1"/>
  <c r="J5495" i="4"/>
  <c r="K5495" i="4" s="1"/>
  <c r="J5483" i="4"/>
  <c r="K5483" i="4" s="1"/>
  <c r="J5471" i="4"/>
  <c r="K5471" i="4" s="1"/>
  <c r="J5459" i="4"/>
  <c r="K5459" i="4" s="1"/>
  <c r="J5447" i="4"/>
  <c r="K5447" i="4" s="1"/>
  <c r="J5435" i="4"/>
  <c r="K5435" i="4" s="1"/>
  <c r="J6979" i="4"/>
  <c r="K6979" i="4" s="1"/>
  <c r="J6020" i="4"/>
  <c r="K6020" i="4" s="1"/>
  <c r="J5995" i="4"/>
  <c r="K5995" i="4" s="1"/>
  <c r="J5974" i="4"/>
  <c r="K5974" i="4" s="1"/>
  <c r="J5926" i="4"/>
  <c r="K5926" i="4" s="1"/>
  <c r="J5864" i="4"/>
  <c r="K5864" i="4" s="1"/>
  <c r="J5833" i="4"/>
  <c r="K5833" i="4" s="1"/>
  <c r="J5818" i="4"/>
  <c r="K5818" i="4" s="1"/>
  <c r="J5789" i="4"/>
  <c r="K5789" i="4" s="1"/>
  <c r="J5743" i="4"/>
  <c r="K5743" i="4" s="1"/>
  <c r="J5727" i="4"/>
  <c r="K5727" i="4" s="1"/>
  <c r="J5712" i="4"/>
  <c r="K5712" i="4" s="1"/>
  <c r="J5697" i="4"/>
  <c r="K5697" i="4" s="1"/>
  <c r="J5666" i="4"/>
  <c r="K5666" i="4" s="1"/>
  <c r="J5651" i="4"/>
  <c r="K5651" i="4" s="1"/>
  <c r="J5622" i="4"/>
  <c r="K5622" i="4" s="1"/>
  <c r="J5576" i="4"/>
  <c r="K5576" i="4" s="1"/>
  <c r="J5547" i="4"/>
  <c r="K5547" i="4" s="1"/>
  <c r="J5534" i="4"/>
  <c r="K5534" i="4" s="1"/>
  <c r="J5521" i="4"/>
  <c r="K5521" i="4" s="1"/>
  <c r="J5508" i="4"/>
  <c r="K5508" i="4" s="1"/>
  <c r="J5423" i="4"/>
  <c r="K5423" i="4" s="1"/>
  <c r="J5411" i="4"/>
  <c r="K5411" i="4" s="1"/>
  <c r="J5399" i="4"/>
  <c r="K5399" i="4" s="1"/>
  <c r="J5387" i="4"/>
  <c r="K5387" i="4" s="1"/>
  <c r="J5375" i="4"/>
  <c r="K5375" i="4" s="1"/>
  <c r="J5363" i="4"/>
  <c r="K5363" i="4" s="1"/>
  <c r="J5351" i="4"/>
  <c r="K5351" i="4" s="1"/>
  <c r="J5339" i="4"/>
  <c r="K5339" i="4" s="1"/>
  <c r="J5327" i="4"/>
  <c r="K5327" i="4" s="1"/>
  <c r="J5315" i="4"/>
  <c r="K5315" i="4" s="1"/>
  <c r="J5303" i="4"/>
  <c r="K5303" i="4" s="1"/>
  <c r="J5291" i="4"/>
  <c r="K5291" i="4" s="1"/>
  <c r="J5279" i="4"/>
  <c r="K5279" i="4" s="1"/>
  <c r="J5267" i="4"/>
  <c r="K5267" i="4" s="1"/>
  <c r="J5255" i="4"/>
  <c r="K5255" i="4" s="1"/>
  <c r="J5243" i="4"/>
  <c r="K5243" i="4" s="1"/>
  <c r="J5231" i="4"/>
  <c r="K5231" i="4" s="1"/>
  <c r="J5219" i="4"/>
  <c r="K5219" i="4" s="1"/>
  <c r="J5207" i="4"/>
  <c r="K5207" i="4" s="1"/>
  <c r="J5195" i="4"/>
  <c r="K5195" i="4" s="1"/>
  <c r="J5183" i="4"/>
  <c r="K5183" i="4" s="1"/>
  <c r="J5171" i="4"/>
  <c r="K5171" i="4" s="1"/>
  <c r="J5159" i="4"/>
  <c r="K5159" i="4" s="1"/>
  <c r="J5147" i="4"/>
  <c r="K5147" i="4" s="1"/>
  <c r="J5135" i="4"/>
  <c r="K5135" i="4" s="1"/>
  <c r="J5123" i="4"/>
  <c r="K5123" i="4" s="1"/>
  <c r="J5111" i="4"/>
  <c r="K5111" i="4" s="1"/>
  <c r="J5099" i="4"/>
  <c r="K5099" i="4" s="1"/>
  <c r="J5087" i="4"/>
  <c r="K5087" i="4" s="1"/>
  <c r="J5075" i="4"/>
  <c r="K5075" i="4" s="1"/>
  <c r="J5063" i="4"/>
  <c r="K5063" i="4" s="1"/>
  <c r="J5051" i="4"/>
  <c r="K5051" i="4" s="1"/>
  <c r="J5039" i="4"/>
  <c r="K5039" i="4" s="1"/>
  <c r="J5027" i="4"/>
  <c r="K5027" i="4" s="1"/>
  <c r="J5015" i="4"/>
  <c r="K5015" i="4" s="1"/>
  <c r="J5003" i="4"/>
  <c r="K5003" i="4" s="1"/>
  <c r="J4991" i="4"/>
  <c r="K4991" i="4" s="1"/>
  <c r="J4979" i="4"/>
  <c r="K4979" i="4" s="1"/>
  <c r="J4967" i="4"/>
  <c r="K4967" i="4" s="1"/>
  <c r="J4955" i="4"/>
  <c r="K4955" i="4" s="1"/>
  <c r="J4943" i="4"/>
  <c r="K4943" i="4" s="1"/>
  <c r="J4931" i="4"/>
  <c r="K4931" i="4" s="1"/>
  <c r="J4919" i="4"/>
  <c r="K4919" i="4" s="1"/>
  <c r="J4907" i="4"/>
  <c r="K4907" i="4" s="1"/>
  <c r="J4895" i="4"/>
  <c r="K4895" i="4" s="1"/>
  <c r="J6956" i="4"/>
  <c r="K6956" i="4" s="1"/>
  <c r="J6129" i="4"/>
  <c r="K6129" i="4" s="1"/>
  <c r="J6081" i="4"/>
  <c r="K6081" i="4" s="1"/>
  <c r="J6047" i="4"/>
  <c r="K6047" i="4" s="1"/>
  <c r="J5973" i="4"/>
  <c r="K5973" i="4" s="1"/>
  <c r="J5958" i="4"/>
  <c r="K5958" i="4" s="1"/>
  <c r="J5941" i="4"/>
  <c r="K5941" i="4" s="1"/>
  <c r="J5925" i="4"/>
  <c r="K5925" i="4" s="1"/>
  <c r="J5910" i="4"/>
  <c r="K5910" i="4" s="1"/>
  <c r="J5893" i="4"/>
  <c r="K5893" i="4" s="1"/>
  <c r="J5878" i="4"/>
  <c r="K5878" i="4" s="1"/>
  <c r="J5849" i="4"/>
  <c r="K5849" i="4" s="1"/>
  <c r="J5803" i="4"/>
  <c r="K5803" i="4" s="1"/>
  <c r="J5787" i="4"/>
  <c r="K5787" i="4" s="1"/>
  <c r="J5772" i="4"/>
  <c r="K5772" i="4" s="1"/>
  <c r="J5757" i="4"/>
  <c r="K5757" i="4" s="1"/>
  <c r="J5726" i="4"/>
  <c r="K5726" i="4" s="1"/>
  <c r="J5711" i="4"/>
  <c r="K5711" i="4" s="1"/>
  <c r="J5682" i="4"/>
  <c r="K5682" i="4" s="1"/>
  <c r="J5636" i="4"/>
  <c r="K5636" i="4" s="1"/>
  <c r="J5605" i="4"/>
  <c r="K5605" i="4" s="1"/>
  <c r="J5590" i="4"/>
  <c r="K5590" i="4" s="1"/>
  <c r="J5561" i="4"/>
  <c r="K5561" i="4" s="1"/>
  <c r="J5507" i="4"/>
  <c r="K5507" i="4" s="1"/>
  <c r="J5494" i="4"/>
  <c r="K5494" i="4" s="1"/>
  <c r="J5482" i="4"/>
  <c r="K5482" i="4" s="1"/>
  <c r="J5470" i="4"/>
  <c r="K5470" i="4" s="1"/>
  <c r="J5458" i="4"/>
  <c r="K5458" i="4" s="1"/>
  <c r="J5446" i="4"/>
  <c r="K5446" i="4" s="1"/>
  <c r="J5434" i="4"/>
  <c r="K5434" i="4" s="1"/>
  <c r="J6933" i="4"/>
  <c r="K6933" i="4" s="1"/>
  <c r="J6045" i="4"/>
  <c r="K6045" i="4" s="1"/>
  <c r="J6019" i="4"/>
  <c r="K6019" i="4" s="1"/>
  <c r="J5994" i="4"/>
  <c r="K5994" i="4" s="1"/>
  <c r="J5863" i="4"/>
  <c r="K5863" i="4" s="1"/>
  <c r="J5847" i="4"/>
  <c r="K5847" i="4" s="1"/>
  <c r="J5832" i="4"/>
  <c r="K5832" i="4" s="1"/>
  <c r="J5817" i="4"/>
  <c r="K5817" i="4" s="1"/>
  <c r="J5786" i="4"/>
  <c r="K5786" i="4" s="1"/>
  <c r="J5771" i="4"/>
  <c r="K5771" i="4" s="1"/>
  <c r="J5742" i="4"/>
  <c r="K5742" i="4" s="1"/>
  <c r="J5696" i="4"/>
  <c r="K5696" i="4" s="1"/>
  <c r="J5665" i="4"/>
  <c r="K5665" i="4" s="1"/>
  <c r="J5650" i="4"/>
  <c r="K5650" i="4" s="1"/>
  <c r="J5621" i="4"/>
  <c r="K5621" i="4" s="1"/>
  <c r="J5575" i="4"/>
  <c r="K5575" i="4" s="1"/>
  <c r="J5560" i="4"/>
  <c r="K5560" i="4" s="1"/>
  <c r="J5546" i="4"/>
  <c r="K5546" i="4" s="1"/>
  <c r="J5533" i="4"/>
  <c r="K5533" i="4" s="1"/>
  <c r="J5520" i="4"/>
  <c r="K5520" i="4" s="1"/>
  <c r="J5422" i="4"/>
  <c r="K5422" i="4" s="1"/>
  <c r="J5410" i="4"/>
  <c r="K5410" i="4" s="1"/>
  <c r="J5398" i="4"/>
  <c r="K5398" i="4" s="1"/>
  <c r="J5386" i="4"/>
  <c r="K5386" i="4" s="1"/>
  <c r="J5374" i="4"/>
  <c r="K5374" i="4" s="1"/>
  <c r="J5362" i="4"/>
  <c r="K5362" i="4" s="1"/>
  <c r="J5350" i="4"/>
  <c r="K5350" i="4" s="1"/>
  <c r="J5338" i="4"/>
  <c r="K5338" i="4" s="1"/>
  <c r="J5326" i="4"/>
  <c r="K5326" i="4" s="1"/>
  <c r="J5314" i="4"/>
  <c r="K5314" i="4" s="1"/>
  <c r="J5302" i="4"/>
  <c r="K5302" i="4" s="1"/>
  <c r="J5290" i="4"/>
  <c r="K5290" i="4" s="1"/>
  <c r="J5278" i="4"/>
  <c r="K5278" i="4" s="1"/>
  <c r="J5266" i="4"/>
  <c r="K5266" i="4" s="1"/>
  <c r="J5254" i="4"/>
  <c r="K5254" i="4" s="1"/>
  <c r="J5242" i="4"/>
  <c r="K5242" i="4" s="1"/>
  <c r="J5230" i="4"/>
  <c r="K5230" i="4" s="1"/>
  <c r="J5218" i="4"/>
  <c r="K5218" i="4" s="1"/>
  <c r="J5206" i="4"/>
  <c r="K5206" i="4" s="1"/>
  <c r="J5194" i="4"/>
  <c r="K5194" i="4" s="1"/>
  <c r="J5182" i="4"/>
  <c r="K5182" i="4" s="1"/>
  <c r="J5170" i="4"/>
  <c r="K5170" i="4" s="1"/>
  <c r="J5158" i="4"/>
  <c r="K5158" i="4" s="1"/>
  <c r="J5146" i="4"/>
  <c r="K5146" i="4" s="1"/>
  <c r="J5134" i="4"/>
  <c r="K5134" i="4" s="1"/>
  <c r="J5122" i="4"/>
  <c r="K5122" i="4" s="1"/>
  <c r="J5110" i="4"/>
  <c r="K5110" i="4" s="1"/>
  <c r="J5098" i="4"/>
  <c r="K5098" i="4" s="1"/>
  <c r="J5086" i="4"/>
  <c r="K5086" i="4" s="1"/>
  <c r="J5074" i="4"/>
  <c r="K5074" i="4" s="1"/>
  <c r="J5062" i="4"/>
  <c r="K5062" i="4" s="1"/>
  <c r="J5050" i="4"/>
  <c r="K5050" i="4" s="1"/>
  <c r="J5038" i="4"/>
  <c r="K5038" i="4" s="1"/>
  <c r="J5026" i="4"/>
  <c r="K5026" i="4" s="1"/>
  <c r="J5014" i="4"/>
  <c r="K5014" i="4" s="1"/>
  <c r="J5002" i="4"/>
  <c r="K5002" i="4" s="1"/>
  <c r="J4990" i="4"/>
  <c r="K4990" i="4" s="1"/>
  <c r="J4978" i="4"/>
  <c r="K4978" i="4" s="1"/>
  <c r="J4966" i="4"/>
  <c r="K4966" i="4" s="1"/>
  <c r="J4954" i="4"/>
  <c r="K4954" i="4" s="1"/>
  <c r="J4942" i="4"/>
  <c r="K4942" i="4" s="1"/>
  <c r="J4930" i="4"/>
  <c r="K4930" i="4" s="1"/>
  <c r="J6910" i="4"/>
  <c r="K6910" i="4" s="1"/>
  <c r="J6127" i="4"/>
  <c r="K6127" i="4" s="1"/>
  <c r="J6079" i="4"/>
  <c r="K6079" i="4" s="1"/>
  <c r="J5972" i="4"/>
  <c r="K5972" i="4" s="1"/>
  <c r="J5957" i="4"/>
  <c r="K5957" i="4" s="1"/>
  <c r="J5940" i="4"/>
  <c r="K5940" i="4" s="1"/>
  <c r="J5924" i="4"/>
  <c r="K5924" i="4" s="1"/>
  <c r="J5909" i="4"/>
  <c r="K5909" i="4" s="1"/>
  <c r="J5892" i="4"/>
  <c r="K5892" i="4" s="1"/>
  <c r="J5877" i="4"/>
  <c r="K5877" i="4" s="1"/>
  <c r="J5846" i="4"/>
  <c r="K5846" i="4" s="1"/>
  <c r="J5831" i="4"/>
  <c r="K5831" i="4" s="1"/>
  <c r="J5802" i="4"/>
  <c r="K5802" i="4" s="1"/>
  <c r="J5756" i="4"/>
  <c r="K5756" i="4" s="1"/>
  <c r="J5725" i="4"/>
  <c r="K5725" i="4" s="1"/>
  <c r="J5710" i="4"/>
  <c r="K5710" i="4" s="1"/>
  <c r="J5681" i="4"/>
  <c r="K5681" i="4" s="1"/>
  <c r="J5635" i="4"/>
  <c r="K5635" i="4" s="1"/>
  <c r="J5619" i="4"/>
  <c r="K5619" i="4" s="1"/>
  <c r="J5604" i="4"/>
  <c r="K5604" i="4" s="1"/>
  <c r="J5589" i="4"/>
  <c r="K5589" i="4" s="1"/>
  <c r="J5559" i="4"/>
  <c r="K5559" i="4" s="1"/>
  <c r="J5519" i="4"/>
  <c r="K5519" i="4" s="1"/>
  <c r="J5506" i="4"/>
  <c r="K5506" i="4" s="1"/>
  <c r="J5493" i="4"/>
  <c r="K5493" i="4" s="1"/>
  <c r="J5481" i="4"/>
  <c r="K5481" i="4" s="1"/>
  <c r="J5469" i="4"/>
  <c r="K5469" i="4" s="1"/>
  <c r="J5457" i="4"/>
  <c r="K5457" i="4" s="1"/>
  <c r="J5445" i="4"/>
  <c r="K5445" i="4" s="1"/>
  <c r="J5433" i="4"/>
  <c r="K5433" i="4" s="1"/>
  <c r="J6890" i="4"/>
  <c r="K6890" i="4" s="1"/>
  <c r="J6044" i="4"/>
  <c r="K6044" i="4" s="1"/>
  <c r="J6018" i="4"/>
  <c r="K6018" i="4" s="1"/>
  <c r="J5990" i="4"/>
  <c r="K5990" i="4" s="1"/>
  <c r="J5955" i="4"/>
  <c r="K5955" i="4" s="1"/>
  <c r="J5939" i="4"/>
  <c r="K5939" i="4" s="1"/>
  <c r="J5907" i="4"/>
  <c r="K5907" i="4" s="1"/>
  <c r="J5891" i="4"/>
  <c r="K5891" i="4" s="1"/>
  <c r="J5862" i="4"/>
  <c r="K5862" i="4" s="1"/>
  <c r="J5816" i="4"/>
  <c r="K5816" i="4" s="1"/>
  <c r="J5785" i="4"/>
  <c r="K5785" i="4" s="1"/>
  <c r="J5770" i="4"/>
  <c r="K5770" i="4" s="1"/>
  <c r="J5741" i="4"/>
  <c r="K5741" i="4" s="1"/>
  <c r="J5695" i="4"/>
  <c r="K5695" i="4" s="1"/>
  <c r="J5679" i="4"/>
  <c r="K5679" i="4" s="1"/>
  <c r="J5664" i="4"/>
  <c r="K5664" i="4" s="1"/>
  <c r="J5649" i="4"/>
  <c r="K5649" i="4" s="1"/>
  <c r="J5618" i="4"/>
  <c r="K5618" i="4" s="1"/>
  <c r="J5603" i="4"/>
  <c r="K5603" i="4" s="1"/>
  <c r="J5574" i="4"/>
  <c r="K5574" i="4" s="1"/>
  <c r="J5545" i="4"/>
  <c r="K5545" i="4" s="1"/>
  <c r="J5532" i="4"/>
  <c r="K5532" i="4" s="1"/>
  <c r="J5421" i="4"/>
  <c r="K5421" i="4" s="1"/>
  <c r="J5409" i="4"/>
  <c r="K5409" i="4" s="1"/>
  <c r="J5397" i="4"/>
  <c r="K5397" i="4" s="1"/>
  <c r="J5385" i="4"/>
  <c r="K5385" i="4" s="1"/>
  <c r="J5373" i="4"/>
  <c r="K5373" i="4" s="1"/>
  <c r="J5361" i="4"/>
  <c r="K5361" i="4" s="1"/>
  <c r="J5349" i="4"/>
  <c r="K5349" i="4" s="1"/>
  <c r="J5337" i="4"/>
  <c r="K5337" i="4" s="1"/>
  <c r="J5325" i="4"/>
  <c r="K5325" i="4" s="1"/>
  <c r="J5313" i="4"/>
  <c r="K5313" i="4" s="1"/>
  <c r="J5301" i="4"/>
  <c r="K5301" i="4" s="1"/>
  <c r="J5289" i="4"/>
  <c r="K5289" i="4" s="1"/>
  <c r="J5277" i="4"/>
  <c r="K5277" i="4" s="1"/>
  <c r="J5265" i="4"/>
  <c r="K5265" i="4" s="1"/>
  <c r="J5253" i="4"/>
  <c r="K5253" i="4" s="1"/>
  <c r="J5241" i="4"/>
  <c r="K5241" i="4" s="1"/>
  <c r="J5229" i="4"/>
  <c r="K5229" i="4" s="1"/>
  <c r="J5217" i="4"/>
  <c r="K5217" i="4" s="1"/>
  <c r="J5205" i="4"/>
  <c r="K5205" i="4" s="1"/>
  <c r="J5193" i="4"/>
  <c r="K5193" i="4" s="1"/>
  <c r="J5181" i="4"/>
  <c r="K5181" i="4" s="1"/>
  <c r="J5169" i="4"/>
  <c r="K5169" i="4" s="1"/>
  <c r="J5157" i="4"/>
  <c r="K5157" i="4" s="1"/>
  <c r="J5145" i="4"/>
  <c r="K5145" i="4" s="1"/>
  <c r="J5133" i="4"/>
  <c r="K5133" i="4" s="1"/>
  <c r="J5121" i="4"/>
  <c r="K5121" i="4" s="1"/>
  <c r="J5109" i="4"/>
  <c r="K5109" i="4" s="1"/>
  <c r="J5097" i="4"/>
  <c r="K5097" i="4" s="1"/>
  <c r="J5085" i="4"/>
  <c r="K5085" i="4" s="1"/>
  <c r="J5073" i="4"/>
  <c r="K5073" i="4" s="1"/>
  <c r="J5061" i="4"/>
  <c r="K5061" i="4" s="1"/>
  <c r="J5049" i="4"/>
  <c r="K5049" i="4" s="1"/>
  <c r="J5037" i="4"/>
  <c r="K5037" i="4" s="1"/>
  <c r="J5025" i="4"/>
  <c r="K5025" i="4" s="1"/>
  <c r="J5013" i="4"/>
  <c r="K5013" i="4" s="1"/>
  <c r="J5001" i="4"/>
  <c r="K5001" i="4" s="1"/>
  <c r="J4989" i="4"/>
  <c r="K4989" i="4" s="1"/>
  <c r="J6871" i="4"/>
  <c r="K6871" i="4" s="1"/>
  <c r="J6126" i="4"/>
  <c r="K6126" i="4" s="1"/>
  <c r="J6078" i="4"/>
  <c r="K6078" i="4" s="1"/>
  <c r="J5971" i="4"/>
  <c r="K5971" i="4" s="1"/>
  <c r="J5954" i="4"/>
  <c r="K5954" i="4" s="1"/>
  <c r="J5923" i="4"/>
  <c r="K5923" i="4" s="1"/>
  <c r="J5906" i="4"/>
  <c r="K5906" i="4" s="1"/>
  <c r="J5876" i="4"/>
  <c r="K5876" i="4" s="1"/>
  <c r="J5845" i="4"/>
  <c r="K5845" i="4" s="1"/>
  <c r="J5830" i="4"/>
  <c r="K5830" i="4" s="1"/>
  <c r="J5801" i="4"/>
  <c r="K5801" i="4" s="1"/>
  <c r="J5755" i="4"/>
  <c r="K5755" i="4" s="1"/>
  <c r="J5739" i="4"/>
  <c r="K5739" i="4" s="1"/>
  <c r="J5724" i="4"/>
  <c r="K5724" i="4" s="1"/>
  <c r="J5709" i="4"/>
  <c r="K5709" i="4" s="1"/>
  <c r="J5678" i="4"/>
  <c r="K5678" i="4" s="1"/>
  <c r="J5663" i="4"/>
  <c r="K5663" i="4" s="1"/>
  <c r="J5634" i="4"/>
  <c r="K5634" i="4" s="1"/>
  <c r="J5588" i="4"/>
  <c r="K5588" i="4" s="1"/>
  <c r="J5558" i="4"/>
  <c r="K5558" i="4" s="1"/>
  <c r="J5531" i="4"/>
  <c r="K5531" i="4" s="1"/>
  <c r="J5518" i="4"/>
  <c r="K5518" i="4" s="1"/>
  <c r="J5505" i="4"/>
  <c r="K5505" i="4" s="1"/>
  <c r="J5492" i="4"/>
  <c r="K5492" i="4" s="1"/>
  <c r="J5480" i="4"/>
  <c r="K5480" i="4" s="1"/>
  <c r="J5468" i="4"/>
  <c r="K5468" i="4" s="1"/>
  <c r="J5456" i="4"/>
  <c r="K5456" i="4" s="1"/>
  <c r="J5444" i="4"/>
  <c r="K5444" i="4" s="1"/>
  <c r="J5432" i="4"/>
  <c r="K5432" i="4" s="1"/>
  <c r="J6849" i="4"/>
  <c r="K6849" i="4" s="1"/>
  <c r="J6043" i="4"/>
  <c r="K6043" i="4" s="1"/>
  <c r="J5989" i="4"/>
  <c r="K5989" i="4" s="1"/>
  <c r="J5938" i="4"/>
  <c r="K5938" i="4" s="1"/>
  <c r="J5890" i="4"/>
  <c r="K5890" i="4" s="1"/>
  <c r="J5861" i="4"/>
  <c r="K5861" i="4" s="1"/>
  <c r="J5815" i="4"/>
  <c r="K5815" i="4" s="1"/>
  <c r="J5799" i="4"/>
  <c r="K5799" i="4" s="1"/>
  <c r="J5784" i="4"/>
  <c r="K5784" i="4" s="1"/>
  <c r="J5769" i="4"/>
  <c r="K5769" i="4" s="1"/>
  <c r="J5738" i="4"/>
  <c r="K5738" i="4" s="1"/>
  <c r="J5723" i="4"/>
  <c r="K5723" i="4" s="1"/>
  <c r="J5694" i="4"/>
  <c r="K5694" i="4" s="1"/>
  <c r="J5648" i="4"/>
  <c r="K5648" i="4" s="1"/>
  <c r="J5617" i="4"/>
  <c r="K5617" i="4" s="1"/>
  <c r="J5602" i="4"/>
  <c r="K5602" i="4" s="1"/>
  <c r="J5573" i="4"/>
  <c r="K5573" i="4" s="1"/>
  <c r="J5544" i="4"/>
  <c r="K5544" i="4" s="1"/>
  <c r="J5420" i="4"/>
  <c r="K5420" i="4" s="1"/>
  <c r="J5408" i="4"/>
  <c r="K5408" i="4" s="1"/>
  <c r="J5396" i="4"/>
  <c r="K5396" i="4" s="1"/>
  <c r="J5384" i="4"/>
  <c r="K5384" i="4" s="1"/>
  <c r="J5372" i="4"/>
  <c r="K5372" i="4" s="1"/>
  <c r="J5360" i="4"/>
  <c r="K5360" i="4" s="1"/>
  <c r="J5348" i="4"/>
  <c r="K5348" i="4" s="1"/>
  <c r="J5336" i="4"/>
  <c r="K5336" i="4" s="1"/>
  <c r="J5324" i="4"/>
  <c r="K5324" i="4" s="1"/>
  <c r="J5312" i="4"/>
  <c r="K5312" i="4" s="1"/>
  <c r="J5300" i="4"/>
  <c r="K5300" i="4" s="1"/>
  <c r="J5288" i="4"/>
  <c r="K5288" i="4" s="1"/>
  <c r="J5276" i="4"/>
  <c r="K5276" i="4" s="1"/>
  <c r="J5264" i="4"/>
  <c r="K5264" i="4" s="1"/>
  <c r="J5252" i="4"/>
  <c r="K5252" i="4" s="1"/>
  <c r="J5240" i="4"/>
  <c r="K5240" i="4" s="1"/>
  <c r="J6117" i="4"/>
  <c r="K6117" i="4" s="1"/>
  <c r="J6011" i="4"/>
  <c r="K6011" i="4" s="1"/>
  <c r="J5970" i="4"/>
  <c r="K5970" i="4" s="1"/>
  <c r="J5953" i="4"/>
  <c r="K5953" i="4" s="1"/>
  <c r="J5937" i="4"/>
  <c r="K5937" i="4" s="1"/>
  <c r="J5922" i="4"/>
  <c r="K5922" i="4" s="1"/>
  <c r="J5905" i="4"/>
  <c r="K5905" i="4" s="1"/>
  <c r="J5875" i="4"/>
  <c r="K5875" i="4" s="1"/>
  <c r="J5859" i="4"/>
  <c r="K5859" i="4" s="1"/>
  <c r="J5844" i="4"/>
  <c r="K5844" i="4" s="1"/>
  <c r="J5829" i="4"/>
  <c r="K5829" i="4" s="1"/>
  <c r="J5798" i="4"/>
  <c r="K5798" i="4" s="1"/>
  <c r="J5783" i="4"/>
  <c r="K5783" i="4" s="1"/>
  <c r="J5754" i="4"/>
  <c r="K5754" i="4" s="1"/>
  <c r="J5708" i="4"/>
  <c r="K5708" i="4" s="1"/>
  <c r="J5677" i="4"/>
  <c r="K5677" i="4" s="1"/>
  <c r="J5662" i="4"/>
  <c r="K5662" i="4" s="1"/>
  <c r="J5633" i="4"/>
  <c r="K5633" i="4" s="1"/>
  <c r="J5587" i="4"/>
  <c r="K5587" i="4" s="1"/>
  <c r="J5571" i="4"/>
  <c r="K5571" i="4" s="1"/>
  <c r="J5557" i="4"/>
  <c r="K5557" i="4" s="1"/>
  <c r="J5543" i="4"/>
  <c r="K5543" i="4" s="1"/>
  <c r="J5530" i="4"/>
  <c r="K5530" i="4" s="1"/>
  <c r="J5517" i="4"/>
  <c r="K5517" i="4" s="1"/>
  <c r="J5504" i="4"/>
  <c r="K5504" i="4" s="1"/>
  <c r="J5491" i="4"/>
  <c r="K5491" i="4" s="1"/>
  <c r="J5479" i="4"/>
  <c r="K5479" i="4" s="1"/>
  <c r="J5467" i="4"/>
  <c r="K5467" i="4" s="1"/>
  <c r="J5455" i="4"/>
  <c r="K5455" i="4" s="1"/>
  <c r="J5443" i="4"/>
  <c r="K5443" i="4" s="1"/>
  <c r="J5431" i="4"/>
  <c r="K5431" i="4" s="1"/>
  <c r="J6071" i="4"/>
  <c r="K6071" i="4" s="1"/>
  <c r="J6042" i="4"/>
  <c r="K6042" i="4" s="1"/>
  <c r="J6009" i="4"/>
  <c r="K6009" i="4" s="1"/>
  <c r="J5987" i="4"/>
  <c r="K5987" i="4" s="1"/>
  <c r="J5889" i="4"/>
  <c r="K5889" i="4" s="1"/>
  <c r="J5858" i="4"/>
  <c r="K5858" i="4" s="1"/>
  <c r="J5843" i="4"/>
  <c r="K5843" i="4" s="1"/>
  <c r="J5814" i="4"/>
  <c r="K5814" i="4" s="1"/>
  <c r="J5768" i="4"/>
  <c r="K5768" i="4" s="1"/>
  <c r="J5737" i="4"/>
  <c r="K5737" i="4" s="1"/>
  <c r="J5722" i="4"/>
  <c r="K5722" i="4" s="1"/>
  <c r="J5693" i="4"/>
  <c r="K5693" i="4" s="1"/>
  <c r="J5647" i="4"/>
  <c r="K5647" i="4" s="1"/>
  <c r="J5631" i="4"/>
  <c r="K5631" i="4" s="1"/>
  <c r="J5616" i="4"/>
  <c r="K5616" i="4" s="1"/>
  <c r="J5601" i="4"/>
  <c r="K5601" i="4" s="1"/>
  <c r="J5570" i="4"/>
  <c r="K5570" i="4" s="1"/>
  <c r="J5419" i="4"/>
  <c r="K5419" i="4" s="1"/>
  <c r="J5407" i="4"/>
  <c r="K5407" i="4" s="1"/>
  <c r="J5395" i="4"/>
  <c r="K5395" i="4" s="1"/>
  <c r="J5383" i="4"/>
  <c r="K5383" i="4" s="1"/>
  <c r="J5371" i="4"/>
  <c r="K5371" i="4" s="1"/>
  <c r="J5359" i="4"/>
  <c r="K5359" i="4" s="1"/>
  <c r="J5347" i="4"/>
  <c r="K5347" i="4" s="1"/>
  <c r="J5335" i="4"/>
  <c r="K5335" i="4" s="1"/>
  <c r="J5323" i="4"/>
  <c r="K5323" i="4" s="1"/>
  <c r="J5311" i="4"/>
  <c r="K5311" i="4" s="1"/>
  <c r="J5299" i="4"/>
  <c r="K5299" i="4" s="1"/>
  <c r="J5287" i="4"/>
  <c r="K5287" i="4" s="1"/>
  <c r="J5275" i="4"/>
  <c r="K5275" i="4" s="1"/>
  <c r="J5263" i="4"/>
  <c r="K5263" i="4" s="1"/>
  <c r="J5251" i="4"/>
  <c r="K5251" i="4" s="1"/>
  <c r="J5239" i="4"/>
  <c r="K5239" i="4" s="1"/>
  <c r="J5227" i="4"/>
  <c r="K5227" i="4" s="1"/>
  <c r="J5215" i="4"/>
  <c r="K5215" i="4" s="1"/>
  <c r="J5203" i="4"/>
  <c r="K5203" i="4" s="1"/>
  <c r="J5191" i="4"/>
  <c r="K5191" i="4" s="1"/>
  <c r="J6791" i="4"/>
  <c r="K6791" i="4" s="1"/>
  <c r="J6115" i="4"/>
  <c r="K6115" i="4" s="1"/>
  <c r="J6069" i="4"/>
  <c r="K6069" i="4" s="1"/>
  <c r="J5986" i="4"/>
  <c r="K5986" i="4" s="1"/>
  <c r="J5969" i="4"/>
  <c r="K5969" i="4" s="1"/>
  <c r="J5952" i="4"/>
  <c r="K5952" i="4" s="1"/>
  <c r="J5936" i="4"/>
  <c r="K5936" i="4" s="1"/>
  <c r="J5921" i="4"/>
  <c r="K5921" i="4" s="1"/>
  <c r="J5904" i="4"/>
  <c r="K5904" i="4" s="1"/>
  <c r="J5874" i="4"/>
  <c r="K5874" i="4" s="1"/>
  <c r="J5828" i="4"/>
  <c r="K5828" i="4" s="1"/>
  <c r="J5797" i="4"/>
  <c r="K5797" i="4" s="1"/>
  <c r="J5782" i="4"/>
  <c r="K5782" i="4" s="1"/>
  <c r="J5753" i="4"/>
  <c r="K5753" i="4" s="1"/>
  <c r="J5707" i="4"/>
  <c r="K5707" i="4" s="1"/>
  <c r="J5691" i="4"/>
  <c r="K5691" i="4" s="1"/>
  <c r="J5676" i="4"/>
  <c r="K5676" i="4" s="1"/>
  <c r="J5661" i="4"/>
  <c r="K5661" i="4" s="1"/>
  <c r="J5630" i="4"/>
  <c r="K5630" i="4" s="1"/>
  <c r="J5615" i="4"/>
  <c r="K5615" i="4" s="1"/>
  <c r="J5586" i="4"/>
  <c r="K5586" i="4" s="1"/>
  <c r="J5556" i="4"/>
  <c r="K5556" i="4" s="1"/>
  <c r="J5542" i="4"/>
  <c r="K5542" i="4" s="1"/>
  <c r="J5529" i="4"/>
  <c r="K5529" i="4" s="1"/>
  <c r="J5516" i="4"/>
  <c r="K5516" i="4" s="1"/>
  <c r="J5503" i="4"/>
  <c r="K5503" i="4" s="1"/>
  <c r="J5490" i="4"/>
  <c r="K5490" i="4" s="1"/>
  <c r="J5478" i="4"/>
  <c r="K5478" i="4" s="1"/>
  <c r="J5466" i="4"/>
  <c r="K5466" i="4" s="1"/>
  <c r="J5454" i="4"/>
  <c r="K5454" i="4" s="1"/>
  <c r="J5442" i="4"/>
  <c r="K5442" i="4" s="1"/>
  <c r="J6008" i="4"/>
  <c r="K6008" i="4" s="1"/>
  <c r="J5985" i="4"/>
  <c r="K5985" i="4" s="1"/>
  <c r="J5967" i="4"/>
  <c r="K5967" i="4" s="1"/>
  <c r="J5951" i="4"/>
  <c r="K5951" i="4" s="1"/>
  <c r="J5919" i="4"/>
  <c r="K5919" i="4" s="1"/>
  <c r="J5903" i="4"/>
  <c r="K5903" i="4" s="1"/>
  <c r="J5888" i="4"/>
  <c r="K5888" i="4" s="1"/>
  <c r="J5857" i="4"/>
  <c r="K5857" i="4" s="1"/>
  <c r="J5842" i="4"/>
  <c r="K5842" i="4" s="1"/>
  <c r="J5813" i="4"/>
  <c r="K5813" i="4" s="1"/>
  <c r="J5767" i="4"/>
  <c r="K5767" i="4" s="1"/>
  <c r="J5751" i="4"/>
  <c r="K5751" i="4" s="1"/>
  <c r="J5736" i="4"/>
  <c r="K5736" i="4" s="1"/>
  <c r="J5721" i="4"/>
  <c r="K5721" i="4" s="1"/>
  <c r="J5690" i="4"/>
  <c r="K5690" i="4" s="1"/>
  <c r="J5675" i="4"/>
  <c r="K5675" i="4" s="1"/>
  <c r="J5646" i="4"/>
  <c r="K5646" i="4" s="1"/>
  <c r="J5600" i="4"/>
  <c r="K5600" i="4" s="1"/>
  <c r="J5569" i="4"/>
  <c r="K5569" i="4" s="1"/>
  <c r="J5555" i="4"/>
  <c r="K5555" i="4" s="1"/>
  <c r="J5430" i="4"/>
  <c r="K5430" i="4" s="1"/>
  <c r="J5418" i="4"/>
  <c r="K5418" i="4" s="1"/>
  <c r="J5406" i="4"/>
  <c r="K5406" i="4" s="1"/>
  <c r="J5394" i="4"/>
  <c r="K5394" i="4" s="1"/>
  <c r="J5382" i="4"/>
  <c r="K5382" i="4" s="1"/>
  <c r="J5370" i="4"/>
  <c r="K5370" i="4" s="1"/>
  <c r="J5358" i="4"/>
  <c r="K5358" i="4" s="1"/>
  <c r="J5346" i="4"/>
  <c r="K5346" i="4" s="1"/>
  <c r="J5334" i="4"/>
  <c r="K5334" i="4" s="1"/>
  <c r="J5322" i="4"/>
  <c r="K5322" i="4" s="1"/>
  <c r="J5310" i="4"/>
  <c r="K5310" i="4" s="1"/>
  <c r="J5298" i="4"/>
  <c r="K5298" i="4" s="1"/>
  <c r="J5286" i="4"/>
  <c r="K5286" i="4" s="1"/>
  <c r="J5274" i="4"/>
  <c r="K5274" i="4" s="1"/>
  <c r="J5262" i="4"/>
  <c r="K5262" i="4" s="1"/>
  <c r="J5250" i="4"/>
  <c r="K5250" i="4" s="1"/>
  <c r="J5238" i="4"/>
  <c r="K5238" i="4" s="1"/>
  <c r="J5226" i="4"/>
  <c r="K5226" i="4" s="1"/>
  <c r="J5214" i="4"/>
  <c r="K5214" i="4" s="1"/>
  <c r="J5202" i="4"/>
  <c r="K5202" i="4" s="1"/>
  <c r="J5190" i="4"/>
  <c r="K5190" i="4" s="1"/>
  <c r="J5178" i="4"/>
  <c r="K5178" i="4" s="1"/>
  <c r="J5166" i="4"/>
  <c r="K5166" i="4" s="1"/>
  <c r="J6174" i="4"/>
  <c r="K6174" i="4" s="1"/>
  <c r="J6114" i="4"/>
  <c r="K6114" i="4" s="1"/>
  <c r="J6067" i="4"/>
  <c r="K6067" i="4" s="1"/>
  <c r="J6035" i="4"/>
  <c r="K6035" i="4" s="1"/>
  <c r="J5966" i="4"/>
  <c r="K5966" i="4" s="1"/>
  <c r="J5935" i="4"/>
  <c r="K5935" i="4" s="1"/>
  <c r="J5918" i="4"/>
  <c r="K5918" i="4" s="1"/>
  <c r="J5873" i="4"/>
  <c r="K5873" i="4" s="1"/>
  <c r="J5827" i="4"/>
  <c r="K5827" i="4" s="1"/>
  <c r="J5811" i="4"/>
  <c r="K5811" i="4" s="1"/>
  <c r="J5796" i="4"/>
  <c r="K5796" i="4" s="1"/>
  <c r="J5781" i="4"/>
  <c r="K5781" i="4" s="1"/>
  <c r="J5750" i="4"/>
  <c r="K5750" i="4" s="1"/>
  <c r="J5735" i="4"/>
  <c r="K5735" i="4" s="1"/>
  <c r="J5706" i="4"/>
  <c r="K5706" i="4" s="1"/>
  <c r="J5660" i="4"/>
  <c r="K5660" i="4" s="1"/>
  <c r="J5629" i="4"/>
  <c r="K5629" i="4" s="1"/>
  <c r="J5614" i="4"/>
  <c r="K5614" i="4" s="1"/>
  <c r="J5585" i="4"/>
  <c r="K5585" i="4" s="1"/>
  <c r="J5541" i="4"/>
  <c r="K5541" i="4" s="1"/>
  <c r="J5528" i="4"/>
  <c r="K5528" i="4" s="1"/>
  <c r="J5515" i="4"/>
  <c r="K5515" i="4" s="1"/>
  <c r="J5502" i="4"/>
  <c r="K5502" i="4" s="1"/>
  <c r="J5489" i="4"/>
  <c r="K5489" i="4" s="1"/>
  <c r="J5477" i="4"/>
  <c r="K5477" i="4" s="1"/>
  <c r="J5465" i="4"/>
  <c r="K5465" i="4" s="1"/>
  <c r="J5453" i="4"/>
  <c r="K5453" i="4" s="1"/>
  <c r="J5441" i="4"/>
  <c r="K5441" i="4" s="1"/>
  <c r="J6033" i="4"/>
  <c r="K6033" i="4" s="1"/>
  <c r="J6007" i="4"/>
  <c r="K6007" i="4" s="1"/>
  <c r="J5984" i="4"/>
  <c r="K5984" i="4" s="1"/>
  <c r="J5950" i="4"/>
  <c r="K5950" i="4" s="1"/>
  <c r="J5902" i="4"/>
  <c r="K5902" i="4" s="1"/>
  <c r="J5887" i="4"/>
  <c r="K5887" i="4" s="1"/>
  <c r="J5871" i="4"/>
  <c r="K5871" i="4" s="1"/>
  <c r="J5856" i="4"/>
  <c r="K5856" i="4" s="1"/>
  <c r="J5841" i="4"/>
  <c r="K5841" i="4" s="1"/>
  <c r="J5810" i="4"/>
  <c r="K5810" i="4" s="1"/>
  <c r="J5795" i="4"/>
  <c r="K5795" i="4" s="1"/>
  <c r="J5766" i="4"/>
  <c r="K5766" i="4" s="1"/>
  <c r="J5720" i="4"/>
  <c r="K5720" i="4" s="1"/>
  <c r="J5689" i="4"/>
  <c r="K5689" i="4" s="1"/>
  <c r="J5674" i="4"/>
  <c r="K5674" i="4" s="1"/>
  <c r="J5645" i="4"/>
  <c r="K5645" i="4" s="1"/>
  <c r="J5599" i="4"/>
  <c r="K5599" i="4" s="1"/>
  <c r="J5583" i="4"/>
  <c r="K5583" i="4" s="1"/>
  <c r="J5568" i="4"/>
  <c r="K5568" i="4" s="1"/>
  <c r="J5554" i="4"/>
  <c r="K5554" i="4" s="1"/>
  <c r="J5429" i="4"/>
  <c r="K5429" i="4" s="1"/>
  <c r="J5417" i="4"/>
  <c r="K5417" i="4" s="1"/>
  <c r="J5405" i="4"/>
  <c r="K5405" i="4" s="1"/>
  <c r="J5393" i="4"/>
  <c r="K5393" i="4" s="1"/>
  <c r="J5381" i="4"/>
  <c r="K5381" i="4" s="1"/>
  <c r="J5369" i="4"/>
  <c r="K5369" i="4" s="1"/>
  <c r="J5357" i="4"/>
  <c r="K5357" i="4" s="1"/>
  <c r="J5345" i="4"/>
  <c r="K5345" i="4" s="1"/>
  <c r="J5333" i="4"/>
  <c r="K5333" i="4" s="1"/>
  <c r="J5321" i="4"/>
  <c r="K5321" i="4" s="1"/>
  <c r="J5309" i="4"/>
  <c r="K5309" i="4" s="1"/>
  <c r="J5297" i="4"/>
  <c r="K5297" i="4" s="1"/>
  <c r="J5285" i="4"/>
  <c r="K5285" i="4" s="1"/>
  <c r="J5273" i="4"/>
  <c r="K5273" i="4" s="1"/>
  <c r="J5261" i="4"/>
  <c r="K5261" i="4" s="1"/>
  <c r="J5249" i="4"/>
  <c r="K5249" i="4" s="1"/>
  <c r="J5237" i="4"/>
  <c r="K5237" i="4" s="1"/>
  <c r="J5225" i="4"/>
  <c r="K5225" i="4" s="1"/>
  <c r="J5213" i="4"/>
  <c r="K5213" i="4" s="1"/>
  <c r="J5201" i="4"/>
  <c r="K5201" i="4" s="1"/>
  <c r="J5189" i="4"/>
  <c r="K5189" i="4" s="1"/>
  <c r="J5177" i="4"/>
  <c r="K5177" i="4" s="1"/>
  <c r="J5165" i="4"/>
  <c r="K5165" i="4" s="1"/>
  <c r="J5153" i="4"/>
  <c r="K5153" i="4" s="1"/>
  <c r="J5141" i="4"/>
  <c r="K5141" i="4" s="1"/>
  <c r="J5129" i="4"/>
  <c r="K5129" i="4" s="1"/>
  <c r="J5117" i="4"/>
  <c r="K5117" i="4" s="1"/>
  <c r="J5105" i="4"/>
  <c r="K5105" i="4" s="1"/>
  <c r="J5093" i="4"/>
  <c r="K5093" i="4" s="1"/>
  <c r="J5081" i="4"/>
  <c r="K5081" i="4" s="1"/>
  <c r="J5069" i="4"/>
  <c r="K5069" i="4" s="1"/>
  <c r="J5057" i="4"/>
  <c r="K5057" i="4" s="1"/>
  <c r="J5045" i="4"/>
  <c r="K5045" i="4" s="1"/>
  <c r="J5033" i="4"/>
  <c r="K5033" i="4" s="1"/>
  <c r="J5021" i="4"/>
  <c r="K5021" i="4" s="1"/>
  <c r="J5009" i="4"/>
  <c r="K5009" i="4" s="1"/>
  <c r="J4997" i="4"/>
  <c r="K4997" i="4" s="1"/>
  <c r="J4985" i="4"/>
  <c r="K4985" i="4" s="1"/>
  <c r="J4973" i="4"/>
  <c r="K4973" i="4" s="1"/>
  <c r="J4961" i="4"/>
  <c r="K4961" i="4" s="1"/>
  <c r="J6105" i="4"/>
  <c r="K6105" i="4" s="1"/>
  <c r="J6066" i="4"/>
  <c r="K6066" i="4" s="1"/>
  <c r="J5965" i="4"/>
  <c r="K5965" i="4" s="1"/>
  <c r="J5949" i="4"/>
  <c r="K5949" i="4" s="1"/>
  <c r="J5934" i="4"/>
  <c r="K5934" i="4" s="1"/>
  <c r="J5917" i="4"/>
  <c r="K5917" i="4" s="1"/>
  <c r="J5901" i="4"/>
  <c r="K5901" i="4" s="1"/>
  <c r="J5870" i="4"/>
  <c r="K5870" i="4" s="1"/>
  <c r="J5855" i="4"/>
  <c r="K5855" i="4" s="1"/>
  <c r="J5826" i="4"/>
  <c r="K5826" i="4" s="1"/>
  <c r="J5780" i="4"/>
  <c r="K5780" i="4" s="1"/>
  <c r="J5749" i="4"/>
  <c r="K5749" i="4" s="1"/>
  <c r="J5734" i="4"/>
  <c r="K5734" i="4" s="1"/>
  <c r="J5705" i="4"/>
  <c r="K5705" i="4" s="1"/>
  <c r="J5659" i="4"/>
  <c r="K5659" i="4" s="1"/>
  <c r="J5643" i="4"/>
  <c r="K5643" i="4" s="1"/>
  <c r="J5628" i="4"/>
  <c r="K5628" i="4" s="1"/>
  <c r="J5613" i="4"/>
  <c r="K5613" i="4" s="1"/>
  <c r="J5582" i="4"/>
  <c r="K5582" i="4" s="1"/>
  <c r="J5567" i="4"/>
  <c r="K5567" i="4" s="1"/>
  <c r="J5540" i="4"/>
  <c r="K5540" i="4" s="1"/>
  <c r="J5527" i="4"/>
  <c r="K5527" i="4" s="1"/>
  <c r="J5514" i="4"/>
  <c r="K5514" i="4" s="1"/>
  <c r="J5501" i="4"/>
  <c r="K5501" i="4" s="1"/>
  <c r="J5488" i="4"/>
  <c r="K5488" i="4" s="1"/>
  <c r="J5476" i="4"/>
  <c r="K5476" i="4" s="1"/>
  <c r="J5464" i="4"/>
  <c r="K5464" i="4" s="1"/>
  <c r="J5452" i="4"/>
  <c r="K5452" i="4" s="1"/>
  <c r="J5440" i="4"/>
  <c r="K5440" i="4" s="1"/>
  <c r="J6162" i="4"/>
  <c r="K6162" i="4" s="1"/>
  <c r="J6032" i="4"/>
  <c r="K6032" i="4" s="1"/>
  <c r="J6006" i="4"/>
  <c r="K6006" i="4" s="1"/>
  <c r="J5983" i="4"/>
  <c r="K5983" i="4" s="1"/>
  <c r="J5886" i="4"/>
  <c r="K5886" i="4" s="1"/>
  <c r="J5840" i="4"/>
  <c r="K5840" i="4" s="1"/>
  <c r="J5809" i="4"/>
  <c r="K5809" i="4" s="1"/>
  <c r="J5794" i="4"/>
  <c r="K5794" i="4" s="1"/>
  <c r="J5765" i="4"/>
  <c r="K5765" i="4" s="1"/>
  <c r="J5719" i="4"/>
  <c r="K5719" i="4" s="1"/>
  <c r="J5703" i="4"/>
  <c r="K5703" i="4" s="1"/>
  <c r="J5688" i="4"/>
  <c r="K5688" i="4" s="1"/>
  <c r="J5673" i="4"/>
  <c r="K5673" i="4" s="1"/>
  <c r="J5642" i="4"/>
  <c r="K5642" i="4" s="1"/>
  <c r="J5627" i="4"/>
  <c r="K5627" i="4" s="1"/>
  <c r="J5598" i="4"/>
  <c r="K5598" i="4" s="1"/>
  <c r="J5553" i="4"/>
  <c r="K5553" i="4" s="1"/>
  <c r="J5500" i="4"/>
  <c r="K5500" i="4" s="1"/>
  <c r="J5428" i="4"/>
  <c r="K5428" i="4" s="1"/>
  <c r="J5416" i="4"/>
  <c r="K5416" i="4" s="1"/>
  <c r="J5404" i="4"/>
  <c r="K5404" i="4" s="1"/>
  <c r="J5392" i="4"/>
  <c r="K5392" i="4" s="1"/>
  <c r="J5380" i="4"/>
  <c r="K5380" i="4" s="1"/>
  <c r="J5368" i="4"/>
  <c r="K5368" i="4" s="1"/>
  <c r="J5356" i="4"/>
  <c r="K5356" i="4" s="1"/>
  <c r="J5344" i="4"/>
  <c r="K5344" i="4" s="1"/>
  <c r="J5332" i="4"/>
  <c r="K5332" i="4" s="1"/>
  <c r="J5320" i="4"/>
  <c r="K5320" i="4" s="1"/>
  <c r="J5308" i="4"/>
  <c r="K5308" i="4" s="1"/>
  <c r="J5296" i="4"/>
  <c r="K5296" i="4" s="1"/>
  <c r="J5284" i="4"/>
  <c r="K5284" i="4" s="1"/>
  <c r="J5272" i="4"/>
  <c r="K5272" i="4" s="1"/>
  <c r="J5260" i="4"/>
  <c r="K5260" i="4" s="1"/>
  <c r="J5248" i="4"/>
  <c r="K5248" i="4" s="1"/>
  <c r="J5236" i="4"/>
  <c r="K5236" i="4" s="1"/>
  <c r="J5224" i="4"/>
  <c r="K5224" i="4" s="1"/>
  <c r="J5212" i="4"/>
  <c r="K5212" i="4" s="1"/>
  <c r="J6103" i="4"/>
  <c r="K6103" i="4" s="1"/>
  <c r="J5964" i="4"/>
  <c r="K5964" i="4" s="1"/>
  <c r="J5948" i="4"/>
  <c r="K5948" i="4" s="1"/>
  <c r="J5933" i="4"/>
  <c r="K5933" i="4" s="1"/>
  <c r="J5916" i="4"/>
  <c r="K5916" i="4" s="1"/>
  <c r="J5900" i="4"/>
  <c r="K5900" i="4" s="1"/>
  <c r="J5869" i="4"/>
  <c r="K5869" i="4" s="1"/>
  <c r="J5854" i="4"/>
  <c r="K5854" i="4" s="1"/>
  <c r="J5825" i="4"/>
  <c r="K5825" i="4" s="1"/>
  <c r="J5779" i="4"/>
  <c r="K5779" i="4" s="1"/>
  <c r="J5763" i="4"/>
  <c r="K5763" i="4" s="1"/>
  <c r="J5748" i="4"/>
  <c r="K5748" i="4" s="1"/>
  <c r="J5733" i="4"/>
  <c r="K5733" i="4" s="1"/>
  <c r="J5702" i="4"/>
  <c r="K5702" i="4" s="1"/>
  <c r="J5687" i="4"/>
  <c r="K5687" i="4" s="1"/>
  <c r="J5658" i="4"/>
  <c r="K5658" i="4" s="1"/>
  <c r="J5612" i="4"/>
  <c r="K5612" i="4" s="1"/>
  <c r="J5581" i="4"/>
  <c r="K5581" i="4" s="1"/>
  <c r="J5566" i="4"/>
  <c r="K5566" i="4" s="1"/>
  <c r="J5539" i="4"/>
  <c r="K5539" i="4" s="1"/>
  <c r="J5526" i="4"/>
  <c r="K5526" i="4" s="1"/>
  <c r="J5513" i="4"/>
  <c r="K5513" i="4" s="1"/>
  <c r="J5487" i="4"/>
  <c r="K5487" i="4" s="1"/>
  <c r="J5475" i="4"/>
  <c r="K5475" i="4" s="1"/>
  <c r="J5463" i="4"/>
  <c r="K5463" i="4" s="1"/>
  <c r="J5451" i="4"/>
  <c r="K5451" i="4" s="1"/>
  <c r="J5439" i="4"/>
  <c r="K5439" i="4" s="1"/>
  <c r="J6668" i="4"/>
  <c r="K6668" i="4" s="1"/>
  <c r="J6153" i="4"/>
  <c r="K6153" i="4" s="1"/>
  <c r="J6059" i="4"/>
  <c r="K6059" i="4" s="1"/>
  <c r="J6031" i="4"/>
  <c r="K6031" i="4" s="1"/>
  <c r="J5982" i="4"/>
  <c r="K5982" i="4" s="1"/>
  <c r="J5963" i="4"/>
  <c r="K5963" i="4" s="1"/>
  <c r="J5931" i="4"/>
  <c r="K5931" i="4" s="1"/>
  <c r="J5915" i="4"/>
  <c r="K5915" i="4" s="1"/>
  <c r="J5885" i="4"/>
  <c r="K5885" i="4" s="1"/>
  <c r="J5839" i="4"/>
  <c r="K5839" i="4" s="1"/>
  <c r="J5823" i="4"/>
  <c r="K5823" i="4" s="1"/>
  <c r="J5808" i="4"/>
  <c r="K5808" i="4" s="1"/>
  <c r="J5793" i="4"/>
  <c r="K5793" i="4" s="1"/>
  <c r="J5762" i="4"/>
  <c r="K5762" i="4" s="1"/>
  <c r="J5747" i="4"/>
  <c r="K5747" i="4" s="1"/>
  <c r="J5718" i="4"/>
  <c r="K5718" i="4" s="1"/>
  <c r="J5672" i="4"/>
  <c r="K5672" i="4" s="1"/>
  <c r="J5641" i="4"/>
  <c r="K5641" i="4" s="1"/>
  <c r="J5626" i="4"/>
  <c r="K5626" i="4" s="1"/>
  <c r="J5597" i="4"/>
  <c r="K5597" i="4" s="1"/>
  <c r="J5552" i="4"/>
  <c r="K5552" i="4" s="1"/>
  <c r="J5512" i="4"/>
  <c r="K5512" i="4" s="1"/>
  <c r="J5499" i="4"/>
  <c r="K5499" i="4" s="1"/>
  <c r="J5427" i="4"/>
  <c r="K5427" i="4" s="1"/>
  <c r="J5415" i="4"/>
  <c r="K5415" i="4" s="1"/>
  <c r="J5403" i="4"/>
  <c r="K5403" i="4" s="1"/>
  <c r="J5391" i="4"/>
  <c r="K5391" i="4" s="1"/>
  <c r="J5379" i="4"/>
  <c r="K5379" i="4" s="1"/>
  <c r="J5367" i="4"/>
  <c r="K5367" i="4" s="1"/>
  <c r="J5355" i="4"/>
  <c r="K5355" i="4" s="1"/>
  <c r="J5343" i="4"/>
  <c r="K5343" i="4" s="1"/>
  <c r="J5331" i="4"/>
  <c r="K5331" i="4" s="1"/>
  <c r="J6102" i="4"/>
  <c r="K6102" i="4" s="1"/>
  <c r="J6057" i="4"/>
  <c r="K6057" i="4" s="1"/>
  <c r="J6001" i="4"/>
  <c r="K6001" i="4" s="1"/>
  <c r="J5947" i="4"/>
  <c r="K5947" i="4" s="1"/>
  <c r="J5930" i="4"/>
  <c r="K5930" i="4" s="1"/>
  <c r="J5899" i="4"/>
  <c r="K5899" i="4" s="1"/>
  <c r="J5883" i="4"/>
  <c r="K5883" i="4" s="1"/>
  <c r="J5868" i="4"/>
  <c r="K5868" i="4" s="1"/>
  <c r="J5853" i="4"/>
  <c r="K5853" i="4" s="1"/>
  <c r="J5822" i="4"/>
  <c r="K5822" i="4" s="1"/>
  <c r="J5807" i="4"/>
  <c r="K5807" i="4" s="1"/>
  <c r="J5778" i="4"/>
  <c r="K5778" i="4" s="1"/>
  <c r="J5732" i="4"/>
  <c r="K5732" i="4" s="1"/>
  <c r="J5701" i="4"/>
  <c r="K5701" i="4" s="1"/>
  <c r="J5686" i="4"/>
  <c r="K5686" i="4" s="1"/>
  <c r="J5657" i="4"/>
  <c r="K5657" i="4" s="1"/>
  <c r="J5611" i="4"/>
  <c r="K5611" i="4" s="1"/>
  <c r="J5595" i="4"/>
  <c r="K5595" i="4" s="1"/>
  <c r="J5580" i="4"/>
  <c r="K5580" i="4" s="1"/>
  <c r="J5565" i="4"/>
  <c r="K5565" i="4" s="1"/>
  <c r="J5538" i="4"/>
  <c r="K5538" i="4" s="1"/>
  <c r="J5525" i="4"/>
  <c r="K5525" i="4" s="1"/>
  <c r="J5486" i="4"/>
  <c r="K5486" i="4" s="1"/>
  <c r="J5474" i="4"/>
  <c r="K5474" i="4" s="1"/>
  <c r="J5462" i="4"/>
  <c r="K5462" i="4" s="1"/>
  <c r="J5450" i="4"/>
  <c r="K5450" i="4" s="1"/>
  <c r="J5438" i="4"/>
  <c r="K5438" i="4" s="1"/>
  <c r="J7777" i="4"/>
  <c r="K7777" i="4" s="1"/>
  <c r="J6635" i="4"/>
  <c r="K6635" i="4" s="1"/>
  <c r="J6150" i="4"/>
  <c r="K6150" i="4" s="1"/>
  <c r="J6056" i="4"/>
  <c r="K6056" i="4" s="1"/>
  <c r="J6030" i="4"/>
  <c r="K6030" i="4" s="1"/>
  <c r="J5999" i="4"/>
  <c r="K5999" i="4" s="1"/>
  <c r="J5978" i="4"/>
  <c r="K5978" i="4" s="1"/>
  <c r="J5962" i="4"/>
  <c r="K5962" i="4" s="1"/>
  <c r="J5914" i="4"/>
  <c r="K5914" i="4" s="1"/>
  <c r="J5882" i="4"/>
  <c r="K5882" i="4" s="1"/>
  <c r="J5867" i="4"/>
  <c r="K5867" i="4" s="1"/>
  <c r="J5838" i="4"/>
  <c r="K5838" i="4" s="1"/>
  <c r="J5792" i="4"/>
  <c r="K5792" i="4" s="1"/>
  <c r="J5761" i="4"/>
  <c r="K5761" i="4" s="1"/>
  <c r="J5746" i="4"/>
  <c r="K5746" i="4" s="1"/>
  <c r="J5717" i="4"/>
  <c r="K5717" i="4" s="1"/>
  <c r="J5671" i="4"/>
  <c r="K5671" i="4" s="1"/>
  <c r="J5655" i="4"/>
  <c r="K5655" i="4" s="1"/>
  <c r="J5640" i="4"/>
  <c r="K5640" i="4" s="1"/>
  <c r="J5625" i="4"/>
  <c r="K5625" i="4" s="1"/>
  <c r="J5594" i="4"/>
  <c r="K5594" i="4" s="1"/>
  <c r="J5579" i="4"/>
  <c r="K5579" i="4" s="1"/>
  <c r="J5551" i="4"/>
  <c r="K5551" i="4" s="1"/>
  <c r="J5524" i="4"/>
  <c r="K5524" i="4" s="1"/>
  <c r="J5511" i="4"/>
  <c r="K5511" i="4" s="1"/>
  <c r="J5498" i="4"/>
  <c r="K5498" i="4" s="1"/>
  <c r="J5426" i="4"/>
  <c r="K5426" i="4" s="1"/>
  <c r="J5414" i="4"/>
  <c r="K5414" i="4" s="1"/>
  <c r="J5402" i="4"/>
  <c r="K5402" i="4" s="1"/>
  <c r="J5390" i="4"/>
  <c r="K5390" i="4" s="1"/>
  <c r="J5378" i="4"/>
  <c r="K5378" i="4" s="1"/>
  <c r="J5366" i="4"/>
  <c r="K5366" i="4" s="1"/>
  <c r="J5354" i="4"/>
  <c r="K5354" i="4" s="1"/>
  <c r="J5342" i="4"/>
  <c r="K5342" i="4" s="1"/>
  <c r="J5330" i="4"/>
  <c r="K5330" i="4" s="1"/>
  <c r="J5318" i="4"/>
  <c r="K5318" i="4" s="1"/>
  <c r="J5306" i="4"/>
  <c r="K5306" i="4" s="1"/>
  <c r="J5294" i="4"/>
  <c r="K5294" i="4" s="1"/>
  <c r="J5282" i="4"/>
  <c r="K5282" i="4" s="1"/>
  <c r="J5270" i="4"/>
  <c r="K5270" i="4" s="1"/>
  <c r="J5258" i="4"/>
  <c r="K5258" i="4" s="1"/>
  <c r="J6621" i="4"/>
  <c r="K6621" i="4" s="1"/>
  <c r="J6093" i="4"/>
  <c r="K6093" i="4" s="1"/>
  <c r="J5998" i="4"/>
  <c r="K5998" i="4" s="1"/>
  <c r="J5961" i="4"/>
  <c r="K5961" i="4" s="1"/>
  <c r="J5946" i="4"/>
  <c r="K5946" i="4" s="1"/>
  <c r="J5929" i="4"/>
  <c r="K5929" i="4" s="1"/>
  <c r="J5913" i="4"/>
  <c r="K5913" i="4" s="1"/>
  <c r="J5898" i="4"/>
  <c r="K5898" i="4" s="1"/>
  <c r="J5852" i="4"/>
  <c r="K5852" i="4" s="1"/>
  <c r="J5821" i="4"/>
  <c r="K5821" i="4" s="1"/>
  <c r="J5806" i="4"/>
  <c r="K5806" i="4" s="1"/>
  <c r="J5777" i="4"/>
  <c r="K5777" i="4" s="1"/>
  <c r="J5731" i="4"/>
  <c r="K5731" i="4" s="1"/>
  <c r="J5715" i="4"/>
  <c r="K5715" i="4" s="1"/>
  <c r="J5700" i="4"/>
  <c r="K5700" i="4" s="1"/>
  <c r="J5685" i="4"/>
  <c r="K5685" i="4" s="1"/>
  <c r="J5654" i="4"/>
  <c r="K5654" i="4" s="1"/>
  <c r="J5639" i="4"/>
  <c r="K5639" i="4" s="1"/>
  <c r="J5610" i="4"/>
  <c r="K5610" i="4" s="1"/>
  <c r="J5564" i="4"/>
  <c r="K5564" i="4" s="1"/>
  <c r="J5537" i="4"/>
  <c r="K5537" i="4" s="1"/>
  <c r="J5485" i="4"/>
  <c r="K5485" i="4" s="1"/>
  <c r="J5473" i="4"/>
  <c r="K5473" i="4" s="1"/>
  <c r="J5461" i="4"/>
  <c r="K5461" i="4" s="1"/>
  <c r="J5449" i="4"/>
  <c r="K5449" i="4" s="1"/>
  <c r="J5437" i="4"/>
  <c r="K5437" i="4" s="1"/>
  <c r="J6607" i="4"/>
  <c r="K6607" i="4" s="1"/>
  <c r="J6141" i="4"/>
  <c r="K6141" i="4" s="1"/>
  <c r="J6055" i="4"/>
  <c r="K6055" i="4" s="1"/>
  <c r="J5997" i="4"/>
  <c r="K5997" i="4" s="1"/>
  <c r="J5977" i="4"/>
  <c r="K5977" i="4" s="1"/>
  <c r="J5881" i="4"/>
  <c r="K5881" i="4" s="1"/>
  <c r="J5866" i="4"/>
  <c r="K5866" i="4" s="1"/>
  <c r="J5837" i="4"/>
  <c r="K5837" i="4" s="1"/>
  <c r="J5791" i="4"/>
  <c r="K5791" i="4" s="1"/>
  <c r="J5775" i="4"/>
  <c r="K5775" i="4" s="1"/>
  <c r="J5760" i="4"/>
  <c r="K5760" i="4" s="1"/>
  <c r="J5745" i="4"/>
  <c r="K5745" i="4" s="1"/>
  <c r="J5714" i="4"/>
  <c r="K5714" i="4" s="1"/>
  <c r="J5699" i="4"/>
  <c r="K5699" i="4" s="1"/>
  <c r="J5670" i="4"/>
  <c r="K5670" i="4" s="1"/>
  <c r="J5624" i="4"/>
  <c r="K5624" i="4" s="1"/>
  <c r="J5593" i="4"/>
  <c r="K5593" i="4" s="1"/>
  <c r="J5578" i="4"/>
  <c r="K5578" i="4" s="1"/>
  <c r="J5550" i="4"/>
  <c r="K5550" i="4" s="1"/>
  <c r="J5536" i="4"/>
  <c r="K5536" i="4" s="1"/>
  <c r="J5523" i="4"/>
  <c r="K5523" i="4" s="1"/>
  <c r="J5510" i="4"/>
  <c r="K5510" i="4" s="1"/>
  <c r="J5497" i="4"/>
  <c r="K5497" i="4" s="1"/>
  <c r="J5425" i="4"/>
  <c r="K5425" i="4" s="1"/>
  <c r="J5413" i="4"/>
  <c r="K5413" i="4" s="1"/>
  <c r="J5401" i="4"/>
  <c r="K5401" i="4" s="1"/>
  <c r="J5389" i="4"/>
  <c r="K5389" i="4" s="1"/>
  <c r="J5377" i="4"/>
  <c r="K5377" i="4" s="1"/>
  <c r="J5365" i="4"/>
  <c r="K5365" i="4" s="1"/>
  <c r="J5353" i="4"/>
  <c r="K5353" i="4" s="1"/>
  <c r="J5341" i="4"/>
  <c r="K5341" i="4" s="1"/>
  <c r="J5329" i="4"/>
  <c r="K5329" i="4" s="1"/>
  <c r="J5317" i="4"/>
  <c r="K5317" i="4" s="1"/>
  <c r="J6594" i="4"/>
  <c r="K6594" i="4" s="1"/>
  <c r="J6091" i="4"/>
  <c r="K6091" i="4" s="1"/>
  <c r="J6023" i="4"/>
  <c r="K6023" i="4" s="1"/>
  <c r="J5960" i="4"/>
  <c r="K5960" i="4" s="1"/>
  <c r="J5945" i="4"/>
  <c r="K5945" i="4" s="1"/>
  <c r="J5928" i="4"/>
  <c r="K5928" i="4" s="1"/>
  <c r="J5912" i="4"/>
  <c r="K5912" i="4" s="1"/>
  <c r="J5897" i="4"/>
  <c r="K5897" i="4" s="1"/>
  <c r="J5851" i="4"/>
  <c r="K5851" i="4" s="1"/>
  <c r="J5835" i="4"/>
  <c r="K5835" i="4" s="1"/>
  <c r="J5820" i="4"/>
  <c r="K5820" i="4" s="1"/>
  <c r="J5805" i="4"/>
  <c r="K5805" i="4" s="1"/>
  <c r="J5774" i="4"/>
  <c r="K5774" i="4" s="1"/>
  <c r="J5759" i="4"/>
  <c r="K5759" i="4" s="1"/>
  <c r="J5730" i="4"/>
  <c r="K5730" i="4" s="1"/>
  <c r="J5684" i="4"/>
  <c r="K5684" i="4" s="1"/>
  <c r="J5653" i="4"/>
  <c r="K5653" i="4" s="1"/>
  <c r="J5638" i="4"/>
  <c r="K5638" i="4" s="1"/>
  <c r="J5609" i="4"/>
  <c r="K5609" i="4" s="1"/>
  <c r="J5563" i="4"/>
  <c r="K5563" i="4" s="1"/>
  <c r="J5484" i="4"/>
  <c r="K5484" i="4" s="1"/>
  <c r="J5472" i="4"/>
  <c r="K5472" i="4" s="1"/>
  <c r="J5460" i="4"/>
  <c r="K5460" i="4" s="1"/>
  <c r="J5448" i="4"/>
  <c r="K5448" i="4" s="1"/>
  <c r="J5436" i="4"/>
  <c r="K5436" i="4" s="1"/>
  <c r="J7022" i="4"/>
  <c r="K7022" i="4" s="1"/>
  <c r="J6054" i="4"/>
  <c r="K6054" i="4" s="1"/>
  <c r="J6021" i="4"/>
  <c r="K6021" i="4" s="1"/>
  <c r="J5996" i="4"/>
  <c r="K5996" i="4" s="1"/>
  <c r="J5976" i="4"/>
  <c r="K5976" i="4" s="1"/>
  <c r="J5943" i="4"/>
  <c r="K5943" i="4" s="1"/>
  <c r="J5927" i="4"/>
  <c r="K5927" i="4" s="1"/>
  <c r="J5895" i="4"/>
  <c r="K5895" i="4" s="1"/>
  <c r="J5880" i="4"/>
  <c r="K5880" i="4" s="1"/>
  <c r="J5865" i="4"/>
  <c r="K5865" i="4" s="1"/>
  <c r="J5834" i="4"/>
  <c r="K5834" i="4" s="1"/>
  <c r="J5819" i="4"/>
  <c r="K5819" i="4" s="1"/>
  <c r="J5790" i="4"/>
  <c r="K5790" i="4" s="1"/>
  <c r="J5744" i="4"/>
  <c r="K5744" i="4" s="1"/>
  <c r="J5713" i="4"/>
  <c r="K5713" i="4" s="1"/>
  <c r="J5698" i="4"/>
  <c r="K5698" i="4" s="1"/>
  <c r="J5669" i="4"/>
  <c r="K5669" i="4" s="1"/>
  <c r="J5623" i="4"/>
  <c r="K5623" i="4" s="1"/>
  <c r="J5607" i="4"/>
  <c r="K5607" i="4" s="1"/>
  <c r="J5592" i="4"/>
  <c r="K5592" i="4" s="1"/>
  <c r="J5577" i="4"/>
  <c r="K5577" i="4" s="1"/>
  <c r="J5549" i="4"/>
  <c r="K5549" i="4" s="1"/>
  <c r="J5535" i="4"/>
  <c r="K5535" i="4" s="1"/>
  <c r="J5522" i="4"/>
  <c r="K5522" i="4" s="1"/>
  <c r="J5509" i="4"/>
  <c r="K5509" i="4" s="1"/>
  <c r="J5496" i="4"/>
  <c r="K5496" i="4" s="1"/>
  <c r="J5424" i="4"/>
  <c r="K5424" i="4" s="1"/>
  <c r="J5412" i="4"/>
  <c r="K5412" i="4" s="1"/>
  <c r="J5400" i="4"/>
  <c r="K5400" i="4" s="1"/>
  <c r="J5388" i="4"/>
  <c r="K5388" i="4" s="1"/>
  <c r="J5376" i="4"/>
  <c r="K5376" i="4" s="1"/>
  <c r="J5364" i="4"/>
  <c r="K5364" i="4" s="1"/>
  <c r="J5352" i="4"/>
  <c r="K5352" i="4" s="1"/>
  <c r="J5340" i="4"/>
  <c r="K5340" i="4" s="1"/>
  <c r="J5328" i="4"/>
  <c r="K5328" i="4" s="1"/>
  <c r="J5187" i="4"/>
  <c r="K5187" i="4" s="1"/>
  <c r="J5162" i="4"/>
  <c r="K5162" i="4" s="1"/>
  <c r="J5120" i="4"/>
  <c r="K5120" i="4" s="1"/>
  <c r="J5102" i="4"/>
  <c r="K5102" i="4" s="1"/>
  <c r="J5024" i="4"/>
  <c r="K5024" i="4" s="1"/>
  <c r="J5007" i="4"/>
  <c r="K5007" i="4" s="1"/>
  <c r="J4988" i="4"/>
  <c r="K4988" i="4" s="1"/>
  <c r="J4956" i="4"/>
  <c r="K4956" i="4" s="1"/>
  <c r="J4939" i="4"/>
  <c r="K4939" i="4" s="1"/>
  <c r="J4881" i="4"/>
  <c r="K4881" i="4" s="1"/>
  <c r="J4854" i="4"/>
  <c r="K4854" i="4" s="1"/>
  <c r="J4827" i="4"/>
  <c r="K4827" i="4" s="1"/>
  <c r="J4814" i="4"/>
  <c r="K4814" i="4" s="1"/>
  <c r="J5307" i="4"/>
  <c r="K5307" i="4" s="1"/>
  <c r="J5259" i="4"/>
  <c r="K5259" i="4" s="1"/>
  <c r="J5221" i="4"/>
  <c r="K5221" i="4" s="1"/>
  <c r="J5139" i="4"/>
  <c r="K5139" i="4" s="1"/>
  <c r="J5082" i="4"/>
  <c r="K5082" i="4" s="1"/>
  <c r="J5064" i="4"/>
  <c r="K5064" i="4" s="1"/>
  <c r="J5043" i="4"/>
  <c r="K5043" i="4" s="1"/>
  <c r="J4971" i="4"/>
  <c r="K4971" i="4" s="1"/>
  <c r="J4953" i="4"/>
  <c r="K4953" i="4" s="1"/>
  <c r="J4924" i="4"/>
  <c r="K4924" i="4" s="1"/>
  <c r="J4910" i="4"/>
  <c r="K4910" i="4" s="1"/>
  <c r="J4896" i="4"/>
  <c r="K4896" i="4" s="1"/>
  <c r="J4867" i="4"/>
  <c r="K4867" i="4" s="1"/>
  <c r="J4840" i="4"/>
  <c r="K4840" i="4" s="1"/>
  <c r="J4801" i="4"/>
  <c r="K4801" i="4" s="1"/>
  <c r="J4789" i="4"/>
  <c r="K4789" i="4" s="1"/>
  <c r="J4777" i="4"/>
  <c r="K4777" i="4" s="1"/>
  <c r="J4765" i="4"/>
  <c r="K4765" i="4" s="1"/>
  <c r="J4753" i="4"/>
  <c r="K4753" i="4" s="1"/>
  <c r="J4741" i="4"/>
  <c r="K4741" i="4" s="1"/>
  <c r="J4729" i="4"/>
  <c r="K4729" i="4" s="1"/>
  <c r="J4717" i="4"/>
  <c r="K4717" i="4" s="1"/>
  <c r="J4705" i="4"/>
  <c r="K4705" i="4" s="1"/>
  <c r="J4693" i="4"/>
  <c r="K4693" i="4" s="1"/>
  <c r="J4681" i="4"/>
  <c r="K4681" i="4" s="1"/>
  <c r="J4669" i="4"/>
  <c r="K4669" i="4" s="1"/>
  <c r="J4657" i="4"/>
  <c r="K4657" i="4" s="1"/>
  <c r="J4645" i="4"/>
  <c r="K4645" i="4" s="1"/>
  <c r="J4633" i="4"/>
  <c r="K4633" i="4" s="1"/>
  <c r="J4621" i="4"/>
  <c r="K4621" i="4" s="1"/>
  <c r="J4609" i="4"/>
  <c r="K4609" i="4" s="1"/>
  <c r="J4597" i="4"/>
  <c r="K4597" i="4" s="1"/>
  <c r="J4585" i="4"/>
  <c r="K4585" i="4" s="1"/>
  <c r="J4573" i="4"/>
  <c r="K4573" i="4" s="1"/>
  <c r="J4561" i="4"/>
  <c r="K4561" i="4" s="1"/>
  <c r="J4549" i="4"/>
  <c r="K4549" i="4" s="1"/>
  <c r="J4537" i="4"/>
  <c r="K4537" i="4" s="1"/>
  <c r="J4525" i="4"/>
  <c r="K4525" i="4" s="1"/>
  <c r="J4513" i="4"/>
  <c r="K4513" i="4" s="1"/>
  <c r="J4501" i="4"/>
  <c r="K4501" i="4" s="1"/>
  <c r="J4489" i="4"/>
  <c r="K4489" i="4" s="1"/>
  <c r="J4477" i="4"/>
  <c r="K4477" i="4" s="1"/>
  <c r="J4465" i="4"/>
  <c r="K4465" i="4" s="1"/>
  <c r="J4453" i="4"/>
  <c r="K4453" i="4" s="1"/>
  <c r="J4441" i="4"/>
  <c r="K4441" i="4" s="1"/>
  <c r="J4429" i="4"/>
  <c r="K4429" i="4" s="1"/>
  <c r="J4417" i="4"/>
  <c r="K4417" i="4" s="1"/>
  <c r="J4405" i="4"/>
  <c r="K4405" i="4" s="1"/>
  <c r="J4393" i="4"/>
  <c r="K4393" i="4" s="1"/>
  <c r="J4381" i="4"/>
  <c r="K4381" i="4" s="1"/>
  <c r="J4369" i="4"/>
  <c r="K4369" i="4" s="1"/>
  <c r="J4357" i="4"/>
  <c r="K4357" i="4" s="1"/>
  <c r="J4345" i="4"/>
  <c r="K4345" i="4" s="1"/>
  <c r="J4333" i="4"/>
  <c r="K4333" i="4" s="1"/>
  <c r="J4321" i="4"/>
  <c r="K4321" i="4" s="1"/>
  <c r="J4309" i="4"/>
  <c r="K4309" i="4" s="1"/>
  <c r="J4297" i="4"/>
  <c r="K4297" i="4" s="1"/>
  <c r="J4285" i="4"/>
  <c r="K4285" i="4" s="1"/>
  <c r="J4273" i="4"/>
  <c r="K4273" i="4" s="1"/>
  <c r="J4261" i="4"/>
  <c r="K4261" i="4" s="1"/>
  <c r="J4249" i="4"/>
  <c r="K4249" i="4" s="1"/>
  <c r="J4237" i="4"/>
  <c r="K4237" i="4" s="1"/>
  <c r="J4225" i="4"/>
  <c r="K4225" i="4" s="1"/>
  <c r="J4213" i="4"/>
  <c r="K4213" i="4" s="1"/>
  <c r="J4201" i="4"/>
  <c r="K4201" i="4" s="1"/>
  <c r="J4189" i="4"/>
  <c r="K4189" i="4" s="1"/>
  <c r="J4177" i="4"/>
  <c r="K4177" i="4" s="1"/>
  <c r="J4165" i="4"/>
  <c r="K4165" i="4" s="1"/>
  <c r="J4153" i="4"/>
  <c r="K4153" i="4" s="1"/>
  <c r="J4141" i="4"/>
  <c r="K4141" i="4" s="1"/>
  <c r="J4129" i="4"/>
  <c r="K4129" i="4" s="1"/>
  <c r="J4117" i="4"/>
  <c r="K4117" i="4" s="1"/>
  <c r="J4105" i="4"/>
  <c r="K4105" i="4" s="1"/>
  <c r="J4093" i="4"/>
  <c r="K4093" i="4" s="1"/>
  <c r="J4081" i="4"/>
  <c r="K4081" i="4" s="1"/>
  <c r="J4069" i="4"/>
  <c r="K4069" i="4" s="1"/>
  <c r="J4057" i="4"/>
  <c r="K4057" i="4" s="1"/>
  <c r="J4045" i="4"/>
  <c r="K4045" i="4" s="1"/>
  <c r="J4033" i="4"/>
  <c r="K4033" i="4" s="1"/>
  <c r="J4021" i="4"/>
  <c r="K4021" i="4" s="1"/>
  <c r="J4009" i="4"/>
  <c r="K4009" i="4" s="1"/>
  <c r="J3997" i="4"/>
  <c r="K3997" i="4" s="1"/>
  <c r="J3985" i="4"/>
  <c r="K3985" i="4" s="1"/>
  <c r="J3973" i="4"/>
  <c r="K3973" i="4" s="1"/>
  <c r="J3961" i="4"/>
  <c r="K3961" i="4" s="1"/>
  <c r="J3949" i="4"/>
  <c r="K3949" i="4" s="1"/>
  <c r="J3937" i="4"/>
  <c r="K3937" i="4" s="1"/>
  <c r="J3925" i="4"/>
  <c r="K3925" i="4" s="1"/>
  <c r="J3913" i="4"/>
  <c r="K3913" i="4" s="1"/>
  <c r="J3901" i="4"/>
  <c r="K3901" i="4" s="1"/>
  <c r="J3889" i="4"/>
  <c r="K3889" i="4" s="1"/>
  <c r="J3877" i="4"/>
  <c r="K3877" i="4" s="1"/>
  <c r="J3865" i="4"/>
  <c r="K3865" i="4" s="1"/>
  <c r="J5186" i="4"/>
  <c r="K5186" i="4" s="1"/>
  <c r="J5161" i="4"/>
  <c r="K5161" i="4" s="1"/>
  <c r="J5119" i="4"/>
  <c r="K5119" i="4" s="1"/>
  <c r="J5101" i="4"/>
  <c r="K5101" i="4" s="1"/>
  <c r="J5080" i="4"/>
  <c r="K5080" i="4" s="1"/>
  <c r="J5023" i="4"/>
  <c r="K5023" i="4" s="1"/>
  <c r="J5006" i="4"/>
  <c r="K5006" i="4" s="1"/>
  <c r="J4987" i="4"/>
  <c r="K4987" i="4" s="1"/>
  <c r="J4938" i="4"/>
  <c r="K4938" i="4" s="1"/>
  <c r="J4894" i="4"/>
  <c r="K4894" i="4" s="1"/>
  <c r="J4880" i="4"/>
  <c r="K4880" i="4" s="1"/>
  <c r="J4853" i="4"/>
  <c r="K4853" i="4" s="1"/>
  <c r="J4826" i="4"/>
  <c r="K4826" i="4" s="1"/>
  <c r="J4813" i="4"/>
  <c r="K4813" i="4" s="1"/>
  <c r="J5305" i="4"/>
  <c r="K5305" i="4" s="1"/>
  <c r="J5257" i="4"/>
  <c r="K5257" i="4" s="1"/>
  <c r="J5220" i="4"/>
  <c r="K5220" i="4" s="1"/>
  <c r="J5138" i="4"/>
  <c r="K5138" i="4" s="1"/>
  <c r="J5060" i="4"/>
  <c r="K5060" i="4" s="1"/>
  <c r="J5042" i="4"/>
  <c r="K5042" i="4" s="1"/>
  <c r="J4970" i="4"/>
  <c r="K4970" i="4" s="1"/>
  <c r="J4952" i="4"/>
  <c r="K4952" i="4" s="1"/>
  <c r="J4923" i="4"/>
  <c r="K4923" i="4" s="1"/>
  <c r="J4909" i="4"/>
  <c r="K4909" i="4" s="1"/>
  <c r="J4893" i="4"/>
  <c r="K4893" i="4" s="1"/>
  <c r="J4866" i="4"/>
  <c r="K4866" i="4" s="1"/>
  <c r="J4839" i="4"/>
  <c r="K4839" i="4" s="1"/>
  <c r="J4800" i="4"/>
  <c r="K4800" i="4" s="1"/>
  <c r="J4788" i="4"/>
  <c r="K4788" i="4" s="1"/>
  <c r="J4776" i="4"/>
  <c r="K4776" i="4" s="1"/>
  <c r="J4764" i="4"/>
  <c r="K4764" i="4" s="1"/>
  <c r="J4752" i="4"/>
  <c r="K4752" i="4" s="1"/>
  <c r="J4740" i="4"/>
  <c r="K4740" i="4" s="1"/>
  <c r="J4728" i="4"/>
  <c r="K4728" i="4" s="1"/>
  <c r="J4716" i="4"/>
  <c r="K4716" i="4" s="1"/>
  <c r="J4704" i="4"/>
  <c r="K4704" i="4" s="1"/>
  <c r="J4692" i="4"/>
  <c r="K4692" i="4" s="1"/>
  <c r="J4680" i="4"/>
  <c r="K4680" i="4" s="1"/>
  <c r="J4668" i="4"/>
  <c r="K4668" i="4" s="1"/>
  <c r="J4656" i="4"/>
  <c r="K4656" i="4" s="1"/>
  <c r="J4644" i="4"/>
  <c r="K4644" i="4" s="1"/>
  <c r="J4632" i="4"/>
  <c r="K4632" i="4" s="1"/>
  <c r="J4620" i="4"/>
  <c r="K4620" i="4" s="1"/>
  <c r="J4608" i="4"/>
  <c r="K4608" i="4" s="1"/>
  <c r="J4596" i="4"/>
  <c r="K4596" i="4" s="1"/>
  <c r="J4584" i="4"/>
  <c r="K4584" i="4" s="1"/>
  <c r="J4572" i="4"/>
  <c r="K4572" i="4" s="1"/>
  <c r="J4560" i="4"/>
  <c r="K4560" i="4" s="1"/>
  <c r="J4548" i="4"/>
  <c r="K4548" i="4" s="1"/>
  <c r="J4536" i="4"/>
  <c r="K4536" i="4" s="1"/>
  <c r="J4524" i="4"/>
  <c r="K4524" i="4" s="1"/>
  <c r="J4512" i="4"/>
  <c r="K4512" i="4" s="1"/>
  <c r="J4500" i="4"/>
  <c r="K4500" i="4" s="1"/>
  <c r="J4488" i="4"/>
  <c r="K4488" i="4" s="1"/>
  <c r="J4476" i="4"/>
  <c r="K4476" i="4" s="1"/>
  <c r="J4464" i="4"/>
  <c r="K4464" i="4" s="1"/>
  <c r="J4452" i="4"/>
  <c r="K4452" i="4" s="1"/>
  <c r="J4440" i="4"/>
  <c r="K4440" i="4" s="1"/>
  <c r="J4428" i="4"/>
  <c r="K4428" i="4" s="1"/>
  <c r="J4416" i="4"/>
  <c r="K4416" i="4" s="1"/>
  <c r="J4404" i="4"/>
  <c r="K4404" i="4" s="1"/>
  <c r="J4392" i="4"/>
  <c r="K4392" i="4" s="1"/>
  <c r="J4380" i="4"/>
  <c r="K4380" i="4" s="1"/>
  <c r="J4368" i="4"/>
  <c r="K4368" i="4" s="1"/>
  <c r="J4356" i="4"/>
  <c r="K4356" i="4" s="1"/>
  <c r="J4344" i="4"/>
  <c r="K4344" i="4" s="1"/>
  <c r="J4332" i="4"/>
  <c r="K4332" i="4" s="1"/>
  <c r="J4320" i="4"/>
  <c r="K4320" i="4" s="1"/>
  <c r="J4308" i="4"/>
  <c r="K4308" i="4" s="1"/>
  <c r="J4296" i="4"/>
  <c r="K4296" i="4" s="1"/>
  <c r="J4284" i="4"/>
  <c r="K4284" i="4" s="1"/>
  <c r="J4272" i="4"/>
  <c r="K4272" i="4" s="1"/>
  <c r="J4260" i="4"/>
  <c r="K4260" i="4" s="1"/>
  <c r="J4248" i="4"/>
  <c r="K4248" i="4" s="1"/>
  <c r="J4236" i="4"/>
  <c r="K4236" i="4" s="1"/>
  <c r="J4224" i="4"/>
  <c r="K4224" i="4" s="1"/>
  <c r="J4212" i="4"/>
  <c r="K4212" i="4" s="1"/>
  <c r="J4200" i="4"/>
  <c r="K4200" i="4" s="1"/>
  <c r="J4188" i="4"/>
  <c r="K4188" i="4" s="1"/>
  <c r="J4176" i="4"/>
  <c r="K4176" i="4" s="1"/>
  <c r="J4164" i="4"/>
  <c r="K4164" i="4" s="1"/>
  <c r="J4152" i="4"/>
  <c r="K4152" i="4" s="1"/>
  <c r="J4140" i="4"/>
  <c r="K4140" i="4" s="1"/>
  <c r="J4128" i="4"/>
  <c r="K4128" i="4" s="1"/>
  <c r="J4116" i="4"/>
  <c r="K4116" i="4" s="1"/>
  <c r="J4104" i="4"/>
  <c r="K4104" i="4" s="1"/>
  <c r="J4092" i="4"/>
  <c r="K4092" i="4" s="1"/>
  <c r="J4080" i="4"/>
  <c r="K4080" i="4" s="1"/>
  <c r="J4068" i="4"/>
  <c r="K4068" i="4" s="1"/>
  <c r="J4056" i="4"/>
  <c r="K4056" i="4" s="1"/>
  <c r="J4044" i="4"/>
  <c r="K4044" i="4" s="1"/>
  <c r="J4032" i="4"/>
  <c r="K4032" i="4" s="1"/>
  <c r="J4020" i="4"/>
  <c r="K4020" i="4" s="1"/>
  <c r="J4008" i="4"/>
  <c r="K4008" i="4" s="1"/>
  <c r="J3996" i="4"/>
  <c r="K3996" i="4" s="1"/>
  <c r="J3984" i="4"/>
  <c r="K3984" i="4" s="1"/>
  <c r="J3972" i="4"/>
  <c r="K3972" i="4" s="1"/>
  <c r="J3960" i="4"/>
  <c r="K3960" i="4" s="1"/>
  <c r="J3948" i="4"/>
  <c r="K3948" i="4" s="1"/>
  <c r="J3936" i="4"/>
  <c r="K3936" i="4" s="1"/>
  <c r="J3924" i="4"/>
  <c r="K3924" i="4" s="1"/>
  <c r="J3912" i="4"/>
  <c r="K3912" i="4" s="1"/>
  <c r="J3900" i="4"/>
  <c r="K3900" i="4" s="1"/>
  <c r="J3888" i="4"/>
  <c r="K3888" i="4" s="1"/>
  <c r="J3876" i="4"/>
  <c r="K3876" i="4" s="1"/>
  <c r="J3864" i="4"/>
  <c r="K3864" i="4" s="1"/>
  <c r="J5216" i="4"/>
  <c r="K5216" i="4" s="1"/>
  <c r="J5185" i="4"/>
  <c r="K5185" i="4" s="1"/>
  <c r="J5160" i="4"/>
  <c r="K5160" i="4" s="1"/>
  <c r="J5118" i="4"/>
  <c r="K5118" i="4" s="1"/>
  <c r="J5100" i="4"/>
  <c r="K5100" i="4" s="1"/>
  <c r="J5079" i="4"/>
  <c r="K5079" i="4" s="1"/>
  <c r="J5022" i="4"/>
  <c r="K5022" i="4" s="1"/>
  <c r="J5005" i="4"/>
  <c r="K5005" i="4" s="1"/>
  <c r="J4986" i="4"/>
  <c r="K4986" i="4" s="1"/>
  <c r="J4937" i="4"/>
  <c r="K4937" i="4" s="1"/>
  <c r="J4879" i="4"/>
  <c r="K4879" i="4" s="1"/>
  <c r="J4852" i="4"/>
  <c r="K4852" i="4" s="1"/>
  <c r="J4825" i="4"/>
  <c r="K4825" i="4" s="1"/>
  <c r="J4812" i="4"/>
  <c r="K4812" i="4" s="1"/>
  <c r="J5304" i="4"/>
  <c r="K5304" i="4" s="1"/>
  <c r="J5256" i="4"/>
  <c r="K5256" i="4" s="1"/>
  <c r="J5156" i="4"/>
  <c r="K5156" i="4" s="1"/>
  <c r="J5137" i="4"/>
  <c r="K5137" i="4" s="1"/>
  <c r="J5116" i="4"/>
  <c r="K5116" i="4" s="1"/>
  <c r="J5059" i="4"/>
  <c r="K5059" i="4" s="1"/>
  <c r="J5041" i="4"/>
  <c r="K5041" i="4" s="1"/>
  <c r="J4969" i="4"/>
  <c r="K4969" i="4" s="1"/>
  <c r="J4951" i="4"/>
  <c r="K4951" i="4" s="1"/>
  <c r="J4922" i="4"/>
  <c r="K4922" i="4" s="1"/>
  <c r="J4908" i="4"/>
  <c r="K4908" i="4" s="1"/>
  <c r="J4892" i="4"/>
  <c r="K4892" i="4" s="1"/>
  <c r="J4865" i="4"/>
  <c r="K4865" i="4" s="1"/>
  <c r="J4838" i="4"/>
  <c r="K4838" i="4" s="1"/>
  <c r="J4799" i="4"/>
  <c r="K4799" i="4" s="1"/>
  <c r="J4787" i="4"/>
  <c r="K4787" i="4" s="1"/>
  <c r="J4775" i="4"/>
  <c r="K4775" i="4" s="1"/>
  <c r="J4763" i="4"/>
  <c r="K4763" i="4" s="1"/>
  <c r="J4751" i="4"/>
  <c r="K4751" i="4" s="1"/>
  <c r="J4739" i="4"/>
  <c r="K4739" i="4" s="1"/>
  <c r="J4727" i="4"/>
  <c r="K4727" i="4" s="1"/>
  <c r="J4715" i="4"/>
  <c r="K4715" i="4" s="1"/>
  <c r="J4703" i="4"/>
  <c r="K4703" i="4" s="1"/>
  <c r="J4691" i="4"/>
  <c r="K4691" i="4" s="1"/>
  <c r="J4679" i="4"/>
  <c r="K4679" i="4" s="1"/>
  <c r="J4667" i="4"/>
  <c r="K4667" i="4" s="1"/>
  <c r="J4655" i="4"/>
  <c r="K4655" i="4" s="1"/>
  <c r="J4643" i="4"/>
  <c r="K4643" i="4" s="1"/>
  <c r="J4631" i="4"/>
  <c r="K4631" i="4" s="1"/>
  <c r="J4619" i="4"/>
  <c r="K4619" i="4" s="1"/>
  <c r="J4607" i="4"/>
  <c r="K4607" i="4" s="1"/>
  <c r="J4595" i="4"/>
  <c r="K4595" i="4" s="1"/>
  <c r="J4583" i="4"/>
  <c r="K4583" i="4" s="1"/>
  <c r="J4571" i="4"/>
  <c r="K4571" i="4" s="1"/>
  <c r="J4559" i="4"/>
  <c r="K4559" i="4" s="1"/>
  <c r="J4547" i="4"/>
  <c r="K4547" i="4" s="1"/>
  <c r="J4535" i="4"/>
  <c r="K4535" i="4" s="1"/>
  <c r="J4523" i="4"/>
  <c r="K4523" i="4" s="1"/>
  <c r="J4511" i="4"/>
  <c r="K4511" i="4" s="1"/>
  <c r="J4499" i="4"/>
  <c r="K4499" i="4" s="1"/>
  <c r="J4487" i="4"/>
  <c r="K4487" i="4" s="1"/>
  <c r="J4475" i="4"/>
  <c r="K4475" i="4" s="1"/>
  <c r="J4463" i="4"/>
  <c r="K4463" i="4" s="1"/>
  <c r="J4451" i="4"/>
  <c r="K4451" i="4" s="1"/>
  <c r="J4439" i="4"/>
  <c r="K4439" i="4" s="1"/>
  <c r="J4427" i="4"/>
  <c r="K4427" i="4" s="1"/>
  <c r="J4415" i="4"/>
  <c r="K4415" i="4" s="1"/>
  <c r="J4403" i="4"/>
  <c r="K4403" i="4" s="1"/>
  <c r="J4391" i="4"/>
  <c r="K4391" i="4" s="1"/>
  <c r="J4379" i="4"/>
  <c r="K4379" i="4" s="1"/>
  <c r="J4367" i="4"/>
  <c r="K4367" i="4" s="1"/>
  <c r="J4355" i="4"/>
  <c r="K4355" i="4" s="1"/>
  <c r="J4343" i="4"/>
  <c r="K4343" i="4" s="1"/>
  <c r="J4331" i="4"/>
  <c r="K4331" i="4" s="1"/>
  <c r="J4319" i="4"/>
  <c r="K4319" i="4" s="1"/>
  <c r="J4307" i="4"/>
  <c r="K4307" i="4" s="1"/>
  <c r="J4295" i="4"/>
  <c r="K4295" i="4" s="1"/>
  <c r="J4283" i="4"/>
  <c r="K4283" i="4" s="1"/>
  <c r="J4271" i="4"/>
  <c r="K4271" i="4" s="1"/>
  <c r="J4259" i="4"/>
  <c r="K4259" i="4" s="1"/>
  <c r="J4247" i="4"/>
  <c r="K4247" i="4" s="1"/>
  <c r="J4235" i="4"/>
  <c r="K4235" i="4" s="1"/>
  <c r="J4223" i="4"/>
  <c r="K4223" i="4" s="1"/>
  <c r="J4211" i="4"/>
  <c r="K4211" i="4" s="1"/>
  <c r="J4199" i="4"/>
  <c r="K4199" i="4" s="1"/>
  <c r="J4187" i="4"/>
  <c r="K4187" i="4" s="1"/>
  <c r="J4175" i="4"/>
  <c r="K4175" i="4" s="1"/>
  <c r="J4163" i="4"/>
  <c r="K4163" i="4" s="1"/>
  <c r="J4151" i="4"/>
  <c r="K4151" i="4" s="1"/>
  <c r="J4139" i="4"/>
  <c r="K4139" i="4" s="1"/>
  <c r="J4127" i="4"/>
  <c r="K4127" i="4" s="1"/>
  <c r="J4115" i="4"/>
  <c r="K4115" i="4" s="1"/>
  <c r="J4103" i="4"/>
  <c r="K4103" i="4" s="1"/>
  <c r="J4091" i="4"/>
  <c r="K4091" i="4" s="1"/>
  <c r="J4079" i="4"/>
  <c r="K4079" i="4" s="1"/>
  <c r="J4067" i="4"/>
  <c r="K4067" i="4" s="1"/>
  <c r="J4055" i="4"/>
  <c r="K4055" i="4" s="1"/>
  <c r="J4043" i="4"/>
  <c r="K4043" i="4" s="1"/>
  <c r="J4031" i="4"/>
  <c r="K4031" i="4" s="1"/>
  <c r="J5211" i="4"/>
  <c r="K5211" i="4" s="1"/>
  <c r="J5184" i="4"/>
  <c r="K5184" i="4" s="1"/>
  <c r="J5155" i="4"/>
  <c r="K5155" i="4" s="1"/>
  <c r="J5096" i="4"/>
  <c r="K5096" i="4" s="1"/>
  <c r="J5078" i="4"/>
  <c r="K5078" i="4" s="1"/>
  <c r="J5020" i="4"/>
  <c r="K5020" i="4" s="1"/>
  <c r="J5004" i="4"/>
  <c r="K5004" i="4" s="1"/>
  <c r="J4984" i="4"/>
  <c r="K4984" i="4" s="1"/>
  <c r="J4936" i="4"/>
  <c r="K4936" i="4" s="1"/>
  <c r="J4906" i="4"/>
  <c r="K4906" i="4" s="1"/>
  <c r="J4878" i="4"/>
  <c r="K4878" i="4" s="1"/>
  <c r="J4851" i="4"/>
  <c r="K4851" i="4" s="1"/>
  <c r="J4824" i="4"/>
  <c r="K4824" i="4" s="1"/>
  <c r="J4811" i="4"/>
  <c r="K4811" i="4" s="1"/>
  <c r="J5295" i="4"/>
  <c r="K5295" i="4" s="1"/>
  <c r="J5247" i="4"/>
  <c r="K5247" i="4" s="1"/>
  <c r="J5210" i="4"/>
  <c r="K5210" i="4" s="1"/>
  <c r="J5180" i="4"/>
  <c r="K5180" i="4" s="1"/>
  <c r="J5154" i="4"/>
  <c r="K5154" i="4" s="1"/>
  <c r="J5136" i="4"/>
  <c r="K5136" i="4" s="1"/>
  <c r="J5115" i="4"/>
  <c r="K5115" i="4" s="1"/>
  <c r="J5058" i="4"/>
  <c r="K5058" i="4" s="1"/>
  <c r="J5040" i="4"/>
  <c r="K5040" i="4" s="1"/>
  <c r="J4968" i="4"/>
  <c r="K4968" i="4" s="1"/>
  <c r="J4950" i="4"/>
  <c r="K4950" i="4" s="1"/>
  <c r="J4921" i="4"/>
  <c r="K4921" i="4" s="1"/>
  <c r="J4905" i="4"/>
  <c r="K4905" i="4" s="1"/>
  <c r="J4891" i="4"/>
  <c r="K4891" i="4" s="1"/>
  <c r="J4864" i="4"/>
  <c r="K4864" i="4" s="1"/>
  <c r="J4837" i="4"/>
  <c r="K4837" i="4" s="1"/>
  <c r="J4798" i="4"/>
  <c r="K4798" i="4" s="1"/>
  <c r="J4786" i="4"/>
  <c r="K4786" i="4" s="1"/>
  <c r="J4774" i="4"/>
  <c r="K4774" i="4" s="1"/>
  <c r="J4762" i="4"/>
  <c r="K4762" i="4" s="1"/>
  <c r="J4750" i="4"/>
  <c r="K4750" i="4" s="1"/>
  <c r="J4738" i="4"/>
  <c r="K4738" i="4" s="1"/>
  <c r="J4726" i="4"/>
  <c r="K4726" i="4" s="1"/>
  <c r="J4714" i="4"/>
  <c r="K4714" i="4" s="1"/>
  <c r="J4702" i="4"/>
  <c r="K4702" i="4" s="1"/>
  <c r="J4690" i="4"/>
  <c r="K4690" i="4" s="1"/>
  <c r="J4678" i="4"/>
  <c r="K4678" i="4" s="1"/>
  <c r="J4666" i="4"/>
  <c r="K4666" i="4" s="1"/>
  <c r="J4654" i="4"/>
  <c r="K4654" i="4" s="1"/>
  <c r="J4642" i="4"/>
  <c r="K4642" i="4" s="1"/>
  <c r="J4630" i="4"/>
  <c r="K4630" i="4" s="1"/>
  <c r="J4618" i="4"/>
  <c r="K4618" i="4" s="1"/>
  <c r="J4606" i="4"/>
  <c r="K4606" i="4" s="1"/>
  <c r="J4594" i="4"/>
  <c r="K4594" i="4" s="1"/>
  <c r="J4582" i="4"/>
  <c r="K4582" i="4" s="1"/>
  <c r="J4570" i="4"/>
  <c r="K4570" i="4" s="1"/>
  <c r="J4558" i="4"/>
  <c r="K4558" i="4" s="1"/>
  <c r="J4546" i="4"/>
  <c r="K4546" i="4" s="1"/>
  <c r="J4534" i="4"/>
  <c r="K4534" i="4" s="1"/>
  <c r="J4522" i="4"/>
  <c r="K4522" i="4" s="1"/>
  <c r="J4510" i="4"/>
  <c r="K4510" i="4" s="1"/>
  <c r="J4498" i="4"/>
  <c r="K4498" i="4" s="1"/>
  <c r="J4486" i="4"/>
  <c r="K4486" i="4" s="1"/>
  <c r="J4474" i="4"/>
  <c r="K4474" i="4" s="1"/>
  <c r="J4462" i="4"/>
  <c r="K4462" i="4" s="1"/>
  <c r="J4450" i="4"/>
  <c r="K4450" i="4" s="1"/>
  <c r="J4438" i="4"/>
  <c r="K4438" i="4" s="1"/>
  <c r="J4426" i="4"/>
  <c r="K4426" i="4" s="1"/>
  <c r="J4414" i="4"/>
  <c r="K4414" i="4" s="1"/>
  <c r="J4402" i="4"/>
  <c r="K4402" i="4" s="1"/>
  <c r="J4390" i="4"/>
  <c r="K4390" i="4" s="1"/>
  <c r="J4378" i="4"/>
  <c r="K4378" i="4" s="1"/>
  <c r="J4366" i="4"/>
  <c r="K4366" i="4" s="1"/>
  <c r="J4354" i="4"/>
  <c r="K4354" i="4" s="1"/>
  <c r="J4342" i="4"/>
  <c r="K4342" i="4" s="1"/>
  <c r="J4330" i="4"/>
  <c r="K4330" i="4" s="1"/>
  <c r="J4318" i="4"/>
  <c r="K4318" i="4" s="1"/>
  <c r="J4306" i="4"/>
  <c r="K4306" i="4" s="1"/>
  <c r="J4294" i="4"/>
  <c r="K4294" i="4" s="1"/>
  <c r="J4282" i="4"/>
  <c r="K4282" i="4" s="1"/>
  <c r="J5246" i="4"/>
  <c r="K5246" i="4" s="1"/>
  <c r="J5179" i="4"/>
  <c r="K5179" i="4" s="1"/>
  <c r="J5152" i="4"/>
  <c r="K5152" i="4" s="1"/>
  <c r="J5095" i="4"/>
  <c r="K5095" i="4" s="1"/>
  <c r="J5077" i="4"/>
  <c r="K5077" i="4" s="1"/>
  <c r="J5056" i="4"/>
  <c r="K5056" i="4" s="1"/>
  <c r="J5019" i="4"/>
  <c r="K5019" i="4" s="1"/>
  <c r="J5000" i="4"/>
  <c r="K5000" i="4" s="1"/>
  <c r="J4983" i="4"/>
  <c r="K4983" i="4" s="1"/>
  <c r="J4965" i="4"/>
  <c r="K4965" i="4" s="1"/>
  <c r="J4935" i="4"/>
  <c r="K4935" i="4" s="1"/>
  <c r="J4877" i="4"/>
  <c r="K4877" i="4" s="1"/>
  <c r="J4850" i="4"/>
  <c r="K4850" i="4" s="1"/>
  <c r="J4823" i="4"/>
  <c r="K4823" i="4" s="1"/>
  <c r="J4810" i="4"/>
  <c r="K4810" i="4" s="1"/>
  <c r="J5293" i="4"/>
  <c r="K5293" i="4" s="1"/>
  <c r="J5209" i="4"/>
  <c r="K5209" i="4" s="1"/>
  <c r="J5176" i="4"/>
  <c r="K5176" i="4" s="1"/>
  <c r="J5132" i="4"/>
  <c r="K5132" i="4" s="1"/>
  <c r="J5114" i="4"/>
  <c r="K5114" i="4" s="1"/>
  <c r="J5036" i="4"/>
  <c r="K5036" i="4" s="1"/>
  <c r="J4949" i="4"/>
  <c r="K4949" i="4" s="1"/>
  <c r="J4920" i="4"/>
  <c r="K4920" i="4" s="1"/>
  <c r="J4904" i="4"/>
  <c r="K4904" i="4" s="1"/>
  <c r="J4890" i="4"/>
  <c r="K4890" i="4" s="1"/>
  <c r="J4863" i="4"/>
  <c r="K4863" i="4" s="1"/>
  <c r="J4836" i="4"/>
  <c r="K4836" i="4" s="1"/>
  <c r="J4822" i="4"/>
  <c r="K4822" i="4" s="1"/>
  <c r="J4809" i="4"/>
  <c r="K4809" i="4" s="1"/>
  <c r="J4797" i="4"/>
  <c r="K4797" i="4" s="1"/>
  <c r="J4785" i="4"/>
  <c r="K4785" i="4" s="1"/>
  <c r="J4773" i="4"/>
  <c r="K4773" i="4" s="1"/>
  <c r="J4761" i="4"/>
  <c r="K4761" i="4" s="1"/>
  <c r="J4749" i="4"/>
  <c r="K4749" i="4" s="1"/>
  <c r="J4737" i="4"/>
  <c r="K4737" i="4" s="1"/>
  <c r="J4725" i="4"/>
  <c r="K4725" i="4" s="1"/>
  <c r="J4713" i="4"/>
  <c r="K4713" i="4" s="1"/>
  <c r="J4701" i="4"/>
  <c r="K4701" i="4" s="1"/>
  <c r="J4689" i="4"/>
  <c r="K4689" i="4" s="1"/>
  <c r="J4677" i="4"/>
  <c r="K4677" i="4" s="1"/>
  <c r="J4665" i="4"/>
  <c r="K4665" i="4" s="1"/>
  <c r="J4653" i="4"/>
  <c r="K4653" i="4" s="1"/>
  <c r="J4641" i="4"/>
  <c r="K4641" i="4" s="1"/>
  <c r="J4629" i="4"/>
  <c r="K4629" i="4" s="1"/>
  <c r="J4617" i="4"/>
  <c r="K4617" i="4" s="1"/>
  <c r="J4605" i="4"/>
  <c r="K4605" i="4" s="1"/>
  <c r="J4593" i="4"/>
  <c r="K4593" i="4" s="1"/>
  <c r="J4581" i="4"/>
  <c r="K4581" i="4" s="1"/>
  <c r="J4569" i="4"/>
  <c r="K4569" i="4" s="1"/>
  <c r="J4557" i="4"/>
  <c r="K4557" i="4" s="1"/>
  <c r="J4545" i="4"/>
  <c r="K4545" i="4" s="1"/>
  <c r="J4533" i="4"/>
  <c r="K4533" i="4" s="1"/>
  <c r="J4521" i="4"/>
  <c r="K4521" i="4" s="1"/>
  <c r="J4509" i="4"/>
  <c r="K4509" i="4" s="1"/>
  <c r="J4497" i="4"/>
  <c r="K4497" i="4" s="1"/>
  <c r="J4485" i="4"/>
  <c r="K4485" i="4" s="1"/>
  <c r="J4473" i="4"/>
  <c r="K4473" i="4" s="1"/>
  <c r="J4461" i="4"/>
  <c r="K4461" i="4" s="1"/>
  <c r="J4449" i="4"/>
  <c r="K4449" i="4" s="1"/>
  <c r="J4437" i="4"/>
  <c r="K4437" i="4" s="1"/>
  <c r="J4425" i="4"/>
  <c r="K4425" i="4" s="1"/>
  <c r="J4413" i="4"/>
  <c r="K4413" i="4" s="1"/>
  <c r="J4401" i="4"/>
  <c r="K4401" i="4" s="1"/>
  <c r="J4389" i="4"/>
  <c r="K4389" i="4" s="1"/>
  <c r="J4377" i="4"/>
  <c r="K4377" i="4" s="1"/>
  <c r="J4365" i="4"/>
  <c r="K4365" i="4" s="1"/>
  <c r="J4353" i="4"/>
  <c r="K4353" i="4" s="1"/>
  <c r="J4341" i="4"/>
  <c r="K4341" i="4" s="1"/>
  <c r="J4329" i="4"/>
  <c r="K4329" i="4" s="1"/>
  <c r="J4317" i="4"/>
  <c r="K4317" i="4" s="1"/>
  <c r="J4305" i="4"/>
  <c r="K4305" i="4" s="1"/>
  <c r="J4293" i="4"/>
  <c r="K4293" i="4" s="1"/>
  <c r="J4281" i="4"/>
  <c r="K4281" i="4" s="1"/>
  <c r="J4269" i="4"/>
  <c r="K4269" i="4" s="1"/>
  <c r="J4257" i="4"/>
  <c r="K4257" i="4" s="1"/>
  <c r="J4245" i="4"/>
  <c r="K4245" i="4" s="1"/>
  <c r="J4233" i="4"/>
  <c r="K4233" i="4" s="1"/>
  <c r="J4221" i="4"/>
  <c r="K4221" i="4" s="1"/>
  <c r="J4209" i="4"/>
  <c r="K4209" i="4" s="1"/>
  <c r="J4197" i="4"/>
  <c r="K4197" i="4" s="1"/>
  <c r="J4185" i="4"/>
  <c r="K4185" i="4" s="1"/>
  <c r="J4173" i="4"/>
  <c r="K4173" i="4" s="1"/>
  <c r="J4161" i="4"/>
  <c r="K4161" i="4" s="1"/>
  <c r="J4149" i="4"/>
  <c r="K4149" i="4" s="1"/>
  <c r="J5245" i="4"/>
  <c r="K5245" i="4" s="1"/>
  <c r="J5151" i="4"/>
  <c r="K5151" i="4" s="1"/>
  <c r="J5094" i="4"/>
  <c r="K5094" i="4" s="1"/>
  <c r="J5076" i="4"/>
  <c r="K5076" i="4" s="1"/>
  <c r="J5055" i="4"/>
  <c r="K5055" i="4" s="1"/>
  <c r="J5018" i="4"/>
  <c r="K5018" i="4" s="1"/>
  <c r="J4999" i="4"/>
  <c r="K4999" i="4" s="1"/>
  <c r="J4982" i="4"/>
  <c r="K4982" i="4" s="1"/>
  <c r="J4964" i="4"/>
  <c r="K4964" i="4" s="1"/>
  <c r="J4934" i="4"/>
  <c r="K4934" i="4" s="1"/>
  <c r="J4918" i="4"/>
  <c r="K4918" i="4" s="1"/>
  <c r="J4876" i="4"/>
  <c r="K4876" i="4" s="1"/>
  <c r="J4849" i="4"/>
  <c r="K4849" i="4" s="1"/>
  <c r="J4835" i="4"/>
  <c r="K4835" i="4" s="1"/>
  <c r="J4821" i="4"/>
  <c r="K4821" i="4" s="1"/>
  <c r="J5292" i="4"/>
  <c r="K5292" i="4" s="1"/>
  <c r="J5208" i="4"/>
  <c r="K5208" i="4" s="1"/>
  <c r="J5175" i="4"/>
  <c r="K5175" i="4" s="1"/>
  <c r="J5131" i="4"/>
  <c r="K5131" i="4" s="1"/>
  <c r="J5113" i="4"/>
  <c r="K5113" i="4" s="1"/>
  <c r="J5092" i="4"/>
  <c r="K5092" i="4" s="1"/>
  <c r="J5035" i="4"/>
  <c r="K5035" i="4" s="1"/>
  <c r="J4948" i="4"/>
  <c r="K4948" i="4" s="1"/>
  <c r="J4917" i="4"/>
  <c r="K4917" i="4" s="1"/>
  <c r="J4903" i="4"/>
  <c r="K4903" i="4" s="1"/>
  <c r="J4889" i="4"/>
  <c r="K4889" i="4" s="1"/>
  <c r="J4862" i="4"/>
  <c r="K4862" i="4" s="1"/>
  <c r="J4834" i="4"/>
  <c r="K4834" i="4" s="1"/>
  <c r="J4808" i="4"/>
  <c r="K4808" i="4" s="1"/>
  <c r="J4796" i="4"/>
  <c r="K4796" i="4" s="1"/>
  <c r="J4784" i="4"/>
  <c r="K4784" i="4" s="1"/>
  <c r="J4772" i="4"/>
  <c r="K4772" i="4" s="1"/>
  <c r="J4760" i="4"/>
  <c r="K4760" i="4" s="1"/>
  <c r="J4748" i="4"/>
  <c r="K4748" i="4" s="1"/>
  <c r="J4736" i="4"/>
  <c r="K4736" i="4" s="1"/>
  <c r="J4724" i="4"/>
  <c r="K4724" i="4" s="1"/>
  <c r="J4712" i="4"/>
  <c r="K4712" i="4" s="1"/>
  <c r="J4700" i="4"/>
  <c r="K4700" i="4" s="1"/>
  <c r="J4688" i="4"/>
  <c r="K4688" i="4" s="1"/>
  <c r="J4676" i="4"/>
  <c r="K4676" i="4" s="1"/>
  <c r="J4664" i="4"/>
  <c r="K4664" i="4" s="1"/>
  <c r="J4652" i="4"/>
  <c r="K4652" i="4" s="1"/>
  <c r="J4640" i="4"/>
  <c r="K4640" i="4" s="1"/>
  <c r="J4628" i="4"/>
  <c r="K4628" i="4" s="1"/>
  <c r="J4616" i="4"/>
  <c r="K4616" i="4" s="1"/>
  <c r="J4604" i="4"/>
  <c r="K4604" i="4" s="1"/>
  <c r="J4592" i="4"/>
  <c r="K4592" i="4" s="1"/>
  <c r="J4580" i="4"/>
  <c r="K4580" i="4" s="1"/>
  <c r="J4568" i="4"/>
  <c r="K4568" i="4" s="1"/>
  <c r="J4556" i="4"/>
  <c r="K4556" i="4" s="1"/>
  <c r="J4544" i="4"/>
  <c r="K4544" i="4" s="1"/>
  <c r="J4532" i="4"/>
  <c r="K4532" i="4" s="1"/>
  <c r="J4520" i="4"/>
  <c r="K4520" i="4" s="1"/>
  <c r="J4508" i="4"/>
  <c r="K4508" i="4" s="1"/>
  <c r="J4496" i="4"/>
  <c r="K4496" i="4" s="1"/>
  <c r="J4484" i="4"/>
  <c r="K4484" i="4" s="1"/>
  <c r="J4472" i="4"/>
  <c r="K4472" i="4" s="1"/>
  <c r="J4460" i="4"/>
  <c r="K4460" i="4" s="1"/>
  <c r="J4448" i="4"/>
  <c r="K4448" i="4" s="1"/>
  <c r="J4436" i="4"/>
  <c r="K4436" i="4" s="1"/>
  <c r="J4424" i="4"/>
  <c r="K4424" i="4" s="1"/>
  <c r="J4412" i="4"/>
  <c r="K4412" i="4" s="1"/>
  <c r="J4400" i="4"/>
  <c r="K4400" i="4" s="1"/>
  <c r="J4388" i="4"/>
  <c r="K4388" i="4" s="1"/>
  <c r="J4376" i="4"/>
  <c r="K4376" i="4" s="1"/>
  <c r="J4364" i="4"/>
  <c r="K4364" i="4" s="1"/>
  <c r="J4352" i="4"/>
  <c r="K4352" i="4" s="1"/>
  <c r="J4340" i="4"/>
  <c r="K4340" i="4" s="1"/>
  <c r="J4328" i="4"/>
  <c r="K4328" i="4" s="1"/>
  <c r="J4316" i="4"/>
  <c r="K4316" i="4" s="1"/>
  <c r="J4304" i="4"/>
  <c r="K4304" i="4" s="1"/>
  <c r="J4292" i="4"/>
  <c r="K4292" i="4" s="1"/>
  <c r="J5244" i="4"/>
  <c r="K5244" i="4" s="1"/>
  <c r="J5204" i="4"/>
  <c r="K5204" i="4" s="1"/>
  <c r="J5150" i="4"/>
  <c r="K5150" i="4" s="1"/>
  <c r="J5072" i="4"/>
  <c r="K5072" i="4" s="1"/>
  <c r="J5054" i="4"/>
  <c r="K5054" i="4" s="1"/>
  <c r="J5017" i="4"/>
  <c r="K5017" i="4" s="1"/>
  <c r="J4998" i="4"/>
  <c r="K4998" i="4" s="1"/>
  <c r="J4981" i="4"/>
  <c r="K4981" i="4" s="1"/>
  <c r="J4963" i="4"/>
  <c r="K4963" i="4" s="1"/>
  <c r="J4933" i="4"/>
  <c r="K4933" i="4" s="1"/>
  <c r="J4875" i="4"/>
  <c r="K4875" i="4" s="1"/>
  <c r="J4848" i="4"/>
  <c r="K4848" i="4" s="1"/>
  <c r="J4833" i="4"/>
  <c r="K4833" i="4" s="1"/>
  <c r="J4820" i="4"/>
  <c r="K4820" i="4" s="1"/>
  <c r="J5283" i="4"/>
  <c r="K5283" i="4" s="1"/>
  <c r="J5200" i="4"/>
  <c r="K5200" i="4" s="1"/>
  <c r="J5174" i="4"/>
  <c r="K5174" i="4" s="1"/>
  <c r="J5130" i="4"/>
  <c r="K5130" i="4" s="1"/>
  <c r="J5112" i="4"/>
  <c r="K5112" i="4" s="1"/>
  <c r="J5091" i="4"/>
  <c r="K5091" i="4" s="1"/>
  <c r="J5034" i="4"/>
  <c r="K5034" i="4" s="1"/>
  <c r="J4947" i="4"/>
  <c r="K4947" i="4" s="1"/>
  <c r="J4916" i="4"/>
  <c r="K4916" i="4" s="1"/>
  <c r="J4902" i="4"/>
  <c r="K4902" i="4" s="1"/>
  <c r="J4888" i="4"/>
  <c r="K4888" i="4" s="1"/>
  <c r="J4861" i="4"/>
  <c r="K4861" i="4" s="1"/>
  <c r="J4847" i="4"/>
  <c r="K4847" i="4" s="1"/>
  <c r="J4807" i="4"/>
  <c r="K4807" i="4" s="1"/>
  <c r="J4795" i="4"/>
  <c r="K4795" i="4" s="1"/>
  <c r="J4783" i="4"/>
  <c r="K4783" i="4" s="1"/>
  <c r="J4771" i="4"/>
  <c r="K4771" i="4" s="1"/>
  <c r="J4759" i="4"/>
  <c r="K4759" i="4" s="1"/>
  <c r="J4747" i="4"/>
  <c r="K4747" i="4" s="1"/>
  <c r="J4735" i="4"/>
  <c r="K4735" i="4" s="1"/>
  <c r="J4723" i="4"/>
  <c r="K4723" i="4" s="1"/>
  <c r="J4711" i="4"/>
  <c r="K4711" i="4" s="1"/>
  <c r="J4699" i="4"/>
  <c r="K4699" i="4" s="1"/>
  <c r="J4687" i="4"/>
  <c r="K4687" i="4" s="1"/>
  <c r="J4675" i="4"/>
  <c r="K4675" i="4" s="1"/>
  <c r="J4663" i="4"/>
  <c r="K4663" i="4" s="1"/>
  <c r="J4651" i="4"/>
  <c r="K4651" i="4" s="1"/>
  <c r="J4639" i="4"/>
  <c r="K4639" i="4" s="1"/>
  <c r="J4627" i="4"/>
  <c r="K4627" i="4" s="1"/>
  <c r="J4615" i="4"/>
  <c r="K4615" i="4" s="1"/>
  <c r="J4603" i="4"/>
  <c r="K4603" i="4" s="1"/>
  <c r="J4591" i="4"/>
  <c r="K4591" i="4" s="1"/>
  <c r="J4579" i="4"/>
  <c r="K4579" i="4" s="1"/>
  <c r="J4567" i="4"/>
  <c r="K4567" i="4" s="1"/>
  <c r="J4555" i="4"/>
  <c r="K4555" i="4" s="1"/>
  <c r="J4543" i="4"/>
  <c r="K4543" i="4" s="1"/>
  <c r="J4531" i="4"/>
  <c r="K4531" i="4" s="1"/>
  <c r="J4519" i="4"/>
  <c r="K4519" i="4" s="1"/>
  <c r="J4507" i="4"/>
  <c r="K4507" i="4" s="1"/>
  <c r="J4495" i="4"/>
  <c r="K4495" i="4" s="1"/>
  <c r="J4483" i="4"/>
  <c r="K4483" i="4" s="1"/>
  <c r="J4471" i="4"/>
  <c r="K4471" i="4" s="1"/>
  <c r="J4459" i="4"/>
  <c r="K4459" i="4" s="1"/>
  <c r="J4447" i="4"/>
  <c r="K4447" i="4" s="1"/>
  <c r="J4435" i="4"/>
  <c r="K4435" i="4" s="1"/>
  <c r="J4423" i="4"/>
  <c r="K4423" i="4" s="1"/>
  <c r="J4411" i="4"/>
  <c r="K4411" i="4" s="1"/>
  <c r="J4399" i="4"/>
  <c r="K4399" i="4" s="1"/>
  <c r="J4387" i="4"/>
  <c r="K4387" i="4" s="1"/>
  <c r="J4375" i="4"/>
  <c r="K4375" i="4" s="1"/>
  <c r="J4363" i="4"/>
  <c r="K4363" i="4" s="1"/>
  <c r="J4351" i="4"/>
  <c r="K4351" i="4" s="1"/>
  <c r="J4339" i="4"/>
  <c r="K4339" i="4" s="1"/>
  <c r="J4327" i="4"/>
  <c r="K4327" i="4" s="1"/>
  <c r="J4315" i="4"/>
  <c r="K4315" i="4" s="1"/>
  <c r="J4303" i="4"/>
  <c r="K4303" i="4" s="1"/>
  <c r="J4291" i="4"/>
  <c r="K4291" i="4" s="1"/>
  <c r="J4279" i="4"/>
  <c r="K4279" i="4" s="1"/>
  <c r="J4267" i="4"/>
  <c r="K4267" i="4" s="1"/>
  <c r="J4255" i="4"/>
  <c r="K4255" i="4" s="1"/>
  <c r="J4243" i="4"/>
  <c r="K4243" i="4" s="1"/>
  <c r="J4231" i="4"/>
  <c r="K4231" i="4" s="1"/>
  <c r="J5235" i="4"/>
  <c r="K5235" i="4" s="1"/>
  <c r="J5149" i="4"/>
  <c r="K5149" i="4" s="1"/>
  <c r="J5128" i="4"/>
  <c r="K5128" i="4" s="1"/>
  <c r="J5071" i="4"/>
  <c r="K5071" i="4" s="1"/>
  <c r="J5053" i="4"/>
  <c r="K5053" i="4" s="1"/>
  <c r="J5032" i="4"/>
  <c r="K5032" i="4" s="1"/>
  <c r="J5016" i="4"/>
  <c r="K5016" i="4" s="1"/>
  <c r="J4996" i="4"/>
  <c r="K4996" i="4" s="1"/>
  <c r="J4980" i="4"/>
  <c r="K4980" i="4" s="1"/>
  <c r="J4962" i="4"/>
  <c r="K4962" i="4" s="1"/>
  <c r="J4932" i="4"/>
  <c r="K4932" i="4" s="1"/>
  <c r="J4874" i="4"/>
  <c r="K4874" i="4" s="1"/>
  <c r="J4846" i="4"/>
  <c r="K4846" i="4" s="1"/>
  <c r="J4832" i="4"/>
  <c r="K4832" i="4" s="1"/>
  <c r="J4819" i="4"/>
  <c r="K4819" i="4" s="1"/>
  <c r="J5281" i="4"/>
  <c r="K5281" i="4" s="1"/>
  <c r="J5234" i="4"/>
  <c r="K5234" i="4" s="1"/>
  <c r="J5199" i="4"/>
  <c r="K5199" i="4" s="1"/>
  <c r="J5173" i="4"/>
  <c r="K5173" i="4" s="1"/>
  <c r="J5108" i="4"/>
  <c r="K5108" i="4" s="1"/>
  <c r="J5090" i="4"/>
  <c r="K5090" i="4" s="1"/>
  <c r="J4977" i="4"/>
  <c r="K4977" i="4" s="1"/>
  <c r="J4946" i="4"/>
  <c r="K4946" i="4" s="1"/>
  <c r="J4929" i="4"/>
  <c r="K4929" i="4" s="1"/>
  <c r="J4915" i="4"/>
  <c r="K4915" i="4" s="1"/>
  <c r="J4901" i="4"/>
  <c r="K4901" i="4" s="1"/>
  <c r="J4887" i="4"/>
  <c r="K4887" i="4" s="1"/>
  <c r="J4860" i="4"/>
  <c r="K4860" i="4" s="1"/>
  <c r="J4845" i="4"/>
  <c r="K4845" i="4" s="1"/>
  <c r="J4806" i="4"/>
  <c r="K4806" i="4" s="1"/>
  <c r="J4794" i="4"/>
  <c r="K4794" i="4" s="1"/>
  <c r="J4782" i="4"/>
  <c r="K4782" i="4" s="1"/>
  <c r="J4770" i="4"/>
  <c r="K4770" i="4" s="1"/>
  <c r="J4758" i="4"/>
  <c r="K4758" i="4" s="1"/>
  <c r="J4746" i="4"/>
  <c r="K4746" i="4" s="1"/>
  <c r="J4734" i="4"/>
  <c r="K4734" i="4" s="1"/>
  <c r="J4722" i="4"/>
  <c r="K4722" i="4" s="1"/>
  <c r="J4710" i="4"/>
  <c r="K4710" i="4" s="1"/>
  <c r="J4698" i="4"/>
  <c r="K4698" i="4" s="1"/>
  <c r="J4686" i="4"/>
  <c r="K4686" i="4" s="1"/>
  <c r="J4674" i="4"/>
  <c r="K4674" i="4" s="1"/>
  <c r="J4662" i="4"/>
  <c r="K4662" i="4" s="1"/>
  <c r="J4650" i="4"/>
  <c r="K4650" i="4" s="1"/>
  <c r="J4638" i="4"/>
  <c r="K4638" i="4" s="1"/>
  <c r="J4626" i="4"/>
  <c r="K4626" i="4" s="1"/>
  <c r="J4614" i="4"/>
  <c r="K4614" i="4" s="1"/>
  <c r="J4602" i="4"/>
  <c r="K4602" i="4" s="1"/>
  <c r="J4590" i="4"/>
  <c r="K4590" i="4" s="1"/>
  <c r="J4578" i="4"/>
  <c r="K4578" i="4" s="1"/>
  <c r="J4566" i="4"/>
  <c r="K4566" i="4" s="1"/>
  <c r="J4554" i="4"/>
  <c r="K4554" i="4" s="1"/>
  <c r="J4542" i="4"/>
  <c r="K4542" i="4" s="1"/>
  <c r="J4530" i="4"/>
  <c r="K4530" i="4" s="1"/>
  <c r="J4518" i="4"/>
  <c r="K4518" i="4" s="1"/>
  <c r="J4506" i="4"/>
  <c r="K4506" i="4" s="1"/>
  <c r="J4494" i="4"/>
  <c r="K4494" i="4" s="1"/>
  <c r="J4482" i="4"/>
  <c r="K4482" i="4" s="1"/>
  <c r="J4470" i="4"/>
  <c r="K4470" i="4" s="1"/>
  <c r="J4458" i="4"/>
  <c r="K4458" i="4" s="1"/>
  <c r="J4446" i="4"/>
  <c r="K4446" i="4" s="1"/>
  <c r="J4434" i="4"/>
  <c r="K4434" i="4" s="1"/>
  <c r="J4422" i="4"/>
  <c r="K4422" i="4" s="1"/>
  <c r="J4410" i="4"/>
  <c r="K4410" i="4" s="1"/>
  <c r="J4398" i="4"/>
  <c r="K4398" i="4" s="1"/>
  <c r="J4386" i="4"/>
  <c r="K4386" i="4" s="1"/>
  <c r="J4374" i="4"/>
  <c r="K4374" i="4" s="1"/>
  <c r="J4362" i="4"/>
  <c r="K4362" i="4" s="1"/>
  <c r="J4350" i="4"/>
  <c r="K4350" i="4" s="1"/>
  <c r="J4338" i="4"/>
  <c r="K4338" i="4" s="1"/>
  <c r="J4326" i="4"/>
  <c r="K4326" i="4" s="1"/>
  <c r="J4314" i="4"/>
  <c r="K4314" i="4" s="1"/>
  <c r="J4302" i="4"/>
  <c r="K4302" i="4" s="1"/>
  <c r="J4290" i="4"/>
  <c r="K4290" i="4" s="1"/>
  <c r="J4278" i="4"/>
  <c r="K4278" i="4" s="1"/>
  <c r="J4266" i="4"/>
  <c r="K4266" i="4" s="1"/>
  <c r="J4254" i="4"/>
  <c r="K4254" i="4" s="1"/>
  <c r="J5198" i="4"/>
  <c r="K5198" i="4" s="1"/>
  <c r="J5148" i="4"/>
  <c r="K5148" i="4" s="1"/>
  <c r="J5127" i="4"/>
  <c r="K5127" i="4" s="1"/>
  <c r="J5070" i="4"/>
  <c r="K5070" i="4" s="1"/>
  <c r="J5052" i="4"/>
  <c r="K5052" i="4" s="1"/>
  <c r="J5031" i="4"/>
  <c r="K5031" i="4" s="1"/>
  <c r="J5012" i="4"/>
  <c r="K5012" i="4" s="1"/>
  <c r="J4995" i="4"/>
  <c r="K4995" i="4" s="1"/>
  <c r="J4960" i="4"/>
  <c r="K4960" i="4" s="1"/>
  <c r="J4873" i="4"/>
  <c r="K4873" i="4" s="1"/>
  <c r="J4859" i="4"/>
  <c r="K4859" i="4" s="1"/>
  <c r="J4831" i="4"/>
  <c r="K4831" i="4" s="1"/>
  <c r="J4818" i="4"/>
  <c r="K4818" i="4" s="1"/>
  <c r="J5280" i="4"/>
  <c r="K5280" i="4" s="1"/>
  <c r="J5233" i="4"/>
  <c r="K5233" i="4" s="1"/>
  <c r="J5172" i="4"/>
  <c r="K5172" i="4" s="1"/>
  <c r="J5107" i="4"/>
  <c r="K5107" i="4" s="1"/>
  <c r="J5089" i="4"/>
  <c r="K5089" i="4" s="1"/>
  <c r="J5068" i="4"/>
  <c r="K5068" i="4" s="1"/>
  <c r="J4976" i="4"/>
  <c r="K4976" i="4" s="1"/>
  <c r="J4945" i="4"/>
  <c r="K4945" i="4" s="1"/>
  <c r="J4928" i="4"/>
  <c r="K4928" i="4" s="1"/>
  <c r="J4914" i="4"/>
  <c r="K4914" i="4" s="1"/>
  <c r="J4900" i="4"/>
  <c r="K4900" i="4" s="1"/>
  <c r="J4886" i="4"/>
  <c r="K4886" i="4" s="1"/>
  <c r="J4858" i="4"/>
  <c r="K4858" i="4" s="1"/>
  <c r="J4844" i="4"/>
  <c r="K4844" i="4" s="1"/>
  <c r="J4805" i="4"/>
  <c r="K4805" i="4" s="1"/>
  <c r="J4793" i="4"/>
  <c r="K4793" i="4" s="1"/>
  <c r="J4781" i="4"/>
  <c r="K4781" i="4" s="1"/>
  <c r="J4769" i="4"/>
  <c r="K4769" i="4" s="1"/>
  <c r="J4757" i="4"/>
  <c r="K4757" i="4" s="1"/>
  <c r="J4745" i="4"/>
  <c r="K4745" i="4" s="1"/>
  <c r="J4733" i="4"/>
  <c r="K4733" i="4" s="1"/>
  <c r="J4721" i="4"/>
  <c r="K4721" i="4" s="1"/>
  <c r="J4709" i="4"/>
  <c r="K4709" i="4" s="1"/>
  <c r="J4697" i="4"/>
  <c r="K4697" i="4" s="1"/>
  <c r="J4685" i="4"/>
  <c r="K4685" i="4" s="1"/>
  <c r="J4673" i="4"/>
  <c r="K4673" i="4" s="1"/>
  <c r="J4661" i="4"/>
  <c r="K4661" i="4" s="1"/>
  <c r="J4649" i="4"/>
  <c r="K4649" i="4" s="1"/>
  <c r="J4637" i="4"/>
  <c r="K4637" i="4" s="1"/>
  <c r="J4625" i="4"/>
  <c r="K4625" i="4" s="1"/>
  <c r="J4613" i="4"/>
  <c r="K4613" i="4" s="1"/>
  <c r="J4601" i="4"/>
  <c r="K4601" i="4" s="1"/>
  <c r="J4589" i="4"/>
  <c r="K4589" i="4" s="1"/>
  <c r="J4577" i="4"/>
  <c r="K4577" i="4" s="1"/>
  <c r="J4565" i="4"/>
  <c r="K4565" i="4" s="1"/>
  <c r="J4553" i="4"/>
  <c r="K4553" i="4" s="1"/>
  <c r="J4541" i="4"/>
  <c r="K4541" i="4" s="1"/>
  <c r="J4529" i="4"/>
  <c r="K4529" i="4" s="1"/>
  <c r="J4517" i="4"/>
  <c r="K4517" i="4" s="1"/>
  <c r="J4505" i="4"/>
  <c r="K4505" i="4" s="1"/>
  <c r="J4493" i="4"/>
  <c r="K4493" i="4" s="1"/>
  <c r="J4481" i="4"/>
  <c r="K4481" i="4" s="1"/>
  <c r="J4469" i="4"/>
  <c r="K4469" i="4" s="1"/>
  <c r="J4457" i="4"/>
  <c r="K4457" i="4" s="1"/>
  <c r="J4445" i="4"/>
  <c r="K4445" i="4" s="1"/>
  <c r="J4433" i="4"/>
  <c r="K4433" i="4" s="1"/>
  <c r="J4421" i="4"/>
  <c r="K4421" i="4" s="1"/>
  <c r="J4409" i="4"/>
  <c r="K4409" i="4" s="1"/>
  <c r="J4397" i="4"/>
  <c r="K4397" i="4" s="1"/>
  <c r="J4385" i="4"/>
  <c r="K4385" i="4" s="1"/>
  <c r="J4373" i="4"/>
  <c r="K4373" i="4" s="1"/>
  <c r="J4361" i="4"/>
  <c r="K4361" i="4" s="1"/>
  <c r="J4349" i="4"/>
  <c r="K4349" i="4" s="1"/>
  <c r="J4337" i="4"/>
  <c r="K4337" i="4" s="1"/>
  <c r="J5197" i="4"/>
  <c r="K5197" i="4" s="1"/>
  <c r="J5168" i="4"/>
  <c r="K5168" i="4" s="1"/>
  <c r="J5144" i="4"/>
  <c r="K5144" i="4" s="1"/>
  <c r="J5126" i="4"/>
  <c r="K5126" i="4" s="1"/>
  <c r="J5048" i="4"/>
  <c r="K5048" i="4" s="1"/>
  <c r="J5030" i="4"/>
  <c r="K5030" i="4" s="1"/>
  <c r="J5011" i="4"/>
  <c r="K5011" i="4" s="1"/>
  <c r="J4994" i="4"/>
  <c r="K4994" i="4" s="1"/>
  <c r="J4959" i="4"/>
  <c r="K4959" i="4" s="1"/>
  <c r="J4872" i="4"/>
  <c r="K4872" i="4" s="1"/>
  <c r="J4857" i="4"/>
  <c r="K4857" i="4" s="1"/>
  <c r="J4830" i="4"/>
  <c r="K4830" i="4" s="1"/>
  <c r="J4817" i="4"/>
  <c r="K4817" i="4" s="1"/>
  <c r="J5271" i="4"/>
  <c r="K5271" i="4" s="1"/>
  <c r="J5232" i="4"/>
  <c r="K5232" i="4" s="1"/>
  <c r="J5167" i="4"/>
  <c r="K5167" i="4" s="1"/>
  <c r="J5106" i="4"/>
  <c r="K5106" i="4" s="1"/>
  <c r="J5088" i="4"/>
  <c r="K5088" i="4" s="1"/>
  <c r="J5067" i="4"/>
  <c r="K5067" i="4" s="1"/>
  <c r="J4975" i="4"/>
  <c r="K4975" i="4" s="1"/>
  <c r="J4944" i="4"/>
  <c r="K4944" i="4" s="1"/>
  <c r="J4927" i="4"/>
  <c r="K4927" i="4" s="1"/>
  <c r="J4913" i="4"/>
  <c r="K4913" i="4" s="1"/>
  <c r="J4899" i="4"/>
  <c r="K4899" i="4" s="1"/>
  <c r="J4885" i="4"/>
  <c r="K4885" i="4" s="1"/>
  <c r="J4871" i="4"/>
  <c r="K4871" i="4" s="1"/>
  <c r="J4843" i="4"/>
  <c r="K4843" i="4" s="1"/>
  <c r="J4804" i="4"/>
  <c r="K4804" i="4" s="1"/>
  <c r="J4792" i="4"/>
  <c r="K4792" i="4" s="1"/>
  <c r="J4780" i="4"/>
  <c r="K4780" i="4" s="1"/>
  <c r="J4768" i="4"/>
  <c r="K4768" i="4" s="1"/>
  <c r="J4756" i="4"/>
  <c r="K4756" i="4" s="1"/>
  <c r="J4744" i="4"/>
  <c r="K4744" i="4" s="1"/>
  <c r="J4732" i="4"/>
  <c r="K4732" i="4" s="1"/>
  <c r="J4720" i="4"/>
  <c r="K4720" i="4" s="1"/>
  <c r="J4708" i="4"/>
  <c r="K4708" i="4" s="1"/>
  <c r="J4696" i="4"/>
  <c r="K4696" i="4" s="1"/>
  <c r="J4684" i="4"/>
  <c r="K4684" i="4" s="1"/>
  <c r="J4672" i="4"/>
  <c r="K4672" i="4" s="1"/>
  <c r="J4660" i="4"/>
  <c r="K4660" i="4" s="1"/>
  <c r="J4648" i="4"/>
  <c r="K4648" i="4" s="1"/>
  <c r="J4636" i="4"/>
  <c r="K4636" i="4" s="1"/>
  <c r="J4624" i="4"/>
  <c r="K4624" i="4" s="1"/>
  <c r="J4612" i="4"/>
  <c r="K4612" i="4" s="1"/>
  <c r="J4600" i="4"/>
  <c r="K4600" i="4" s="1"/>
  <c r="J4588" i="4"/>
  <c r="K4588" i="4" s="1"/>
  <c r="J4576" i="4"/>
  <c r="K4576" i="4" s="1"/>
  <c r="J4564" i="4"/>
  <c r="K4564" i="4" s="1"/>
  <c r="J4552" i="4"/>
  <c r="K4552" i="4" s="1"/>
  <c r="J4540" i="4"/>
  <c r="K4540" i="4" s="1"/>
  <c r="J4528" i="4"/>
  <c r="K4528" i="4" s="1"/>
  <c r="J4516" i="4"/>
  <c r="K4516" i="4" s="1"/>
  <c r="J4504" i="4"/>
  <c r="K4504" i="4" s="1"/>
  <c r="J4492" i="4"/>
  <c r="K4492" i="4" s="1"/>
  <c r="J4480" i="4"/>
  <c r="K4480" i="4" s="1"/>
  <c r="J4468" i="4"/>
  <c r="K4468" i="4" s="1"/>
  <c r="J4456" i="4"/>
  <c r="K4456" i="4" s="1"/>
  <c r="J4444" i="4"/>
  <c r="K4444" i="4" s="1"/>
  <c r="J4432" i="4"/>
  <c r="K4432" i="4" s="1"/>
  <c r="J4420" i="4"/>
  <c r="K4420" i="4" s="1"/>
  <c r="J4408" i="4"/>
  <c r="K4408" i="4" s="1"/>
  <c r="J4396" i="4"/>
  <c r="K4396" i="4" s="1"/>
  <c r="J4384" i="4"/>
  <c r="K4384" i="4" s="1"/>
  <c r="J4372" i="4"/>
  <c r="K4372" i="4" s="1"/>
  <c r="J4360" i="4"/>
  <c r="K4360" i="4" s="1"/>
  <c r="J4348" i="4"/>
  <c r="K4348" i="4" s="1"/>
  <c r="J4336" i="4"/>
  <c r="K4336" i="4" s="1"/>
  <c r="J4324" i="4"/>
  <c r="K4324" i="4" s="1"/>
  <c r="J4312" i="4"/>
  <c r="K4312" i="4" s="1"/>
  <c r="J5319" i="4"/>
  <c r="K5319" i="4" s="1"/>
  <c r="J5228" i="4"/>
  <c r="K5228" i="4" s="1"/>
  <c r="J5196" i="4"/>
  <c r="K5196" i="4" s="1"/>
  <c r="J5164" i="4"/>
  <c r="K5164" i="4" s="1"/>
  <c r="J5143" i="4"/>
  <c r="K5143" i="4" s="1"/>
  <c r="J5125" i="4"/>
  <c r="K5125" i="4" s="1"/>
  <c r="J5104" i="4"/>
  <c r="K5104" i="4" s="1"/>
  <c r="J5047" i="4"/>
  <c r="K5047" i="4" s="1"/>
  <c r="J5029" i="4"/>
  <c r="K5029" i="4" s="1"/>
  <c r="J5010" i="4"/>
  <c r="K5010" i="4" s="1"/>
  <c r="J4993" i="4"/>
  <c r="K4993" i="4" s="1"/>
  <c r="J4958" i="4"/>
  <c r="K4958" i="4" s="1"/>
  <c r="J4941" i="4"/>
  <c r="K4941" i="4" s="1"/>
  <c r="J4870" i="4"/>
  <c r="K4870" i="4" s="1"/>
  <c r="J4856" i="4"/>
  <c r="K4856" i="4" s="1"/>
  <c r="J4829" i="4"/>
  <c r="K4829" i="4" s="1"/>
  <c r="J4816" i="4"/>
  <c r="K4816" i="4" s="1"/>
  <c r="J5269" i="4"/>
  <c r="K5269" i="4" s="1"/>
  <c r="J5192" i="4"/>
  <c r="K5192" i="4" s="1"/>
  <c r="J5084" i="4"/>
  <c r="K5084" i="4" s="1"/>
  <c r="J5066" i="4"/>
  <c r="K5066" i="4" s="1"/>
  <c r="J4974" i="4"/>
  <c r="K4974" i="4" s="1"/>
  <c r="J4926" i="4"/>
  <c r="K4926" i="4" s="1"/>
  <c r="J4912" i="4"/>
  <c r="K4912" i="4" s="1"/>
  <c r="J4898" i="4"/>
  <c r="K4898" i="4" s="1"/>
  <c r="J4884" i="4"/>
  <c r="K4884" i="4" s="1"/>
  <c r="J4869" i="4"/>
  <c r="K4869" i="4" s="1"/>
  <c r="J4842" i="4"/>
  <c r="K4842" i="4" s="1"/>
  <c r="J4803" i="4"/>
  <c r="K4803" i="4" s="1"/>
  <c r="J4791" i="4"/>
  <c r="K4791" i="4" s="1"/>
  <c r="J4779" i="4"/>
  <c r="K4779" i="4" s="1"/>
  <c r="J4767" i="4"/>
  <c r="K4767" i="4" s="1"/>
  <c r="J4755" i="4"/>
  <c r="K4755" i="4" s="1"/>
  <c r="J4743" i="4"/>
  <c r="K4743" i="4" s="1"/>
  <c r="J4731" i="4"/>
  <c r="K4731" i="4" s="1"/>
  <c r="J4719" i="4"/>
  <c r="K4719" i="4" s="1"/>
  <c r="J4707" i="4"/>
  <c r="K4707" i="4" s="1"/>
  <c r="J4695" i="4"/>
  <c r="K4695" i="4" s="1"/>
  <c r="J4683" i="4"/>
  <c r="K4683" i="4" s="1"/>
  <c r="J4671" i="4"/>
  <c r="K4671" i="4" s="1"/>
  <c r="J4659" i="4"/>
  <c r="K4659" i="4" s="1"/>
  <c r="J4647" i="4"/>
  <c r="K4647" i="4" s="1"/>
  <c r="J4635" i="4"/>
  <c r="K4635" i="4" s="1"/>
  <c r="J4623" i="4"/>
  <c r="K4623" i="4" s="1"/>
  <c r="J4611" i="4"/>
  <c r="K4611" i="4" s="1"/>
  <c r="J4599" i="4"/>
  <c r="K4599" i="4" s="1"/>
  <c r="J4587" i="4"/>
  <c r="K4587" i="4" s="1"/>
  <c r="J4575" i="4"/>
  <c r="K4575" i="4" s="1"/>
  <c r="J4563" i="4"/>
  <c r="K4563" i="4" s="1"/>
  <c r="J4551" i="4"/>
  <c r="K4551" i="4" s="1"/>
  <c r="J4539" i="4"/>
  <c r="K4539" i="4" s="1"/>
  <c r="J4527" i="4"/>
  <c r="K4527" i="4" s="1"/>
  <c r="J4515" i="4"/>
  <c r="K4515" i="4" s="1"/>
  <c r="J4503" i="4"/>
  <c r="K4503" i="4" s="1"/>
  <c r="J4491" i="4"/>
  <c r="K4491" i="4" s="1"/>
  <c r="J4479" i="4"/>
  <c r="K4479" i="4" s="1"/>
  <c r="J4467" i="4"/>
  <c r="K4467" i="4" s="1"/>
  <c r="J4455" i="4"/>
  <c r="K4455" i="4" s="1"/>
  <c r="J4443" i="4"/>
  <c r="K4443" i="4" s="1"/>
  <c r="J4431" i="4"/>
  <c r="K4431" i="4" s="1"/>
  <c r="J4419" i="4"/>
  <c r="K4419" i="4" s="1"/>
  <c r="J4407" i="4"/>
  <c r="K4407" i="4" s="1"/>
  <c r="J4395" i="4"/>
  <c r="K4395" i="4" s="1"/>
  <c r="J4383" i="4"/>
  <c r="K4383" i="4" s="1"/>
  <c r="J4371" i="4"/>
  <c r="K4371" i="4" s="1"/>
  <c r="J4359" i="4"/>
  <c r="K4359" i="4" s="1"/>
  <c r="J4347" i="4"/>
  <c r="K4347" i="4" s="1"/>
  <c r="J4335" i="4"/>
  <c r="K4335" i="4" s="1"/>
  <c r="J4323" i="4"/>
  <c r="K4323" i="4" s="1"/>
  <c r="J5223" i="4"/>
  <c r="K5223" i="4" s="1"/>
  <c r="J5188" i="4"/>
  <c r="K5188" i="4" s="1"/>
  <c r="J5163" i="4"/>
  <c r="K5163" i="4" s="1"/>
  <c r="J5142" i="4"/>
  <c r="K5142" i="4" s="1"/>
  <c r="J5124" i="4"/>
  <c r="K5124" i="4" s="1"/>
  <c r="J5103" i="4"/>
  <c r="K5103" i="4" s="1"/>
  <c r="J5046" i="4"/>
  <c r="K5046" i="4" s="1"/>
  <c r="J5028" i="4"/>
  <c r="K5028" i="4" s="1"/>
  <c r="J5008" i="4"/>
  <c r="K5008" i="4" s="1"/>
  <c r="J4992" i="4"/>
  <c r="K4992" i="4" s="1"/>
  <c r="J4957" i="4"/>
  <c r="K4957" i="4" s="1"/>
  <c r="J4940" i="4"/>
  <c r="K4940" i="4" s="1"/>
  <c r="J4883" i="4"/>
  <c r="K4883" i="4" s="1"/>
  <c r="J4855" i="4"/>
  <c r="K4855" i="4" s="1"/>
  <c r="J4828" i="4"/>
  <c r="K4828" i="4" s="1"/>
  <c r="J4815" i="4"/>
  <c r="K4815" i="4" s="1"/>
  <c r="J5316" i="4"/>
  <c r="K5316" i="4" s="1"/>
  <c r="J5268" i="4"/>
  <c r="K5268" i="4" s="1"/>
  <c r="J5222" i="4"/>
  <c r="K5222" i="4" s="1"/>
  <c r="J5140" i="4"/>
  <c r="K5140" i="4" s="1"/>
  <c r="J5083" i="4"/>
  <c r="K5083" i="4" s="1"/>
  <c r="J5065" i="4"/>
  <c r="K5065" i="4" s="1"/>
  <c r="J5044" i="4"/>
  <c r="K5044" i="4" s="1"/>
  <c r="J4972" i="4"/>
  <c r="K4972" i="4" s="1"/>
  <c r="J4925" i="4"/>
  <c r="K4925" i="4" s="1"/>
  <c r="J4911" i="4"/>
  <c r="K4911" i="4" s="1"/>
  <c r="J4897" i="4"/>
  <c r="K4897" i="4" s="1"/>
  <c r="J4882" i="4"/>
  <c r="K4882" i="4" s="1"/>
  <c r="J4868" i="4"/>
  <c r="K4868" i="4" s="1"/>
  <c r="J4841" i="4"/>
  <c r="K4841" i="4" s="1"/>
  <c r="J4802" i="4"/>
  <c r="K4802" i="4" s="1"/>
  <c r="J4790" i="4"/>
  <c r="K4790" i="4" s="1"/>
  <c r="J4778" i="4"/>
  <c r="K4778" i="4" s="1"/>
  <c r="J4766" i="4"/>
  <c r="K4766" i="4" s="1"/>
  <c r="J4754" i="4"/>
  <c r="K4754" i="4" s="1"/>
  <c r="J4742" i="4"/>
  <c r="K4742" i="4" s="1"/>
  <c r="J4730" i="4"/>
  <c r="K4730" i="4" s="1"/>
  <c r="J4718" i="4"/>
  <c r="K4718" i="4" s="1"/>
  <c r="J4706" i="4"/>
  <c r="K4706" i="4" s="1"/>
  <c r="J4694" i="4"/>
  <c r="K4694" i="4" s="1"/>
  <c r="J4682" i="4"/>
  <c r="K4682" i="4" s="1"/>
  <c r="J4670" i="4"/>
  <c r="K4670" i="4" s="1"/>
  <c r="J4658" i="4"/>
  <c r="K4658" i="4" s="1"/>
  <c r="J4646" i="4"/>
  <c r="K4646" i="4" s="1"/>
  <c r="J4634" i="4"/>
  <c r="K4634" i="4" s="1"/>
  <c r="J4622" i="4"/>
  <c r="K4622" i="4" s="1"/>
  <c r="J4610" i="4"/>
  <c r="K4610" i="4" s="1"/>
  <c r="J4598" i="4"/>
  <c r="K4598" i="4" s="1"/>
  <c r="J4586" i="4"/>
  <c r="K4586" i="4" s="1"/>
  <c r="J4574" i="4"/>
  <c r="K4574" i="4" s="1"/>
  <c r="J4562" i="4"/>
  <c r="K4562" i="4" s="1"/>
  <c r="J4550" i="4"/>
  <c r="K4550" i="4" s="1"/>
  <c r="J4538" i="4"/>
  <c r="K4538" i="4" s="1"/>
  <c r="J4526" i="4"/>
  <c r="K4526" i="4" s="1"/>
  <c r="J4514" i="4"/>
  <c r="K4514" i="4" s="1"/>
  <c r="J4502" i="4"/>
  <c r="K4502" i="4" s="1"/>
  <c r="J4490" i="4"/>
  <c r="K4490" i="4" s="1"/>
  <c r="J4478" i="4"/>
  <c r="K4478" i="4" s="1"/>
  <c r="J4466" i="4"/>
  <c r="K4466" i="4" s="1"/>
  <c r="J4454" i="4"/>
  <c r="K4454" i="4" s="1"/>
  <c r="J4442" i="4"/>
  <c r="K4442" i="4" s="1"/>
  <c r="J4430" i="4"/>
  <c r="K4430" i="4" s="1"/>
  <c r="J4418" i="4"/>
  <c r="K4418" i="4" s="1"/>
  <c r="J4406" i="4"/>
  <c r="K4406" i="4" s="1"/>
  <c r="J4394" i="4"/>
  <c r="K4394" i="4" s="1"/>
  <c r="J4382" i="4"/>
  <c r="K4382" i="4" s="1"/>
  <c r="J4370" i="4"/>
  <c r="K4370" i="4" s="1"/>
  <c r="J4358" i="4"/>
  <c r="K4358" i="4" s="1"/>
  <c r="J4322" i="4"/>
  <c r="K4322" i="4" s="1"/>
  <c r="J4251" i="4"/>
  <c r="K4251" i="4" s="1"/>
  <c r="J4228" i="4"/>
  <c r="K4228" i="4" s="1"/>
  <c r="J4206" i="4"/>
  <c r="K4206" i="4" s="1"/>
  <c r="J4184" i="4"/>
  <c r="K4184" i="4" s="1"/>
  <c r="J4167" i="4"/>
  <c r="K4167" i="4" s="1"/>
  <c r="J4145" i="4"/>
  <c r="K4145" i="4" s="1"/>
  <c r="J4094" i="4"/>
  <c r="K4094" i="4" s="1"/>
  <c r="J4076" i="4"/>
  <c r="K4076" i="4" s="1"/>
  <c r="J4061" i="4"/>
  <c r="K4061" i="4" s="1"/>
  <c r="J4046" i="4"/>
  <c r="K4046" i="4" s="1"/>
  <c r="J4028" i="4"/>
  <c r="K4028" i="4" s="1"/>
  <c r="J3999" i="4"/>
  <c r="K3999" i="4" s="1"/>
  <c r="J3982" i="4"/>
  <c r="K3982" i="4" s="1"/>
  <c r="J3953" i="4"/>
  <c r="K3953" i="4" s="1"/>
  <c r="J3907" i="4"/>
  <c r="K3907" i="4" s="1"/>
  <c r="J3878" i="4"/>
  <c r="K3878" i="4" s="1"/>
  <c r="J3861" i="4"/>
  <c r="K3861" i="4" s="1"/>
  <c r="J3834" i="4"/>
  <c r="K3834" i="4" s="1"/>
  <c r="J3807" i="4"/>
  <c r="K3807" i="4" s="1"/>
  <c r="J3793" i="4"/>
  <c r="K3793" i="4" s="1"/>
  <c r="J3765" i="4"/>
  <c r="K3765" i="4" s="1"/>
  <c r="J3441" i="4"/>
  <c r="K3441" i="4" s="1"/>
  <c r="J3429" i="4"/>
  <c r="K3429" i="4" s="1"/>
  <c r="J3417" i="4"/>
  <c r="K3417" i="4" s="1"/>
  <c r="J3405" i="4"/>
  <c r="K3405" i="4" s="1"/>
  <c r="J3393" i="4"/>
  <c r="K3393" i="4" s="1"/>
  <c r="J3381" i="4"/>
  <c r="K3381" i="4" s="1"/>
  <c r="J3369" i="4"/>
  <c r="K3369" i="4" s="1"/>
  <c r="J3357" i="4"/>
  <c r="K3357" i="4" s="1"/>
  <c r="J3345" i="4"/>
  <c r="K3345" i="4" s="1"/>
  <c r="J3333" i="4"/>
  <c r="K3333" i="4" s="1"/>
  <c r="J3321" i="4"/>
  <c r="K3321" i="4" s="1"/>
  <c r="J3309" i="4"/>
  <c r="K3309" i="4" s="1"/>
  <c r="J3297" i="4"/>
  <c r="K3297" i="4" s="1"/>
  <c r="J3285" i="4"/>
  <c r="K3285" i="4" s="1"/>
  <c r="J3273" i="4"/>
  <c r="K3273" i="4" s="1"/>
  <c r="J3261" i="4"/>
  <c r="K3261" i="4" s="1"/>
  <c r="J3249" i="4"/>
  <c r="K3249" i="4" s="1"/>
  <c r="J3237" i="4"/>
  <c r="K3237" i="4" s="1"/>
  <c r="J3225" i="4"/>
  <c r="K3225" i="4" s="1"/>
  <c r="J3213" i="4"/>
  <c r="K3213" i="4" s="1"/>
  <c r="J3201" i="4"/>
  <c r="K3201" i="4" s="1"/>
  <c r="J3189" i="4"/>
  <c r="K3189" i="4" s="1"/>
  <c r="J3177" i="4"/>
  <c r="K3177" i="4" s="1"/>
  <c r="J3165" i="4"/>
  <c r="K3165" i="4" s="1"/>
  <c r="J3153" i="4"/>
  <c r="K3153" i="4" s="1"/>
  <c r="J3141" i="4"/>
  <c r="K3141" i="4" s="1"/>
  <c r="J3129" i="4"/>
  <c r="K3129" i="4" s="1"/>
  <c r="J3117" i="4"/>
  <c r="K3117" i="4" s="1"/>
  <c r="J3105" i="4"/>
  <c r="K3105" i="4" s="1"/>
  <c r="J3093" i="4"/>
  <c r="K3093" i="4" s="1"/>
  <c r="J3081" i="4"/>
  <c r="K3081" i="4" s="1"/>
  <c r="J3069" i="4"/>
  <c r="K3069" i="4" s="1"/>
  <c r="J3057" i="4"/>
  <c r="K3057" i="4" s="1"/>
  <c r="J3045" i="4"/>
  <c r="K3045" i="4" s="1"/>
  <c r="J3033" i="4"/>
  <c r="K3033" i="4" s="1"/>
  <c r="J3021" i="4"/>
  <c r="K3021" i="4" s="1"/>
  <c r="J3009" i="4"/>
  <c r="K3009" i="4" s="1"/>
  <c r="J2997" i="4"/>
  <c r="K2997" i="4" s="1"/>
  <c r="J2985" i="4"/>
  <c r="K2985" i="4" s="1"/>
  <c r="J2973" i="4"/>
  <c r="K2973" i="4" s="1"/>
  <c r="J2961" i="4"/>
  <c r="K2961" i="4" s="1"/>
  <c r="J2949" i="4"/>
  <c r="K2949" i="4" s="1"/>
  <c r="J2937" i="4"/>
  <c r="K2937" i="4" s="1"/>
  <c r="J2925" i="4"/>
  <c r="K2925" i="4" s="1"/>
  <c r="J2913" i="4"/>
  <c r="K2913" i="4" s="1"/>
  <c r="J4276" i="4"/>
  <c r="K4276" i="4" s="1"/>
  <c r="J4125" i="4"/>
  <c r="K4125" i="4" s="1"/>
  <c r="J4109" i="4"/>
  <c r="K4109" i="4" s="1"/>
  <c r="J4013" i="4"/>
  <c r="K4013" i="4" s="1"/>
  <c r="J3967" i="4"/>
  <c r="K3967" i="4" s="1"/>
  <c r="J3938" i="4"/>
  <c r="K3938" i="4" s="1"/>
  <c r="J3921" i="4"/>
  <c r="K3921" i="4" s="1"/>
  <c r="J3892" i="4"/>
  <c r="K3892" i="4" s="1"/>
  <c r="J3875" i="4"/>
  <c r="K3875" i="4" s="1"/>
  <c r="J3847" i="4"/>
  <c r="K3847" i="4" s="1"/>
  <c r="J3820" i="4"/>
  <c r="K3820" i="4" s="1"/>
  <c r="J3792" i="4"/>
  <c r="K3792" i="4" s="1"/>
  <c r="J3778" i="4"/>
  <c r="K3778" i="4" s="1"/>
  <c r="J3752" i="4"/>
  <c r="K3752" i="4" s="1"/>
  <c r="J3740" i="4"/>
  <c r="K3740" i="4" s="1"/>
  <c r="J3728" i="4"/>
  <c r="K3728" i="4" s="1"/>
  <c r="J3716" i="4"/>
  <c r="K3716" i="4" s="1"/>
  <c r="J3704" i="4"/>
  <c r="K3704" i="4" s="1"/>
  <c r="J3692" i="4"/>
  <c r="K3692" i="4" s="1"/>
  <c r="J3680" i="4"/>
  <c r="K3680" i="4" s="1"/>
  <c r="J3668" i="4"/>
  <c r="K3668" i="4" s="1"/>
  <c r="J3656" i="4"/>
  <c r="K3656" i="4" s="1"/>
  <c r="J3644" i="4"/>
  <c r="K3644" i="4" s="1"/>
  <c r="J3632" i="4"/>
  <c r="K3632" i="4" s="1"/>
  <c r="J3620" i="4"/>
  <c r="K3620" i="4" s="1"/>
  <c r="J3608" i="4"/>
  <c r="K3608" i="4" s="1"/>
  <c r="J3596" i="4"/>
  <c r="K3596" i="4" s="1"/>
  <c r="J3584" i="4"/>
  <c r="K3584" i="4" s="1"/>
  <c r="J3572" i="4"/>
  <c r="K3572" i="4" s="1"/>
  <c r="J3560" i="4"/>
  <c r="K3560" i="4" s="1"/>
  <c r="J3548" i="4"/>
  <c r="K3548" i="4" s="1"/>
  <c r="J3536" i="4"/>
  <c r="K3536" i="4" s="1"/>
  <c r="J3524" i="4"/>
  <c r="K3524" i="4" s="1"/>
  <c r="J3512" i="4"/>
  <c r="K3512" i="4" s="1"/>
  <c r="J3500" i="4"/>
  <c r="K3500" i="4" s="1"/>
  <c r="J3488" i="4"/>
  <c r="K3488" i="4" s="1"/>
  <c r="J3476" i="4"/>
  <c r="K3476" i="4" s="1"/>
  <c r="J3464" i="4"/>
  <c r="K3464" i="4" s="1"/>
  <c r="J4275" i="4"/>
  <c r="K4275" i="4" s="1"/>
  <c r="J4250" i="4"/>
  <c r="K4250" i="4" s="1"/>
  <c r="J4227" i="4"/>
  <c r="K4227" i="4" s="1"/>
  <c r="J4205" i="4"/>
  <c r="K4205" i="4" s="1"/>
  <c r="J4183" i="4"/>
  <c r="K4183" i="4" s="1"/>
  <c r="J4166" i="4"/>
  <c r="K4166" i="4" s="1"/>
  <c r="J4144" i="4"/>
  <c r="K4144" i="4" s="1"/>
  <c r="J4124" i="4"/>
  <c r="K4124" i="4" s="1"/>
  <c r="J4090" i="4"/>
  <c r="K4090" i="4" s="1"/>
  <c r="J4075" i="4"/>
  <c r="K4075" i="4" s="1"/>
  <c r="J4060" i="4"/>
  <c r="K4060" i="4" s="1"/>
  <c r="J4042" i="4"/>
  <c r="K4042" i="4" s="1"/>
  <c r="J4027" i="4"/>
  <c r="K4027" i="4" s="1"/>
  <c r="J3998" i="4"/>
  <c r="K3998" i="4" s="1"/>
  <c r="J3981" i="4"/>
  <c r="K3981" i="4" s="1"/>
  <c r="J3952" i="4"/>
  <c r="K3952" i="4" s="1"/>
  <c r="J3935" i="4"/>
  <c r="K3935" i="4" s="1"/>
  <c r="J3906" i="4"/>
  <c r="K3906" i="4" s="1"/>
  <c r="J3860" i="4"/>
  <c r="K3860" i="4" s="1"/>
  <c r="J3833" i="4"/>
  <c r="K3833" i="4" s="1"/>
  <c r="J3806" i="4"/>
  <c r="K3806" i="4" s="1"/>
  <c r="J3791" i="4"/>
  <c r="K3791" i="4" s="1"/>
  <c r="J3764" i="4"/>
  <c r="K3764" i="4" s="1"/>
  <c r="J3452" i="4"/>
  <c r="K3452" i="4" s="1"/>
  <c r="J3440" i="4"/>
  <c r="K3440" i="4" s="1"/>
  <c r="J3428" i="4"/>
  <c r="K3428" i="4" s="1"/>
  <c r="J3416" i="4"/>
  <c r="K3416" i="4" s="1"/>
  <c r="J3404" i="4"/>
  <c r="K3404" i="4" s="1"/>
  <c r="J3392" i="4"/>
  <c r="K3392" i="4" s="1"/>
  <c r="J3380" i="4"/>
  <c r="K3380" i="4" s="1"/>
  <c r="J3368" i="4"/>
  <c r="K3368" i="4" s="1"/>
  <c r="J3356" i="4"/>
  <c r="K3356" i="4" s="1"/>
  <c r="J3344" i="4"/>
  <c r="K3344" i="4" s="1"/>
  <c r="J3332" i="4"/>
  <c r="K3332" i="4" s="1"/>
  <c r="J3320" i="4"/>
  <c r="K3320" i="4" s="1"/>
  <c r="J3308" i="4"/>
  <c r="K3308" i="4" s="1"/>
  <c r="J3296" i="4"/>
  <c r="K3296" i="4" s="1"/>
  <c r="J3284" i="4"/>
  <c r="K3284" i="4" s="1"/>
  <c r="J3272" i="4"/>
  <c r="K3272" i="4" s="1"/>
  <c r="J3260" i="4"/>
  <c r="K3260" i="4" s="1"/>
  <c r="J3248" i="4"/>
  <c r="K3248" i="4" s="1"/>
  <c r="J3236" i="4"/>
  <c r="K3236" i="4" s="1"/>
  <c r="J3224" i="4"/>
  <c r="K3224" i="4" s="1"/>
  <c r="J3212" i="4"/>
  <c r="K3212" i="4" s="1"/>
  <c r="J3200" i="4"/>
  <c r="K3200" i="4" s="1"/>
  <c r="J3188" i="4"/>
  <c r="K3188" i="4" s="1"/>
  <c r="J3176" i="4"/>
  <c r="K3176" i="4" s="1"/>
  <c r="J3164" i="4"/>
  <c r="K3164" i="4" s="1"/>
  <c r="J3152" i="4"/>
  <c r="K3152" i="4" s="1"/>
  <c r="J3140" i="4"/>
  <c r="K3140" i="4" s="1"/>
  <c r="J3128" i="4"/>
  <c r="K3128" i="4" s="1"/>
  <c r="J3116" i="4"/>
  <c r="K3116" i="4" s="1"/>
  <c r="J3104" i="4"/>
  <c r="K3104" i="4" s="1"/>
  <c r="J3092" i="4"/>
  <c r="K3092" i="4" s="1"/>
  <c r="J3080" i="4"/>
  <c r="K3080" i="4" s="1"/>
  <c r="J3068" i="4"/>
  <c r="K3068" i="4" s="1"/>
  <c r="J3056" i="4"/>
  <c r="K3056" i="4" s="1"/>
  <c r="J3044" i="4"/>
  <c r="K3044" i="4" s="1"/>
  <c r="J3032" i="4"/>
  <c r="K3032" i="4" s="1"/>
  <c r="J3020" i="4"/>
  <c r="K3020" i="4" s="1"/>
  <c r="J3008" i="4"/>
  <c r="K3008" i="4" s="1"/>
  <c r="J2996" i="4"/>
  <c r="K2996" i="4" s="1"/>
  <c r="J2984" i="4"/>
  <c r="K2984" i="4" s="1"/>
  <c r="J2972" i="4"/>
  <c r="K2972" i="4" s="1"/>
  <c r="J2960" i="4"/>
  <c r="K2960" i="4" s="1"/>
  <c r="J2948" i="4"/>
  <c r="K2948" i="4" s="1"/>
  <c r="J2936" i="4"/>
  <c r="K2936" i="4" s="1"/>
  <c r="J2924" i="4"/>
  <c r="K2924" i="4" s="1"/>
  <c r="J2912" i="4"/>
  <c r="K2912" i="4" s="1"/>
  <c r="J2900" i="4"/>
  <c r="K2900" i="4" s="1"/>
  <c r="J4313" i="4"/>
  <c r="K4313" i="4" s="1"/>
  <c r="J4246" i="4"/>
  <c r="K4246" i="4" s="1"/>
  <c r="J4162" i="4"/>
  <c r="K4162" i="4" s="1"/>
  <c r="J4108" i="4"/>
  <c r="K4108" i="4" s="1"/>
  <c r="J4012" i="4"/>
  <c r="K4012" i="4" s="1"/>
  <c r="J3995" i="4"/>
  <c r="K3995" i="4" s="1"/>
  <c r="J3966" i="4"/>
  <c r="K3966" i="4" s="1"/>
  <c r="J3920" i="4"/>
  <c r="K3920" i="4" s="1"/>
  <c r="J3891" i="4"/>
  <c r="K3891" i="4" s="1"/>
  <c r="J3874" i="4"/>
  <c r="K3874" i="4" s="1"/>
  <c r="J3846" i="4"/>
  <c r="K3846" i="4" s="1"/>
  <c r="J3819" i="4"/>
  <c r="K3819" i="4" s="1"/>
  <c r="J3805" i="4"/>
  <c r="K3805" i="4" s="1"/>
  <c r="J3777" i="4"/>
  <c r="K3777" i="4" s="1"/>
  <c r="J3751" i="4"/>
  <c r="K3751" i="4" s="1"/>
  <c r="J3739" i="4"/>
  <c r="K3739" i="4" s="1"/>
  <c r="J3727" i="4"/>
  <c r="K3727" i="4" s="1"/>
  <c r="J3715" i="4"/>
  <c r="K3715" i="4" s="1"/>
  <c r="J3703" i="4"/>
  <c r="K3703" i="4" s="1"/>
  <c r="J3691" i="4"/>
  <c r="K3691" i="4" s="1"/>
  <c r="J3679" i="4"/>
  <c r="K3679" i="4" s="1"/>
  <c r="J3667" i="4"/>
  <c r="K3667" i="4" s="1"/>
  <c r="J3655" i="4"/>
  <c r="K3655" i="4" s="1"/>
  <c r="J3643" i="4"/>
  <c r="K3643" i="4" s="1"/>
  <c r="J3631" i="4"/>
  <c r="K3631" i="4" s="1"/>
  <c r="J3619" i="4"/>
  <c r="K3619" i="4" s="1"/>
  <c r="J3607" i="4"/>
  <c r="K3607" i="4" s="1"/>
  <c r="J3595" i="4"/>
  <c r="K3595" i="4" s="1"/>
  <c r="J3583" i="4"/>
  <c r="K3583" i="4" s="1"/>
  <c r="J3571" i="4"/>
  <c r="K3571" i="4" s="1"/>
  <c r="J3559" i="4"/>
  <c r="K3559" i="4" s="1"/>
  <c r="J3547" i="4"/>
  <c r="K3547" i="4" s="1"/>
  <c r="J3535" i="4"/>
  <c r="K3535" i="4" s="1"/>
  <c r="J3523" i="4"/>
  <c r="K3523" i="4" s="1"/>
  <c r="J3511" i="4"/>
  <c r="K3511" i="4" s="1"/>
  <c r="J3499" i="4"/>
  <c r="K3499" i="4" s="1"/>
  <c r="J3487" i="4"/>
  <c r="K3487" i="4" s="1"/>
  <c r="J3475" i="4"/>
  <c r="K3475" i="4" s="1"/>
  <c r="J3463" i="4"/>
  <c r="K3463" i="4" s="1"/>
  <c r="J4311" i="4"/>
  <c r="K4311" i="4" s="1"/>
  <c r="J4274" i="4"/>
  <c r="K4274" i="4" s="1"/>
  <c r="J4244" i="4"/>
  <c r="K4244" i="4" s="1"/>
  <c r="J4226" i="4"/>
  <c r="K4226" i="4" s="1"/>
  <c r="J4204" i="4"/>
  <c r="K4204" i="4" s="1"/>
  <c r="J4182" i="4"/>
  <c r="K4182" i="4" s="1"/>
  <c r="J4160" i="4"/>
  <c r="K4160" i="4" s="1"/>
  <c r="J4143" i="4"/>
  <c r="K4143" i="4" s="1"/>
  <c r="J4123" i="4"/>
  <c r="K4123" i="4" s="1"/>
  <c r="J4089" i="4"/>
  <c r="K4089" i="4" s="1"/>
  <c r="J4074" i="4"/>
  <c r="K4074" i="4" s="1"/>
  <c r="J4059" i="4"/>
  <c r="K4059" i="4" s="1"/>
  <c r="J4041" i="4"/>
  <c r="K4041" i="4" s="1"/>
  <c r="J4026" i="4"/>
  <c r="K4026" i="4" s="1"/>
  <c r="J3980" i="4"/>
  <c r="K3980" i="4" s="1"/>
  <c r="J3951" i="4"/>
  <c r="K3951" i="4" s="1"/>
  <c r="J3934" i="4"/>
  <c r="K3934" i="4" s="1"/>
  <c r="J3905" i="4"/>
  <c r="K3905" i="4" s="1"/>
  <c r="J3859" i="4"/>
  <c r="K3859" i="4" s="1"/>
  <c r="J3832" i="4"/>
  <c r="K3832" i="4" s="1"/>
  <c r="J3804" i="4"/>
  <c r="K3804" i="4" s="1"/>
  <c r="J3790" i="4"/>
  <c r="K3790" i="4" s="1"/>
  <c r="J3763" i="4"/>
  <c r="K3763" i="4" s="1"/>
  <c r="J3451" i="4"/>
  <c r="K3451" i="4" s="1"/>
  <c r="J3439" i="4"/>
  <c r="K3439" i="4" s="1"/>
  <c r="J3427" i="4"/>
  <c r="K3427" i="4" s="1"/>
  <c r="J3415" i="4"/>
  <c r="K3415" i="4" s="1"/>
  <c r="J3403" i="4"/>
  <c r="K3403" i="4" s="1"/>
  <c r="J3391" i="4"/>
  <c r="K3391" i="4" s="1"/>
  <c r="J3379" i="4"/>
  <c r="K3379" i="4" s="1"/>
  <c r="J3367" i="4"/>
  <c r="K3367" i="4" s="1"/>
  <c r="J3355" i="4"/>
  <c r="K3355" i="4" s="1"/>
  <c r="J3343" i="4"/>
  <c r="K3343" i="4" s="1"/>
  <c r="J3331" i="4"/>
  <c r="K3331" i="4" s="1"/>
  <c r="J3319" i="4"/>
  <c r="K3319" i="4" s="1"/>
  <c r="J3307" i="4"/>
  <c r="K3307" i="4" s="1"/>
  <c r="J3295" i="4"/>
  <c r="K3295" i="4" s="1"/>
  <c r="J3283" i="4"/>
  <c r="K3283" i="4" s="1"/>
  <c r="J3271" i="4"/>
  <c r="K3271" i="4" s="1"/>
  <c r="J3259" i="4"/>
  <c r="K3259" i="4" s="1"/>
  <c r="J3247" i="4"/>
  <c r="K3247" i="4" s="1"/>
  <c r="J3235" i="4"/>
  <c r="K3235" i="4" s="1"/>
  <c r="J3223" i="4"/>
  <c r="K3223" i="4" s="1"/>
  <c r="J3211" i="4"/>
  <c r="K3211" i="4" s="1"/>
  <c r="J3199" i="4"/>
  <c r="K3199" i="4" s="1"/>
  <c r="J3187" i="4"/>
  <c r="K3187" i="4" s="1"/>
  <c r="J3175" i="4"/>
  <c r="K3175" i="4" s="1"/>
  <c r="J3163" i="4"/>
  <c r="K3163" i="4" s="1"/>
  <c r="J3151" i="4"/>
  <c r="K3151" i="4" s="1"/>
  <c r="J3139" i="4"/>
  <c r="K3139" i="4" s="1"/>
  <c r="J3127" i="4"/>
  <c r="K3127" i="4" s="1"/>
  <c r="J3115" i="4"/>
  <c r="K3115" i="4" s="1"/>
  <c r="J3103" i="4"/>
  <c r="K3103" i="4" s="1"/>
  <c r="J3091" i="4"/>
  <c r="K3091" i="4" s="1"/>
  <c r="J3079" i="4"/>
  <c r="K3079" i="4" s="1"/>
  <c r="J3067" i="4"/>
  <c r="K3067" i="4" s="1"/>
  <c r="J3055" i="4"/>
  <c r="K3055" i="4" s="1"/>
  <c r="J3043" i="4"/>
  <c r="K3043" i="4" s="1"/>
  <c r="J3031" i="4"/>
  <c r="K3031" i="4" s="1"/>
  <c r="J3019" i="4"/>
  <c r="K3019" i="4" s="1"/>
  <c r="J3007" i="4"/>
  <c r="K3007" i="4" s="1"/>
  <c r="J2995" i="4"/>
  <c r="K2995" i="4" s="1"/>
  <c r="J2983" i="4"/>
  <c r="K2983" i="4" s="1"/>
  <c r="J2971" i="4"/>
  <c r="K2971" i="4" s="1"/>
  <c r="J2959" i="4"/>
  <c r="K2959" i="4" s="1"/>
  <c r="J2947" i="4"/>
  <c r="K2947" i="4" s="1"/>
  <c r="J2935" i="4"/>
  <c r="K2935" i="4" s="1"/>
  <c r="J2923" i="4"/>
  <c r="K2923" i="4" s="1"/>
  <c r="J2911" i="4"/>
  <c r="K2911" i="4" s="1"/>
  <c r="J4310" i="4"/>
  <c r="K4310" i="4" s="1"/>
  <c r="J4270" i="4"/>
  <c r="K4270" i="4" s="1"/>
  <c r="J4222" i="4"/>
  <c r="K4222" i="4" s="1"/>
  <c r="J4107" i="4"/>
  <c r="K4107" i="4" s="1"/>
  <c r="J4011" i="4"/>
  <c r="K4011" i="4" s="1"/>
  <c r="J3994" i="4"/>
  <c r="K3994" i="4" s="1"/>
  <c r="J3965" i="4"/>
  <c r="K3965" i="4" s="1"/>
  <c r="J3919" i="4"/>
  <c r="K3919" i="4" s="1"/>
  <c r="J3890" i="4"/>
  <c r="K3890" i="4" s="1"/>
  <c r="J3873" i="4"/>
  <c r="K3873" i="4" s="1"/>
  <c r="J3845" i="4"/>
  <c r="K3845" i="4" s="1"/>
  <c r="J3818" i="4"/>
  <c r="K3818" i="4" s="1"/>
  <c r="J3803" i="4"/>
  <c r="K3803" i="4" s="1"/>
  <c r="J3776" i="4"/>
  <c r="K3776" i="4" s="1"/>
  <c r="J3750" i="4"/>
  <c r="K3750" i="4" s="1"/>
  <c r="J3738" i="4"/>
  <c r="K3738" i="4" s="1"/>
  <c r="J3726" i="4"/>
  <c r="K3726" i="4" s="1"/>
  <c r="J3714" i="4"/>
  <c r="K3714" i="4" s="1"/>
  <c r="J3702" i="4"/>
  <c r="K3702" i="4" s="1"/>
  <c r="J3690" i="4"/>
  <c r="K3690" i="4" s="1"/>
  <c r="J3678" i="4"/>
  <c r="K3678" i="4" s="1"/>
  <c r="J3666" i="4"/>
  <c r="K3666" i="4" s="1"/>
  <c r="J3654" i="4"/>
  <c r="K3654" i="4" s="1"/>
  <c r="J3642" i="4"/>
  <c r="K3642" i="4" s="1"/>
  <c r="J3630" i="4"/>
  <c r="K3630" i="4" s="1"/>
  <c r="J3618" i="4"/>
  <c r="K3618" i="4" s="1"/>
  <c r="J3606" i="4"/>
  <c r="K3606" i="4" s="1"/>
  <c r="J3594" i="4"/>
  <c r="K3594" i="4" s="1"/>
  <c r="J3582" i="4"/>
  <c r="K3582" i="4" s="1"/>
  <c r="J3570" i="4"/>
  <c r="K3570" i="4" s="1"/>
  <c r="J3558" i="4"/>
  <c r="K3558" i="4" s="1"/>
  <c r="J3546" i="4"/>
  <c r="K3546" i="4" s="1"/>
  <c r="J3534" i="4"/>
  <c r="K3534" i="4" s="1"/>
  <c r="J3522" i="4"/>
  <c r="K3522" i="4" s="1"/>
  <c r="J3510" i="4"/>
  <c r="K3510" i="4" s="1"/>
  <c r="J3498" i="4"/>
  <c r="K3498" i="4" s="1"/>
  <c r="J3486" i="4"/>
  <c r="K3486" i="4" s="1"/>
  <c r="J3474" i="4"/>
  <c r="K3474" i="4" s="1"/>
  <c r="J3462" i="4"/>
  <c r="K3462" i="4" s="1"/>
  <c r="J4268" i="4"/>
  <c r="K4268" i="4" s="1"/>
  <c r="J4220" i="4"/>
  <c r="K4220" i="4" s="1"/>
  <c r="J4203" i="4"/>
  <c r="K4203" i="4" s="1"/>
  <c r="J4181" i="4"/>
  <c r="K4181" i="4" s="1"/>
  <c r="J4159" i="4"/>
  <c r="K4159" i="4" s="1"/>
  <c r="J4142" i="4"/>
  <c r="K4142" i="4" s="1"/>
  <c r="J4122" i="4"/>
  <c r="K4122" i="4" s="1"/>
  <c r="J4088" i="4"/>
  <c r="K4088" i="4" s="1"/>
  <c r="J4073" i="4"/>
  <c r="K4073" i="4" s="1"/>
  <c r="J4058" i="4"/>
  <c r="K4058" i="4" s="1"/>
  <c r="J4040" i="4"/>
  <c r="K4040" i="4" s="1"/>
  <c r="J4025" i="4"/>
  <c r="K4025" i="4" s="1"/>
  <c r="J3979" i="4"/>
  <c r="K3979" i="4" s="1"/>
  <c r="J3950" i="4"/>
  <c r="K3950" i="4" s="1"/>
  <c r="J3933" i="4"/>
  <c r="K3933" i="4" s="1"/>
  <c r="J3904" i="4"/>
  <c r="K3904" i="4" s="1"/>
  <c r="J3887" i="4"/>
  <c r="K3887" i="4" s="1"/>
  <c r="J3858" i="4"/>
  <c r="K3858" i="4" s="1"/>
  <c r="J3831" i="4"/>
  <c r="K3831" i="4" s="1"/>
  <c r="J3817" i="4"/>
  <c r="K3817" i="4" s="1"/>
  <c r="J3789" i="4"/>
  <c r="K3789" i="4" s="1"/>
  <c r="J3762" i="4"/>
  <c r="K3762" i="4" s="1"/>
  <c r="J3450" i="4"/>
  <c r="K3450" i="4" s="1"/>
  <c r="J3438" i="4"/>
  <c r="K3438" i="4" s="1"/>
  <c r="J3426" i="4"/>
  <c r="K3426" i="4" s="1"/>
  <c r="J3414" i="4"/>
  <c r="K3414" i="4" s="1"/>
  <c r="J3402" i="4"/>
  <c r="K3402" i="4" s="1"/>
  <c r="J3390" i="4"/>
  <c r="K3390" i="4" s="1"/>
  <c r="J3378" i="4"/>
  <c r="K3378" i="4" s="1"/>
  <c r="J3366" i="4"/>
  <c r="K3366" i="4" s="1"/>
  <c r="J3354" i="4"/>
  <c r="K3354" i="4" s="1"/>
  <c r="J3342" i="4"/>
  <c r="K3342" i="4" s="1"/>
  <c r="J3330" i="4"/>
  <c r="K3330" i="4" s="1"/>
  <c r="J3318" i="4"/>
  <c r="K3318" i="4" s="1"/>
  <c r="J3306" i="4"/>
  <c r="K3306" i="4" s="1"/>
  <c r="J3294" i="4"/>
  <c r="K3294" i="4" s="1"/>
  <c r="J3282" i="4"/>
  <c r="K3282" i="4" s="1"/>
  <c r="J3270" i="4"/>
  <c r="K3270" i="4" s="1"/>
  <c r="J3258" i="4"/>
  <c r="K3258" i="4" s="1"/>
  <c r="J3246" i="4"/>
  <c r="K3246" i="4" s="1"/>
  <c r="J3234" i="4"/>
  <c r="K3234" i="4" s="1"/>
  <c r="J3222" i="4"/>
  <c r="K3222" i="4" s="1"/>
  <c r="J3210" i="4"/>
  <c r="K3210" i="4" s="1"/>
  <c r="J3198" i="4"/>
  <c r="K3198" i="4" s="1"/>
  <c r="J3186" i="4"/>
  <c r="K3186" i="4" s="1"/>
  <c r="J3174" i="4"/>
  <c r="K3174" i="4" s="1"/>
  <c r="J3162" i="4"/>
  <c r="K3162" i="4" s="1"/>
  <c r="J3150" i="4"/>
  <c r="K3150" i="4" s="1"/>
  <c r="J3138" i="4"/>
  <c r="K3138" i="4" s="1"/>
  <c r="J4242" i="4"/>
  <c r="K4242" i="4" s="1"/>
  <c r="J4138" i="4"/>
  <c r="K4138" i="4" s="1"/>
  <c r="J4106" i="4"/>
  <c r="K4106" i="4" s="1"/>
  <c r="J4010" i="4"/>
  <c r="K4010" i="4" s="1"/>
  <c r="J3993" i="4"/>
  <c r="K3993" i="4" s="1"/>
  <c r="J3964" i="4"/>
  <c r="K3964" i="4" s="1"/>
  <c r="J3947" i="4"/>
  <c r="K3947" i="4" s="1"/>
  <c r="J3918" i="4"/>
  <c r="K3918" i="4" s="1"/>
  <c r="J3872" i="4"/>
  <c r="K3872" i="4" s="1"/>
  <c r="J3844" i="4"/>
  <c r="K3844" i="4" s="1"/>
  <c r="J3816" i="4"/>
  <c r="K3816" i="4" s="1"/>
  <c r="J3802" i="4"/>
  <c r="K3802" i="4" s="1"/>
  <c r="J3775" i="4"/>
  <c r="K3775" i="4" s="1"/>
  <c r="J3749" i="4"/>
  <c r="K3749" i="4" s="1"/>
  <c r="J3737" i="4"/>
  <c r="K3737" i="4" s="1"/>
  <c r="J3725" i="4"/>
  <c r="K3725" i="4" s="1"/>
  <c r="J3713" i="4"/>
  <c r="K3713" i="4" s="1"/>
  <c r="J3701" i="4"/>
  <c r="K3701" i="4" s="1"/>
  <c r="J3689" i="4"/>
  <c r="K3689" i="4" s="1"/>
  <c r="J3677" i="4"/>
  <c r="K3677" i="4" s="1"/>
  <c r="J3665" i="4"/>
  <c r="K3665" i="4" s="1"/>
  <c r="J3653" i="4"/>
  <c r="K3653" i="4" s="1"/>
  <c r="J3641" i="4"/>
  <c r="K3641" i="4" s="1"/>
  <c r="J3629" i="4"/>
  <c r="K3629" i="4" s="1"/>
  <c r="J3617" i="4"/>
  <c r="K3617" i="4" s="1"/>
  <c r="J3605" i="4"/>
  <c r="K3605" i="4" s="1"/>
  <c r="J3593" i="4"/>
  <c r="K3593" i="4" s="1"/>
  <c r="J3581" i="4"/>
  <c r="K3581" i="4" s="1"/>
  <c r="J3569" i="4"/>
  <c r="K3569" i="4" s="1"/>
  <c r="J3557" i="4"/>
  <c r="K3557" i="4" s="1"/>
  <c r="J3545" i="4"/>
  <c r="K3545" i="4" s="1"/>
  <c r="J3533" i="4"/>
  <c r="K3533" i="4" s="1"/>
  <c r="J3521" i="4"/>
  <c r="K3521" i="4" s="1"/>
  <c r="J3509" i="4"/>
  <c r="K3509" i="4" s="1"/>
  <c r="J3497" i="4"/>
  <c r="K3497" i="4" s="1"/>
  <c r="J3485" i="4"/>
  <c r="K3485" i="4" s="1"/>
  <c r="J3473" i="4"/>
  <c r="K3473" i="4" s="1"/>
  <c r="J3461" i="4"/>
  <c r="K3461" i="4" s="1"/>
  <c r="J4301" i="4"/>
  <c r="K4301" i="4" s="1"/>
  <c r="J4219" i="4"/>
  <c r="K4219" i="4" s="1"/>
  <c r="J4202" i="4"/>
  <c r="K4202" i="4" s="1"/>
  <c r="J4180" i="4"/>
  <c r="K4180" i="4" s="1"/>
  <c r="J4158" i="4"/>
  <c r="K4158" i="4" s="1"/>
  <c r="J4137" i="4"/>
  <c r="K4137" i="4" s="1"/>
  <c r="J4121" i="4"/>
  <c r="K4121" i="4" s="1"/>
  <c r="J4087" i="4"/>
  <c r="K4087" i="4" s="1"/>
  <c r="J4072" i="4"/>
  <c r="K4072" i="4" s="1"/>
  <c r="J4054" i="4"/>
  <c r="K4054" i="4" s="1"/>
  <c r="J4039" i="4"/>
  <c r="K4039" i="4" s="1"/>
  <c r="J4024" i="4"/>
  <c r="K4024" i="4" s="1"/>
  <c r="J4007" i="4"/>
  <c r="K4007" i="4" s="1"/>
  <c r="J3978" i="4"/>
  <c r="K3978" i="4" s="1"/>
  <c r="J3932" i="4"/>
  <c r="K3932" i="4" s="1"/>
  <c r="J3903" i="4"/>
  <c r="K3903" i="4" s="1"/>
  <c r="J3886" i="4"/>
  <c r="K3886" i="4" s="1"/>
  <c r="J3857" i="4"/>
  <c r="K3857" i="4" s="1"/>
  <c r="J3830" i="4"/>
  <c r="K3830" i="4" s="1"/>
  <c r="J3815" i="4"/>
  <c r="K3815" i="4" s="1"/>
  <c r="J3788" i="4"/>
  <c r="K3788" i="4" s="1"/>
  <c r="J3761" i="4"/>
  <c r="K3761" i="4" s="1"/>
  <c r="J3449" i="4"/>
  <c r="K3449" i="4" s="1"/>
  <c r="J3437" i="4"/>
  <c r="K3437" i="4" s="1"/>
  <c r="J3425" i="4"/>
  <c r="K3425" i="4" s="1"/>
  <c r="J3413" i="4"/>
  <c r="K3413" i="4" s="1"/>
  <c r="J3401" i="4"/>
  <c r="K3401" i="4" s="1"/>
  <c r="J3389" i="4"/>
  <c r="K3389" i="4" s="1"/>
  <c r="J3377" i="4"/>
  <c r="K3377" i="4" s="1"/>
  <c r="J3365" i="4"/>
  <c r="K3365" i="4" s="1"/>
  <c r="J3353" i="4"/>
  <c r="K3353" i="4" s="1"/>
  <c r="J3341" i="4"/>
  <c r="K3341" i="4" s="1"/>
  <c r="J3329" i="4"/>
  <c r="K3329" i="4" s="1"/>
  <c r="J3317" i="4"/>
  <c r="K3317" i="4" s="1"/>
  <c r="J3305" i="4"/>
  <c r="K3305" i="4" s="1"/>
  <c r="J3293" i="4"/>
  <c r="K3293" i="4" s="1"/>
  <c r="J3281" i="4"/>
  <c r="K3281" i="4" s="1"/>
  <c r="J3269" i="4"/>
  <c r="K3269" i="4" s="1"/>
  <c r="J3257" i="4"/>
  <c r="K3257" i="4" s="1"/>
  <c r="J3245" i="4"/>
  <c r="K3245" i="4" s="1"/>
  <c r="J3233" i="4"/>
  <c r="K3233" i="4" s="1"/>
  <c r="J3221" i="4"/>
  <c r="K3221" i="4" s="1"/>
  <c r="J3209" i="4"/>
  <c r="K3209" i="4" s="1"/>
  <c r="J3197" i="4"/>
  <c r="K3197" i="4" s="1"/>
  <c r="J3185" i="4"/>
  <c r="K3185" i="4" s="1"/>
  <c r="J3173" i="4"/>
  <c r="K3173" i="4" s="1"/>
  <c r="J3161" i="4"/>
  <c r="K3161" i="4" s="1"/>
  <c r="J3149" i="4"/>
  <c r="K3149" i="4" s="1"/>
  <c r="J3137" i="4"/>
  <c r="K3137" i="4" s="1"/>
  <c r="J4300" i="4"/>
  <c r="K4300" i="4" s="1"/>
  <c r="J4265" i="4"/>
  <c r="K4265" i="4" s="1"/>
  <c r="J4241" i="4"/>
  <c r="K4241" i="4" s="1"/>
  <c r="J4198" i="4"/>
  <c r="K4198" i="4" s="1"/>
  <c r="J4136" i="4"/>
  <c r="K4136" i="4" s="1"/>
  <c r="J4102" i="4"/>
  <c r="K4102" i="4" s="1"/>
  <c r="J3992" i="4"/>
  <c r="K3992" i="4" s="1"/>
  <c r="J3963" i="4"/>
  <c r="K3963" i="4" s="1"/>
  <c r="J3946" i="4"/>
  <c r="K3946" i="4" s="1"/>
  <c r="J3917" i="4"/>
  <c r="K3917" i="4" s="1"/>
  <c r="J3871" i="4"/>
  <c r="K3871" i="4" s="1"/>
  <c r="J3843" i="4"/>
  <c r="K3843" i="4" s="1"/>
  <c r="J3829" i="4"/>
  <c r="K3829" i="4" s="1"/>
  <c r="J3801" i="4"/>
  <c r="K3801" i="4" s="1"/>
  <c r="J3774" i="4"/>
  <c r="K3774" i="4" s="1"/>
  <c r="J3748" i="4"/>
  <c r="K3748" i="4" s="1"/>
  <c r="J3736" i="4"/>
  <c r="K3736" i="4" s="1"/>
  <c r="J3724" i="4"/>
  <c r="K3724" i="4" s="1"/>
  <c r="J3712" i="4"/>
  <c r="K3712" i="4" s="1"/>
  <c r="J3700" i="4"/>
  <c r="K3700" i="4" s="1"/>
  <c r="J3688" i="4"/>
  <c r="K3688" i="4" s="1"/>
  <c r="J3676" i="4"/>
  <c r="K3676" i="4" s="1"/>
  <c r="J3664" i="4"/>
  <c r="K3664" i="4" s="1"/>
  <c r="J3652" i="4"/>
  <c r="K3652" i="4" s="1"/>
  <c r="J3640" i="4"/>
  <c r="K3640" i="4" s="1"/>
  <c r="J3628" i="4"/>
  <c r="K3628" i="4" s="1"/>
  <c r="J3616" i="4"/>
  <c r="K3616" i="4" s="1"/>
  <c r="J3604" i="4"/>
  <c r="K3604" i="4" s="1"/>
  <c r="J3592" i="4"/>
  <c r="K3592" i="4" s="1"/>
  <c r="J3580" i="4"/>
  <c r="K3580" i="4" s="1"/>
  <c r="J3568" i="4"/>
  <c r="K3568" i="4" s="1"/>
  <c r="J3556" i="4"/>
  <c r="K3556" i="4" s="1"/>
  <c r="J3544" i="4"/>
  <c r="K3544" i="4" s="1"/>
  <c r="J3532" i="4"/>
  <c r="K3532" i="4" s="1"/>
  <c r="J3520" i="4"/>
  <c r="K3520" i="4" s="1"/>
  <c r="J3508" i="4"/>
  <c r="K3508" i="4" s="1"/>
  <c r="J3496" i="4"/>
  <c r="K3496" i="4" s="1"/>
  <c r="J3484" i="4"/>
  <c r="K3484" i="4" s="1"/>
  <c r="J3472" i="4"/>
  <c r="K3472" i="4" s="1"/>
  <c r="J3460" i="4"/>
  <c r="K3460" i="4" s="1"/>
  <c r="J4299" i="4"/>
  <c r="K4299" i="4" s="1"/>
  <c r="J4218" i="4"/>
  <c r="K4218" i="4" s="1"/>
  <c r="J4196" i="4"/>
  <c r="K4196" i="4" s="1"/>
  <c r="J4179" i="4"/>
  <c r="K4179" i="4" s="1"/>
  <c r="J4157" i="4"/>
  <c r="K4157" i="4" s="1"/>
  <c r="J4120" i="4"/>
  <c r="K4120" i="4" s="1"/>
  <c r="J4086" i="4"/>
  <c r="K4086" i="4" s="1"/>
  <c r="J4071" i="4"/>
  <c r="K4071" i="4" s="1"/>
  <c r="J4053" i="4"/>
  <c r="K4053" i="4" s="1"/>
  <c r="J4038" i="4"/>
  <c r="K4038" i="4" s="1"/>
  <c r="J4023" i="4"/>
  <c r="K4023" i="4" s="1"/>
  <c r="J4006" i="4"/>
  <c r="K4006" i="4" s="1"/>
  <c r="J3977" i="4"/>
  <c r="K3977" i="4" s="1"/>
  <c r="J3931" i="4"/>
  <c r="K3931" i="4" s="1"/>
  <c r="J3902" i="4"/>
  <c r="K3902" i="4" s="1"/>
  <c r="J3885" i="4"/>
  <c r="K3885" i="4" s="1"/>
  <c r="J3856" i="4"/>
  <c r="K3856" i="4" s="1"/>
  <c r="J3828" i="4"/>
  <c r="K3828" i="4" s="1"/>
  <c r="J3814" i="4"/>
  <c r="K3814" i="4" s="1"/>
  <c r="J3787" i="4"/>
  <c r="K3787" i="4" s="1"/>
  <c r="J3760" i="4"/>
  <c r="K3760" i="4" s="1"/>
  <c r="J3448" i="4"/>
  <c r="K3448" i="4" s="1"/>
  <c r="J3436" i="4"/>
  <c r="K3436" i="4" s="1"/>
  <c r="J3424" i="4"/>
  <c r="K3424" i="4" s="1"/>
  <c r="J3412" i="4"/>
  <c r="K3412" i="4" s="1"/>
  <c r="J3400" i="4"/>
  <c r="K3400" i="4" s="1"/>
  <c r="J3388" i="4"/>
  <c r="K3388" i="4" s="1"/>
  <c r="J3376" i="4"/>
  <c r="K3376" i="4" s="1"/>
  <c r="J3364" i="4"/>
  <c r="K3364" i="4" s="1"/>
  <c r="J3352" i="4"/>
  <c r="K3352" i="4" s="1"/>
  <c r="J3340" i="4"/>
  <c r="K3340" i="4" s="1"/>
  <c r="J3328" i="4"/>
  <c r="K3328" i="4" s="1"/>
  <c r="J3316" i="4"/>
  <c r="K3316" i="4" s="1"/>
  <c r="J3304" i="4"/>
  <c r="K3304" i="4" s="1"/>
  <c r="J3292" i="4"/>
  <c r="K3292" i="4" s="1"/>
  <c r="J3280" i="4"/>
  <c r="K3280" i="4" s="1"/>
  <c r="J3268" i="4"/>
  <c r="K3268" i="4" s="1"/>
  <c r="J3256" i="4"/>
  <c r="K3256" i="4" s="1"/>
  <c r="J3244" i="4"/>
  <c r="K3244" i="4" s="1"/>
  <c r="J3232" i="4"/>
  <c r="K3232" i="4" s="1"/>
  <c r="J3220" i="4"/>
  <c r="K3220" i="4" s="1"/>
  <c r="J3208" i="4"/>
  <c r="K3208" i="4" s="1"/>
  <c r="J3196" i="4"/>
  <c r="K3196" i="4" s="1"/>
  <c r="J3184" i="4"/>
  <c r="K3184" i="4" s="1"/>
  <c r="J3172" i="4"/>
  <c r="K3172" i="4" s="1"/>
  <c r="J3160" i="4"/>
  <c r="K3160" i="4" s="1"/>
  <c r="J3148" i="4"/>
  <c r="K3148" i="4" s="1"/>
  <c r="J4298" i="4"/>
  <c r="K4298" i="4" s="1"/>
  <c r="J4264" i="4"/>
  <c r="K4264" i="4" s="1"/>
  <c r="J4240" i="4"/>
  <c r="K4240" i="4" s="1"/>
  <c r="J4135" i="4"/>
  <c r="K4135" i="4" s="1"/>
  <c r="J4101" i="4"/>
  <c r="K4101" i="4" s="1"/>
  <c r="J3991" i="4"/>
  <c r="K3991" i="4" s="1"/>
  <c r="J3962" i="4"/>
  <c r="K3962" i="4" s="1"/>
  <c r="J3945" i="4"/>
  <c r="K3945" i="4" s="1"/>
  <c r="J3916" i="4"/>
  <c r="K3916" i="4" s="1"/>
  <c r="J3899" i="4"/>
  <c r="K3899" i="4" s="1"/>
  <c r="J3870" i="4"/>
  <c r="K3870" i="4" s="1"/>
  <c r="J3842" i="4"/>
  <c r="K3842" i="4" s="1"/>
  <c r="J3827" i="4"/>
  <c r="K3827" i="4" s="1"/>
  <c r="J3800" i="4"/>
  <c r="K3800" i="4" s="1"/>
  <c r="J3773" i="4"/>
  <c r="K3773" i="4" s="1"/>
  <c r="J3747" i="4"/>
  <c r="K3747" i="4" s="1"/>
  <c r="J3735" i="4"/>
  <c r="K3735" i="4" s="1"/>
  <c r="J3723" i="4"/>
  <c r="K3723" i="4" s="1"/>
  <c r="J3711" i="4"/>
  <c r="K3711" i="4" s="1"/>
  <c r="J3699" i="4"/>
  <c r="K3699" i="4" s="1"/>
  <c r="J3687" i="4"/>
  <c r="K3687" i="4" s="1"/>
  <c r="J3675" i="4"/>
  <c r="K3675" i="4" s="1"/>
  <c r="J3663" i="4"/>
  <c r="K3663" i="4" s="1"/>
  <c r="J3651" i="4"/>
  <c r="K3651" i="4" s="1"/>
  <c r="J3639" i="4"/>
  <c r="K3639" i="4" s="1"/>
  <c r="J3627" i="4"/>
  <c r="K3627" i="4" s="1"/>
  <c r="J3615" i="4"/>
  <c r="K3615" i="4" s="1"/>
  <c r="J3603" i="4"/>
  <c r="K3603" i="4" s="1"/>
  <c r="J3591" i="4"/>
  <c r="K3591" i="4" s="1"/>
  <c r="J3579" i="4"/>
  <c r="K3579" i="4" s="1"/>
  <c r="J3567" i="4"/>
  <c r="K3567" i="4" s="1"/>
  <c r="J3555" i="4"/>
  <c r="K3555" i="4" s="1"/>
  <c r="J3543" i="4"/>
  <c r="K3543" i="4" s="1"/>
  <c r="J3531" i="4"/>
  <c r="K3531" i="4" s="1"/>
  <c r="J3519" i="4"/>
  <c r="K3519" i="4" s="1"/>
  <c r="J3507" i="4"/>
  <c r="K3507" i="4" s="1"/>
  <c r="J3495" i="4"/>
  <c r="K3495" i="4" s="1"/>
  <c r="J3483" i="4"/>
  <c r="K3483" i="4" s="1"/>
  <c r="J3471" i="4"/>
  <c r="K3471" i="4" s="1"/>
  <c r="J3459" i="4"/>
  <c r="K3459" i="4" s="1"/>
  <c r="J4217" i="4"/>
  <c r="K4217" i="4" s="1"/>
  <c r="J4195" i="4"/>
  <c r="K4195" i="4" s="1"/>
  <c r="J4178" i="4"/>
  <c r="K4178" i="4" s="1"/>
  <c r="J4156" i="4"/>
  <c r="K4156" i="4" s="1"/>
  <c r="J4119" i="4"/>
  <c r="K4119" i="4" s="1"/>
  <c r="J4100" i="4"/>
  <c r="K4100" i="4" s="1"/>
  <c r="J4085" i="4"/>
  <c r="K4085" i="4" s="1"/>
  <c r="J4070" i="4"/>
  <c r="K4070" i="4" s="1"/>
  <c r="J4052" i="4"/>
  <c r="K4052" i="4" s="1"/>
  <c r="J4037" i="4"/>
  <c r="K4037" i="4" s="1"/>
  <c r="J4022" i="4"/>
  <c r="K4022" i="4" s="1"/>
  <c r="J4005" i="4"/>
  <c r="K4005" i="4" s="1"/>
  <c r="J3976" i="4"/>
  <c r="K3976" i="4" s="1"/>
  <c r="J3959" i="4"/>
  <c r="K3959" i="4" s="1"/>
  <c r="J3930" i="4"/>
  <c r="K3930" i="4" s="1"/>
  <c r="J3884" i="4"/>
  <c r="K3884" i="4" s="1"/>
  <c r="J3855" i="4"/>
  <c r="K3855" i="4" s="1"/>
  <c r="J3841" i="4"/>
  <c r="K3841" i="4" s="1"/>
  <c r="J3813" i="4"/>
  <c r="K3813" i="4" s="1"/>
  <c r="J3786" i="4"/>
  <c r="K3786" i="4" s="1"/>
  <c r="J3759" i="4"/>
  <c r="K3759" i="4" s="1"/>
  <c r="J3447" i="4"/>
  <c r="K3447" i="4" s="1"/>
  <c r="J3435" i="4"/>
  <c r="K3435" i="4" s="1"/>
  <c r="J3423" i="4"/>
  <c r="K3423" i="4" s="1"/>
  <c r="J3411" i="4"/>
  <c r="K3411" i="4" s="1"/>
  <c r="J3399" i="4"/>
  <c r="K3399" i="4" s="1"/>
  <c r="J3387" i="4"/>
  <c r="K3387" i="4" s="1"/>
  <c r="J3375" i="4"/>
  <c r="K3375" i="4" s="1"/>
  <c r="J3363" i="4"/>
  <c r="K3363" i="4" s="1"/>
  <c r="J3351" i="4"/>
  <c r="K3351" i="4" s="1"/>
  <c r="J3339" i="4"/>
  <c r="K3339" i="4" s="1"/>
  <c r="J3327" i="4"/>
  <c r="K3327" i="4" s="1"/>
  <c r="J3315" i="4"/>
  <c r="K3315" i="4" s="1"/>
  <c r="J3303" i="4"/>
  <c r="K3303" i="4" s="1"/>
  <c r="J3291" i="4"/>
  <c r="K3291" i="4" s="1"/>
  <c r="J3279" i="4"/>
  <c r="K3279" i="4" s="1"/>
  <c r="J3267" i="4"/>
  <c r="K3267" i="4" s="1"/>
  <c r="J3255" i="4"/>
  <c r="K3255" i="4" s="1"/>
  <c r="J3243" i="4"/>
  <c r="K3243" i="4" s="1"/>
  <c r="J3231" i="4"/>
  <c r="K3231" i="4" s="1"/>
  <c r="J3219" i="4"/>
  <c r="K3219" i="4" s="1"/>
  <c r="J3207" i="4"/>
  <c r="K3207" i="4" s="1"/>
  <c r="J3195" i="4"/>
  <c r="K3195" i="4" s="1"/>
  <c r="J4263" i="4"/>
  <c r="K4263" i="4" s="1"/>
  <c r="J4239" i="4"/>
  <c r="K4239" i="4" s="1"/>
  <c r="J4174" i="4"/>
  <c r="K4174" i="4" s="1"/>
  <c r="J4134" i="4"/>
  <c r="K4134" i="4" s="1"/>
  <c r="J4019" i="4"/>
  <c r="K4019" i="4" s="1"/>
  <c r="J3990" i="4"/>
  <c r="K3990" i="4" s="1"/>
  <c r="J3944" i="4"/>
  <c r="K3944" i="4" s="1"/>
  <c r="J3915" i="4"/>
  <c r="K3915" i="4" s="1"/>
  <c r="J3898" i="4"/>
  <c r="K3898" i="4" s="1"/>
  <c r="J3869" i="4"/>
  <c r="K3869" i="4" s="1"/>
  <c r="J3840" i="4"/>
  <c r="K3840" i="4" s="1"/>
  <c r="J3826" i="4"/>
  <c r="K3826" i="4" s="1"/>
  <c r="J3799" i="4"/>
  <c r="K3799" i="4" s="1"/>
  <c r="J3772" i="4"/>
  <c r="K3772" i="4" s="1"/>
  <c r="J3746" i="4"/>
  <c r="K3746" i="4" s="1"/>
  <c r="J3734" i="4"/>
  <c r="K3734" i="4" s="1"/>
  <c r="J3722" i="4"/>
  <c r="K3722" i="4" s="1"/>
  <c r="J3710" i="4"/>
  <c r="K3710" i="4" s="1"/>
  <c r="J3698" i="4"/>
  <c r="K3698" i="4" s="1"/>
  <c r="J3686" i="4"/>
  <c r="K3686" i="4" s="1"/>
  <c r="J3674" i="4"/>
  <c r="K3674" i="4" s="1"/>
  <c r="J3662" i="4"/>
  <c r="K3662" i="4" s="1"/>
  <c r="J3650" i="4"/>
  <c r="K3650" i="4" s="1"/>
  <c r="J3638" i="4"/>
  <c r="K3638" i="4" s="1"/>
  <c r="J3626" i="4"/>
  <c r="K3626" i="4" s="1"/>
  <c r="J3614" i="4"/>
  <c r="K3614" i="4" s="1"/>
  <c r="J3602" i="4"/>
  <c r="K3602" i="4" s="1"/>
  <c r="J3590" i="4"/>
  <c r="K3590" i="4" s="1"/>
  <c r="J3578" i="4"/>
  <c r="K3578" i="4" s="1"/>
  <c r="J3566" i="4"/>
  <c r="K3566" i="4" s="1"/>
  <c r="J3554" i="4"/>
  <c r="K3554" i="4" s="1"/>
  <c r="J3542" i="4"/>
  <c r="K3542" i="4" s="1"/>
  <c r="J3530" i="4"/>
  <c r="K3530" i="4" s="1"/>
  <c r="J3518" i="4"/>
  <c r="K3518" i="4" s="1"/>
  <c r="J3506" i="4"/>
  <c r="K3506" i="4" s="1"/>
  <c r="J3494" i="4"/>
  <c r="K3494" i="4" s="1"/>
  <c r="J3482" i="4"/>
  <c r="K3482" i="4" s="1"/>
  <c r="J3470" i="4"/>
  <c r="K3470" i="4" s="1"/>
  <c r="J3458" i="4"/>
  <c r="K3458" i="4" s="1"/>
  <c r="J4289" i="4"/>
  <c r="K4289" i="4" s="1"/>
  <c r="J4216" i="4"/>
  <c r="K4216" i="4" s="1"/>
  <c r="J4194" i="4"/>
  <c r="K4194" i="4" s="1"/>
  <c r="J4172" i="4"/>
  <c r="K4172" i="4" s="1"/>
  <c r="J4155" i="4"/>
  <c r="K4155" i="4" s="1"/>
  <c r="J4118" i="4"/>
  <c r="K4118" i="4" s="1"/>
  <c r="J4099" i="4"/>
  <c r="K4099" i="4" s="1"/>
  <c r="J4084" i="4"/>
  <c r="K4084" i="4" s="1"/>
  <c r="J4066" i="4"/>
  <c r="K4066" i="4" s="1"/>
  <c r="J4051" i="4"/>
  <c r="K4051" i="4" s="1"/>
  <c r="J4036" i="4"/>
  <c r="K4036" i="4" s="1"/>
  <c r="J4004" i="4"/>
  <c r="K4004" i="4" s="1"/>
  <c r="J3975" i="4"/>
  <c r="K3975" i="4" s="1"/>
  <c r="J3958" i="4"/>
  <c r="K3958" i="4" s="1"/>
  <c r="J3929" i="4"/>
  <c r="K3929" i="4" s="1"/>
  <c r="J3883" i="4"/>
  <c r="K3883" i="4" s="1"/>
  <c r="J3854" i="4"/>
  <c r="K3854" i="4" s="1"/>
  <c r="J3839" i="4"/>
  <c r="K3839" i="4" s="1"/>
  <c r="J3812" i="4"/>
  <c r="K3812" i="4" s="1"/>
  <c r="J3785" i="4"/>
  <c r="K3785" i="4" s="1"/>
  <c r="J3758" i="4"/>
  <c r="K3758" i="4" s="1"/>
  <c r="J3446" i="4"/>
  <c r="K3446" i="4" s="1"/>
  <c r="J3434" i="4"/>
  <c r="K3434" i="4" s="1"/>
  <c r="J3422" i="4"/>
  <c r="K3422" i="4" s="1"/>
  <c r="J3410" i="4"/>
  <c r="K3410" i="4" s="1"/>
  <c r="J3398" i="4"/>
  <c r="K3398" i="4" s="1"/>
  <c r="J3386" i="4"/>
  <c r="K3386" i="4" s="1"/>
  <c r="J3374" i="4"/>
  <c r="K3374" i="4" s="1"/>
  <c r="J3362" i="4"/>
  <c r="K3362" i="4" s="1"/>
  <c r="J3350" i="4"/>
  <c r="K3350" i="4" s="1"/>
  <c r="J3338" i="4"/>
  <c r="K3338" i="4" s="1"/>
  <c r="J3326" i="4"/>
  <c r="K3326" i="4" s="1"/>
  <c r="J3314" i="4"/>
  <c r="K3314" i="4" s="1"/>
  <c r="J3302" i="4"/>
  <c r="K3302" i="4" s="1"/>
  <c r="J3290" i="4"/>
  <c r="K3290" i="4" s="1"/>
  <c r="J3278" i="4"/>
  <c r="K3278" i="4" s="1"/>
  <c r="J3266" i="4"/>
  <c r="K3266" i="4" s="1"/>
  <c r="J3254" i="4"/>
  <c r="K3254" i="4" s="1"/>
  <c r="J3242" i="4"/>
  <c r="K3242" i="4" s="1"/>
  <c r="J4262" i="4"/>
  <c r="K4262" i="4" s="1"/>
  <c r="J4238" i="4"/>
  <c r="K4238" i="4" s="1"/>
  <c r="J4133" i="4"/>
  <c r="K4133" i="4" s="1"/>
  <c r="J4018" i="4"/>
  <c r="K4018" i="4" s="1"/>
  <c r="J3989" i="4"/>
  <c r="K3989" i="4" s="1"/>
  <c r="J3943" i="4"/>
  <c r="K3943" i="4" s="1"/>
  <c r="J3914" i="4"/>
  <c r="K3914" i="4" s="1"/>
  <c r="J3897" i="4"/>
  <c r="K3897" i="4" s="1"/>
  <c r="J3868" i="4"/>
  <c r="K3868" i="4" s="1"/>
  <c r="J3853" i="4"/>
  <c r="K3853" i="4" s="1"/>
  <c r="J3825" i="4"/>
  <c r="K3825" i="4" s="1"/>
  <c r="J3798" i="4"/>
  <c r="K3798" i="4" s="1"/>
  <c r="J3771" i="4"/>
  <c r="K3771" i="4" s="1"/>
  <c r="J3745" i="4"/>
  <c r="K3745" i="4" s="1"/>
  <c r="J3733" i="4"/>
  <c r="K3733" i="4" s="1"/>
  <c r="J3721" i="4"/>
  <c r="K3721" i="4" s="1"/>
  <c r="J3709" i="4"/>
  <c r="K3709" i="4" s="1"/>
  <c r="J3697" i="4"/>
  <c r="K3697" i="4" s="1"/>
  <c r="J3685" i="4"/>
  <c r="K3685" i="4" s="1"/>
  <c r="J3673" i="4"/>
  <c r="K3673" i="4" s="1"/>
  <c r="J3661" i="4"/>
  <c r="K3661" i="4" s="1"/>
  <c r="J3649" i="4"/>
  <c r="K3649" i="4" s="1"/>
  <c r="J3637" i="4"/>
  <c r="K3637" i="4" s="1"/>
  <c r="J3625" i="4"/>
  <c r="K3625" i="4" s="1"/>
  <c r="J3613" i="4"/>
  <c r="K3613" i="4" s="1"/>
  <c r="J3601" i="4"/>
  <c r="K3601" i="4" s="1"/>
  <c r="J3589" i="4"/>
  <c r="K3589" i="4" s="1"/>
  <c r="J3577" i="4"/>
  <c r="K3577" i="4" s="1"/>
  <c r="J3565" i="4"/>
  <c r="K3565" i="4" s="1"/>
  <c r="J3553" i="4"/>
  <c r="K3553" i="4" s="1"/>
  <c r="J3541" i="4"/>
  <c r="K3541" i="4" s="1"/>
  <c r="J3529" i="4"/>
  <c r="K3529" i="4" s="1"/>
  <c r="J3517" i="4"/>
  <c r="K3517" i="4" s="1"/>
  <c r="J3505" i="4"/>
  <c r="K3505" i="4" s="1"/>
  <c r="J3493" i="4"/>
  <c r="K3493" i="4" s="1"/>
  <c r="J3481" i="4"/>
  <c r="K3481" i="4" s="1"/>
  <c r="J3469" i="4"/>
  <c r="K3469" i="4" s="1"/>
  <c r="J3457" i="4"/>
  <c r="K3457" i="4" s="1"/>
  <c r="J4288" i="4"/>
  <c r="K4288" i="4" s="1"/>
  <c r="J4258" i="4"/>
  <c r="K4258" i="4" s="1"/>
  <c r="J4234" i="4"/>
  <c r="K4234" i="4" s="1"/>
  <c r="J4215" i="4"/>
  <c r="K4215" i="4" s="1"/>
  <c r="J4193" i="4"/>
  <c r="K4193" i="4" s="1"/>
  <c r="J4171" i="4"/>
  <c r="K4171" i="4" s="1"/>
  <c r="J4154" i="4"/>
  <c r="K4154" i="4" s="1"/>
  <c r="J4114" i="4"/>
  <c r="K4114" i="4" s="1"/>
  <c r="J4098" i="4"/>
  <c r="K4098" i="4" s="1"/>
  <c r="J4083" i="4"/>
  <c r="K4083" i="4" s="1"/>
  <c r="J4065" i="4"/>
  <c r="K4065" i="4" s="1"/>
  <c r="J4050" i="4"/>
  <c r="K4050" i="4" s="1"/>
  <c r="J4035" i="4"/>
  <c r="K4035" i="4" s="1"/>
  <c r="J4003" i="4"/>
  <c r="K4003" i="4" s="1"/>
  <c r="J3974" i="4"/>
  <c r="K3974" i="4" s="1"/>
  <c r="J3957" i="4"/>
  <c r="K3957" i="4" s="1"/>
  <c r="J3928" i="4"/>
  <c r="K3928" i="4" s="1"/>
  <c r="J3911" i="4"/>
  <c r="K3911" i="4" s="1"/>
  <c r="J3882" i="4"/>
  <c r="K3882" i="4" s="1"/>
  <c r="J3852" i="4"/>
  <c r="K3852" i="4" s="1"/>
  <c r="J3838" i="4"/>
  <c r="K3838" i="4" s="1"/>
  <c r="J3811" i="4"/>
  <c r="K3811" i="4" s="1"/>
  <c r="J3784" i="4"/>
  <c r="K3784" i="4" s="1"/>
  <c r="J3757" i="4"/>
  <c r="K3757" i="4" s="1"/>
  <c r="J3445" i="4"/>
  <c r="K3445" i="4" s="1"/>
  <c r="J3433" i="4"/>
  <c r="K3433" i="4" s="1"/>
  <c r="J3421" i="4"/>
  <c r="K3421" i="4" s="1"/>
  <c r="J3409" i="4"/>
  <c r="K3409" i="4" s="1"/>
  <c r="J4287" i="4"/>
  <c r="K4287" i="4" s="1"/>
  <c r="J4256" i="4"/>
  <c r="K4256" i="4" s="1"/>
  <c r="J4232" i="4"/>
  <c r="K4232" i="4" s="1"/>
  <c r="J4150" i="4"/>
  <c r="K4150" i="4" s="1"/>
  <c r="J4132" i="4"/>
  <c r="K4132" i="4" s="1"/>
  <c r="J4017" i="4"/>
  <c r="K4017" i="4" s="1"/>
  <c r="J3988" i="4"/>
  <c r="K3988" i="4" s="1"/>
  <c r="J3971" i="4"/>
  <c r="K3971" i="4" s="1"/>
  <c r="J3942" i="4"/>
  <c r="K3942" i="4" s="1"/>
  <c r="J3896" i="4"/>
  <c r="K3896" i="4" s="1"/>
  <c r="J3867" i="4"/>
  <c r="K3867" i="4" s="1"/>
  <c r="J3851" i="4"/>
  <c r="K3851" i="4" s="1"/>
  <c r="J3824" i="4"/>
  <c r="K3824" i="4" s="1"/>
  <c r="J3797" i="4"/>
  <c r="K3797" i="4" s="1"/>
  <c r="J3770" i="4"/>
  <c r="K3770" i="4" s="1"/>
  <c r="J3744" i="4"/>
  <c r="K3744" i="4" s="1"/>
  <c r="J3732" i="4"/>
  <c r="K3732" i="4" s="1"/>
  <c r="J3720" i="4"/>
  <c r="K3720" i="4" s="1"/>
  <c r="J3708" i="4"/>
  <c r="K3708" i="4" s="1"/>
  <c r="J3696" i="4"/>
  <c r="K3696" i="4" s="1"/>
  <c r="J3684" i="4"/>
  <c r="K3684" i="4" s="1"/>
  <c r="J3672" i="4"/>
  <c r="K3672" i="4" s="1"/>
  <c r="J3660" i="4"/>
  <c r="K3660" i="4" s="1"/>
  <c r="J3648" i="4"/>
  <c r="K3648" i="4" s="1"/>
  <c r="J3636" i="4"/>
  <c r="K3636" i="4" s="1"/>
  <c r="J3624" i="4"/>
  <c r="K3624" i="4" s="1"/>
  <c r="J3612" i="4"/>
  <c r="K3612" i="4" s="1"/>
  <c r="J3600" i="4"/>
  <c r="K3600" i="4" s="1"/>
  <c r="J3588" i="4"/>
  <c r="K3588" i="4" s="1"/>
  <c r="J3576" i="4"/>
  <c r="K3576" i="4" s="1"/>
  <c r="J3564" i="4"/>
  <c r="K3564" i="4" s="1"/>
  <c r="J3552" i="4"/>
  <c r="K3552" i="4" s="1"/>
  <c r="J3540" i="4"/>
  <c r="K3540" i="4" s="1"/>
  <c r="J3528" i="4"/>
  <c r="K3528" i="4" s="1"/>
  <c r="J3516" i="4"/>
  <c r="K3516" i="4" s="1"/>
  <c r="J3504" i="4"/>
  <c r="K3504" i="4" s="1"/>
  <c r="J3492" i="4"/>
  <c r="K3492" i="4" s="1"/>
  <c r="J3480" i="4"/>
  <c r="K3480" i="4" s="1"/>
  <c r="J3468" i="4"/>
  <c r="K3468" i="4" s="1"/>
  <c r="J3456" i="4"/>
  <c r="K3456" i="4" s="1"/>
  <c r="J4214" i="4"/>
  <c r="K4214" i="4" s="1"/>
  <c r="J4192" i="4"/>
  <c r="K4192" i="4" s="1"/>
  <c r="J4170" i="4"/>
  <c r="K4170" i="4" s="1"/>
  <c r="J4148" i="4"/>
  <c r="K4148" i="4" s="1"/>
  <c r="J4113" i="4"/>
  <c r="K4113" i="4" s="1"/>
  <c r="J4097" i="4"/>
  <c r="K4097" i="4" s="1"/>
  <c r="J4082" i="4"/>
  <c r="K4082" i="4" s="1"/>
  <c r="J4064" i="4"/>
  <c r="K4064" i="4" s="1"/>
  <c r="J4049" i="4"/>
  <c r="K4049" i="4" s="1"/>
  <c r="J4034" i="4"/>
  <c r="K4034" i="4" s="1"/>
  <c r="J4002" i="4"/>
  <c r="K4002" i="4" s="1"/>
  <c r="J3956" i="4"/>
  <c r="K3956" i="4" s="1"/>
  <c r="J3927" i="4"/>
  <c r="K3927" i="4" s="1"/>
  <c r="J3910" i="4"/>
  <c r="K3910" i="4" s="1"/>
  <c r="J3881" i="4"/>
  <c r="K3881" i="4" s="1"/>
  <c r="J3837" i="4"/>
  <c r="K3837" i="4" s="1"/>
  <c r="J3810" i="4"/>
  <c r="K3810" i="4" s="1"/>
  <c r="J3783" i="4"/>
  <c r="K3783" i="4" s="1"/>
  <c r="J3769" i="4"/>
  <c r="K3769" i="4" s="1"/>
  <c r="J3756" i="4"/>
  <c r="K3756" i="4" s="1"/>
  <c r="J3444" i="4"/>
  <c r="K3444" i="4" s="1"/>
  <c r="J3432" i="4"/>
  <c r="K3432" i="4" s="1"/>
  <c r="J3420" i="4"/>
  <c r="K3420" i="4" s="1"/>
  <c r="J3408" i="4"/>
  <c r="K3408" i="4" s="1"/>
  <c r="J3396" i="4"/>
  <c r="K3396" i="4" s="1"/>
  <c r="J3384" i="4"/>
  <c r="K3384" i="4" s="1"/>
  <c r="J3372" i="4"/>
  <c r="K3372" i="4" s="1"/>
  <c r="J3360" i="4"/>
  <c r="K3360" i="4" s="1"/>
  <c r="J3348" i="4"/>
  <c r="K3348" i="4" s="1"/>
  <c r="J3336" i="4"/>
  <c r="K3336" i="4" s="1"/>
  <c r="J3324" i="4"/>
  <c r="K3324" i="4" s="1"/>
  <c r="J3312" i="4"/>
  <c r="K3312" i="4" s="1"/>
  <c r="J4286" i="4"/>
  <c r="K4286" i="4" s="1"/>
  <c r="J4210" i="4"/>
  <c r="K4210" i="4" s="1"/>
  <c r="J4131" i="4"/>
  <c r="K4131" i="4" s="1"/>
  <c r="J4112" i="4"/>
  <c r="K4112" i="4" s="1"/>
  <c r="J4016" i="4"/>
  <c r="K4016" i="4" s="1"/>
  <c r="J3987" i="4"/>
  <c r="K3987" i="4" s="1"/>
  <c r="J3970" i="4"/>
  <c r="K3970" i="4" s="1"/>
  <c r="J3941" i="4"/>
  <c r="K3941" i="4" s="1"/>
  <c r="J3895" i="4"/>
  <c r="K3895" i="4" s="1"/>
  <c r="J3866" i="4"/>
  <c r="K3866" i="4" s="1"/>
  <c r="J3850" i="4"/>
  <c r="K3850" i="4" s="1"/>
  <c r="J3823" i="4"/>
  <c r="K3823" i="4" s="1"/>
  <c r="J3796" i="4"/>
  <c r="K3796" i="4" s="1"/>
  <c r="J3768" i="4"/>
  <c r="K3768" i="4" s="1"/>
  <c r="J3755" i="4"/>
  <c r="K3755" i="4" s="1"/>
  <c r="J3743" i="4"/>
  <c r="K3743" i="4" s="1"/>
  <c r="J3731" i="4"/>
  <c r="K3731" i="4" s="1"/>
  <c r="J3719" i="4"/>
  <c r="K3719" i="4" s="1"/>
  <c r="J3707" i="4"/>
  <c r="K3707" i="4" s="1"/>
  <c r="J3695" i="4"/>
  <c r="K3695" i="4" s="1"/>
  <c r="J3683" i="4"/>
  <c r="K3683" i="4" s="1"/>
  <c r="J3671" i="4"/>
  <c r="K3671" i="4" s="1"/>
  <c r="J3659" i="4"/>
  <c r="K3659" i="4" s="1"/>
  <c r="J3647" i="4"/>
  <c r="K3647" i="4" s="1"/>
  <c r="J3635" i="4"/>
  <c r="K3635" i="4" s="1"/>
  <c r="J3623" i="4"/>
  <c r="K3623" i="4" s="1"/>
  <c r="J3611" i="4"/>
  <c r="K3611" i="4" s="1"/>
  <c r="J3599" i="4"/>
  <c r="K3599" i="4" s="1"/>
  <c r="J3587" i="4"/>
  <c r="K3587" i="4" s="1"/>
  <c r="J3575" i="4"/>
  <c r="K3575" i="4" s="1"/>
  <c r="J3563" i="4"/>
  <c r="K3563" i="4" s="1"/>
  <c r="J3551" i="4"/>
  <c r="K3551" i="4" s="1"/>
  <c r="J3539" i="4"/>
  <c r="K3539" i="4" s="1"/>
  <c r="J3527" i="4"/>
  <c r="K3527" i="4" s="1"/>
  <c r="J3515" i="4"/>
  <c r="K3515" i="4" s="1"/>
  <c r="J3503" i="4"/>
  <c r="K3503" i="4" s="1"/>
  <c r="J3491" i="4"/>
  <c r="K3491" i="4" s="1"/>
  <c r="J3479" i="4"/>
  <c r="K3479" i="4" s="1"/>
  <c r="J3467" i="4"/>
  <c r="K3467" i="4" s="1"/>
  <c r="J3455" i="4"/>
  <c r="K3455" i="4" s="1"/>
  <c r="J4346" i="4"/>
  <c r="K4346" i="4" s="1"/>
  <c r="J4280" i="4"/>
  <c r="K4280" i="4" s="1"/>
  <c r="J4253" i="4"/>
  <c r="K4253" i="4" s="1"/>
  <c r="J4230" i="4"/>
  <c r="K4230" i="4" s="1"/>
  <c r="J4208" i="4"/>
  <c r="K4208" i="4" s="1"/>
  <c r="J4191" i="4"/>
  <c r="K4191" i="4" s="1"/>
  <c r="J4169" i="4"/>
  <c r="K4169" i="4" s="1"/>
  <c r="J4147" i="4"/>
  <c r="K4147" i="4" s="1"/>
  <c r="J4096" i="4"/>
  <c r="K4096" i="4" s="1"/>
  <c r="J4078" i="4"/>
  <c r="K4078" i="4" s="1"/>
  <c r="J4063" i="4"/>
  <c r="K4063" i="4" s="1"/>
  <c r="J4048" i="4"/>
  <c r="K4048" i="4" s="1"/>
  <c r="J4030" i="4"/>
  <c r="K4030" i="4" s="1"/>
  <c r="J4001" i="4"/>
  <c r="K4001" i="4" s="1"/>
  <c r="J3955" i="4"/>
  <c r="K3955" i="4" s="1"/>
  <c r="J3926" i="4"/>
  <c r="K3926" i="4" s="1"/>
  <c r="J3909" i="4"/>
  <c r="K3909" i="4" s="1"/>
  <c r="J3880" i="4"/>
  <c r="K3880" i="4" s="1"/>
  <c r="J3863" i="4"/>
  <c r="K3863" i="4" s="1"/>
  <c r="J3836" i="4"/>
  <c r="K3836" i="4" s="1"/>
  <c r="J3809" i="4"/>
  <c r="K3809" i="4" s="1"/>
  <c r="J3782" i="4"/>
  <c r="K3782" i="4" s="1"/>
  <c r="J3767" i="4"/>
  <c r="K3767" i="4" s="1"/>
  <c r="J3443" i="4"/>
  <c r="K3443" i="4" s="1"/>
  <c r="J3431" i="4"/>
  <c r="K3431" i="4" s="1"/>
  <c r="J3419" i="4"/>
  <c r="K3419" i="4" s="1"/>
  <c r="J3407" i="4"/>
  <c r="K3407" i="4" s="1"/>
  <c r="J3395" i="4"/>
  <c r="K3395" i="4" s="1"/>
  <c r="J4334" i="4"/>
  <c r="K4334" i="4" s="1"/>
  <c r="J4130" i="4"/>
  <c r="K4130" i="4" s="1"/>
  <c r="J4111" i="4"/>
  <c r="K4111" i="4" s="1"/>
  <c r="J4015" i="4"/>
  <c r="K4015" i="4" s="1"/>
  <c r="J3986" i="4"/>
  <c r="K3986" i="4" s="1"/>
  <c r="J3969" i="4"/>
  <c r="K3969" i="4" s="1"/>
  <c r="J3940" i="4"/>
  <c r="K3940" i="4" s="1"/>
  <c r="J3923" i="4"/>
  <c r="K3923" i="4" s="1"/>
  <c r="J3894" i="4"/>
  <c r="K3894" i="4" s="1"/>
  <c r="J3849" i="4"/>
  <c r="K3849" i="4" s="1"/>
  <c r="J3822" i="4"/>
  <c r="K3822" i="4" s="1"/>
  <c r="J3795" i="4"/>
  <c r="K3795" i="4" s="1"/>
  <c r="J3781" i="4"/>
  <c r="K3781" i="4" s="1"/>
  <c r="J3754" i="4"/>
  <c r="K3754" i="4" s="1"/>
  <c r="J3742" i="4"/>
  <c r="K3742" i="4" s="1"/>
  <c r="J3730" i="4"/>
  <c r="K3730" i="4" s="1"/>
  <c r="J3718" i="4"/>
  <c r="K3718" i="4" s="1"/>
  <c r="J3706" i="4"/>
  <c r="K3706" i="4" s="1"/>
  <c r="J3694" i="4"/>
  <c r="K3694" i="4" s="1"/>
  <c r="J3682" i="4"/>
  <c r="K3682" i="4" s="1"/>
  <c r="J3670" i="4"/>
  <c r="K3670" i="4" s="1"/>
  <c r="J3658" i="4"/>
  <c r="K3658" i="4" s="1"/>
  <c r="J3646" i="4"/>
  <c r="K3646" i="4" s="1"/>
  <c r="J3634" i="4"/>
  <c r="K3634" i="4" s="1"/>
  <c r="J3622" i="4"/>
  <c r="K3622" i="4" s="1"/>
  <c r="J3610" i="4"/>
  <c r="K3610" i="4" s="1"/>
  <c r="J3598" i="4"/>
  <c r="K3598" i="4" s="1"/>
  <c r="J3586" i="4"/>
  <c r="K3586" i="4" s="1"/>
  <c r="J3574" i="4"/>
  <c r="K3574" i="4" s="1"/>
  <c r="J3562" i="4"/>
  <c r="K3562" i="4" s="1"/>
  <c r="J3550" i="4"/>
  <c r="K3550" i="4" s="1"/>
  <c r="J3538" i="4"/>
  <c r="K3538" i="4" s="1"/>
  <c r="J3526" i="4"/>
  <c r="K3526" i="4" s="1"/>
  <c r="J3514" i="4"/>
  <c r="K3514" i="4" s="1"/>
  <c r="J3502" i="4"/>
  <c r="K3502" i="4" s="1"/>
  <c r="J3490" i="4"/>
  <c r="K3490" i="4" s="1"/>
  <c r="J3478" i="4"/>
  <c r="K3478" i="4" s="1"/>
  <c r="J3466" i="4"/>
  <c r="K3466" i="4" s="1"/>
  <c r="J3454" i="4"/>
  <c r="K3454" i="4" s="1"/>
  <c r="J4252" i="4"/>
  <c r="K4252" i="4" s="1"/>
  <c r="J4229" i="4"/>
  <c r="K4229" i="4" s="1"/>
  <c r="J4207" i="4"/>
  <c r="K4207" i="4" s="1"/>
  <c r="J4190" i="4"/>
  <c r="K4190" i="4" s="1"/>
  <c r="J4168" i="4"/>
  <c r="K4168" i="4" s="1"/>
  <c r="J4146" i="4"/>
  <c r="K4146" i="4" s="1"/>
  <c r="J4095" i="4"/>
  <c r="K4095" i="4" s="1"/>
  <c r="J4077" i="4"/>
  <c r="K4077" i="4" s="1"/>
  <c r="J4062" i="4"/>
  <c r="K4062" i="4" s="1"/>
  <c r="J4047" i="4"/>
  <c r="K4047" i="4" s="1"/>
  <c r="J4029" i="4"/>
  <c r="K4029" i="4" s="1"/>
  <c r="J4000" i="4"/>
  <c r="K4000" i="4" s="1"/>
  <c r="J3983" i="4"/>
  <c r="K3983" i="4" s="1"/>
  <c r="J3954" i="4"/>
  <c r="K3954" i="4" s="1"/>
  <c r="J3908" i="4"/>
  <c r="K3908" i="4" s="1"/>
  <c r="J3879" i="4"/>
  <c r="K3879" i="4" s="1"/>
  <c r="J3862" i="4"/>
  <c r="K3862" i="4" s="1"/>
  <c r="J3835" i="4"/>
  <c r="K3835" i="4" s="1"/>
  <c r="J3808" i="4"/>
  <c r="K3808" i="4" s="1"/>
  <c r="J3780" i="4"/>
  <c r="K3780" i="4" s="1"/>
  <c r="J3766" i="4"/>
  <c r="K3766" i="4" s="1"/>
  <c r="J3442" i="4"/>
  <c r="K3442" i="4" s="1"/>
  <c r="J3430" i="4"/>
  <c r="K3430" i="4" s="1"/>
  <c r="J3418" i="4"/>
  <c r="K3418" i="4" s="1"/>
  <c r="J3406" i="4"/>
  <c r="K3406" i="4" s="1"/>
  <c r="J3394" i="4"/>
  <c r="K3394" i="4" s="1"/>
  <c r="J3382" i="4"/>
  <c r="K3382" i="4" s="1"/>
  <c r="J3370" i="4"/>
  <c r="K3370" i="4" s="1"/>
  <c r="J3358" i="4"/>
  <c r="K3358" i="4" s="1"/>
  <c r="J3346" i="4"/>
  <c r="K3346" i="4" s="1"/>
  <c r="J4325" i="4"/>
  <c r="K4325" i="4" s="1"/>
  <c r="J4277" i="4"/>
  <c r="K4277" i="4" s="1"/>
  <c r="J4186" i="4"/>
  <c r="K4186" i="4" s="1"/>
  <c r="J4126" i="4"/>
  <c r="K4126" i="4" s="1"/>
  <c r="J4110" i="4"/>
  <c r="K4110" i="4" s="1"/>
  <c r="J4014" i="4"/>
  <c r="K4014" i="4" s="1"/>
  <c r="J3968" i="4"/>
  <c r="K3968" i="4" s="1"/>
  <c r="J3939" i="4"/>
  <c r="K3939" i="4" s="1"/>
  <c r="J3922" i="4"/>
  <c r="K3922" i="4" s="1"/>
  <c r="J3893" i="4"/>
  <c r="K3893" i="4" s="1"/>
  <c r="J3848" i="4"/>
  <c r="K3848" i="4" s="1"/>
  <c r="J3821" i="4"/>
  <c r="K3821" i="4" s="1"/>
  <c r="J3794" i="4"/>
  <c r="K3794" i="4" s="1"/>
  <c r="J3779" i="4"/>
  <c r="K3779" i="4" s="1"/>
  <c r="J3753" i="4"/>
  <c r="K3753" i="4" s="1"/>
  <c r="J3741" i="4"/>
  <c r="K3741" i="4" s="1"/>
  <c r="J3729" i="4"/>
  <c r="K3729" i="4" s="1"/>
  <c r="J3717" i="4"/>
  <c r="K3717" i="4" s="1"/>
  <c r="J3705" i="4"/>
  <c r="K3705" i="4" s="1"/>
  <c r="J3693" i="4"/>
  <c r="K3693" i="4" s="1"/>
  <c r="J3681" i="4"/>
  <c r="K3681" i="4" s="1"/>
  <c r="J3669" i="4"/>
  <c r="K3669" i="4" s="1"/>
  <c r="J3657" i="4"/>
  <c r="K3657" i="4" s="1"/>
  <c r="J3645" i="4"/>
  <c r="K3645" i="4" s="1"/>
  <c r="J3633" i="4"/>
  <c r="K3633" i="4" s="1"/>
  <c r="J3621" i="4"/>
  <c r="K3621" i="4" s="1"/>
  <c r="J3609" i="4"/>
  <c r="K3609" i="4" s="1"/>
  <c r="J3597" i="4"/>
  <c r="K3597" i="4" s="1"/>
  <c r="J3585" i="4"/>
  <c r="K3585" i="4" s="1"/>
  <c r="J3573" i="4"/>
  <c r="K3573" i="4" s="1"/>
  <c r="J3561" i="4"/>
  <c r="K3561" i="4" s="1"/>
  <c r="J3549" i="4"/>
  <c r="K3549" i="4" s="1"/>
  <c r="J3537" i="4"/>
  <c r="K3537" i="4" s="1"/>
  <c r="J3525" i="4"/>
  <c r="K3525" i="4" s="1"/>
  <c r="J3513" i="4"/>
  <c r="K3513" i="4" s="1"/>
  <c r="J3501" i="4"/>
  <c r="K3501" i="4" s="1"/>
  <c r="J3489" i="4"/>
  <c r="K3489" i="4" s="1"/>
  <c r="J3477" i="4"/>
  <c r="K3477" i="4" s="1"/>
  <c r="J3465" i="4"/>
  <c r="K3465" i="4" s="1"/>
  <c r="J3453" i="4"/>
  <c r="K3453" i="4" s="1"/>
  <c r="J3383" i="4"/>
  <c r="K3383" i="4" s="1"/>
  <c r="J3275" i="4"/>
  <c r="K3275" i="4" s="1"/>
  <c r="J3146" i="4"/>
  <c r="K3146" i="4" s="1"/>
  <c r="J2953" i="4"/>
  <c r="K2953" i="4" s="1"/>
  <c r="J2907" i="4"/>
  <c r="K2907" i="4" s="1"/>
  <c r="J2894" i="4"/>
  <c r="K2894" i="4" s="1"/>
  <c r="J2546" i="4"/>
  <c r="K2546" i="4" s="1"/>
  <c r="J2534" i="4"/>
  <c r="K2534" i="4" s="1"/>
  <c r="J2522" i="4"/>
  <c r="K2522" i="4" s="1"/>
  <c r="J2510" i="4"/>
  <c r="K2510" i="4" s="1"/>
  <c r="J2498" i="4"/>
  <c r="K2498" i="4" s="1"/>
  <c r="J2486" i="4"/>
  <c r="K2486" i="4" s="1"/>
  <c r="J2474" i="4"/>
  <c r="K2474" i="4" s="1"/>
  <c r="J2462" i="4"/>
  <c r="K2462" i="4" s="1"/>
  <c r="J2450" i="4"/>
  <c r="K2450" i="4" s="1"/>
  <c r="J2438" i="4"/>
  <c r="K2438" i="4" s="1"/>
  <c r="J2426" i="4"/>
  <c r="K2426" i="4" s="1"/>
  <c r="J2414" i="4"/>
  <c r="K2414" i="4" s="1"/>
  <c r="J2402" i="4"/>
  <c r="K2402" i="4" s="1"/>
  <c r="J2390" i="4"/>
  <c r="K2390" i="4" s="1"/>
  <c r="J2378" i="4"/>
  <c r="K2378" i="4" s="1"/>
  <c r="J2366" i="4"/>
  <c r="K2366" i="4" s="1"/>
  <c r="J2354" i="4"/>
  <c r="K2354" i="4" s="1"/>
  <c r="J2342" i="4"/>
  <c r="K2342" i="4" s="1"/>
  <c r="J2330" i="4"/>
  <c r="K2330" i="4" s="1"/>
  <c r="J2318" i="4"/>
  <c r="K2318" i="4" s="1"/>
  <c r="J2306" i="4"/>
  <c r="K2306" i="4" s="1"/>
  <c r="J2294" i="4"/>
  <c r="K2294" i="4" s="1"/>
  <c r="J2282" i="4"/>
  <c r="K2282" i="4" s="1"/>
  <c r="J2270" i="4"/>
  <c r="K2270" i="4" s="1"/>
  <c r="J2258" i="4"/>
  <c r="K2258" i="4" s="1"/>
  <c r="J2246" i="4"/>
  <c r="K2246" i="4" s="1"/>
  <c r="J2234" i="4"/>
  <c r="K2234" i="4" s="1"/>
  <c r="J2222" i="4"/>
  <c r="K2222" i="4" s="1"/>
  <c r="J2210" i="4"/>
  <c r="K2210" i="4" s="1"/>
  <c r="J2198" i="4"/>
  <c r="K2198" i="4" s="1"/>
  <c r="J2186" i="4"/>
  <c r="K2186" i="4" s="1"/>
  <c r="J2174" i="4"/>
  <c r="K2174" i="4" s="1"/>
  <c r="J2162" i="4"/>
  <c r="K2162" i="4" s="1"/>
  <c r="J2150" i="4"/>
  <c r="K2150" i="4" s="1"/>
  <c r="J2138" i="4"/>
  <c r="K2138" i="4" s="1"/>
  <c r="J2126" i="4"/>
  <c r="K2126" i="4" s="1"/>
  <c r="J2114" i="4"/>
  <c r="K2114" i="4" s="1"/>
  <c r="J2102" i="4"/>
  <c r="K2102" i="4" s="1"/>
  <c r="J2090" i="4"/>
  <c r="K2090" i="4" s="1"/>
  <c r="J2078" i="4"/>
  <c r="K2078" i="4" s="1"/>
  <c r="J2066" i="4"/>
  <c r="K2066" i="4" s="1"/>
  <c r="J2054" i="4"/>
  <c r="K2054" i="4" s="1"/>
  <c r="J2042" i="4"/>
  <c r="K2042" i="4" s="1"/>
  <c r="J2030" i="4"/>
  <c r="K2030" i="4" s="1"/>
  <c r="J2018" i="4"/>
  <c r="K2018" i="4" s="1"/>
  <c r="J2006" i="4"/>
  <c r="K2006" i="4" s="1"/>
  <c r="J1994" i="4"/>
  <c r="K1994" i="4" s="1"/>
  <c r="J1982" i="4"/>
  <c r="K1982" i="4" s="1"/>
  <c r="J1970" i="4"/>
  <c r="K1970" i="4" s="1"/>
  <c r="J1958" i="4"/>
  <c r="K1958" i="4" s="1"/>
  <c r="J1946" i="4"/>
  <c r="K1946" i="4" s="1"/>
  <c r="J1934" i="4"/>
  <c r="K1934" i="4" s="1"/>
  <c r="J1922" i="4"/>
  <c r="K1922" i="4" s="1"/>
  <c r="J1910" i="4"/>
  <c r="K1910" i="4" s="1"/>
  <c r="J3311" i="4"/>
  <c r="K3311" i="4" s="1"/>
  <c r="J3240" i="4"/>
  <c r="K3240" i="4" s="1"/>
  <c r="J3215" i="4"/>
  <c r="K3215" i="4" s="1"/>
  <c r="J3191" i="4"/>
  <c r="K3191" i="4" s="1"/>
  <c r="J3168" i="4"/>
  <c r="K3168" i="4" s="1"/>
  <c r="J3126" i="4"/>
  <c r="K3126" i="4" s="1"/>
  <c r="J3111" i="4"/>
  <c r="K3111" i="4" s="1"/>
  <c r="J3096" i="4"/>
  <c r="K3096" i="4" s="1"/>
  <c r="J3078" i="4"/>
  <c r="K3078" i="4" s="1"/>
  <c r="J3063" i="4"/>
  <c r="K3063" i="4" s="1"/>
  <c r="J3048" i="4"/>
  <c r="K3048" i="4" s="1"/>
  <c r="J3030" i="4"/>
  <c r="K3030" i="4" s="1"/>
  <c r="J3015" i="4"/>
  <c r="K3015" i="4" s="1"/>
  <c r="J3000" i="4"/>
  <c r="K3000" i="4" s="1"/>
  <c r="J2982" i="4"/>
  <c r="K2982" i="4" s="1"/>
  <c r="J2967" i="4"/>
  <c r="K2967" i="4" s="1"/>
  <c r="J2938" i="4"/>
  <c r="K2938" i="4" s="1"/>
  <c r="J2921" i="4"/>
  <c r="K2921" i="4" s="1"/>
  <c r="J2881" i="4"/>
  <c r="K2881" i="4" s="1"/>
  <c r="J2869" i="4"/>
  <c r="K2869" i="4" s="1"/>
  <c r="J2857" i="4"/>
  <c r="K2857" i="4" s="1"/>
  <c r="J2845" i="4"/>
  <c r="K2845" i="4" s="1"/>
  <c r="J2833" i="4"/>
  <c r="K2833" i="4" s="1"/>
  <c r="J2821" i="4"/>
  <c r="K2821" i="4" s="1"/>
  <c r="J2809" i="4"/>
  <c r="K2809" i="4" s="1"/>
  <c r="J2797" i="4"/>
  <c r="K2797" i="4" s="1"/>
  <c r="J2785" i="4"/>
  <c r="K2785" i="4" s="1"/>
  <c r="J2773" i="4"/>
  <c r="K2773" i="4" s="1"/>
  <c r="J2761" i="4"/>
  <c r="K2761" i="4" s="1"/>
  <c r="J2749" i="4"/>
  <c r="K2749" i="4" s="1"/>
  <c r="J2737" i="4"/>
  <c r="K2737" i="4" s="1"/>
  <c r="J2725" i="4"/>
  <c r="K2725" i="4" s="1"/>
  <c r="J2713" i="4"/>
  <c r="K2713" i="4" s="1"/>
  <c r="J2701" i="4"/>
  <c r="K2701" i="4" s="1"/>
  <c r="J2689" i="4"/>
  <c r="K2689" i="4" s="1"/>
  <c r="J2677" i="4"/>
  <c r="K2677" i="4" s="1"/>
  <c r="J2665" i="4"/>
  <c r="K2665" i="4" s="1"/>
  <c r="J2653" i="4"/>
  <c r="K2653" i="4" s="1"/>
  <c r="J2641" i="4"/>
  <c r="K2641" i="4" s="1"/>
  <c r="J2629" i="4"/>
  <c r="K2629" i="4" s="1"/>
  <c r="J2617" i="4"/>
  <c r="K2617" i="4" s="1"/>
  <c r="J2605" i="4"/>
  <c r="K2605" i="4" s="1"/>
  <c r="J2593" i="4"/>
  <c r="K2593" i="4" s="1"/>
  <c r="J2581" i="4"/>
  <c r="K2581" i="4" s="1"/>
  <c r="J2569" i="4"/>
  <c r="K2569" i="4" s="1"/>
  <c r="J2557" i="4"/>
  <c r="K2557" i="4" s="1"/>
  <c r="J3373" i="4"/>
  <c r="K3373" i="4" s="1"/>
  <c r="J3274" i="4"/>
  <c r="K3274" i="4" s="1"/>
  <c r="J3145" i="4"/>
  <c r="K3145" i="4" s="1"/>
  <c r="J2952" i="4"/>
  <c r="K2952" i="4" s="1"/>
  <c r="J2906" i="4"/>
  <c r="K2906" i="4" s="1"/>
  <c r="J2893" i="4"/>
  <c r="K2893" i="4" s="1"/>
  <c r="J2545" i="4"/>
  <c r="K2545" i="4" s="1"/>
  <c r="J2533" i="4"/>
  <c r="K2533" i="4" s="1"/>
  <c r="J2521" i="4"/>
  <c r="K2521" i="4" s="1"/>
  <c r="J2509" i="4"/>
  <c r="K2509" i="4" s="1"/>
  <c r="J2497" i="4"/>
  <c r="K2497" i="4" s="1"/>
  <c r="J2485" i="4"/>
  <c r="K2485" i="4" s="1"/>
  <c r="J2473" i="4"/>
  <c r="K2473" i="4" s="1"/>
  <c r="J2461" i="4"/>
  <c r="K2461" i="4" s="1"/>
  <c r="J2449" i="4"/>
  <c r="K2449" i="4" s="1"/>
  <c r="J2437" i="4"/>
  <c r="K2437" i="4" s="1"/>
  <c r="J2425" i="4"/>
  <c r="K2425" i="4" s="1"/>
  <c r="J2413" i="4"/>
  <c r="K2413" i="4" s="1"/>
  <c r="J2401" i="4"/>
  <c r="K2401" i="4" s="1"/>
  <c r="J2389" i="4"/>
  <c r="K2389" i="4" s="1"/>
  <c r="J2377" i="4"/>
  <c r="K2377" i="4" s="1"/>
  <c r="J2365" i="4"/>
  <c r="K2365" i="4" s="1"/>
  <c r="J2353" i="4"/>
  <c r="K2353" i="4" s="1"/>
  <c r="J2341" i="4"/>
  <c r="K2341" i="4" s="1"/>
  <c r="J2329" i="4"/>
  <c r="K2329" i="4" s="1"/>
  <c r="J2317" i="4"/>
  <c r="K2317" i="4" s="1"/>
  <c r="J2305" i="4"/>
  <c r="K2305" i="4" s="1"/>
  <c r="J2293" i="4"/>
  <c r="K2293" i="4" s="1"/>
  <c r="J2281" i="4"/>
  <c r="K2281" i="4" s="1"/>
  <c r="J2269" i="4"/>
  <c r="K2269" i="4" s="1"/>
  <c r="J2257" i="4"/>
  <c r="K2257" i="4" s="1"/>
  <c r="J2245" i="4"/>
  <c r="K2245" i="4" s="1"/>
  <c r="J2233" i="4"/>
  <c r="K2233" i="4" s="1"/>
  <c r="J2221" i="4"/>
  <c r="K2221" i="4" s="1"/>
  <c r="J2209" i="4"/>
  <c r="K2209" i="4" s="1"/>
  <c r="J2197" i="4"/>
  <c r="K2197" i="4" s="1"/>
  <c r="J2185" i="4"/>
  <c r="K2185" i="4" s="1"/>
  <c r="J2173" i="4"/>
  <c r="K2173" i="4" s="1"/>
  <c r="J2161" i="4"/>
  <c r="K2161" i="4" s="1"/>
  <c r="J2149" i="4"/>
  <c r="K2149" i="4" s="1"/>
  <c r="J2137" i="4"/>
  <c r="K2137" i="4" s="1"/>
  <c r="J2125" i="4"/>
  <c r="K2125" i="4" s="1"/>
  <c r="J2113" i="4"/>
  <c r="K2113" i="4" s="1"/>
  <c r="J2101" i="4"/>
  <c r="K2101" i="4" s="1"/>
  <c r="J2089" i="4"/>
  <c r="K2089" i="4" s="1"/>
  <c r="J2077" i="4"/>
  <c r="K2077" i="4" s="1"/>
  <c r="J2065" i="4"/>
  <c r="K2065" i="4" s="1"/>
  <c r="J2053" i="4"/>
  <c r="K2053" i="4" s="1"/>
  <c r="J2041" i="4"/>
  <c r="K2041" i="4" s="1"/>
  <c r="J2029" i="4"/>
  <c r="K2029" i="4" s="1"/>
  <c r="J2017" i="4"/>
  <c r="K2017" i="4" s="1"/>
  <c r="J2005" i="4"/>
  <c r="K2005" i="4" s="1"/>
  <c r="J1993" i="4"/>
  <c r="K1993" i="4" s="1"/>
  <c r="J1981" i="4"/>
  <c r="K1981" i="4" s="1"/>
  <c r="J1969" i="4"/>
  <c r="K1969" i="4" s="1"/>
  <c r="J1957" i="4"/>
  <c r="K1957" i="4" s="1"/>
  <c r="J1945" i="4"/>
  <c r="K1945" i="4" s="1"/>
  <c r="J1933" i="4"/>
  <c r="K1933" i="4" s="1"/>
  <c r="J1921" i="4"/>
  <c r="K1921" i="4" s="1"/>
  <c r="J3371" i="4"/>
  <c r="K3371" i="4" s="1"/>
  <c r="J3310" i="4"/>
  <c r="K3310" i="4" s="1"/>
  <c r="J3239" i="4"/>
  <c r="K3239" i="4" s="1"/>
  <c r="J3214" i="4"/>
  <c r="K3214" i="4" s="1"/>
  <c r="J3190" i="4"/>
  <c r="K3190" i="4" s="1"/>
  <c r="J3167" i="4"/>
  <c r="K3167" i="4" s="1"/>
  <c r="J3125" i="4"/>
  <c r="K3125" i="4" s="1"/>
  <c r="J3110" i="4"/>
  <c r="K3110" i="4" s="1"/>
  <c r="J3095" i="4"/>
  <c r="K3095" i="4" s="1"/>
  <c r="J3077" i="4"/>
  <c r="K3077" i="4" s="1"/>
  <c r="J3062" i="4"/>
  <c r="K3062" i="4" s="1"/>
  <c r="J3047" i="4"/>
  <c r="K3047" i="4" s="1"/>
  <c r="J3029" i="4"/>
  <c r="K3029" i="4" s="1"/>
  <c r="J3014" i="4"/>
  <c r="K3014" i="4" s="1"/>
  <c r="J2999" i="4"/>
  <c r="K2999" i="4" s="1"/>
  <c r="J2981" i="4"/>
  <c r="K2981" i="4" s="1"/>
  <c r="J2966" i="4"/>
  <c r="K2966" i="4" s="1"/>
  <c r="J2920" i="4"/>
  <c r="K2920" i="4" s="1"/>
  <c r="J2880" i="4"/>
  <c r="K2880" i="4" s="1"/>
  <c r="J2868" i="4"/>
  <c r="K2868" i="4" s="1"/>
  <c r="J2856" i="4"/>
  <c r="K2856" i="4" s="1"/>
  <c r="J2844" i="4"/>
  <c r="K2844" i="4" s="1"/>
  <c r="J2832" i="4"/>
  <c r="K2832" i="4" s="1"/>
  <c r="J2820" i="4"/>
  <c r="K2820" i="4" s="1"/>
  <c r="J2808" i="4"/>
  <c r="K2808" i="4" s="1"/>
  <c r="J2796" i="4"/>
  <c r="K2796" i="4" s="1"/>
  <c r="J2784" i="4"/>
  <c r="K2784" i="4" s="1"/>
  <c r="J2772" i="4"/>
  <c r="K2772" i="4" s="1"/>
  <c r="J2760" i="4"/>
  <c r="K2760" i="4" s="1"/>
  <c r="J2748" i="4"/>
  <c r="K2748" i="4" s="1"/>
  <c r="J2736" i="4"/>
  <c r="K2736" i="4" s="1"/>
  <c r="J2724" i="4"/>
  <c r="K2724" i="4" s="1"/>
  <c r="J2712" i="4"/>
  <c r="K2712" i="4" s="1"/>
  <c r="J2700" i="4"/>
  <c r="K2700" i="4" s="1"/>
  <c r="J2688" i="4"/>
  <c r="K2688" i="4" s="1"/>
  <c r="J2676" i="4"/>
  <c r="K2676" i="4" s="1"/>
  <c r="J2664" i="4"/>
  <c r="K2664" i="4" s="1"/>
  <c r="J2652" i="4"/>
  <c r="K2652" i="4" s="1"/>
  <c r="J2640" i="4"/>
  <c r="K2640" i="4" s="1"/>
  <c r="J2628" i="4"/>
  <c r="K2628" i="4" s="1"/>
  <c r="J2616" i="4"/>
  <c r="K2616" i="4" s="1"/>
  <c r="J2604" i="4"/>
  <c r="K2604" i="4" s="1"/>
  <c r="J2592" i="4"/>
  <c r="K2592" i="4" s="1"/>
  <c r="J2580" i="4"/>
  <c r="K2580" i="4" s="1"/>
  <c r="J2568" i="4"/>
  <c r="K2568" i="4" s="1"/>
  <c r="J2556" i="4"/>
  <c r="K2556" i="4" s="1"/>
  <c r="J3144" i="4"/>
  <c r="K3144" i="4" s="1"/>
  <c r="J2951" i="4"/>
  <c r="K2951" i="4" s="1"/>
  <c r="J2934" i="4"/>
  <c r="K2934" i="4" s="1"/>
  <c r="J2905" i="4"/>
  <c r="K2905" i="4" s="1"/>
  <c r="J2892" i="4"/>
  <c r="K2892" i="4" s="1"/>
  <c r="J2544" i="4"/>
  <c r="K2544" i="4" s="1"/>
  <c r="J2532" i="4"/>
  <c r="K2532" i="4" s="1"/>
  <c r="J2520" i="4"/>
  <c r="K2520" i="4" s="1"/>
  <c r="J2508" i="4"/>
  <c r="K2508" i="4" s="1"/>
  <c r="J2496" i="4"/>
  <c r="K2496" i="4" s="1"/>
  <c r="J2484" i="4"/>
  <c r="K2484" i="4" s="1"/>
  <c r="J2472" i="4"/>
  <c r="K2472" i="4" s="1"/>
  <c r="J2460" i="4"/>
  <c r="K2460" i="4" s="1"/>
  <c r="J2448" i="4"/>
  <c r="K2448" i="4" s="1"/>
  <c r="J2436" i="4"/>
  <c r="K2436" i="4" s="1"/>
  <c r="J2424" i="4"/>
  <c r="K2424" i="4" s="1"/>
  <c r="J2412" i="4"/>
  <c r="K2412" i="4" s="1"/>
  <c r="J2400" i="4"/>
  <c r="K2400" i="4" s="1"/>
  <c r="J2388" i="4"/>
  <c r="K2388" i="4" s="1"/>
  <c r="J2376" i="4"/>
  <c r="K2376" i="4" s="1"/>
  <c r="J2364" i="4"/>
  <c r="K2364" i="4" s="1"/>
  <c r="J2352" i="4"/>
  <c r="K2352" i="4" s="1"/>
  <c r="J2340" i="4"/>
  <c r="K2340" i="4" s="1"/>
  <c r="J2328" i="4"/>
  <c r="K2328" i="4" s="1"/>
  <c r="J2316" i="4"/>
  <c r="K2316" i="4" s="1"/>
  <c r="J2304" i="4"/>
  <c r="K2304" i="4" s="1"/>
  <c r="J2292" i="4"/>
  <c r="K2292" i="4" s="1"/>
  <c r="J2280" i="4"/>
  <c r="K2280" i="4" s="1"/>
  <c r="J2268" i="4"/>
  <c r="K2268" i="4" s="1"/>
  <c r="J2256" i="4"/>
  <c r="K2256" i="4" s="1"/>
  <c r="J2244" i="4"/>
  <c r="K2244" i="4" s="1"/>
  <c r="J2232" i="4"/>
  <c r="K2232" i="4" s="1"/>
  <c r="J2220" i="4"/>
  <c r="K2220" i="4" s="1"/>
  <c r="J2208" i="4"/>
  <c r="K2208" i="4" s="1"/>
  <c r="J2196" i="4"/>
  <c r="K2196" i="4" s="1"/>
  <c r="J2184" i="4"/>
  <c r="K2184" i="4" s="1"/>
  <c r="J2172" i="4"/>
  <c r="K2172" i="4" s="1"/>
  <c r="J2160" i="4"/>
  <c r="K2160" i="4" s="1"/>
  <c r="J2148" i="4"/>
  <c r="K2148" i="4" s="1"/>
  <c r="J2136" i="4"/>
  <c r="K2136" i="4" s="1"/>
  <c r="J2124" i="4"/>
  <c r="K2124" i="4" s="1"/>
  <c r="J2112" i="4"/>
  <c r="K2112" i="4" s="1"/>
  <c r="J2100" i="4"/>
  <c r="K2100" i="4" s="1"/>
  <c r="J2088" i="4"/>
  <c r="K2088" i="4" s="1"/>
  <c r="J2076" i="4"/>
  <c r="K2076" i="4" s="1"/>
  <c r="J2064" i="4"/>
  <c r="K2064" i="4" s="1"/>
  <c r="J2052" i="4"/>
  <c r="K2052" i="4" s="1"/>
  <c r="J2040" i="4"/>
  <c r="K2040" i="4" s="1"/>
  <c r="J2028" i="4"/>
  <c r="K2028" i="4" s="1"/>
  <c r="J2016" i="4"/>
  <c r="K2016" i="4" s="1"/>
  <c r="J2004" i="4"/>
  <c r="K2004" i="4" s="1"/>
  <c r="J1992" i="4"/>
  <c r="K1992" i="4" s="1"/>
  <c r="J1980" i="4"/>
  <c r="K1980" i="4" s="1"/>
  <c r="J1968" i="4"/>
  <c r="K1968" i="4" s="1"/>
  <c r="J1956" i="4"/>
  <c r="K1956" i="4" s="1"/>
  <c r="J1944" i="4"/>
  <c r="K1944" i="4" s="1"/>
  <c r="J1932" i="4"/>
  <c r="K1932" i="4" s="1"/>
  <c r="J1920" i="4"/>
  <c r="K1920" i="4" s="1"/>
  <c r="J1908" i="4"/>
  <c r="K1908" i="4" s="1"/>
  <c r="J1896" i="4"/>
  <c r="K1896" i="4" s="1"/>
  <c r="J3361" i="4"/>
  <c r="K3361" i="4" s="1"/>
  <c r="J3301" i="4"/>
  <c r="K3301" i="4" s="1"/>
  <c r="J3265" i="4"/>
  <c r="K3265" i="4" s="1"/>
  <c r="J3238" i="4"/>
  <c r="K3238" i="4" s="1"/>
  <c r="J3166" i="4"/>
  <c r="K3166" i="4" s="1"/>
  <c r="J3124" i="4"/>
  <c r="K3124" i="4" s="1"/>
  <c r="J3109" i="4"/>
  <c r="K3109" i="4" s="1"/>
  <c r="J3094" i="4"/>
  <c r="K3094" i="4" s="1"/>
  <c r="J3076" i="4"/>
  <c r="K3076" i="4" s="1"/>
  <c r="J3061" i="4"/>
  <c r="K3061" i="4" s="1"/>
  <c r="J3046" i="4"/>
  <c r="K3046" i="4" s="1"/>
  <c r="J3028" i="4"/>
  <c r="K3028" i="4" s="1"/>
  <c r="J3013" i="4"/>
  <c r="K3013" i="4" s="1"/>
  <c r="J2998" i="4"/>
  <c r="K2998" i="4" s="1"/>
  <c r="J2980" i="4"/>
  <c r="K2980" i="4" s="1"/>
  <c r="J2965" i="4"/>
  <c r="K2965" i="4" s="1"/>
  <c r="J2919" i="4"/>
  <c r="K2919" i="4" s="1"/>
  <c r="J2879" i="4"/>
  <c r="K2879" i="4" s="1"/>
  <c r="J2867" i="4"/>
  <c r="K2867" i="4" s="1"/>
  <c r="J2855" i="4"/>
  <c r="K2855" i="4" s="1"/>
  <c r="J2843" i="4"/>
  <c r="K2843" i="4" s="1"/>
  <c r="J2831" i="4"/>
  <c r="K2831" i="4" s="1"/>
  <c r="J2819" i="4"/>
  <c r="K2819" i="4" s="1"/>
  <c r="J2807" i="4"/>
  <c r="K2807" i="4" s="1"/>
  <c r="J2795" i="4"/>
  <c r="K2795" i="4" s="1"/>
  <c r="J2783" i="4"/>
  <c r="K2783" i="4" s="1"/>
  <c r="J2771" i="4"/>
  <c r="K2771" i="4" s="1"/>
  <c r="J2759" i="4"/>
  <c r="K2759" i="4" s="1"/>
  <c r="J2747" i="4"/>
  <c r="K2747" i="4" s="1"/>
  <c r="J2735" i="4"/>
  <c r="K2735" i="4" s="1"/>
  <c r="J2723" i="4"/>
  <c r="K2723" i="4" s="1"/>
  <c r="J2711" i="4"/>
  <c r="K2711" i="4" s="1"/>
  <c r="J2699" i="4"/>
  <c r="K2699" i="4" s="1"/>
  <c r="J2687" i="4"/>
  <c r="K2687" i="4" s="1"/>
  <c r="J2675" i="4"/>
  <c r="K2675" i="4" s="1"/>
  <c r="J2663" i="4"/>
  <c r="K2663" i="4" s="1"/>
  <c r="J2651" i="4"/>
  <c r="K2651" i="4" s="1"/>
  <c r="J2639" i="4"/>
  <c r="K2639" i="4" s="1"/>
  <c r="J2627" i="4"/>
  <c r="K2627" i="4" s="1"/>
  <c r="J2615" i="4"/>
  <c r="K2615" i="4" s="1"/>
  <c r="J2603" i="4"/>
  <c r="K2603" i="4" s="1"/>
  <c r="J2591" i="4"/>
  <c r="K2591" i="4" s="1"/>
  <c r="J2579" i="4"/>
  <c r="K2579" i="4" s="1"/>
  <c r="J2567" i="4"/>
  <c r="K2567" i="4" s="1"/>
  <c r="J2555" i="4"/>
  <c r="K2555" i="4" s="1"/>
  <c r="J3359" i="4"/>
  <c r="K3359" i="4" s="1"/>
  <c r="J3143" i="4"/>
  <c r="K3143" i="4" s="1"/>
  <c r="J2950" i="4"/>
  <c r="K2950" i="4" s="1"/>
  <c r="J2933" i="4"/>
  <c r="K2933" i="4" s="1"/>
  <c r="J2904" i="4"/>
  <c r="K2904" i="4" s="1"/>
  <c r="J2891" i="4"/>
  <c r="K2891" i="4" s="1"/>
  <c r="J2543" i="4"/>
  <c r="K2543" i="4" s="1"/>
  <c r="J2531" i="4"/>
  <c r="K2531" i="4" s="1"/>
  <c r="J2519" i="4"/>
  <c r="K2519" i="4" s="1"/>
  <c r="J2507" i="4"/>
  <c r="K2507" i="4" s="1"/>
  <c r="J2495" i="4"/>
  <c r="K2495" i="4" s="1"/>
  <c r="J2483" i="4"/>
  <c r="K2483" i="4" s="1"/>
  <c r="J2471" i="4"/>
  <c r="K2471" i="4" s="1"/>
  <c r="J2459" i="4"/>
  <c r="K2459" i="4" s="1"/>
  <c r="J2447" i="4"/>
  <c r="K2447" i="4" s="1"/>
  <c r="J2435" i="4"/>
  <c r="K2435" i="4" s="1"/>
  <c r="J2423" i="4"/>
  <c r="K2423" i="4" s="1"/>
  <c r="J2411" i="4"/>
  <c r="K2411" i="4" s="1"/>
  <c r="J2399" i="4"/>
  <c r="K2399" i="4" s="1"/>
  <c r="J2387" i="4"/>
  <c r="K2387" i="4" s="1"/>
  <c r="J2375" i="4"/>
  <c r="K2375" i="4" s="1"/>
  <c r="J2363" i="4"/>
  <c r="K2363" i="4" s="1"/>
  <c r="J2351" i="4"/>
  <c r="K2351" i="4" s="1"/>
  <c r="J2339" i="4"/>
  <c r="K2339" i="4" s="1"/>
  <c r="J2327" i="4"/>
  <c r="K2327" i="4" s="1"/>
  <c r="J2315" i="4"/>
  <c r="K2315" i="4" s="1"/>
  <c r="J2303" i="4"/>
  <c r="K2303" i="4" s="1"/>
  <c r="J2291" i="4"/>
  <c r="K2291" i="4" s="1"/>
  <c r="J2279" i="4"/>
  <c r="K2279" i="4" s="1"/>
  <c r="J2267" i="4"/>
  <c r="K2267" i="4" s="1"/>
  <c r="J2255" i="4"/>
  <c r="K2255" i="4" s="1"/>
  <c r="J2243" i="4"/>
  <c r="K2243" i="4" s="1"/>
  <c r="J2231" i="4"/>
  <c r="K2231" i="4" s="1"/>
  <c r="J2219" i="4"/>
  <c r="K2219" i="4" s="1"/>
  <c r="J2207" i="4"/>
  <c r="K2207" i="4" s="1"/>
  <c r="J2195" i="4"/>
  <c r="K2195" i="4" s="1"/>
  <c r="J2183" i="4"/>
  <c r="K2183" i="4" s="1"/>
  <c r="J2171" i="4"/>
  <c r="K2171" i="4" s="1"/>
  <c r="J2159" i="4"/>
  <c r="K2159" i="4" s="1"/>
  <c r="J2147" i="4"/>
  <c r="K2147" i="4" s="1"/>
  <c r="J3300" i="4"/>
  <c r="K3300" i="4" s="1"/>
  <c r="J3264" i="4"/>
  <c r="K3264" i="4" s="1"/>
  <c r="J3206" i="4"/>
  <c r="K3206" i="4" s="1"/>
  <c r="J3183" i="4"/>
  <c r="K3183" i="4" s="1"/>
  <c r="J3123" i="4"/>
  <c r="K3123" i="4" s="1"/>
  <c r="J3108" i="4"/>
  <c r="K3108" i="4" s="1"/>
  <c r="J3090" i="4"/>
  <c r="K3090" i="4" s="1"/>
  <c r="J3075" i="4"/>
  <c r="K3075" i="4" s="1"/>
  <c r="J3060" i="4"/>
  <c r="K3060" i="4" s="1"/>
  <c r="J3042" i="4"/>
  <c r="K3042" i="4" s="1"/>
  <c r="J3027" i="4"/>
  <c r="K3027" i="4" s="1"/>
  <c r="J3012" i="4"/>
  <c r="K3012" i="4" s="1"/>
  <c r="J2994" i="4"/>
  <c r="K2994" i="4" s="1"/>
  <c r="J2979" i="4"/>
  <c r="K2979" i="4" s="1"/>
  <c r="J2964" i="4"/>
  <c r="K2964" i="4" s="1"/>
  <c r="J2918" i="4"/>
  <c r="K2918" i="4" s="1"/>
  <c r="J2878" i="4"/>
  <c r="K2878" i="4" s="1"/>
  <c r="J2866" i="4"/>
  <c r="K2866" i="4" s="1"/>
  <c r="J2854" i="4"/>
  <c r="K2854" i="4" s="1"/>
  <c r="J2842" i="4"/>
  <c r="K2842" i="4" s="1"/>
  <c r="J2830" i="4"/>
  <c r="K2830" i="4" s="1"/>
  <c r="J2818" i="4"/>
  <c r="K2818" i="4" s="1"/>
  <c r="J2806" i="4"/>
  <c r="K2806" i="4" s="1"/>
  <c r="J2794" i="4"/>
  <c r="K2794" i="4" s="1"/>
  <c r="J2782" i="4"/>
  <c r="K2782" i="4" s="1"/>
  <c r="J2770" i="4"/>
  <c r="K2770" i="4" s="1"/>
  <c r="J2758" i="4"/>
  <c r="K2758" i="4" s="1"/>
  <c r="J2746" i="4"/>
  <c r="K2746" i="4" s="1"/>
  <c r="J2734" i="4"/>
  <c r="K2734" i="4" s="1"/>
  <c r="J2722" i="4"/>
  <c r="K2722" i="4" s="1"/>
  <c r="J2710" i="4"/>
  <c r="K2710" i="4" s="1"/>
  <c r="J2698" i="4"/>
  <c r="K2698" i="4" s="1"/>
  <c r="J2686" i="4"/>
  <c r="K2686" i="4" s="1"/>
  <c r="J2674" i="4"/>
  <c r="K2674" i="4" s="1"/>
  <c r="J2662" i="4"/>
  <c r="K2662" i="4" s="1"/>
  <c r="J2650" i="4"/>
  <c r="K2650" i="4" s="1"/>
  <c r="J2638" i="4"/>
  <c r="K2638" i="4" s="1"/>
  <c r="J2626" i="4"/>
  <c r="K2626" i="4" s="1"/>
  <c r="J2614" i="4"/>
  <c r="K2614" i="4" s="1"/>
  <c r="J2602" i="4"/>
  <c r="K2602" i="4" s="1"/>
  <c r="J2590" i="4"/>
  <c r="K2590" i="4" s="1"/>
  <c r="J2578" i="4"/>
  <c r="K2578" i="4" s="1"/>
  <c r="J2566" i="4"/>
  <c r="K2566" i="4" s="1"/>
  <c r="J3349" i="4"/>
  <c r="K3349" i="4" s="1"/>
  <c r="J3299" i="4"/>
  <c r="K3299" i="4" s="1"/>
  <c r="J3230" i="4"/>
  <c r="K3230" i="4" s="1"/>
  <c r="J3182" i="4"/>
  <c r="K3182" i="4" s="1"/>
  <c r="J3142" i="4"/>
  <c r="K3142" i="4" s="1"/>
  <c r="J2932" i="4"/>
  <c r="K2932" i="4" s="1"/>
  <c r="J2903" i="4"/>
  <c r="K2903" i="4" s="1"/>
  <c r="J2890" i="4"/>
  <c r="K2890" i="4" s="1"/>
  <c r="J2554" i="4"/>
  <c r="K2554" i="4" s="1"/>
  <c r="J2542" i="4"/>
  <c r="K2542" i="4" s="1"/>
  <c r="J2530" i="4"/>
  <c r="K2530" i="4" s="1"/>
  <c r="J2518" i="4"/>
  <c r="K2518" i="4" s="1"/>
  <c r="J2506" i="4"/>
  <c r="K2506" i="4" s="1"/>
  <c r="J2494" i="4"/>
  <c r="K2494" i="4" s="1"/>
  <c r="J2482" i="4"/>
  <c r="K2482" i="4" s="1"/>
  <c r="J2470" i="4"/>
  <c r="K2470" i="4" s="1"/>
  <c r="J2458" i="4"/>
  <c r="K2458" i="4" s="1"/>
  <c r="J2446" i="4"/>
  <c r="K2446" i="4" s="1"/>
  <c r="J2434" i="4"/>
  <c r="K2434" i="4" s="1"/>
  <c r="J2422" i="4"/>
  <c r="K2422" i="4" s="1"/>
  <c r="J2410" i="4"/>
  <c r="K2410" i="4" s="1"/>
  <c r="J2398" i="4"/>
  <c r="K2398" i="4" s="1"/>
  <c r="J2386" i="4"/>
  <c r="K2386" i="4" s="1"/>
  <c r="J2374" i="4"/>
  <c r="K2374" i="4" s="1"/>
  <c r="J2362" i="4"/>
  <c r="K2362" i="4" s="1"/>
  <c r="J2350" i="4"/>
  <c r="K2350" i="4" s="1"/>
  <c r="J2338" i="4"/>
  <c r="K2338" i="4" s="1"/>
  <c r="J2326" i="4"/>
  <c r="K2326" i="4" s="1"/>
  <c r="J2314" i="4"/>
  <c r="K2314" i="4" s="1"/>
  <c r="J2302" i="4"/>
  <c r="K2302" i="4" s="1"/>
  <c r="J2290" i="4"/>
  <c r="K2290" i="4" s="1"/>
  <c r="J2278" i="4"/>
  <c r="K2278" i="4" s="1"/>
  <c r="J2266" i="4"/>
  <c r="K2266" i="4" s="1"/>
  <c r="J2254" i="4"/>
  <c r="K2254" i="4" s="1"/>
  <c r="J2242" i="4"/>
  <c r="K2242" i="4" s="1"/>
  <c r="J2230" i="4"/>
  <c r="K2230" i="4" s="1"/>
  <c r="J2218" i="4"/>
  <c r="K2218" i="4" s="1"/>
  <c r="J2206" i="4"/>
  <c r="K2206" i="4" s="1"/>
  <c r="J2194" i="4"/>
  <c r="K2194" i="4" s="1"/>
  <c r="J2182" i="4"/>
  <c r="K2182" i="4" s="1"/>
  <c r="J2170" i="4"/>
  <c r="K2170" i="4" s="1"/>
  <c r="J2158" i="4"/>
  <c r="K2158" i="4" s="1"/>
  <c r="J3347" i="4"/>
  <c r="K3347" i="4" s="1"/>
  <c r="J3263" i="4"/>
  <c r="K3263" i="4" s="1"/>
  <c r="J3205" i="4"/>
  <c r="K3205" i="4" s="1"/>
  <c r="J3159" i="4"/>
  <c r="K3159" i="4" s="1"/>
  <c r="J3122" i="4"/>
  <c r="K3122" i="4" s="1"/>
  <c r="J3107" i="4"/>
  <c r="K3107" i="4" s="1"/>
  <c r="J3089" i="4"/>
  <c r="K3089" i="4" s="1"/>
  <c r="J3074" i="4"/>
  <c r="K3074" i="4" s="1"/>
  <c r="J3059" i="4"/>
  <c r="K3059" i="4" s="1"/>
  <c r="J3041" i="4"/>
  <c r="K3041" i="4" s="1"/>
  <c r="J3026" i="4"/>
  <c r="K3026" i="4" s="1"/>
  <c r="J3011" i="4"/>
  <c r="K3011" i="4" s="1"/>
  <c r="J2993" i="4"/>
  <c r="K2993" i="4" s="1"/>
  <c r="J2978" i="4"/>
  <c r="K2978" i="4" s="1"/>
  <c r="J2963" i="4"/>
  <c r="K2963" i="4" s="1"/>
  <c r="J2946" i="4"/>
  <c r="K2946" i="4" s="1"/>
  <c r="J2917" i="4"/>
  <c r="K2917" i="4" s="1"/>
  <c r="J2877" i="4"/>
  <c r="K2877" i="4" s="1"/>
  <c r="J2865" i="4"/>
  <c r="K2865" i="4" s="1"/>
  <c r="J2853" i="4"/>
  <c r="K2853" i="4" s="1"/>
  <c r="J2841" i="4"/>
  <c r="K2841" i="4" s="1"/>
  <c r="J2829" i="4"/>
  <c r="K2829" i="4" s="1"/>
  <c r="J2817" i="4"/>
  <c r="K2817" i="4" s="1"/>
  <c r="J2805" i="4"/>
  <c r="K2805" i="4" s="1"/>
  <c r="J2793" i="4"/>
  <c r="K2793" i="4" s="1"/>
  <c r="J2781" i="4"/>
  <c r="K2781" i="4" s="1"/>
  <c r="J2769" i="4"/>
  <c r="K2769" i="4" s="1"/>
  <c r="J2757" i="4"/>
  <c r="K2757" i="4" s="1"/>
  <c r="J2745" i="4"/>
  <c r="K2745" i="4" s="1"/>
  <c r="J2733" i="4"/>
  <c r="K2733" i="4" s="1"/>
  <c r="J2721" i="4"/>
  <c r="K2721" i="4" s="1"/>
  <c r="J2709" i="4"/>
  <c r="K2709" i="4" s="1"/>
  <c r="J2697" i="4"/>
  <c r="K2697" i="4" s="1"/>
  <c r="J2685" i="4"/>
  <c r="K2685" i="4" s="1"/>
  <c r="J2673" i="4"/>
  <c r="K2673" i="4" s="1"/>
  <c r="J2661" i="4"/>
  <c r="K2661" i="4" s="1"/>
  <c r="J2649" i="4"/>
  <c r="K2649" i="4" s="1"/>
  <c r="J2637" i="4"/>
  <c r="K2637" i="4" s="1"/>
  <c r="J2625" i="4"/>
  <c r="K2625" i="4" s="1"/>
  <c r="J2613" i="4"/>
  <c r="K2613" i="4" s="1"/>
  <c r="J2601" i="4"/>
  <c r="K2601" i="4" s="1"/>
  <c r="J2589" i="4"/>
  <c r="K2589" i="4" s="1"/>
  <c r="J2577" i="4"/>
  <c r="K2577" i="4" s="1"/>
  <c r="J2565" i="4"/>
  <c r="K2565" i="4" s="1"/>
  <c r="J3298" i="4"/>
  <c r="K3298" i="4" s="1"/>
  <c r="J3229" i="4"/>
  <c r="K3229" i="4" s="1"/>
  <c r="J3181" i="4"/>
  <c r="K3181" i="4" s="1"/>
  <c r="J3158" i="4"/>
  <c r="K3158" i="4" s="1"/>
  <c r="J2931" i="4"/>
  <c r="K2931" i="4" s="1"/>
  <c r="J2902" i="4"/>
  <c r="K2902" i="4" s="1"/>
  <c r="J2889" i="4"/>
  <c r="K2889" i="4" s="1"/>
  <c r="J2553" i="4"/>
  <c r="K2553" i="4" s="1"/>
  <c r="J2541" i="4"/>
  <c r="K2541" i="4" s="1"/>
  <c r="J2529" i="4"/>
  <c r="K2529" i="4" s="1"/>
  <c r="J2517" i="4"/>
  <c r="K2517" i="4" s="1"/>
  <c r="J2505" i="4"/>
  <c r="K2505" i="4" s="1"/>
  <c r="J2493" i="4"/>
  <c r="K2493" i="4" s="1"/>
  <c r="J2481" i="4"/>
  <c r="K2481" i="4" s="1"/>
  <c r="J2469" i="4"/>
  <c r="K2469" i="4" s="1"/>
  <c r="J2457" i="4"/>
  <c r="K2457" i="4" s="1"/>
  <c r="J2445" i="4"/>
  <c r="K2445" i="4" s="1"/>
  <c r="J2433" i="4"/>
  <c r="K2433" i="4" s="1"/>
  <c r="J2421" i="4"/>
  <c r="K2421" i="4" s="1"/>
  <c r="J2409" i="4"/>
  <c r="K2409" i="4" s="1"/>
  <c r="J2397" i="4"/>
  <c r="K2397" i="4" s="1"/>
  <c r="J2385" i="4"/>
  <c r="K2385" i="4" s="1"/>
  <c r="J2373" i="4"/>
  <c r="K2373" i="4" s="1"/>
  <c r="J2361" i="4"/>
  <c r="K2361" i="4" s="1"/>
  <c r="J2349" i="4"/>
  <c r="K2349" i="4" s="1"/>
  <c r="J2337" i="4"/>
  <c r="K2337" i="4" s="1"/>
  <c r="J2325" i="4"/>
  <c r="K2325" i="4" s="1"/>
  <c r="J2313" i="4"/>
  <c r="K2313" i="4" s="1"/>
  <c r="J2301" i="4"/>
  <c r="K2301" i="4" s="1"/>
  <c r="J2289" i="4"/>
  <c r="K2289" i="4" s="1"/>
  <c r="J2277" i="4"/>
  <c r="K2277" i="4" s="1"/>
  <c r="J2265" i="4"/>
  <c r="K2265" i="4" s="1"/>
  <c r="J2253" i="4"/>
  <c r="K2253" i="4" s="1"/>
  <c r="J2241" i="4"/>
  <c r="K2241" i="4" s="1"/>
  <c r="J2229" i="4"/>
  <c r="K2229" i="4" s="1"/>
  <c r="J2217" i="4"/>
  <c r="K2217" i="4" s="1"/>
  <c r="J2205" i="4"/>
  <c r="K2205" i="4" s="1"/>
  <c r="J2193" i="4"/>
  <c r="K2193" i="4" s="1"/>
  <c r="J2181" i="4"/>
  <c r="K2181" i="4" s="1"/>
  <c r="J2169" i="4"/>
  <c r="K2169" i="4" s="1"/>
  <c r="J3262" i="4"/>
  <c r="K3262" i="4" s="1"/>
  <c r="J3204" i="4"/>
  <c r="K3204" i="4" s="1"/>
  <c r="J3136" i="4"/>
  <c r="K3136" i="4" s="1"/>
  <c r="J3121" i="4"/>
  <c r="K3121" i="4" s="1"/>
  <c r="J3106" i="4"/>
  <c r="K3106" i="4" s="1"/>
  <c r="J3088" i="4"/>
  <c r="K3088" i="4" s="1"/>
  <c r="J3073" i="4"/>
  <c r="K3073" i="4" s="1"/>
  <c r="J3058" i="4"/>
  <c r="K3058" i="4" s="1"/>
  <c r="J3040" i="4"/>
  <c r="K3040" i="4" s="1"/>
  <c r="J3025" i="4"/>
  <c r="K3025" i="4" s="1"/>
  <c r="J3010" i="4"/>
  <c r="K3010" i="4" s="1"/>
  <c r="J2992" i="4"/>
  <c r="K2992" i="4" s="1"/>
  <c r="J2977" i="4"/>
  <c r="K2977" i="4" s="1"/>
  <c r="J2962" i="4"/>
  <c r="K2962" i="4" s="1"/>
  <c r="J2945" i="4"/>
  <c r="K2945" i="4" s="1"/>
  <c r="J2916" i="4"/>
  <c r="K2916" i="4" s="1"/>
  <c r="J2888" i="4"/>
  <c r="K2888" i="4" s="1"/>
  <c r="J2876" i="4"/>
  <c r="K2876" i="4" s="1"/>
  <c r="J2864" i="4"/>
  <c r="K2864" i="4" s="1"/>
  <c r="J2852" i="4"/>
  <c r="K2852" i="4" s="1"/>
  <c r="J2840" i="4"/>
  <c r="K2840" i="4" s="1"/>
  <c r="J2828" i="4"/>
  <c r="K2828" i="4" s="1"/>
  <c r="J2816" i="4"/>
  <c r="K2816" i="4" s="1"/>
  <c r="J2804" i="4"/>
  <c r="K2804" i="4" s="1"/>
  <c r="J2792" i="4"/>
  <c r="K2792" i="4" s="1"/>
  <c r="J2780" i="4"/>
  <c r="K2780" i="4" s="1"/>
  <c r="J2768" i="4"/>
  <c r="K2768" i="4" s="1"/>
  <c r="J2756" i="4"/>
  <c r="K2756" i="4" s="1"/>
  <c r="J2744" i="4"/>
  <c r="K2744" i="4" s="1"/>
  <c r="J2732" i="4"/>
  <c r="K2732" i="4" s="1"/>
  <c r="J2720" i="4"/>
  <c r="K2720" i="4" s="1"/>
  <c r="J2708" i="4"/>
  <c r="K2708" i="4" s="1"/>
  <c r="J2696" i="4"/>
  <c r="K2696" i="4" s="1"/>
  <c r="J2684" i="4"/>
  <c r="K2684" i="4" s="1"/>
  <c r="J2672" i="4"/>
  <c r="K2672" i="4" s="1"/>
  <c r="J2660" i="4"/>
  <c r="K2660" i="4" s="1"/>
  <c r="J2648" i="4"/>
  <c r="K2648" i="4" s="1"/>
  <c r="J2636" i="4"/>
  <c r="K2636" i="4" s="1"/>
  <c r="J2624" i="4"/>
  <c r="K2624" i="4" s="1"/>
  <c r="J2612" i="4"/>
  <c r="K2612" i="4" s="1"/>
  <c r="J2600" i="4"/>
  <c r="K2600" i="4" s="1"/>
  <c r="J2588" i="4"/>
  <c r="K2588" i="4" s="1"/>
  <c r="J2576" i="4"/>
  <c r="K2576" i="4" s="1"/>
  <c r="J2564" i="4"/>
  <c r="K2564" i="4" s="1"/>
  <c r="J3337" i="4"/>
  <c r="K3337" i="4" s="1"/>
  <c r="J3228" i="4"/>
  <c r="K3228" i="4" s="1"/>
  <c r="J3180" i="4"/>
  <c r="K3180" i="4" s="1"/>
  <c r="J3157" i="4"/>
  <c r="K3157" i="4" s="1"/>
  <c r="J2930" i="4"/>
  <c r="K2930" i="4" s="1"/>
  <c r="J2901" i="4"/>
  <c r="K2901" i="4" s="1"/>
  <c r="J2552" i="4"/>
  <c r="K2552" i="4" s="1"/>
  <c r="J2540" i="4"/>
  <c r="K2540" i="4" s="1"/>
  <c r="J2528" i="4"/>
  <c r="K2528" i="4" s="1"/>
  <c r="J2516" i="4"/>
  <c r="K2516" i="4" s="1"/>
  <c r="J2504" i="4"/>
  <c r="K2504" i="4" s="1"/>
  <c r="J2492" i="4"/>
  <c r="K2492" i="4" s="1"/>
  <c r="J2480" i="4"/>
  <c r="K2480" i="4" s="1"/>
  <c r="J2468" i="4"/>
  <c r="K2468" i="4" s="1"/>
  <c r="J2456" i="4"/>
  <c r="K2456" i="4" s="1"/>
  <c r="J2444" i="4"/>
  <c r="K2444" i="4" s="1"/>
  <c r="J2432" i="4"/>
  <c r="K2432" i="4" s="1"/>
  <c r="J2420" i="4"/>
  <c r="K2420" i="4" s="1"/>
  <c r="J2408" i="4"/>
  <c r="K2408" i="4" s="1"/>
  <c r="J2396" i="4"/>
  <c r="K2396" i="4" s="1"/>
  <c r="J2384" i="4"/>
  <c r="K2384" i="4" s="1"/>
  <c r="J2372" i="4"/>
  <c r="K2372" i="4" s="1"/>
  <c r="J2360" i="4"/>
  <c r="K2360" i="4" s="1"/>
  <c r="J2348" i="4"/>
  <c r="K2348" i="4" s="1"/>
  <c r="J2336" i="4"/>
  <c r="K2336" i="4" s="1"/>
  <c r="J2324" i="4"/>
  <c r="K2324" i="4" s="1"/>
  <c r="J2312" i="4"/>
  <c r="K2312" i="4" s="1"/>
  <c r="J2300" i="4"/>
  <c r="K2300" i="4" s="1"/>
  <c r="J2288" i="4"/>
  <c r="K2288" i="4" s="1"/>
  <c r="J2276" i="4"/>
  <c r="K2276" i="4" s="1"/>
  <c r="J2264" i="4"/>
  <c r="K2264" i="4" s="1"/>
  <c r="J2252" i="4"/>
  <c r="K2252" i="4" s="1"/>
  <c r="J2240" i="4"/>
  <c r="K2240" i="4" s="1"/>
  <c r="J3335" i="4"/>
  <c r="K3335" i="4" s="1"/>
  <c r="J3289" i="4"/>
  <c r="K3289" i="4" s="1"/>
  <c r="J3203" i="4"/>
  <c r="K3203" i="4" s="1"/>
  <c r="J3135" i="4"/>
  <c r="K3135" i="4" s="1"/>
  <c r="J3120" i="4"/>
  <c r="K3120" i="4" s="1"/>
  <c r="J3102" i="4"/>
  <c r="K3102" i="4" s="1"/>
  <c r="J3087" i="4"/>
  <c r="K3087" i="4" s="1"/>
  <c r="J3072" i="4"/>
  <c r="K3072" i="4" s="1"/>
  <c r="J3054" i="4"/>
  <c r="K3054" i="4" s="1"/>
  <c r="J3039" i="4"/>
  <c r="K3039" i="4" s="1"/>
  <c r="J3024" i="4"/>
  <c r="K3024" i="4" s="1"/>
  <c r="J3006" i="4"/>
  <c r="K3006" i="4" s="1"/>
  <c r="J2991" i="4"/>
  <c r="K2991" i="4" s="1"/>
  <c r="J2976" i="4"/>
  <c r="K2976" i="4" s="1"/>
  <c r="J2944" i="4"/>
  <c r="K2944" i="4" s="1"/>
  <c r="J2915" i="4"/>
  <c r="K2915" i="4" s="1"/>
  <c r="J2887" i="4"/>
  <c r="K2887" i="4" s="1"/>
  <c r="J2875" i="4"/>
  <c r="K2875" i="4" s="1"/>
  <c r="J2863" i="4"/>
  <c r="K2863" i="4" s="1"/>
  <c r="J2851" i="4"/>
  <c r="K2851" i="4" s="1"/>
  <c r="J2839" i="4"/>
  <c r="K2839" i="4" s="1"/>
  <c r="J2827" i="4"/>
  <c r="K2827" i="4" s="1"/>
  <c r="J2815" i="4"/>
  <c r="K2815" i="4" s="1"/>
  <c r="J2803" i="4"/>
  <c r="K2803" i="4" s="1"/>
  <c r="J2791" i="4"/>
  <c r="K2791" i="4" s="1"/>
  <c r="J2779" i="4"/>
  <c r="K2779" i="4" s="1"/>
  <c r="J2767" i="4"/>
  <c r="K2767" i="4" s="1"/>
  <c r="J2755" i="4"/>
  <c r="K2755" i="4" s="1"/>
  <c r="J2743" i="4"/>
  <c r="K2743" i="4" s="1"/>
  <c r="J2731" i="4"/>
  <c r="K2731" i="4" s="1"/>
  <c r="J2719" i="4"/>
  <c r="K2719" i="4" s="1"/>
  <c r="J2707" i="4"/>
  <c r="K2707" i="4" s="1"/>
  <c r="J2695" i="4"/>
  <c r="K2695" i="4" s="1"/>
  <c r="J2683" i="4"/>
  <c r="K2683" i="4" s="1"/>
  <c r="J2671" i="4"/>
  <c r="K2671" i="4" s="1"/>
  <c r="J2659" i="4"/>
  <c r="K2659" i="4" s="1"/>
  <c r="J2647" i="4"/>
  <c r="K2647" i="4" s="1"/>
  <c r="J2635" i="4"/>
  <c r="K2635" i="4" s="1"/>
  <c r="J2623" i="4"/>
  <c r="K2623" i="4" s="1"/>
  <c r="J2611" i="4"/>
  <c r="K2611" i="4" s="1"/>
  <c r="J2599" i="4"/>
  <c r="K2599" i="4" s="1"/>
  <c r="J2587" i="4"/>
  <c r="K2587" i="4" s="1"/>
  <c r="J2575" i="4"/>
  <c r="K2575" i="4" s="1"/>
  <c r="J2563" i="4"/>
  <c r="K2563" i="4" s="1"/>
  <c r="J3253" i="4"/>
  <c r="K3253" i="4" s="1"/>
  <c r="J3227" i="4"/>
  <c r="K3227" i="4" s="1"/>
  <c r="J3179" i="4"/>
  <c r="K3179" i="4" s="1"/>
  <c r="J3156" i="4"/>
  <c r="K3156" i="4" s="1"/>
  <c r="J2958" i="4"/>
  <c r="K2958" i="4" s="1"/>
  <c r="J2929" i="4"/>
  <c r="K2929" i="4" s="1"/>
  <c r="J2899" i="4"/>
  <c r="K2899" i="4" s="1"/>
  <c r="J2551" i="4"/>
  <c r="K2551" i="4" s="1"/>
  <c r="J2539" i="4"/>
  <c r="K2539" i="4" s="1"/>
  <c r="J2527" i="4"/>
  <c r="K2527" i="4" s="1"/>
  <c r="J2515" i="4"/>
  <c r="K2515" i="4" s="1"/>
  <c r="J2503" i="4"/>
  <c r="K2503" i="4" s="1"/>
  <c r="J2491" i="4"/>
  <c r="K2491" i="4" s="1"/>
  <c r="J2479" i="4"/>
  <c r="K2479" i="4" s="1"/>
  <c r="J2467" i="4"/>
  <c r="K2467" i="4" s="1"/>
  <c r="J2455" i="4"/>
  <c r="K2455" i="4" s="1"/>
  <c r="J2443" i="4"/>
  <c r="K2443" i="4" s="1"/>
  <c r="J2431" i="4"/>
  <c r="K2431" i="4" s="1"/>
  <c r="J2419" i="4"/>
  <c r="K2419" i="4" s="1"/>
  <c r="J2407" i="4"/>
  <c r="K2407" i="4" s="1"/>
  <c r="J2395" i="4"/>
  <c r="K2395" i="4" s="1"/>
  <c r="J2383" i="4"/>
  <c r="K2383" i="4" s="1"/>
  <c r="J2371" i="4"/>
  <c r="K2371" i="4" s="1"/>
  <c r="J2359" i="4"/>
  <c r="K2359" i="4" s="1"/>
  <c r="J2347" i="4"/>
  <c r="K2347" i="4" s="1"/>
  <c r="J2335" i="4"/>
  <c r="K2335" i="4" s="1"/>
  <c r="J2323" i="4"/>
  <c r="K2323" i="4" s="1"/>
  <c r="J2311" i="4"/>
  <c r="K2311" i="4" s="1"/>
  <c r="J2299" i="4"/>
  <c r="K2299" i="4" s="1"/>
  <c r="J2287" i="4"/>
  <c r="K2287" i="4" s="1"/>
  <c r="J2275" i="4"/>
  <c r="K2275" i="4" s="1"/>
  <c r="J2263" i="4"/>
  <c r="K2263" i="4" s="1"/>
  <c r="J2251" i="4"/>
  <c r="K2251" i="4" s="1"/>
  <c r="J2239" i="4"/>
  <c r="K2239" i="4" s="1"/>
  <c r="J2227" i="4"/>
  <c r="K2227" i="4" s="1"/>
  <c r="J2215" i="4"/>
  <c r="K2215" i="4" s="1"/>
  <c r="J3334" i="4"/>
  <c r="K3334" i="4" s="1"/>
  <c r="J3288" i="4"/>
  <c r="K3288" i="4" s="1"/>
  <c r="J3202" i="4"/>
  <c r="K3202" i="4" s="1"/>
  <c r="J3134" i="4"/>
  <c r="K3134" i="4" s="1"/>
  <c r="J3119" i="4"/>
  <c r="K3119" i="4" s="1"/>
  <c r="J3101" i="4"/>
  <c r="K3101" i="4" s="1"/>
  <c r="J3086" i="4"/>
  <c r="K3086" i="4" s="1"/>
  <c r="J3071" i="4"/>
  <c r="K3071" i="4" s="1"/>
  <c r="J3053" i="4"/>
  <c r="K3053" i="4" s="1"/>
  <c r="J3038" i="4"/>
  <c r="K3038" i="4" s="1"/>
  <c r="J3023" i="4"/>
  <c r="K3023" i="4" s="1"/>
  <c r="J3005" i="4"/>
  <c r="K3005" i="4" s="1"/>
  <c r="J2990" i="4"/>
  <c r="K2990" i="4" s="1"/>
  <c r="J2975" i="4"/>
  <c r="K2975" i="4" s="1"/>
  <c r="J2943" i="4"/>
  <c r="K2943" i="4" s="1"/>
  <c r="J2914" i="4"/>
  <c r="K2914" i="4" s="1"/>
  <c r="J2886" i="4"/>
  <c r="K2886" i="4" s="1"/>
  <c r="J2874" i="4"/>
  <c r="K2874" i="4" s="1"/>
  <c r="J2862" i="4"/>
  <c r="K2862" i="4" s="1"/>
  <c r="J2850" i="4"/>
  <c r="K2850" i="4" s="1"/>
  <c r="J2838" i="4"/>
  <c r="K2838" i="4" s="1"/>
  <c r="J2826" i="4"/>
  <c r="K2826" i="4" s="1"/>
  <c r="J2814" i="4"/>
  <c r="K2814" i="4" s="1"/>
  <c r="J2802" i="4"/>
  <c r="K2802" i="4" s="1"/>
  <c r="J2790" i="4"/>
  <c r="K2790" i="4" s="1"/>
  <c r="J2778" i="4"/>
  <c r="K2778" i="4" s="1"/>
  <c r="J2766" i="4"/>
  <c r="K2766" i="4" s="1"/>
  <c r="J2754" i="4"/>
  <c r="K2754" i="4" s="1"/>
  <c r="J2742" i="4"/>
  <c r="K2742" i="4" s="1"/>
  <c r="J2730" i="4"/>
  <c r="K2730" i="4" s="1"/>
  <c r="J2718" i="4"/>
  <c r="K2718" i="4" s="1"/>
  <c r="J2706" i="4"/>
  <c r="K2706" i="4" s="1"/>
  <c r="J2694" i="4"/>
  <c r="K2694" i="4" s="1"/>
  <c r="J2682" i="4"/>
  <c r="K2682" i="4" s="1"/>
  <c r="J2670" i="4"/>
  <c r="K2670" i="4" s="1"/>
  <c r="J2658" i="4"/>
  <c r="K2658" i="4" s="1"/>
  <c r="J2646" i="4"/>
  <c r="K2646" i="4" s="1"/>
  <c r="J2634" i="4"/>
  <c r="K2634" i="4" s="1"/>
  <c r="J2622" i="4"/>
  <c r="K2622" i="4" s="1"/>
  <c r="J2610" i="4"/>
  <c r="K2610" i="4" s="1"/>
  <c r="J2598" i="4"/>
  <c r="K2598" i="4" s="1"/>
  <c r="J2586" i="4"/>
  <c r="K2586" i="4" s="1"/>
  <c r="J2574" i="4"/>
  <c r="K2574" i="4" s="1"/>
  <c r="J2562" i="4"/>
  <c r="K2562" i="4" s="1"/>
  <c r="J3287" i="4"/>
  <c r="K3287" i="4" s="1"/>
  <c r="J3252" i="4"/>
  <c r="K3252" i="4" s="1"/>
  <c r="J3226" i="4"/>
  <c r="K3226" i="4" s="1"/>
  <c r="J3178" i="4"/>
  <c r="K3178" i="4" s="1"/>
  <c r="J3155" i="4"/>
  <c r="K3155" i="4" s="1"/>
  <c r="J2957" i="4"/>
  <c r="K2957" i="4" s="1"/>
  <c r="J2928" i="4"/>
  <c r="K2928" i="4" s="1"/>
  <c r="J2898" i="4"/>
  <c r="K2898" i="4" s="1"/>
  <c r="J2550" i="4"/>
  <c r="K2550" i="4" s="1"/>
  <c r="J2538" i="4"/>
  <c r="K2538" i="4" s="1"/>
  <c r="J2526" i="4"/>
  <c r="K2526" i="4" s="1"/>
  <c r="J2514" i="4"/>
  <c r="K2514" i="4" s="1"/>
  <c r="J2502" i="4"/>
  <c r="K2502" i="4" s="1"/>
  <c r="J2490" i="4"/>
  <c r="K2490" i="4" s="1"/>
  <c r="J2478" i="4"/>
  <c r="K2478" i="4" s="1"/>
  <c r="J2466" i="4"/>
  <c r="K2466" i="4" s="1"/>
  <c r="J2454" i="4"/>
  <c r="K2454" i="4" s="1"/>
  <c r="J2442" i="4"/>
  <c r="K2442" i="4" s="1"/>
  <c r="J2430" i="4"/>
  <c r="K2430" i="4" s="1"/>
  <c r="J2418" i="4"/>
  <c r="K2418" i="4" s="1"/>
  <c r="J3325" i="4"/>
  <c r="K3325" i="4" s="1"/>
  <c r="J3133" i="4"/>
  <c r="K3133" i="4" s="1"/>
  <c r="J3118" i="4"/>
  <c r="K3118" i="4" s="1"/>
  <c r="J3100" i="4"/>
  <c r="K3100" i="4" s="1"/>
  <c r="J3085" i="4"/>
  <c r="K3085" i="4" s="1"/>
  <c r="J3070" i="4"/>
  <c r="K3070" i="4" s="1"/>
  <c r="J3052" i="4"/>
  <c r="K3052" i="4" s="1"/>
  <c r="J3037" i="4"/>
  <c r="K3037" i="4" s="1"/>
  <c r="J3022" i="4"/>
  <c r="K3022" i="4" s="1"/>
  <c r="J3004" i="4"/>
  <c r="K3004" i="4" s="1"/>
  <c r="J2989" i="4"/>
  <c r="K2989" i="4" s="1"/>
  <c r="J2974" i="4"/>
  <c r="K2974" i="4" s="1"/>
  <c r="J2942" i="4"/>
  <c r="K2942" i="4" s="1"/>
  <c r="J2885" i="4"/>
  <c r="K2885" i="4" s="1"/>
  <c r="J2873" i="4"/>
  <c r="K2873" i="4" s="1"/>
  <c r="J2861" i="4"/>
  <c r="K2861" i="4" s="1"/>
  <c r="J2849" i="4"/>
  <c r="K2849" i="4" s="1"/>
  <c r="J2837" i="4"/>
  <c r="K2837" i="4" s="1"/>
  <c r="J2825" i="4"/>
  <c r="K2825" i="4" s="1"/>
  <c r="J2813" i="4"/>
  <c r="K2813" i="4" s="1"/>
  <c r="J2801" i="4"/>
  <c r="K2801" i="4" s="1"/>
  <c r="J2789" i="4"/>
  <c r="K2789" i="4" s="1"/>
  <c r="J2777" i="4"/>
  <c r="K2777" i="4" s="1"/>
  <c r="J2765" i="4"/>
  <c r="K2765" i="4" s="1"/>
  <c r="J2753" i="4"/>
  <c r="K2753" i="4" s="1"/>
  <c r="J2741" i="4"/>
  <c r="K2741" i="4" s="1"/>
  <c r="J2729" i="4"/>
  <c r="K2729" i="4" s="1"/>
  <c r="J2717" i="4"/>
  <c r="K2717" i="4" s="1"/>
  <c r="J2705" i="4"/>
  <c r="K2705" i="4" s="1"/>
  <c r="J2693" i="4"/>
  <c r="K2693" i="4" s="1"/>
  <c r="J2681" i="4"/>
  <c r="K2681" i="4" s="1"/>
  <c r="J2669" i="4"/>
  <c r="K2669" i="4" s="1"/>
  <c r="J2657" i="4"/>
  <c r="K2657" i="4" s="1"/>
  <c r="J2645" i="4"/>
  <c r="K2645" i="4" s="1"/>
  <c r="J2633" i="4"/>
  <c r="K2633" i="4" s="1"/>
  <c r="J2621" i="4"/>
  <c r="K2621" i="4" s="1"/>
  <c r="J2609" i="4"/>
  <c r="K2609" i="4" s="1"/>
  <c r="J2597" i="4"/>
  <c r="K2597" i="4" s="1"/>
  <c r="J2585" i="4"/>
  <c r="K2585" i="4" s="1"/>
  <c r="J2573" i="4"/>
  <c r="K2573" i="4" s="1"/>
  <c r="J2561" i="4"/>
  <c r="K2561" i="4" s="1"/>
  <c r="J3286" i="4"/>
  <c r="K3286" i="4" s="1"/>
  <c r="J3251" i="4"/>
  <c r="K3251" i="4" s="1"/>
  <c r="J3154" i="4"/>
  <c r="K3154" i="4" s="1"/>
  <c r="J2956" i="4"/>
  <c r="K2956" i="4" s="1"/>
  <c r="J2927" i="4"/>
  <c r="K2927" i="4" s="1"/>
  <c r="J2910" i="4"/>
  <c r="K2910" i="4" s="1"/>
  <c r="J2897" i="4"/>
  <c r="K2897" i="4" s="1"/>
  <c r="J2549" i="4"/>
  <c r="K2549" i="4" s="1"/>
  <c r="J2537" i="4"/>
  <c r="K2537" i="4" s="1"/>
  <c r="J2525" i="4"/>
  <c r="K2525" i="4" s="1"/>
  <c r="J2513" i="4"/>
  <c r="K2513" i="4" s="1"/>
  <c r="J2501" i="4"/>
  <c r="K2501" i="4" s="1"/>
  <c r="J2489" i="4"/>
  <c r="K2489" i="4" s="1"/>
  <c r="J2477" i="4"/>
  <c r="K2477" i="4" s="1"/>
  <c r="J2465" i="4"/>
  <c r="K2465" i="4" s="1"/>
  <c r="J2453" i="4"/>
  <c r="K2453" i="4" s="1"/>
  <c r="J2441" i="4"/>
  <c r="K2441" i="4" s="1"/>
  <c r="J2429" i="4"/>
  <c r="K2429" i="4" s="1"/>
  <c r="J2417" i="4"/>
  <c r="K2417" i="4" s="1"/>
  <c r="J2405" i="4"/>
  <c r="K2405" i="4" s="1"/>
  <c r="J2393" i="4"/>
  <c r="K2393" i="4" s="1"/>
  <c r="J2381" i="4"/>
  <c r="K2381" i="4" s="1"/>
  <c r="J2369" i="4"/>
  <c r="K2369" i="4" s="1"/>
  <c r="J2357" i="4"/>
  <c r="K2357" i="4" s="1"/>
  <c r="J2345" i="4"/>
  <c r="K2345" i="4" s="1"/>
  <c r="J2333" i="4"/>
  <c r="K2333" i="4" s="1"/>
  <c r="J2321" i="4"/>
  <c r="K2321" i="4" s="1"/>
  <c r="J2309" i="4"/>
  <c r="K2309" i="4" s="1"/>
  <c r="J2297" i="4"/>
  <c r="K2297" i="4" s="1"/>
  <c r="J2285" i="4"/>
  <c r="K2285" i="4" s="1"/>
  <c r="J3323" i="4"/>
  <c r="K3323" i="4" s="1"/>
  <c r="J3218" i="4"/>
  <c r="K3218" i="4" s="1"/>
  <c r="J3194" i="4"/>
  <c r="K3194" i="4" s="1"/>
  <c r="J3132" i="4"/>
  <c r="K3132" i="4" s="1"/>
  <c r="J3114" i="4"/>
  <c r="K3114" i="4" s="1"/>
  <c r="J3099" i="4"/>
  <c r="K3099" i="4" s="1"/>
  <c r="J3084" i="4"/>
  <c r="K3084" i="4" s="1"/>
  <c r="J3066" i="4"/>
  <c r="K3066" i="4" s="1"/>
  <c r="J3051" i="4"/>
  <c r="K3051" i="4" s="1"/>
  <c r="J3036" i="4"/>
  <c r="K3036" i="4" s="1"/>
  <c r="J3018" i="4"/>
  <c r="K3018" i="4" s="1"/>
  <c r="J3003" i="4"/>
  <c r="K3003" i="4" s="1"/>
  <c r="J2988" i="4"/>
  <c r="K2988" i="4" s="1"/>
  <c r="J2970" i="4"/>
  <c r="K2970" i="4" s="1"/>
  <c r="J2941" i="4"/>
  <c r="K2941" i="4" s="1"/>
  <c r="J2884" i="4"/>
  <c r="K2884" i="4" s="1"/>
  <c r="J2872" i="4"/>
  <c r="K2872" i="4" s="1"/>
  <c r="J2860" i="4"/>
  <c r="K2860" i="4" s="1"/>
  <c r="J2848" i="4"/>
  <c r="K2848" i="4" s="1"/>
  <c r="J2836" i="4"/>
  <c r="K2836" i="4" s="1"/>
  <c r="J2824" i="4"/>
  <c r="K2824" i="4" s="1"/>
  <c r="J2812" i="4"/>
  <c r="K2812" i="4" s="1"/>
  <c r="J2800" i="4"/>
  <c r="K2800" i="4" s="1"/>
  <c r="J2788" i="4"/>
  <c r="K2788" i="4" s="1"/>
  <c r="J2776" i="4"/>
  <c r="K2776" i="4" s="1"/>
  <c r="J2764" i="4"/>
  <c r="K2764" i="4" s="1"/>
  <c r="J2752" i="4"/>
  <c r="K2752" i="4" s="1"/>
  <c r="J2740" i="4"/>
  <c r="K2740" i="4" s="1"/>
  <c r="J2728" i="4"/>
  <c r="K2728" i="4" s="1"/>
  <c r="J2716" i="4"/>
  <c r="K2716" i="4" s="1"/>
  <c r="J2704" i="4"/>
  <c r="K2704" i="4" s="1"/>
  <c r="J2692" i="4"/>
  <c r="K2692" i="4" s="1"/>
  <c r="J2680" i="4"/>
  <c r="K2680" i="4" s="1"/>
  <c r="J2668" i="4"/>
  <c r="K2668" i="4" s="1"/>
  <c r="J2656" i="4"/>
  <c r="K2656" i="4" s="1"/>
  <c r="J2644" i="4"/>
  <c r="K2644" i="4" s="1"/>
  <c r="J2632" i="4"/>
  <c r="K2632" i="4" s="1"/>
  <c r="J2620" i="4"/>
  <c r="K2620" i="4" s="1"/>
  <c r="J2608" i="4"/>
  <c r="K2608" i="4" s="1"/>
  <c r="J2596" i="4"/>
  <c r="K2596" i="4" s="1"/>
  <c r="J2584" i="4"/>
  <c r="K2584" i="4" s="1"/>
  <c r="J2572" i="4"/>
  <c r="K2572" i="4" s="1"/>
  <c r="J2560" i="4"/>
  <c r="K2560" i="4" s="1"/>
  <c r="J3250" i="4"/>
  <c r="K3250" i="4" s="1"/>
  <c r="J3171" i="4"/>
  <c r="K3171" i="4" s="1"/>
  <c r="J2955" i="4"/>
  <c r="K2955" i="4" s="1"/>
  <c r="J2926" i="4"/>
  <c r="K2926" i="4" s="1"/>
  <c r="J2909" i="4"/>
  <c r="K2909" i="4" s="1"/>
  <c r="J2896" i="4"/>
  <c r="K2896" i="4" s="1"/>
  <c r="J2548" i="4"/>
  <c r="K2548" i="4" s="1"/>
  <c r="J2536" i="4"/>
  <c r="K2536" i="4" s="1"/>
  <c r="J2524" i="4"/>
  <c r="K2524" i="4" s="1"/>
  <c r="J2512" i="4"/>
  <c r="K2512" i="4" s="1"/>
  <c r="J2500" i="4"/>
  <c r="K2500" i="4" s="1"/>
  <c r="J2488" i="4"/>
  <c r="K2488" i="4" s="1"/>
  <c r="J2476" i="4"/>
  <c r="K2476" i="4" s="1"/>
  <c r="J2464" i="4"/>
  <c r="K2464" i="4" s="1"/>
  <c r="J2452" i="4"/>
  <c r="K2452" i="4" s="1"/>
  <c r="J2440" i="4"/>
  <c r="K2440" i="4" s="1"/>
  <c r="J2428" i="4"/>
  <c r="K2428" i="4" s="1"/>
  <c r="J2416" i="4"/>
  <c r="K2416" i="4" s="1"/>
  <c r="J2404" i="4"/>
  <c r="K2404" i="4" s="1"/>
  <c r="J2392" i="4"/>
  <c r="K2392" i="4" s="1"/>
  <c r="J2380" i="4"/>
  <c r="K2380" i="4" s="1"/>
  <c r="J2368" i="4"/>
  <c r="K2368" i="4" s="1"/>
  <c r="J2356" i="4"/>
  <c r="K2356" i="4" s="1"/>
  <c r="J2344" i="4"/>
  <c r="K2344" i="4" s="1"/>
  <c r="J2332" i="4"/>
  <c r="K2332" i="4" s="1"/>
  <c r="J2320" i="4"/>
  <c r="K2320" i="4" s="1"/>
  <c r="J2308" i="4"/>
  <c r="K2308" i="4" s="1"/>
  <c r="J2296" i="4"/>
  <c r="K2296" i="4" s="1"/>
  <c r="J2284" i="4"/>
  <c r="K2284" i="4" s="1"/>
  <c r="J3397" i="4"/>
  <c r="K3397" i="4" s="1"/>
  <c r="J3322" i="4"/>
  <c r="K3322" i="4" s="1"/>
  <c r="J3277" i="4"/>
  <c r="K3277" i="4" s="1"/>
  <c r="J3217" i="4"/>
  <c r="K3217" i="4" s="1"/>
  <c r="J3193" i="4"/>
  <c r="K3193" i="4" s="1"/>
  <c r="J3170" i="4"/>
  <c r="K3170" i="4" s="1"/>
  <c r="J3131" i="4"/>
  <c r="K3131" i="4" s="1"/>
  <c r="J3113" i="4"/>
  <c r="K3113" i="4" s="1"/>
  <c r="J3098" i="4"/>
  <c r="K3098" i="4" s="1"/>
  <c r="J3083" i="4"/>
  <c r="K3083" i="4" s="1"/>
  <c r="J3065" i="4"/>
  <c r="K3065" i="4" s="1"/>
  <c r="J3050" i="4"/>
  <c r="K3050" i="4" s="1"/>
  <c r="J3035" i="4"/>
  <c r="K3035" i="4" s="1"/>
  <c r="J3017" i="4"/>
  <c r="K3017" i="4" s="1"/>
  <c r="J3002" i="4"/>
  <c r="K3002" i="4" s="1"/>
  <c r="J2987" i="4"/>
  <c r="K2987" i="4" s="1"/>
  <c r="J2969" i="4"/>
  <c r="K2969" i="4" s="1"/>
  <c r="J2940" i="4"/>
  <c r="K2940" i="4" s="1"/>
  <c r="J2883" i="4"/>
  <c r="K2883" i="4" s="1"/>
  <c r="J2871" i="4"/>
  <c r="K2871" i="4" s="1"/>
  <c r="J2859" i="4"/>
  <c r="K2859" i="4" s="1"/>
  <c r="J2847" i="4"/>
  <c r="K2847" i="4" s="1"/>
  <c r="J2835" i="4"/>
  <c r="K2835" i="4" s="1"/>
  <c r="J2823" i="4"/>
  <c r="K2823" i="4" s="1"/>
  <c r="J2811" i="4"/>
  <c r="K2811" i="4" s="1"/>
  <c r="J2799" i="4"/>
  <c r="K2799" i="4" s="1"/>
  <c r="J2787" i="4"/>
  <c r="K2787" i="4" s="1"/>
  <c r="J2775" i="4"/>
  <c r="K2775" i="4" s="1"/>
  <c r="J2763" i="4"/>
  <c r="K2763" i="4" s="1"/>
  <c r="J2751" i="4"/>
  <c r="K2751" i="4" s="1"/>
  <c r="J2739" i="4"/>
  <c r="K2739" i="4" s="1"/>
  <c r="J2727" i="4"/>
  <c r="K2727" i="4" s="1"/>
  <c r="J2715" i="4"/>
  <c r="K2715" i="4" s="1"/>
  <c r="J2703" i="4"/>
  <c r="K2703" i="4" s="1"/>
  <c r="J2691" i="4"/>
  <c r="K2691" i="4" s="1"/>
  <c r="J2679" i="4"/>
  <c r="K2679" i="4" s="1"/>
  <c r="J2667" i="4"/>
  <c r="K2667" i="4" s="1"/>
  <c r="J2655" i="4"/>
  <c r="K2655" i="4" s="1"/>
  <c r="J2643" i="4"/>
  <c r="K2643" i="4" s="1"/>
  <c r="J2631" i="4"/>
  <c r="K2631" i="4" s="1"/>
  <c r="J2619" i="4"/>
  <c r="K2619" i="4" s="1"/>
  <c r="J2607" i="4"/>
  <c r="K2607" i="4" s="1"/>
  <c r="J2595" i="4"/>
  <c r="K2595" i="4" s="1"/>
  <c r="J2583" i="4"/>
  <c r="K2583" i="4" s="1"/>
  <c r="J2571" i="4"/>
  <c r="K2571" i="4" s="1"/>
  <c r="J2559" i="4"/>
  <c r="K2559" i="4" s="1"/>
  <c r="J3147" i="4"/>
  <c r="K3147" i="4" s="1"/>
  <c r="J2954" i="4"/>
  <c r="K2954" i="4" s="1"/>
  <c r="J2908" i="4"/>
  <c r="K2908" i="4" s="1"/>
  <c r="J2895" i="4"/>
  <c r="K2895" i="4" s="1"/>
  <c r="J2547" i="4"/>
  <c r="K2547" i="4" s="1"/>
  <c r="J2535" i="4"/>
  <c r="K2535" i="4" s="1"/>
  <c r="J2523" i="4"/>
  <c r="K2523" i="4" s="1"/>
  <c r="J2511" i="4"/>
  <c r="K2511" i="4" s="1"/>
  <c r="J2499" i="4"/>
  <c r="K2499" i="4" s="1"/>
  <c r="J2487" i="4"/>
  <c r="K2487" i="4" s="1"/>
  <c r="J2475" i="4"/>
  <c r="K2475" i="4" s="1"/>
  <c r="J2463" i="4"/>
  <c r="K2463" i="4" s="1"/>
  <c r="J2451" i="4"/>
  <c r="K2451" i="4" s="1"/>
  <c r="J2439" i="4"/>
  <c r="K2439" i="4" s="1"/>
  <c r="J2427" i="4"/>
  <c r="K2427" i="4" s="1"/>
  <c r="J2415" i="4"/>
  <c r="K2415" i="4" s="1"/>
  <c r="J2403" i="4"/>
  <c r="K2403" i="4" s="1"/>
  <c r="J2391" i="4"/>
  <c r="K2391" i="4" s="1"/>
  <c r="J2379" i="4"/>
  <c r="K2379" i="4" s="1"/>
  <c r="J2367" i="4"/>
  <c r="K2367" i="4" s="1"/>
  <c r="J2355" i="4"/>
  <c r="K2355" i="4" s="1"/>
  <c r="J2343" i="4"/>
  <c r="K2343" i="4" s="1"/>
  <c r="J2331" i="4"/>
  <c r="K2331" i="4" s="1"/>
  <c r="J2319" i="4"/>
  <c r="K2319" i="4" s="1"/>
  <c r="J2307" i="4"/>
  <c r="K2307" i="4" s="1"/>
  <c r="J2295" i="4"/>
  <c r="K2295" i="4" s="1"/>
  <c r="J2283" i="4"/>
  <c r="K2283" i="4" s="1"/>
  <c r="J3385" i="4"/>
  <c r="K3385" i="4" s="1"/>
  <c r="J3313" i="4"/>
  <c r="K3313" i="4" s="1"/>
  <c r="J3276" i="4"/>
  <c r="K3276" i="4" s="1"/>
  <c r="J3241" i="4"/>
  <c r="K3241" i="4" s="1"/>
  <c r="J3216" i="4"/>
  <c r="K3216" i="4" s="1"/>
  <c r="J3192" i="4"/>
  <c r="K3192" i="4" s="1"/>
  <c r="J3169" i="4"/>
  <c r="K3169" i="4" s="1"/>
  <c r="J3130" i="4"/>
  <c r="K3130" i="4" s="1"/>
  <c r="J3112" i="4"/>
  <c r="K3112" i="4" s="1"/>
  <c r="J3097" i="4"/>
  <c r="K3097" i="4" s="1"/>
  <c r="J3082" i="4"/>
  <c r="K3082" i="4" s="1"/>
  <c r="J3064" i="4"/>
  <c r="K3064" i="4" s="1"/>
  <c r="J3049" i="4"/>
  <c r="K3049" i="4" s="1"/>
  <c r="J3034" i="4"/>
  <c r="K3034" i="4" s="1"/>
  <c r="J3016" i="4"/>
  <c r="K3016" i="4" s="1"/>
  <c r="J3001" i="4"/>
  <c r="K3001" i="4" s="1"/>
  <c r="J2986" i="4"/>
  <c r="K2986" i="4" s="1"/>
  <c r="J2968" i="4"/>
  <c r="K2968" i="4" s="1"/>
  <c r="J2939" i="4"/>
  <c r="K2939" i="4" s="1"/>
  <c r="J2922" i="4"/>
  <c r="K2922" i="4" s="1"/>
  <c r="J2882" i="4"/>
  <c r="K2882" i="4" s="1"/>
  <c r="J2870" i="4"/>
  <c r="K2870" i="4" s="1"/>
  <c r="J2858" i="4"/>
  <c r="K2858" i="4" s="1"/>
  <c r="J2846" i="4"/>
  <c r="K2846" i="4" s="1"/>
  <c r="J2834" i="4"/>
  <c r="K2834" i="4" s="1"/>
  <c r="J2822" i="4"/>
  <c r="K2822" i="4" s="1"/>
  <c r="J2810" i="4"/>
  <c r="K2810" i="4" s="1"/>
  <c r="J2798" i="4"/>
  <c r="K2798" i="4" s="1"/>
  <c r="J2786" i="4"/>
  <c r="K2786" i="4" s="1"/>
  <c r="J2774" i="4"/>
  <c r="K2774" i="4" s="1"/>
  <c r="J2762" i="4"/>
  <c r="K2762" i="4" s="1"/>
  <c r="J2750" i="4"/>
  <c r="K2750" i="4" s="1"/>
  <c r="J2738" i="4"/>
  <c r="K2738" i="4" s="1"/>
  <c r="J2726" i="4"/>
  <c r="K2726" i="4" s="1"/>
  <c r="J2714" i="4"/>
  <c r="K2714" i="4" s="1"/>
  <c r="J2702" i="4"/>
  <c r="K2702" i="4" s="1"/>
  <c r="J2690" i="4"/>
  <c r="K2690" i="4" s="1"/>
  <c r="J2678" i="4"/>
  <c r="K2678" i="4" s="1"/>
  <c r="J2666" i="4"/>
  <c r="K2666" i="4" s="1"/>
  <c r="J2654" i="4"/>
  <c r="K2654" i="4" s="1"/>
  <c r="J2642" i="4"/>
  <c r="K2642" i="4" s="1"/>
  <c r="J2630" i="4"/>
  <c r="K2630" i="4" s="1"/>
  <c r="J2618" i="4"/>
  <c r="K2618" i="4" s="1"/>
  <c r="J2606" i="4"/>
  <c r="K2606" i="4" s="1"/>
  <c r="J2594" i="4"/>
  <c r="K2594" i="4" s="1"/>
  <c r="J2582" i="4"/>
  <c r="K2582" i="4" s="1"/>
  <c r="J2570" i="4"/>
  <c r="K2570" i="4" s="1"/>
  <c r="J2558" i="4"/>
  <c r="K2558" i="4" s="1"/>
  <c r="J2382" i="4"/>
  <c r="K2382" i="4" s="1"/>
  <c r="J2202" i="4"/>
  <c r="K2202" i="4" s="1"/>
  <c r="J2180" i="4"/>
  <c r="K2180" i="4" s="1"/>
  <c r="J2163" i="4"/>
  <c r="K2163" i="4" s="1"/>
  <c r="J2143" i="4"/>
  <c r="K2143" i="4" s="1"/>
  <c r="J2128" i="4"/>
  <c r="K2128" i="4" s="1"/>
  <c r="J2110" i="4"/>
  <c r="K2110" i="4" s="1"/>
  <c r="J2095" i="4"/>
  <c r="K2095" i="4" s="1"/>
  <c r="J2080" i="4"/>
  <c r="K2080" i="4" s="1"/>
  <c r="J2062" i="4"/>
  <c r="K2062" i="4" s="1"/>
  <c r="J2047" i="4"/>
  <c r="K2047" i="4" s="1"/>
  <c r="J2032" i="4"/>
  <c r="K2032" i="4" s="1"/>
  <c r="J2014" i="4"/>
  <c r="K2014" i="4" s="1"/>
  <c r="J1999" i="4"/>
  <c r="K1999" i="4" s="1"/>
  <c r="J1984" i="4"/>
  <c r="K1984" i="4" s="1"/>
  <c r="J1966" i="4"/>
  <c r="K1966" i="4" s="1"/>
  <c r="J1951" i="4"/>
  <c r="K1951" i="4" s="1"/>
  <c r="J1936" i="4"/>
  <c r="K1936" i="4" s="1"/>
  <c r="J1905" i="4"/>
  <c r="K1905" i="4" s="1"/>
  <c r="J885" i="4"/>
  <c r="K885" i="4" s="1"/>
  <c r="J873" i="4"/>
  <c r="K873" i="4" s="1"/>
  <c r="J861" i="4"/>
  <c r="K861" i="4" s="1"/>
  <c r="J849" i="4"/>
  <c r="K849" i="4" s="1"/>
  <c r="J837" i="4"/>
  <c r="K837" i="4" s="1"/>
  <c r="J825" i="4"/>
  <c r="K825" i="4" s="1"/>
  <c r="J813" i="4"/>
  <c r="K813" i="4" s="1"/>
  <c r="J801" i="4"/>
  <c r="K801" i="4" s="1"/>
  <c r="J789" i="4"/>
  <c r="K789" i="4" s="1"/>
  <c r="J777" i="4"/>
  <c r="K777" i="4" s="1"/>
  <c r="J765" i="4"/>
  <c r="K765" i="4" s="1"/>
  <c r="J2370" i="4"/>
  <c r="K2370" i="4" s="1"/>
  <c r="J2248" i="4"/>
  <c r="K2248" i="4" s="1"/>
  <c r="J2224" i="4"/>
  <c r="K2224" i="4" s="1"/>
  <c r="J1918" i="4"/>
  <c r="K1918" i="4" s="1"/>
  <c r="J1892" i="4"/>
  <c r="K1892" i="4" s="1"/>
  <c r="J1880" i="4"/>
  <c r="K1880" i="4" s="1"/>
  <c r="J1868" i="4"/>
  <c r="K1868" i="4" s="1"/>
  <c r="J1856" i="4"/>
  <c r="K1856" i="4" s="1"/>
  <c r="J1844" i="4"/>
  <c r="K1844" i="4" s="1"/>
  <c r="J1832" i="4"/>
  <c r="K1832" i="4" s="1"/>
  <c r="J1820" i="4"/>
  <c r="K1820" i="4" s="1"/>
  <c r="J1808" i="4"/>
  <c r="K1808" i="4" s="1"/>
  <c r="J1796" i="4"/>
  <c r="K1796" i="4" s="1"/>
  <c r="J1784" i="4"/>
  <c r="K1784" i="4" s="1"/>
  <c r="J1772" i="4"/>
  <c r="K1772" i="4" s="1"/>
  <c r="J1760" i="4"/>
  <c r="K1760" i="4" s="1"/>
  <c r="J1748" i="4"/>
  <c r="K1748" i="4" s="1"/>
  <c r="J1736" i="4"/>
  <c r="K1736" i="4" s="1"/>
  <c r="J1724" i="4"/>
  <c r="K1724" i="4" s="1"/>
  <c r="J1712" i="4"/>
  <c r="K1712" i="4" s="1"/>
  <c r="J1700" i="4"/>
  <c r="K1700" i="4" s="1"/>
  <c r="J1688" i="4"/>
  <c r="K1688" i="4" s="1"/>
  <c r="J1676" i="4"/>
  <c r="K1676" i="4" s="1"/>
  <c r="J1664" i="4"/>
  <c r="K1664" i="4" s="1"/>
  <c r="J1652" i="4"/>
  <c r="K1652" i="4" s="1"/>
  <c r="J1640" i="4"/>
  <c r="K1640" i="4" s="1"/>
  <c r="J1628" i="4"/>
  <c r="K1628" i="4" s="1"/>
  <c r="J1616" i="4"/>
  <c r="K1616" i="4" s="1"/>
  <c r="J1604" i="4"/>
  <c r="K1604" i="4" s="1"/>
  <c r="J1592" i="4"/>
  <c r="K1592" i="4" s="1"/>
  <c r="J1580" i="4"/>
  <c r="K1580" i="4" s="1"/>
  <c r="J1568" i="4"/>
  <c r="K1568" i="4" s="1"/>
  <c r="J1556" i="4"/>
  <c r="K1556" i="4" s="1"/>
  <c r="J1544" i="4"/>
  <c r="K1544" i="4" s="1"/>
  <c r="J1532" i="4"/>
  <c r="K1532" i="4" s="1"/>
  <c r="J1520" i="4"/>
  <c r="K1520" i="4" s="1"/>
  <c r="J1508" i="4"/>
  <c r="K1508" i="4" s="1"/>
  <c r="J1496" i="4"/>
  <c r="K1496" i="4" s="1"/>
  <c r="J1484" i="4"/>
  <c r="K1484" i="4" s="1"/>
  <c r="J1472" i="4"/>
  <c r="K1472" i="4" s="1"/>
  <c r="J1460" i="4"/>
  <c r="K1460" i="4" s="1"/>
  <c r="J1448" i="4"/>
  <c r="K1448" i="4" s="1"/>
  <c r="J1436" i="4"/>
  <c r="K1436" i="4" s="1"/>
  <c r="J1424" i="4"/>
  <c r="K1424" i="4" s="1"/>
  <c r="J1412" i="4"/>
  <c r="K1412" i="4" s="1"/>
  <c r="J1400" i="4"/>
  <c r="K1400" i="4" s="1"/>
  <c r="J1388" i="4"/>
  <c r="K1388" i="4" s="1"/>
  <c r="J1376" i="4"/>
  <c r="K1376" i="4" s="1"/>
  <c r="J1364" i="4"/>
  <c r="K1364" i="4" s="1"/>
  <c r="J1352" i="4"/>
  <c r="K1352" i="4" s="1"/>
  <c r="J1340" i="4"/>
  <c r="K1340" i="4" s="1"/>
  <c r="J1328" i="4"/>
  <c r="K1328" i="4" s="1"/>
  <c r="J1316" i="4"/>
  <c r="K1316" i="4" s="1"/>
  <c r="J1304" i="4"/>
  <c r="K1304" i="4" s="1"/>
  <c r="J1292" i="4"/>
  <c r="K1292" i="4" s="1"/>
  <c r="J1280" i="4"/>
  <c r="K1280" i="4" s="1"/>
  <c r="J1268" i="4"/>
  <c r="K1268" i="4" s="1"/>
  <c r="J1256" i="4"/>
  <c r="K1256" i="4" s="1"/>
  <c r="J1244" i="4"/>
  <c r="K1244" i="4" s="1"/>
  <c r="J1232" i="4"/>
  <c r="K1232" i="4" s="1"/>
  <c r="J1220" i="4"/>
  <c r="K1220" i="4" s="1"/>
  <c r="J1208" i="4"/>
  <c r="K1208" i="4" s="1"/>
  <c r="J1196" i="4"/>
  <c r="K1196" i="4" s="1"/>
  <c r="J1184" i="4"/>
  <c r="K1184" i="4" s="1"/>
  <c r="J1172" i="4"/>
  <c r="K1172" i="4" s="1"/>
  <c r="J1160" i="4"/>
  <c r="K1160" i="4" s="1"/>
  <c r="J1148" i="4"/>
  <c r="K1148" i="4" s="1"/>
  <c r="J1136" i="4"/>
  <c r="K1136" i="4" s="1"/>
  <c r="J1124" i="4"/>
  <c r="K1124" i="4" s="1"/>
  <c r="J1112" i="4"/>
  <c r="K1112" i="4" s="1"/>
  <c r="J1100" i="4"/>
  <c r="K1100" i="4" s="1"/>
  <c r="J1088" i="4"/>
  <c r="K1088" i="4" s="1"/>
  <c r="J1076" i="4"/>
  <c r="K1076" i="4" s="1"/>
  <c r="J1064" i="4"/>
  <c r="K1064" i="4" s="1"/>
  <c r="J1052" i="4"/>
  <c r="K1052" i="4" s="1"/>
  <c r="J1040" i="4"/>
  <c r="K1040" i="4" s="1"/>
  <c r="J1028" i="4"/>
  <c r="K1028" i="4" s="1"/>
  <c r="J1016" i="4"/>
  <c r="K1016" i="4" s="1"/>
  <c r="J1004" i="4"/>
  <c r="K1004" i="4" s="1"/>
  <c r="J992" i="4"/>
  <c r="K992" i="4" s="1"/>
  <c r="J980" i="4"/>
  <c r="K980" i="4" s="1"/>
  <c r="J968" i="4"/>
  <c r="K968" i="4" s="1"/>
  <c r="J956" i="4"/>
  <c r="K956" i="4" s="1"/>
  <c r="J944" i="4"/>
  <c r="K944" i="4" s="1"/>
  <c r="J932" i="4"/>
  <c r="K932" i="4" s="1"/>
  <c r="J920" i="4"/>
  <c r="K920" i="4" s="1"/>
  <c r="J908" i="4"/>
  <c r="K908" i="4" s="1"/>
  <c r="J896" i="4"/>
  <c r="K896" i="4" s="1"/>
  <c r="J2274" i="4"/>
  <c r="K2274" i="4" s="1"/>
  <c r="J2201" i="4"/>
  <c r="K2201" i="4" s="1"/>
  <c r="J2179" i="4"/>
  <c r="K2179" i="4" s="1"/>
  <c r="J2142" i="4"/>
  <c r="K2142" i="4" s="1"/>
  <c r="J2127" i="4"/>
  <c r="K2127" i="4" s="1"/>
  <c r="J2109" i="4"/>
  <c r="K2109" i="4" s="1"/>
  <c r="J2094" i="4"/>
  <c r="K2094" i="4" s="1"/>
  <c r="J2079" i="4"/>
  <c r="K2079" i="4" s="1"/>
  <c r="J2061" i="4"/>
  <c r="K2061" i="4" s="1"/>
  <c r="J2046" i="4"/>
  <c r="K2046" i="4" s="1"/>
  <c r="J2031" i="4"/>
  <c r="K2031" i="4" s="1"/>
  <c r="J2013" i="4"/>
  <c r="K2013" i="4" s="1"/>
  <c r="J1998" i="4"/>
  <c r="K1998" i="4" s="1"/>
  <c r="J1983" i="4"/>
  <c r="K1983" i="4" s="1"/>
  <c r="J1965" i="4"/>
  <c r="K1965" i="4" s="1"/>
  <c r="J1950" i="4"/>
  <c r="K1950" i="4" s="1"/>
  <c r="J1935" i="4"/>
  <c r="K1935" i="4" s="1"/>
  <c r="J1904" i="4"/>
  <c r="K1904" i="4" s="1"/>
  <c r="J884" i="4"/>
  <c r="K884" i="4" s="1"/>
  <c r="J872" i="4"/>
  <c r="K872" i="4" s="1"/>
  <c r="J860" i="4"/>
  <c r="K860" i="4" s="1"/>
  <c r="J848" i="4"/>
  <c r="K848" i="4" s="1"/>
  <c r="J836" i="4"/>
  <c r="K836" i="4" s="1"/>
  <c r="J824" i="4"/>
  <c r="K824" i="4" s="1"/>
  <c r="J812" i="4"/>
  <c r="K812" i="4" s="1"/>
  <c r="J800" i="4"/>
  <c r="K800" i="4" s="1"/>
  <c r="J788" i="4"/>
  <c r="K788" i="4" s="1"/>
  <c r="J776" i="4"/>
  <c r="K776" i="4" s="1"/>
  <c r="J764" i="4"/>
  <c r="K764" i="4" s="1"/>
  <c r="J2358" i="4"/>
  <c r="K2358" i="4" s="1"/>
  <c r="J2247" i="4"/>
  <c r="K2247" i="4" s="1"/>
  <c r="J2223" i="4"/>
  <c r="K2223" i="4" s="1"/>
  <c r="J2157" i="4"/>
  <c r="K2157" i="4" s="1"/>
  <c r="J1917" i="4"/>
  <c r="K1917" i="4" s="1"/>
  <c r="J1891" i="4"/>
  <c r="K1891" i="4" s="1"/>
  <c r="J1879" i="4"/>
  <c r="K1879" i="4" s="1"/>
  <c r="J1867" i="4"/>
  <c r="K1867" i="4" s="1"/>
  <c r="J1855" i="4"/>
  <c r="K1855" i="4" s="1"/>
  <c r="J1843" i="4"/>
  <c r="K1843" i="4" s="1"/>
  <c r="J1831" i="4"/>
  <c r="K1831" i="4" s="1"/>
  <c r="J1819" i="4"/>
  <c r="K1819" i="4" s="1"/>
  <c r="J1807" i="4"/>
  <c r="K1807" i="4" s="1"/>
  <c r="J1795" i="4"/>
  <c r="K1795" i="4" s="1"/>
  <c r="J1783" i="4"/>
  <c r="K1783" i="4" s="1"/>
  <c r="J1771" i="4"/>
  <c r="K1771" i="4" s="1"/>
  <c r="J1759" i="4"/>
  <c r="K1759" i="4" s="1"/>
  <c r="J1747" i="4"/>
  <c r="K1747" i="4" s="1"/>
  <c r="J1735" i="4"/>
  <c r="K1735" i="4" s="1"/>
  <c r="J1723" i="4"/>
  <c r="K1723" i="4" s="1"/>
  <c r="J1711" i="4"/>
  <c r="K1711" i="4" s="1"/>
  <c r="J1699" i="4"/>
  <c r="K1699" i="4" s="1"/>
  <c r="J1687" i="4"/>
  <c r="K1687" i="4" s="1"/>
  <c r="J1675" i="4"/>
  <c r="K1675" i="4" s="1"/>
  <c r="J1663" i="4"/>
  <c r="K1663" i="4" s="1"/>
  <c r="J1651" i="4"/>
  <c r="K1651" i="4" s="1"/>
  <c r="J1639" i="4"/>
  <c r="K1639" i="4" s="1"/>
  <c r="J1627" i="4"/>
  <c r="K1627" i="4" s="1"/>
  <c r="J1615" i="4"/>
  <c r="K1615" i="4" s="1"/>
  <c r="J1603" i="4"/>
  <c r="K1603" i="4" s="1"/>
  <c r="J1591" i="4"/>
  <c r="K1591" i="4" s="1"/>
  <c r="J1579" i="4"/>
  <c r="K1579" i="4" s="1"/>
  <c r="J1567" i="4"/>
  <c r="K1567" i="4" s="1"/>
  <c r="J1555" i="4"/>
  <c r="K1555" i="4" s="1"/>
  <c r="J1543" i="4"/>
  <c r="K1543" i="4" s="1"/>
  <c r="J1531" i="4"/>
  <c r="K1531" i="4" s="1"/>
  <c r="J1519" i="4"/>
  <c r="K1519" i="4" s="1"/>
  <c r="J1507" i="4"/>
  <c r="K1507" i="4" s="1"/>
  <c r="J1495" i="4"/>
  <c r="K1495" i="4" s="1"/>
  <c r="J1483" i="4"/>
  <c r="K1483" i="4" s="1"/>
  <c r="J1471" i="4"/>
  <c r="K1471" i="4" s="1"/>
  <c r="J1459" i="4"/>
  <c r="K1459" i="4" s="1"/>
  <c r="J1447" i="4"/>
  <c r="K1447" i="4" s="1"/>
  <c r="J1435" i="4"/>
  <c r="K1435" i="4" s="1"/>
  <c r="J1423" i="4"/>
  <c r="K1423" i="4" s="1"/>
  <c r="J1411" i="4"/>
  <c r="K1411" i="4" s="1"/>
  <c r="J1399" i="4"/>
  <c r="K1399" i="4" s="1"/>
  <c r="J1387" i="4"/>
  <c r="K1387" i="4" s="1"/>
  <c r="J1375" i="4"/>
  <c r="K1375" i="4" s="1"/>
  <c r="J1363" i="4"/>
  <c r="K1363" i="4" s="1"/>
  <c r="J1351" i="4"/>
  <c r="K1351" i="4" s="1"/>
  <c r="J1339" i="4"/>
  <c r="K1339" i="4" s="1"/>
  <c r="J1327" i="4"/>
  <c r="K1327" i="4" s="1"/>
  <c r="J1315" i="4"/>
  <c r="K1315" i="4" s="1"/>
  <c r="J1303" i="4"/>
  <c r="K1303" i="4" s="1"/>
  <c r="J1291" i="4"/>
  <c r="K1291" i="4" s="1"/>
  <c r="J1279" i="4"/>
  <c r="K1279" i="4" s="1"/>
  <c r="J1267" i="4"/>
  <c r="K1267" i="4" s="1"/>
  <c r="J1255" i="4"/>
  <c r="K1255" i="4" s="1"/>
  <c r="J1243" i="4"/>
  <c r="K1243" i="4" s="1"/>
  <c r="J1231" i="4"/>
  <c r="K1231" i="4" s="1"/>
  <c r="J1219" i="4"/>
  <c r="K1219" i="4" s="1"/>
  <c r="J1207" i="4"/>
  <c r="K1207" i="4" s="1"/>
  <c r="J1195" i="4"/>
  <c r="K1195" i="4" s="1"/>
  <c r="J1183" i="4"/>
  <c r="K1183" i="4" s="1"/>
  <c r="J1171" i="4"/>
  <c r="K1171" i="4" s="1"/>
  <c r="J1159" i="4"/>
  <c r="K1159" i="4" s="1"/>
  <c r="J1147" i="4"/>
  <c r="K1147" i="4" s="1"/>
  <c r="J1135" i="4"/>
  <c r="K1135" i="4" s="1"/>
  <c r="J1123" i="4"/>
  <c r="K1123" i="4" s="1"/>
  <c r="J1111" i="4"/>
  <c r="K1111" i="4" s="1"/>
  <c r="J1099" i="4"/>
  <c r="K1099" i="4" s="1"/>
  <c r="J1087" i="4"/>
  <c r="K1087" i="4" s="1"/>
  <c r="J1075" i="4"/>
  <c r="K1075" i="4" s="1"/>
  <c r="J1063" i="4"/>
  <c r="K1063" i="4" s="1"/>
  <c r="J1051" i="4"/>
  <c r="K1051" i="4" s="1"/>
  <c r="J1039" i="4"/>
  <c r="K1039" i="4" s="1"/>
  <c r="J1027" i="4"/>
  <c r="K1027" i="4" s="1"/>
  <c r="J1015" i="4"/>
  <c r="K1015" i="4" s="1"/>
  <c r="J1003" i="4"/>
  <c r="K1003" i="4" s="1"/>
  <c r="J991" i="4"/>
  <c r="K991" i="4" s="1"/>
  <c r="J979" i="4"/>
  <c r="K979" i="4" s="1"/>
  <c r="J967" i="4"/>
  <c r="K967" i="4" s="1"/>
  <c r="J955" i="4"/>
  <c r="K955" i="4" s="1"/>
  <c r="J943" i="4"/>
  <c r="K943" i="4" s="1"/>
  <c r="J931" i="4"/>
  <c r="K931" i="4" s="1"/>
  <c r="J919" i="4"/>
  <c r="K919" i="4" s="1"/>
  <c r="J907" i="4"/>
  <c r="K907" i="4" s="1"/>
  <c r="J895" i="4"/>
  <c r="K895" i="4" s="1"/>
  <c r="J2273" i="4"/>
  <c r="K2273" i="4" s="1"/>
  <c r="J2200" i="4"/>
  <c r="K2200" i="4" s="1"/>
  <c r="J2178" i="4"/>
  <c r="K2178" i="4" s="1"/>
  <c r="J2141" i="4"/>
  <c r="K2141" i="4" s="1"/>
  <c r="J2123" i="4"/>
  <c r="K2123" i="4" s="1"/>
  <c r="J2108" i="4"/>
  <c r="K2108" i="4" s="1"/>
  <c r="J2093" i="4"/>
  <c r="K2093" i="4" s="1"/>
  <c r="J2075" i="4"/>
  <c r="K2075" i="4" s="1"/>
  <c r="J2060" i="4"/>
  <c r="K2060" i="4" s="1"/>
  <c r="J2045" i="4"/>
  <c r="K2045" i="4" s="1"/>
  <c r="J2027" i="4"/>
  <c r="K2027" i="4" s="1"/>
  <c r="J2012" i="4"/>
  <c r="K2012" i="4" s="1"/>
  <c r="J1997" i="4"/>
  <c r="K1997" i="4" s="1"/>
  <c r="J1979" i="4"/>
  <c r="K1979" i="4" s="1"/>
  <c r="J1964" i="4"/>
  <c r="K1964" i="4" s="1"/>
  <c r="J1949" i="4"/>
  <c r="K1949" i="4" s="1"/>
  <c r="J1931" i="4"/>
  <c r="K1931" i="4" s="1"/>
  <c r="J1903" i="4"/>
  <c r="K1903" i="4" s="1"/>
  <c r="J883" i="4"/>
  <c r="K883" i="4" s="1"/>
  <c r="J871" i="4"/>
  <c r="K871" i="4" s="1"/>
  <c r="J859" i="4"/>
  <c r="K859" i="4" s="1"/>
  <c r="J847" i="4"/>
  <c r="K847" i="4" s="1"/>
  <c r="J835" i="4"/>
  <c r="K835" i="4" s="1"/>
  <c r="J823" i="4"/>
  <c r="K823" i="4" s="1"/>
  <c r="J811" i="4"/>
  <c r="K811" i="4" s="1"/>
  <c r="J799" i="4"/>
  <c r="K799" i="4" s="1"/>
  <c r="J787" i="4"/>
  <c r="K787" i="4" s="1"/>
  <c r="J775" i="4"/>
  <c r="K775" i="4" s="1"/>
  <c r="J763" i="4"/>
  <c r="K763" i="4" s="1"/>
  <c r="J2346" i="4"/>
  <c r="K2346" i="4" s="1"/>
  <c r="J2272" i="4"/>
  <c r="K2272" i="4" s="1"/>
  <c r="J2156" i="4"/>
  <c r="K2156" i="4" s="1"/>
  <c r="J1916" i="4"/>
  <c r="K1916" i="4" s="1"/>
  <c r="J1890" i="4"/>
  <c r="K1890" i="4" s="1"/>
  <c r="J1878" i="4"/>
  <c r="K1878" i="4" s="1"/>
  <c r="J1866" i="4"/>
  <c r="K1866" i="4" s="1"/>
  <c r="J1854" i="4"/>
  <c r="K1854" i="4" s="1"/>
  <c r="J1842" i="4"/>
  <c r="K1842" i="4" s="1"/>
  <c r="J1830" i="4"/>
  <c r="K1830" i="4" s="1"/>
  <c r="J1818" i="4"/>
  <c r="K1818" i="4" s="1"/>
  <c r="J1806" i="4"/>
  <c r="K1806" i="4" s="1"/>
  <c r="J1794" i="4"/>
  <c r="K1794" i="4" s="1"/>
  <c r="J1782" i="4"/>
  <c r="K1782" i="4" s="1"/>
  <c r="J1770" i="4"/>
  <c r="K1770" i="4" s="1"/>
  <c r="J1758" i="4"/>
  <c r="K1758" i="4" s="1"/>
  <c r="J1746" i="4"/>
  <c r="K1746" i="4" s="1"/>
  <c r="J1734" i="4"/>
  <c r="K1734" i="4" s="1"/>
  <c r="J1722" i="4"/>
  <c r="K1722" i="4" s="1"/>
  <c r="J1710" i="4"/>
  <c r="K1710" i="4" s="1"/>
  <c r="J1698" i="4"/>
  <c r="K1698" i="4" s="1"/>
  <c r="J1686" i="4"/>
  <c r="K1686" i="4" s="1"/>
  <c r="J1674" i="4"/>
  <c r="K1674" i="4" s="1"/>
  <c r="J1662" i="4"/>
  <c r="K1662" i="4" s="1"/>
  <c r="J1650" i="4"/>
  <c r="K1650" i="4" s="1"/>
  <c r="J1638" i="4"/>
  <c r="K1638" i="4" s="1"/>
  <c r="J1626" i="4"/>
  <c r="K1626" i="4" s="1"/>
  <c r="J1614" i="4"/>
  <c r="K1614" i="4" s="1"/>
  <c r="J1602" i="4"/>
  <c r="K1602" i="4" s="1"/>
  <c r="J1590" i="4"/>
  <c r="K1590" i="4" s="1"/>
  <c r="J1578" i="4"/>
  <c r="K1578" i="4" s="1"/>
  <c r="J1566" i="4"/>
  <c r="K1566" i="4" s="1"/>
  <c r="J1554" i="4"/>
  <c r="K1554" i="4" s="1"/>
  <c r="J1542" i="4"/>
  <c r="K1542" i="4" s="1"/>
  <c r="J1530" i="4"/>
  <c r="K1530" i="4" s="1"/>
  <c r="J1518" i="4"/>
  <c r="K1518" i="4" s="1"/>
  <c r="J1506" i="4"/>
  <c r="K1506" i="4" s="1"/>
  <c r="J1494" i="4"/>
  <c r="K1494" i="4" s="1"/>
  <c r="J1482" i="4"/>
  <c r="K1482" i="4" s="1"/>
  <c r="J1470" i="4"/>
  <c r="K1470" i="4" s="1"/>
  <c r="J1458" i="4"/>
  <c r="K1458" i="4" s="1"/>
  <c r="J1446" i="4"/>
  <c r="K1446" i="4" s="1"/>
  <c r="J1434" i="4"/>
  <c r="K1434" i="4" s="1"/>
  <c r="J1422" i="4"/>
  <c r="K1422" i="4" s="1"/>
  <c r="J1410" i="4"/>
  <c r="K1410" i="4" s="1"/>
  <c r="J1398" i="4"/>
  <c r="K1398" i="4" s="1"/>
  <c r="J1386" i="4"/>
  <c r="K1386" i="4" s="1"/>
  <c r="J1374" i="4"/>
  <c r="K1374" i="4" s="1"/>
  <c r="J1362" i="4"/>
  <c r="K1362" i="4" s="1"/>
  <c r="J1350" i="4"/>
  <c r="K1350" i="4" s="1"/>
  <c r="J1338" i="4"/>
  <c r="K1338" i="4" s="1"/>
  <c r="J1326" i="4"/>
  <c r="K1326" i="4" s="1"/>
  <c r="J1314" i="4"/>
  <c r="K1314" i="4" s="1"/>
  <c r="J1302" i="4"/>
  <c r="K1302" i="4" s="1"/>
  <c r="J1290" i="4"/>
  <c r="K1290" i="4" s="1"/>
  <c r="J1278" i="4"/>
  <c r="K1278" i="4" s="1"/>
  <c r="J1266" i="4"/>
  <c r="K1266" i="4" s="1"/>
  <c r="J1254" i="4"/>
  <c r="K1254" i="4" s="1"/>
  <c r="J1242" i="4"/>
  <c r="K1242" i="4" s="1"/>
  <c r="J1230" i="4"/>
  <c r="K1230" i="4" s="1"/>
  <c r="J1218" i="4"/>
  <c r="K1218" i="4" s="1"/>
  <c r="J1206" i="4"/>
  <c r="K1206" i="4" s="1"/>
  <c r="J1194" i="4"/>
  <c r="K1194" i="4" s="1"/>
  <c r="J1182" i="4"/>
  <c r="K1182" i="4" s="1"/>
  <c r="J1170" i="4"/>
  <c r="K1170" i="4" s="1"/>
  <c r="J1158" i="4"/>
  <c r="K1158" i="4" s="1"/>
  <c r="J1146" i="4"/>
  <c r="K1146" i="4" s="1"/>
  <c r="J1134" i="4"/>
  <c r="K1134" i="4" s="1"/>
  <c r="J1122" i="4"/>
  <c r="K1122" i="4" s="1"/>
  <c r="J1110" i="4"/>
  <c r="K1110" i="4" s="1"/>
  <c r="J1098" i="4"/>
  <c r="K1098" i="4" s="1"/>
  <c r="J1086" i="4"/>
  <c r="K1086" i="4" s="1"/>
  <c r="J1074" i="4"/>
  <c r="K1074" i="4" s="1"/>
  <c r="J1062" i="4"/>
  <c r="K1062" i="4" s="1"/>
  <c r="J1050" i="4"/>
  <c r="K1050" i="4" s="1"/>
  <c r="J1038" i="4"/>
  <c r="K1038" i="4" s="1"/>
  <c r="J1026" i="4"/>
  <c r="K1026" i="4" s="1"/>
  <c r="J1014" i="4"/>
  <c r="K1014" i="4" s="1"/>
  <c r="J1002" i="4"/>
  <c r="K1002" i="4" s="1"/>
  <c r="J990" i="4"/>
  <c r="K990" i="4" s="1"/>
  <c r="J978" i="4"/>
  <c r="K978" i="4" s="1"/>
  <c r="J966" i="4"/>
  <c r="K966" i="4" s="1"/>
  <c r="J2199" i="4"/>
  <c r="K2199" i="4" s="1"/>
  <c r="J2177" i="4"/>
  <c r="K2177" i="4" s="1"/>
  <c r="J2140" i="4"/>
  <c r="K2140" i="4" s="1"/>
  <c r="J2122" i="4"/>
  <c r="K2122" i="4" s="1"/>
  <c r="J2107" i="4"/>
  <c r="K2107" i="4" s="1"/>
  <c r="J2092" i="4"/>
  <c r="K2092" i="4" s="1"/>
  <c r="J2074" i="4"/>
  <c r="K2074" i="4" s="1"/>
  <c r="J2059" i="4"/>
  <c r="K2059" i="4" s="1"/>
  <c r="J2044" i="4"/>
  <c r="K2044" i="4" s="1"/>
  <c r="J2026" i="4"/>
  <c r="K2026" i="4" s="1"/>
  <c r="J2011" i="4"/>
  <c r="K2011" i="4" s="1"/>
  <c r="J1996" i="4"/>
  <c r="K1996" i="4" s="1"/>
  <c r="J1978" i="4"/>
  <c r="K1978" i="4" s="1"/>
  <c r="J1963" i="4"/>
  <c r="K1963" i="4" s="1"/>
  <c r="J1948" i="4"/>
  <c r="K1948" i="4" s="1"/>
  <c r="J1930" i="4"/>
  <c r="K1930" i="4" s="1"/>
  <c r="J1902" i="4"/>
  <c r="K1902" i="4" s="1"/>
  <c r="J2334" i="4"/>
  <c r="K2334" i="4" s="1"/>
  <c r="J2271" i="4"/>
  <c r="K2271" i="4" s="1"/>
  <c r="J2216" i="4"/>
  <c r="K2216" i="4" s="1"/>
  <c r="J2155" i="4"/>
  <c r="K2155" i="4" s="1"/>
  <c r="J1915" i="4"/>
  <c r="K1915" i="4" s="1"/>
  <c r="J1889" i="4"/>
  <c r="K1889" i="4" s="1"/>
  <c r="J1877" i="4"/>
  <c r="K1877" i="4" s="1"/>
  <c r="J1865" i="4"/>
  <c r="K1865" i="4" s="1"/>
  <c r="J1853" i="4"/>
  <c r="K1853" i="4" s="1"/>
  <c r="J1841" i="4"/>
  <c r="K1841" i="4" s="1"/>
  <c r="J1829" i="4"/>
  <c r="K1829" i="4" s="1"/>
  <c r="J1817" i="4"/>
  <c r="K1817" i="4" s="1"/>
  <c r="J1805" i="4"/>
  <c r="K1805" i="4" s="1"/>
  <c r="J1793" i="4"/>
  <c r="K1793" i="4" s="1"/>
  <c r="J1781" i="4"/>
  <c r="K1781" i="4" s="1"/>
  <c r="J1769" i="4"/>
  <c r="K1769" i="4" s="1"/>
  <c r="J1757" i="4"/>
  <c r="K1757" i="4" s="1"/>
  <c r="J1745" i="4"/>
  <c r="K1745" i="4" s="1"/>
  <c r="J1733" i="4"/>
  <c r="K1733" i="4" s="1"/>
  <c r="J1721" i="4"/>
  <c r="K1721" i="4" s="1"/>
  <c r="J1709" i="4"/>
  <c r="K1709" i="4" s="1"/>
  <c r="J1697" i="4"/>
  <c r="K1697" i="4" s="1"/>
  <c r="J1685" i="4"/>
  <c r="K1685" i="4" s="1"/>
  <c r="J1673" i="4"/>
  <c r="K1673" i="4" s="1"/>
  <c r="J1661" i="4"/>
  <c r="K1661" i="4" s="1"/>
  <c r="J1649" i="4"/>
  <c r="K1649" i="4" s="1"/>
  <c r="J1637" i="4"/>
  <c r="K1637" i="4" s="1"/>
  <c r="J1625" i="4"/>
  <c r="K1625" i="4" s="1"/>
  <c r="J1613" i="4"/>
  <c r="K1613" i="4" s="1"/>
  <c r="J1601" i="4"/>
  <c r="K1601" i="4" s="1"/>
  <c r="J1589" i="4"/>
  <c r="K1589" i="4" s="1"/>
  <c r="J1577" i="4"/>
  <c r="K1577" i="4" s="1"/>
  <c r="J1565" i="4"/>
  <c r="K1565" i="4" s="1"/>
  <c r="J1553" i="4"/>
  <c r="K1553" i="4" s="1"/>
  <c r="J1541" i="4"/>
  <c r="K1541" i="4" s="1"/>
  <c r="J1529" i="4"/>
  <c r="K1529" i="4" s="1"/>
  <c r="J1517" i="4"/>
  <c r="K1517" i="4" s="1"/>
  <c r="J1505" i="4"/>
  <c r="K1505" i="4" s="1"/>
  <c r="J1493" i="4"/>
  <c r="K1493" i="4" s="1"/>
  <c r="J1481" i="4"/>
  <c r="K1481" i="4" s="1"/>
  <c r="J1469" i="4"/>
  <c r="K1469" i="4" s="1"/>
  <c r="J1457" i="4"/>
  <c r="K1457" i="4" s="1"/>
  <c r="J1445" i="4"/>
  <c r="K1445" i="4" s="1"/>
  <c r="J1433" i="4"/>
  <c r="K1433" i="4" s="1"/>
  <c r="J1421" i="4"/>
  <c r="K1421" i="4" s="1"/>
  <c r="J1409" i="4"/>
  <c r="K1409" i="4" s="1"/>
  <c r="J1397" i="4"/>
  <c r="K1397" i="4" s="1"/>
  <c r="J1385" i="4"/>
  <c r="K1385" i="4" s="1"/>
  <c r="J1373" i="4"/>
  <c r="K1373" i="4" s="1"/>
  <c r="J1361" i="4"/>
  <c r="K1361" i="4" s="1"/>
  <c r="J1349" i="4"/>
  <c r="K1349" i="4" s="1"/>
  <c r="J1337" i="4"/>
  <c r="K1337" i="4" s="1"/>
  <c r="J1325" i="4"/>
  <c r="K1325" i="4" s="1"/>
  <c r="J1313" i="4"/>
  <c r="K1313" i="4" s="1"/>
  <c r="J2238" i="4"/>
  <c r="K2238" i="4" s="1"/>
  <c r="J2176" i="4"/>
  <c r="K2176" i="4" s="1"/>
  <c r="J2139" i="4"/>
  <c r="K2139" i="4" s="1"/>
  <c r="J2121" i="4"/>
  <c r="K2121" i="4" s="1"/>
  <c r="J2106" i="4"/>
  <c r="K2106" i="4" s="1"/>
  <c r="J2091" i="4"/>
  <c r="K2091" i="4" s="1"/>
  <c r="J2073" i="4"/>
  <c r="K2073" i="4" s="1"/>
  <c r="J2058" i="4"/>
  <c r="K2058" i="4" s="1"/>
  <c r="J2043" i="4"/>
  <c r="K2043" i="4" s="1"/>
  <c r="J2025" i="4"/>
  <c r="K2025" i="4" s="1"/>
  <c r="J2010" i="4"/>
  <c r="K2010" i="4" s="1"/>
  <c r="J1995" i="4"/>
  <c r="K1995" i="4" s="1"/>
  <c r="J1977" i="4"/>
  <c r="K1977" i="4" s="1"/>
  <c r="J1962" i="4"/>
  <c r="K1962" i="4" s="1"/>
  <c r="J1947" i="4"/>
  <c r="K1947" i="4" s="1"/>
  <c r="J1929" i="4"/>
  <c r="K1929" i="4" s="1"/>
  <c r="J1901" i="4"/>
  <c r="K1901" i="4" s="1"/>
  <c r="J2322" i="4"/>
  <c r="K2322" i="4" s="1"/>
  <c r="J2154" i="4"/>
  <c r="K2154" i="4" s="1"/>
  <c r="J1914" i="4"/>
  <c r="K1914" i="4" s="1"/>
  <c r="J1888" i="4"/>
  <c r="K1888" i="4" s="1"/>
  <c r="J1876" i="4"/>
  <c r="K1876" i="4" s="1"/>
  <c r="J1864" i="4"/>
  <c r="K1864" i="4" s="1"/>
  <c r="J1852" i="4"/>
  <c r="K1852" i="4" s="1"/>
  <c r="J1840" i="4"/>
  <c r="K1840" i="4" s="1"/>
  <c r="J1828" i="4"/>
  <c r="K1828" i="4" s="1"/>
  <c r="J1816" i="4"/>
  <c r="K1816" i="4" s="1"/>
  <c r="J1804" i="4"/>
  <c r="K1804" i="4" s="1"/>
  <c r="J1792" i="4"/>
  <c r="K1792" i="4" s="1"/>
  <c r="J1780" i="4"/>
  <c r="K1780" i="4" s="1"/>
  <c r="J1768" i="4"/>
  <c r="K1768" i="4" s="1"/>
  <c r="J1756" i="4"/>
  <c r="K1756" i="4" s="1"/>
  <c r="J1744" i="4"/>
  <c r="K1744" i="4" s="1"/>
  <c r="J1732" i="4"/>
  <c r="K1732" i="4" s="1"/>
  <c r="J1720" i="4"/>
  <c r="K1720" i="4" s="1"/>
  <c r="J1708" i="4"/>
  <c r="K1708" i="4" s="1"/>
  <c r="J1696" i="4"/>
  <c r="K1696" i="4" s="1"/>
  <c r="J1684" i="4"/>
  <c r="K1684" i="4" s="1"/>
  <c r="J1672" i="4"/>
  <c r="K1672" i="4" s="1"/>
  <c r="J1660" i="4"/>
  <c r="K1660" i="4" s="1"/>
  <c r="J1648" i="4"/>
  <c r="K1648" i="4" s="1"/>
  <c r="J1636" i="4"/>
  <c r="K1636" i="4" s="1"/>
  <c r="J1624" i="4"/>
  <c r="K1624" i="4" s="1"/>
  <c r="J1612" i="4"/>
  <c r="K1612" i="4" s="1"/>
  <c r="J1600" i="4"/>
  <c r="K1600" i="4" s="1"/>
  <c r="J1588" i="4"/>
  <c r="K1588" i="4" s="1"/>
  <c r="J1576" i="4"/>
  <c r="K1576" i="4" s="1"/>
  <c r="J1564" i="4"/>
  <c r="K1564" i="4" s="1"/>
  <c r="J1552" i="4"/>
  <c r="K1552" i="4" s="1"/>
  <c r="J1540" i="4"/>
  <c r="K1540" i="4" s="1"/>
  <c r="J1528" i="4"/>
  <c r="K1528" i="4" s="1"/>
  <c r="J1516" i="4"/>
  <c r="K1516" i="4" s="1"/>
  <c r="J1504" i="4"/>
  <c r="K1504" i="4" s="1"/>
  <c r="J1492" i="4"/>
  <c r="K1492" i="4" s="1"/>
  <c r="J1480" i="4"/>
  <c r="K1480" i="4" s="1"/>
  <c r="J1468" i="4"/>
  <c r="K1468" i="4" s="1"/>
  <c r="J1456" i="4"/>
  <c r="K1456" i="4" s="1"/>
  <c r="J1444" i="4"/>
  <c r="K1444" i="4" s="1"/>
  <c r="J1432" i="4"/>
  <c r="K1432" i="4" s="1"/>
  <c r="J1420" i="4"/>
  <c r="K1420" i="4" s="1"/>
  <c r="J1408" i="4"/>
  <c r="K1408" i="4" s="1"/>
  <c r="J1396" i="4"/>
  <c r="K1396" i="4" s="1"/>
  <c r="J1384" i="4"/>
  <c r="K1384" i="4" s="1"/>
  <c r="J1372" i="4"/>
  <c r="K1372" i="4" s="1"/>
  <c r="J1360" i="4"/>
  <c r="K1360" i="4" s="1"/>
  <c r="J1348" i="4"/>
  <c r="K1348" i="4" s="1"/>
  <c r="J1336" i="4"/>
  <c r="K1336" i="4" s="1"/>
  <c r="J1324" i="4"/>
  <c r="K1324" i="4" s="1"/>
  <c r="J1312" i="4"/>
  <c r="K1312" i="4" s="1"/>
  <c r="J1300" i="4"/>
  <c r="K1300" i="4" s="1"/>
  <c r="J1288" i="4"/>
  <c r="K1288" i="4" s="1"/>
  <c r="J1276" i="4"/>
  <c r="K1276" i="4" s="1"/>
  <c r="J1264" i="4"/>
  <c r="K1264" i="4" s="1"/>
  <c r="J1252" i="4"/>
  <c r="K1252" i="4" s="1"/>
  <c r="J1240" i="4"/>
  <c r="K1240" i="4" s="1"/>
  <c r="J1228" i="4"/>
  <c r="K1228" i="4" s="1"/>
  <c r="J1216" i="4"/>
  <c r="K1216" i="4" s="1"/>
  <c r="J1204" i="4"/>
  <c r="K1204" i="4" s="1"/>
  <c r="J1192" i="4"/>
  <c r="K1192" i="4" s="1"/>
  <c r="J2237" i="4"/>
  <c r="K2237" i="4" s="1"/>
  <c r="J2214" i="4"/>
  <c r="K2214" i="4" s="1"/>
  <c r="J2192" i="4"/>
  <c r="K2192" i="4" s="1"/>
  <c r="J2175" i="4"/>
  <c r="K2175" i="4" s="1"/>
  <c r="J2135" i="4"/>
  <c r="K2135" i="4" s="1"/>
  <c r="J2120" i="4"/>
  <c r="K2120" i="4" s="1"/>
  <c r="J2105" i="4"/>
  <c r="K2105" i="4" s="1"/>
  <c r="J2087" i="4"/>
  <c r="K2087" i="4" s="1"/>
  <c r="J2072" i="4"/>
  <c r="K2072" i="4" s="1"/>
  <c r="J2057" i="4"/>
  <c r="K2057" i="4" s="1"/>
  <c r="J2039" i="4"/>
  <c r="K2039" i="4" s="1"/>
  <c r="J2024" i="4"/>
  <c r="K2024" i="4" s="1"/>
  <c r="J2009" i="4"/>
  <c r="K2009" i="4" s="1"/>
  <c r="J1991" i="4"/>
  <c r="K1991" i="4" s="1"/>
  <c r="J1976" i="4"/>
  <c r="K1976" i="4" s="1"/>
  <c r="J1961" i="4"/>
  <c r="K1961" i="4" s="1"/>
  <c r="J1943" i="4"/>
  <c r="K1943" i="4" s="1"/>
  <c r="J1928" i="4"/>
  <c r="K1928" i="4" s="1"/>
  <c r="J1900" i="4"/>
  <c r="K1900" i="4" s="1"/>
  <c r="J2262" i="4"/>
  <c r="K2262" i="4" s="1"/>
  <c r="J2153" i="4"/>
  <c r="K2153" i="4" s="1"/>
  <c r="J1913" i="4"/>
  <c r="K1913" i="4" s="1"/>
  <c r="J1887" i="4"/>
  <c r="K1887" i="4" s="1"/>
  <c r="J1875" i="4"/>
  <c r="K1875" i="4" s="1"/>
  <c r="J1863" i="4"/>
  <c r="K1863" i="4" s="1"/>
  <c r="J1851" i="4"/>
  <c r="K1851" i="4" s="1"/>
  <c r="J1839" i="4"/>
  <c r="K1839" i="4" s="1"/>
  <c r="J1827" i="4"/>
  <c r="K1827" i="4" s="1"/>
  <c r="J1815" i="4"/>
  <c r="K1815" i="4" s="1"/>
  <c r="J1803" i="4"/>
  <c r="K1803" i="4" s="1"/>
  <c r="J1791" i="4"/>
  <c r="K1791" i="4" s="1"/>
  <c r="J1779" i="4"/>
  <c r="K1779" i="4" s="1"/>
  <c r="J1767" i="4"/>
  <c r="K1767" i="4" s="1"/>
  <c r="J1755" i="4"/>
  <c r="K1755" i="4" s="1"/>
  <c r="J1743" i="4"/>
  <c r="K1743" i="4" s="1"/>
  <c r="J1731" i="4"/>
  <c r="K1731" i="4" s="1"/>
  <c r="J1719" i="4"/>
  <c r="K1719" i="4" s="1"/>
  <c r="J1707" i="4"/>
  <c r="K1707" i="4" s="1"/>
  <c r="J1695" i="4"/>
  <c r="K1695" i="4" s="1"/>
  <c r="J1683" i="4"/>
  <c r="K1683" i="4" s="1"/>
  <c r="J1671" i="4"/>
  <c r="K1671" i="4" s="1"/>
  <c r="J1659" i="4"/>
  <c r="K1659" i="4" s="1"/>
  <c r="J1647" i="4"/>
  <c r="K1647" i="4" s="1"/>
  <c r="J1635" i="4"/>
  <c r="K1635" i="4" s="1"/>
  <c r="J1623" i="4"/>
  <c r="K1623" i="4" s="1"/>
  <c r="J1611" i="4"/>
  <c r="K1611" i="4" s="1"/>
  <c r="J1599" i="4"/>
  <c r="K1599" i="4" s="1"/>
  <c r="J1587" i="4"/>
  <c r="K1587" i="4" s="1"/>
  <c r="J1575" i="4"/>
  <c r="K1575" i="4" s="1"/>
  <c r="J1563" i="4"/>
  <c r="K1563" i="4" s="1"/>
  <c r="J1551" i="4"/>
  <c r="K1551" i="4" s="1"/>
  <c r="J1539" i="4"/>
  <c r="K1539" i="4" s="1"/>
  <c r="J1527" i="4"/>
  <c r="K1527" i="4" s="1"/>
  <c r="J1515" i="4"/>
  <c r="K1515" i="4" s="1"/>
  <c r="J1503" i="4"/>
  <c r="K1503" i="4" s="1"/>
  <c r="J1491" i="4"/>
  <c r="K1491" i="4" s="1"/>
  <c r="J1479" i="4"/>
  <c r="K1479" i="4" s="1"/>
  <c r="J1467" i="4"/>
  <c r="K1467" i="4" s="1"/>
  <c r="J1455" i="4"/>
  <c r="K1455" i="4" s="1"/>
  <c r="J1443" i="4"/>
  <c r="K1443" i="4" s="1"/>
  <c r="J1431" i="4"/>
  <c r="K1431" i="4" s="1"/>
  <c r="J1419" i="4"/>
  <c r="K1419" i="4" s="1"/>
  <c r="J1407" i="4"/>
  <c r="K1407" i="4" s="1"/>
  <c r="J1395" i="4"/>
  <c r="K1395" i="4" s="1"/>
  <c r="J1383" i="4"/>
  <c r="K1383" i="4" s="1"/>
  <c r="J1371" i="4"/>
  <c r="K1371" i="4" s="1"/>
  <c r="J1359" i="4"/>
  <c r="K1359" i="4" s="1"/>
  <c r="J1347" i="4"/>
  <c r="K1347" i="4" s="1"/>
  <c r="J1335" i="4"/>
  <c r="K1335" i="4" s="1"/>
  <c r="J1323" i="4"/>
  <c r="K1323" i="4" s="1"/>
  <c r="J1311" i="4"/>
  <c r="K1311" i="4" s="1"/>
  <c r="J1299" i="4"/>
  <c r="K1299" i="4" s="1"/>
  <c r="J1287" i="4"/>
  <c r="K1287" i="4" s="1"/>
  <c r="J1275" i="4"/>
  <c r="K1275" i="4" s="1"/>
  <c r="J1263" i="4"/>
  <c r="K1263" i="4" s="1"/>
  <c r="J1251" i="4"/>
  <c r="K1251" i="4" s="1"/>
  <c r="J1239" i="4"/>
  <c r="K1239" i="4" s="1"/>
  <c r="J1227" i="4"/>
  <c r="K1227" i="4" s="1"/>
  <c r="J1215" i="4"/>
  <c r="K1215" i="4" s="1"/>
  <c r="J1203" i="4"/>
  <c r="K1203" i="4" s="1"/>
  <c r="J2236" i="4"/>
  <c r="K2236" i="4" s="1"/>
  <c r="J2213" i="4"/>
  <c r="K2213" i="4" s="1"/>
  <c r="J2191" i="4"/>
  <c r="K2191" i="4" s="1"/>
  <c r="J2134" i="4"/>
  <c r="K2134" i="4" s="1"/>
  <c r="J2119" i="4"/>
  <c r="K2119" i="4" s="1"/>
  <c r="J2104" i="4"/>
  <c r="K2104" i="4" s="1"/>
  <c r="J2086" i="4"/>
  <c r="K2086" i="4" s="1"/>
  <c r="J2071" i="4"/>
  <c r="K2071" i="4" s="1"/>
  <c r="J2056" i="4"/>
  <c r="K2056" i="4" s="1"/>
  <c r="J2038" i="4"/>
  <c r="K2038" i="4" s="1"/>
  <c r="J2023" i="4"/>
  <c r="K2023" i="4" s="1"/>
  <c r="J2008" i="4"/>
  <c r="K2008" i="4" s="1"/>
  <c r="J1990" i="4"/>
  <c r="K1990" i="4" s="1"/>
  <c r="J1975" i="4"/>
  <c r="K1975" i="4" s="1"/>
  <c r="J1960" i="4"/>
  <c r="K1960" i="4" s="1"/>
  <c r="J1942" i="4"/>
  <c r="K1942" i="4" s="1"/>
  <c r="J1927" i="4"/>
  <c r="K1927" i="4" s="1"/>
  <c r="J1899" i="4"/>
  <c r="K1899" i="4" s="1"/>
  <c r="J2310" i="4"/>
  <c r="K2310" i="4" s="1"/>
  <c r="J2261" i="4"/>
  <c r="K2261" i="4" s="1"/>
  <c r="J2152" i="4"/>
  <c r="K2152" i="4" s="1"/>
  <c r="J1912" i="4"/>
  <c r="K1912" i="4" s="1"/>
  <c r="J1886" i="4"/>
  <c r="K1886" i="4" s="1"/>
  <c r="J1874" i="4"/>
  <c r="K1874" i="4" s="1"/>
  <c r="J1862" i="4"/>
  <c r="K1862" i="4" s="1"/>
  <c r="J1850" i="4"/>
  <c r="K1850" i="4" s="1"/>
  <c r="J1838" i="4"/>
  <c r="K1838" i="4" s="1"/>
  <c r="J1826" i="4"/>
  <c r="K1826" i="4" s="1"/>
  <c r="J1814" i="4"/>
  <c r="K1814" i="4" s="1"/>
  <c r="J1802" i="4"/>
  <c r="K1802" i="4" s="1"/>
  <c r="J1790" i="4"/>
  <c r="K1790" i="4" s="1"/>
  <c r="J1778" i="4"/>
  <c r="K1778" i="4" s="1"/>
  <c r="J1766" i="4"/>
  <c r="K1766" i="4" s="1"/>
  <c r="J1754" i="4"/>
  <c r="K1754" i="4" s="1"/>
  <c r="J1742" i="4"/>
  <c r="K1742" i="4" s="1"/>
  <c r="J1730" i="4"/>
  <c r="K1730" i="4" s="1"/>
  <c r="J1718" i="4"/>
  <c r="K1718" i="4" s="1"/>
  <c r="J1706" i="4"/>
  <c r="K1706" i="4" s="1"/>
  <c r="J1694" i="4"/>
  <c r="K1694" i="4" s="1"/>
  <c r="J1682" i="4"/>
  <c r="K1682" i="4" s="1"/>
  <c r="J1670" i="4"/>
  <c r="K1670" i="4" s="1"/>
  <c r="J1658" i="4"/>
  <c r="K1658" i="4" s="1"/>
  <c r="J1646" i="4"/>
  <c r="K1646" i="4" s="1"/>
  <c r="J1634" i="4"/>
  <c r="K1634" i="4" s="1"/>
  <c r="J1622" i="4"/>
  <c r="K1622" i="4" s="1"/>
  <c r="J1610" i="4"/>
  <c r="K1610" i="4" s="1"/>
  <c r="J1598" i="4"/>
  <c r="K1598" i="4" s="1"/>
  <c r="J1586" i="4"/>
  <c r="K1586" i="4" s="1"/>
  <c r="J1574" i="4"/>
  <c r="K1574" i="4" s="1"/>
  <c r="J1562" i="4"/>
  <c r="K1562" i="4" s="1"/>
  <c r="J1550" i="4"/>
  <c r="K1550" i="4" s="1"/>
  <c r="J1538" i="4"/>
  <c r="K1538" i="4" s="1"/>
  <c r="J1526" i="4"/>
  <c r="K1526" i="4" s="1"/>
  <c r="J1514" i="4"/>
  <c r="K1514" i="4" s="1"/>
  <c r="J1502" i="4"/>
  <c r="K1502" i="4" s="1"/>
  <c r="J1490" i="4"/>
  <c r="K1490" i="4" s="1"/>
  <c r="J1478" i="4"/>
  <c r="K1478" i="4" s="1"/>
  <c r="J1466" i="4"/>
  <c r="K1466" i="4" s="1"/>
  <c r="J1454" i="4"/>
  <c r="K1454" i="4" s="1"/>
  <c r="J1442" i="4"/>
  <c r="K1442" i="4" s="1"/>
  <c r="J1430" i="4"/>
  <c r="K1430" i="4" s="1"/>
  <c r="J1418" i="4"/>
  <c r="K1418" i="4" s="1"/>
  <c r="J1406" i="4"/>
  <c r="K1406" i="4" s="1"/>
  <c r="J1394" i="4"/>
  <c r="K1394" i="4" s="1"/>
  <c r="J1382" i="4"/>
  <c r="K1382" i="4" s="1"/>
  <c r="J1370" i="4"/>
  <c r="K1370" i="4" s="1"/>
  <c r="J1358" i="4"/>
  <c r="K1358" i="4" s="1"/>
  <c r="J1346" i="4"/>
  <c r="K1346" i="4" s="1"/>
  <c r="J1334" i="4"/>
  <c r="K1334" i="4" s="1"/>
  <c r="J1322" i="4"/>
  <c r="K1322" i="4" s="1"/>
  <c r="J1310" i="4"/>
  <c r="K1310" i="4" s="1"/>
  <c r="J1298" i="4"/>
  <c r="K1298" i="4" s="1"/>
  <c r="J1286" i="4"/>
  <c r="K1286" i="4" s="1"/>
  <c r="J1274" i="4"/>
  <c r="K1274" i="4" s="1"/>
  <c r="J1262" i="4"/>
  <c r="K1262" i="4" s="1"/>
  <c r="J1250" i="4"/>
  <c r="K1250" i="4" s="1"/>
  <c r="J1238" i="4"/>
  <c r="K1238" i="4" s="1"/>
  <c r="J1226" i="4"/>
  <c r="K1226" i="4" s="1"/>
  <c r="J1214" i="4"/>
  <c r="K1214" i="4" s="1"/>
  <c r="J1202" i="4"/>
  <c r="K1202" i="4" s="1"/>
  <c r="J2260" i="4"/>
  <c r="K2260" i="4" s="1"/>
  <c r="J2235" i="4"/>
  <c r="K2235" i="4" s="1"/>
  <c r="J2212" i="4"/>
  <c r="K2212" i="4" s="1"/>
  <c r="J2190" i="4"/>
  <c r="K2190" i="4" s="1"/>
  <c r="J2168" i="4"/>
  <c r="K2168" i="4" s="1"/>
  <c r="J2133" i="4"/>
  <c r="K2133" i="4" s="1"/>
  <c r="J2118" i="4"/>
  <c r="K2118" i="4" s="1"/>
  <c r="J2103" i="4"/>
  <c r="K2103" i="4" s="1"/>
  <c r="J2085" i="4"/>
  <c r="K2085" i="4" s="1"/>
  <c r="J2070" i="4"/>
  <c r="K2070" i="4" s="1"/>
  <c r="J2055" i="4"/>
  <c r="K2055" i="4" s="1"/>
  <c r="J2037" i="4"/>
  <c r="K2037" i="4" s="1"/>
  <c r="J2022" i="4"/>
  <c r="K2022" i="4" s="1"/>
  <c r="J2007" i="4"/>
  <c r="K2007" i="4" s="1"/>
  <c r="J1989" i="4"/>
  <c r="K1989" i="4" s="1"/>
  <c r="J1974" i="4"/>
  <c r="K1974" i="4" s="1"/>
  <c r="J1959" i="4"/>
  <c r="K1959" i="4" s="1"/>
  <c r="J1941" i="4"/>
  <c r="K1941" i="4" s="1"/>
  <c r="J1926" i="4"/>
  <c r="K1926" i="4" s="1"/>
  <c r="J1898" i="4"/>
  <c r="K1898" i="4" s="1"/>
  <c r="J2151" i="4"/>
  <c r="K2151" i="4" s="1"/>
  <c r="J1911" i="4"/>
  <c r="K1911" i="4" s="1"/>
  <c r="J1885" i="4"/>
  <c r="K1885" i="4" s="1"/>
  <c r="J1873" i="4"/>
  <c r="K1873" i="4" s="1"/>
  <c r="J1861" i="4"/>
  <c r="K1861" i="4" s="1"/>
  <c r="J1849" i="4"/>
  <c r="K1849" i="4" s="1"/>
  <c r="J1837" i="4"/>
  <c r="K1837" i="4" s="1"/>
  <c r="J1825" i="4"/>
  <c r="K1825" i="4" s="1"/>
  <c r="J1813" i="4"/>
  <c r="K1813" i="4" s="1"/>
  <c r="J1801" i="4"/>
  <c r="K1801" i="4" s="1"/>
  <c r="J1789" i="4"/>
  <c r="K1789" i="4" s="1"/>
  <c r="J1777" i="4"/>
  <c r="K1777" i="4" s="1"/>
  <c r="J1765" i="4"/>
  <c r="K1765" i="4" s="1"/>
  <c r="J1753" i="4"/>
  <c r="K1753" i="4" s="1"/>
  <c r="J1741" i="4"/>
  <c r="K1741" i="4" s="1"/>
  <c r="J1729" i="4"/>
  <c r="K1729" i="4" s="1"/>
  <c r="J1717" i="4"/>
  <c r="K1717" i="4" s="1"/>
  <c r="J1705" i="4"/>
  <c r="K1705" i="4" s="1"/>
  <c r="J1693" i="4"/>
  <c r="K1693" i="4" s="1"/>
  <c r="J1681" i="4"/>
  <c r="K1681" i="4" s="1"/>
  <c r="J1669" i="4"/>
  <c r="K1669" i="4" s="1"/>
  <c r="J1657" i="4"/>
  <c r="K1657" i="4" s="1"/>
  <c r="J1645" i="4"/>
  <c r="K1645" i="4" s="1"/>
  <c r="J1633" i="4"/>
  <c r="K1633" i="4" s="1"/>
  <c r="J1621" i="4"/>
  <c r="K1621" i="4" s="1"/>
  <c r="J1609" i="4"/>
  <c r="K1609" i="4" s="1"/>
  <c r="J1597" i="4"/>
  <c r="K1597" i="4" s="1"/>
  <c r="J1585" i="4"/>
  <c r="K1585" i="4" s="1"/>
  <c r="J1573" i="4"/>
  <c r="K1573" i="4" s="1"/>
  <c r="J1561" i="4"/>
  <c r="K1561" i="4" s="1"/>
  <c r="J1549" i="4"/>
  <c r="K1549" i="4" s="1"/>
  <c r="J1537" i="4"/>
  <c r="K1537" i="4" s="1"/>
  <c r="J1525" i="4"/>
  <c r="K1525" i="4" s="1"/>
  <c r="J1513" i="4"/>
  <c r="K1513" i="4" s="1"/>
  <c r="J1501" i="4"/>
  <c r="K1501" i="4" s="1"/>
  <c r="J1489" i="4"/>
  <c r="K1489" i="4" s="1"/>
  <c r="J1477" i="4"/>
  <c r="K1477" i="4" s="1"/>
  <c r="J1465" i="4"/>
  <c r="K1465" i="4" s="1"/>
  <c r="J1453" i="4"/>
  <c r="K1453" i="4" s="1"/>
  <c r="J1441" i="4"/>
  <c r="K1441" i="4" s="1"/>
  <c r="J1429" i="4"/>
  <c r="K1429" i="4" s="1"/>
  <c r="J1417" i="4"/>
  <c r="K1417" i="4" s="1"/>
  <c r="J1405" i="4"/>
  <c r="K1405" i="4" s="1"/>
  <c r="J1393" i="4"/>
  <c r="K1393" i="4" s="1"/>
  <c r="J1381" i="4"/>
  <c r="K1381" i="4" s="1"/>
  <c r="J1369" i="4"/>
  <c r="K1369" i="4" s="1"/>
  <c r="J1357" i="4"/>
  <c r="K1357" i="4" s="1"/>
  <c r="J1345" i="4"/>
  <c r="K1345" i="4" s="1"/>
  <c r="J1333" i="4"/>
  <c r="K1333" i="4" s="1"/>
  <c r="J1321" i="4"/>
  <c r="K1321" i="4" s="1"/>
  <c r="J1309" i="4"/>
  <c r="K1309" i="4" s="1"/>
  <c r="J1297" i="4"/>
  <c r="K1297" i="4" s="1"/>
  <c r="J1285" i="4"/>
  <c r="K1285" i="4" s="1"/>
  <c r="J1273" i="4"/>
  <c r="K1273" i="4" s="1"/>
  <c r="J1261" i="4"/>
  <c r="K1261" i="4" s="1"/>
  <c r="J1249" i="4"/>
  <c r="K1249" i="4" s="1"/>
  <c r="J1237" i="4"/>
  <c r="K1237" i="4" s="1"/>
  <c r="J1225" i="4"/>
  <c r="K1225" i="4" s="1"/>
  <c r="J1213" i="4"/>
  <c r="K1213" i="4" s="1"/>
  <c r="J1201" i="4"/>
  <c r="K1201" i="4" s="1"/>
  <c r="J2259" i="4"/>
  <c r="K2259" i="4" s="1"/>
  <c r="J2211" i="4"/>
  <c r="K2211" i="4" s="1"/>
  <c r="J2189" i="4"/>
  <c r="K2189" i="4" s="1"/>
  <c r="J2167" i="4"/>
  <c r="K2167" i="4" s="1"/>
  <c r="J2132" i="4"/>
  <c r="K2132" i="4" s="1"/>
  <c r="J2117" i="4"/>
  <c r="K2117" i="4" s="1"/>
  <c r="J2099" i="4"/>
  <c r="K2099" i="4" s="1"/>
  <c r="J2084" i="4"/>
  <c r="K2084" i="4" s="1"/>
  <c r="J2069" i="4"/>
  <c r="K2069" i="4" s="1"/>
  <c r="J2051" i="4"/>
  <c r="K2051" i="4" s="1"/>
  <c r="J2036" i="4"/>
  <c r="K2036" i="4" s="1"/>
  <c r="J2021" i="4"/>
  <c r="K2021" i="4" s="1"/>
  <c r="J2003" i="4"/>
  <c r="K2003" i="4" s="1"/>
  <c r="J1988" i="4"/>
  <c r="K1988" i="4" s="1"/>
  <c r="J1973" i="4"/>
  <c r="K1973" i="4" s="1"/>
  <c r="J1955" i="4"/>
  <c r="K1955" i="4" s="1"/>
  <c r="J1940" i="4"/>
  <c r="K1940" i="4" s="1"/>
  <c r="J1925" i="4"/>
  <c r="K1925" i="4" s="1"/>
  <c r="J1897" i="4"/>
  <c r="K1897" i="4" s="1"/>
  <c r="J2298" i="4"/>
  <c r="K2298" i="4" s="1"/>
  <c r="J1909" i="4"/>
  <c r="K1909" i="4" s="1"/>
  <c r="J1884" i="4"/>
  <c r="K1884" i="4" s="1"/>
  <c r="J1872" i="4"/>
  <c r="K1872" i="4" s="1"/>
  <c r="J1860" i="4"/>
  <c r="K1860" i="4" s="1"/>
  <c r="J1848" i="4"/>
  <c r="K1848" i="4" s="1"/>
  <c r="J1836" i="4"/>
  <c r="K1836" i="4" s="1"/>
  <c r="J1824" i="4"/>
  <c r="K1824" i="4" s="1"/>
  <c r="J1812" i="4"/>
  <c r="K1812" i="4" s="1"/>
  <c r="J1800" i="4"/>
  <c r="K1800" i="4" s="1"/>
  <c r="J1788" i="4"/>
  <c r="K1788" i="4" s="1"/>
  <c r="J1776" i="4"/>
  <c r="K1776" i="4" s="1"/>
  <c r="J1764" i="4"/>
  <c r="K1764" i="4" s="1"/>
  <c r="J1752" i="4"/>
  <c r="K1752" i="4" s="1"/>
  <c r="J1740" i="4"/>
  <c r="K1740" i="4" s="1"/>
  <c r="J1728" i="4"/>
  <c r="K1728" i="4" s="1"/>
  <c r="J1716" i="4"/>
  <c r="K1716" i="4" s="1"/>
  <c r="J1704" i="4"/>
  <c r="K1704" i="4" s="1"/>
  <c r="J1692" i="4"/>
  <c r="K1692" i="4" s="1"/>
  <c r="J1680" i="4"/>
  <c r="K1680" i="4" s="1"/>
  <c r="J1668" i="4"/>
  <c r="K1668" i="4" s="1"/>
  <c r="J1656" i="4"/>
  <c r="K1656" i="4" s="1"/>
  <c r="J1644" i="4"/>
  <c r="K1644" i="4" s="1"/>
  <c r="J1632" i="4"/>
  <c r="K1632" i="4" s="1"/>
  <c r="J1620" i="4"/>
  <c r="K1620" i="4" s="1"/>
  <c r="J1608" i="4"/>
  <c r="K1608" i="4" s="1"/>
  <c r="J1596" i="4"/>
  <c r="K1596" i="4" s="1"/>
  <c r="J1584" i="4"/>
  <c r="K1584" i="4" s="1"/>
  <c r="J1572" i="4"/>
  <c r="K1572" i="4" s="1"/>
  <c r="J1560" i="4"/>
  <c r="K1560" i="4" s="1"/>
  <c r="J1548" i="4"/>
  <c r="K1548" i="4" s="1"/>
  <c r="J1536" i="4"/>
  <c r="K1536" i="4" s="1"/>
  <c r="J1524" i="4"/>
  <c r="K1524" i="4" s="1"/>
  <c r="J1512" i="4"/>
  <c r="K1512" i="4" s="1"/>
  <c r="J1500" i="4"/>
  <c r="K1500" i="4" s="1"/>
  <c r="J1488" i="4"/>
  <c r="K1488" i="4" s="1"/>
  <c r="J1476" i="4"/>
  <c r="K1476" i="4" s="1"/>
  <c r="J1464" i="4"/>
  <c r="K1464" i="4" s="1"/>
  <c r="J1452" i="4"/>
  <c r="K1452" i="4" s="1"/>
  <c r="J1440" i="4"/>
  <c r="K1440" i="4" s="1"/>
  <c r="J1428" i="4"/>
  <c r="K1428" i="4" s="1"/>
  <c r="J1416" i="4"/>
  <c r="K1416" i="4" s="1"/>
  <c r="J1404" i="4"/>
  <c r="K1404" i="4" s="1"/>
  <c r="J1392" i="4"/>
  <c r="K1392" i="4" s="1"/>
  <c r="J1380" i="4"/>
  <c r="K1380" i="4" s="1"/>
  <c r="J1368" i="4"/>
  <c r="K1368" i="4" s="1"/>
  <c r="J1356" i="4"/>
  <c r="K1356" i="4" s="1"/>
  <c r="J1344" i="4"/>
  <c r="K1344" i="4" s="1"/>
  <c r="J1332" i="4"/>
  <c r="K1332" i="4" s="1"/>
  <c r="J1320" i="4"/>
  <c r="K1320" i="4" s="1"/>
  <c r="J1308" i="4"/>
  <c r="K1308" i="4" s="1"/>
  <c r="J1296" i="4"/>
  <c r="K1296" i="4" s="1"/>
  <c r="J1284" i="4"/>
  <c r="K1284" i="4" s="1"/>
  <c r="J1272" i="4"/>
  <c r="K1272" i="4" s="1"/>
  <c r="J1260" i="4"/>
  <c r="K1260" i="4" s="1"/>
  <c r="J1248" i="4"/>
  <c r="K1248" i="4" s="1"/>
  <c r="J1236" i="4"/>
  <c r="K1236" i="4" s="1"/>
  <c r="J2228" i="4"/>
  <c r="K2228" i="4" s="1"/>
  <c r="J2188" i="4"/>
  <c r="K2188" i="4" s="1"/>
  <c r="J2166" i="4"/>
  <c r="K2166" i="4" s="1"/>
  <c r="J2146" i="4"/>
  <c r="K2146" i="4" s="1"/>
  <c r="J2131" i="4"/>
  <c r="K2131" i="4" s="1"/>
  <c r="J2116" i="4"/>
  <c r="K2116" i="4" s="1"/>
  <c r="J2098" i="4"/>
  <c r="K2098" i="4" s="1"/>
  <c r="J2083" i="4"/>
  <c r="K2083" i="4" s="1"/>
  <c r="J2068" i="4"/>
  <c r="K2068" i="4" s="1"/>
  <c r="J2050" i="4"/>
  <c r="K2050" i="4" s="1"/>
  <c r="J2035" i="4"/>
  <c r="K2035" i="4" s="1"/>
  <c r="J2020" i="4"/>
  <c r="K2020" i="4" s="1"/>
  <c r="J2002" i="4"/>
  <c r="K2002" i="4" s="1"/>
  <c r="J1987" i="4"/>
  <c r="K1987" i="4" s="1"/>
  <c r="J1972" i="4"/>
  <c r="K1972" i="4" s="1"/>
  <c r="J1954" i="4"/>
  <c r="K1954" i="4" s="1"/>
  <c r="J1939" i="4"/>
  <c r="K1939" i="4" s="1"/>
  <c r="J1924" i="4"/>
  <c r="K1924" i="4" s="1"/>
  <c r="J1895" i="4"/>
  <c r="K1895" i="4" s="1"/>
  <c r="J1883" i="4"/>
  <c r="K1883" i="4" s="1"/>
  <c r="J1871" i="4"/>
  <c r="K1871" i="4" s="1"/>
  <c r="J1859" i="4"/>
  <c r="K1859" i="4" s="1"/>
  <c r="J1847" i="4"/>
  <c r="K1847" i="4" s="1"/>
  <c r="J1835" i="4"/>
  <c r="K1835" i="4" s="1"/>
  <c r="J1823" i="4"/>
  <c r="K1823" i="4" s="1"/>
  <c r="J1811" i="4"/>
  <c r="K1811" i="4" s="1"/>
  <c r="J1799" i="4"/>
  <c r="K1799" i="4" s="1"/>
  <c r="J1787" i="4"/>
  <c r="K1787" i="4" s="1"/>
  <c r="J1775" i="4"/>
  <c r="K1775" i="4" s="1"/>
  <c r="J1763" i="4"/>
  <c r="K1763" i="4" s="1"/>
  <c r="J1751" i="4"/>
  <c r="K1751" i="4" s="1"/>
  <c r="J1739" i="4"/>
  <c r="K1739" i="4" s="1"/>
  <c r="J1727" i="4"/>
  <c r="K1727" i="4" s="1"/>
  <c r="J1715" i="4"/>
  <c r="K1715" i="4" s="1"/>
  <c r="J1703" i="4"/>
  <c r="K1703" i="4" s="1"/>
  <c r="J1691" i="4"/>
  <c r="K1691" i="4" s="1"/>
  <c r="J1679" i="4"/>
  <c r="K1679" i="4" s="1"/>
  <c r="J1667" i="4"/>
  <c r="K1667" i="4" s="1"/>
  <c r="J1655" i="4"/>
  <c r="K1655" i="4" s="1"/>
  <c r="J1643" i="4"/>
  <c r="K1643" i="4" s="1"/>
  <c r="J1631" i="4"/>
  <c r="K1631" i="4" s="1"/>
  <c r="J1619" i="4"/>
  <c r="K1619" i="4" s="1"/>
  <c r="J1607" i="4"/>
  <c r="K1607" i="4" s="1"/>
  <c r="J1595" i="4"/>
  <c r="K1595" i="4" s="1"/>
  <c r="J1583" i="4"/>
  <c r="K1583" i="4" s="1"/>
  <c r="J1571" i="4"/>
  <c r="K1571" i="4" s="1"/>
  <c r="J1559" i="4"/>
  <c r="K1559" i="4" s="1"/>
  <c r="J1547" i="4"/>
  <c r="K1547" i="4" s="1"/>
  <c r="J1535" i="4"/>
  <c r="K1535" i="4" s="1"/>
  <c r="J1523" i="4"/>
  <c r="K1523" i="4" s="1"/>
  <c r="J1511" i="4"/>
  <c r="K1511" i="4" s="1"/>
  <c r="J1499" i="4"/>
  <c r="K1499" i="4" s="1"/>
  <c r="J1487" i="4"/>
  <c r="K1487" i="4" s="1"/>
  <c r="J1475" i="4"/>
  <c r="K1475" i="4" s="1"/>
  <c r="J1463" i="4"/>
  <c r="K1463" i="4" s="1"/>
  <c r="J1451" i="4"/>
  <c r="K1451" i="4" s="1"/>
  <c r="J1439" i="4"/>
  <c r="K1439" i="4" s="1"/>
  <c r="J1427" i="4"/>
  <c r="K1427" i="4" s="1"/>
  <c r="J1415" i="4"/>
  <c r="K1415" i="4" s="1"/>
  <c r="J1403" i="4"/>
  <c r="K1403" i="4" s="1"/>
  <c r="J1391" i="4"/>
  <c r="K1391" i="4" s="1"/>
  <c r="J1379" i="4"/>
  <c r="K1379" i="4" s="1"/>
  <c r="J1367" i="4"/>
  <c r="K1367" i="4" s="1"/>
  <c r="J1355" i="4"/>
  <c r="K1355" i="4" s="1"/>
  <c r="J1343" i="4"/>
  <c r="K1343" i="4" s="1"/>
  <c r="J1331" i="4"/>
  <c r="K1331" i="4" s="1"/>
  <c r="J2204" i="4"/>
  <c r="K2204" i="4" s="1"/>
  <c r="J2187" i="4"/>
  <c r="K2187" i="4" s="1"/>
  <c r="J2165" i="4"/>
  <c r="K2165" i="4" s="1"/>
  <c r="J2145" i="4"/>
  <c r="K2145" i="4" s="1"/>
  <c r="J2130" i="4"/>
  <c r="K2130" i="4" s="1"/>
  <c r="J2115" i="4"/>
  <c r="K2115" i="4" s="1"/>
  <c r="J2097" i="4"/>
  <c r="K2097" i="4" s="1"/>
  <c r="J2082" i="4"/>
  <c r="K2082" i="4" s="1"/>
  <c r="J2067" i="4"/>
  <c r="K2067" i="4" s="1"/>
  <c r="J2049" i="4"/>
  <c r="K2049" i="4" s="1"/>
  <c r="J2034" i="4"/>
  <c r="K2034" i="4" s="1"/>
  <c r="J2019" i="4"/>
  <c r="K2019" i="4" s="1"/>
  <c r="J2001" i="4"/>
  <c r="K2001" i="4" s="1"/>
  <c r="J1986" i="4"/>
  <c r="K1986" i="4" s="1"/>
  <c r="J1971" i="4"/>
  <c r="K1971" i="4" s="1"/>
  <c r="J1953" i="4"/>
  <c r="K1953" i="4" s="1"/>
  <c r="J1938" i="4"/>
  <c r="K1938" i="4" s="1"/>
  <c r="J1923" i="4"/>
  <c r="K1923" i="4" s="1"/>
  <c r="J1907" i="4"/>
  <c r="K1907" i="4" s="1"/>
  <c r="J2286" i="4"/>
  <c r="K2286" i="4" s="1"/>
  <c r="J2250" i="4"/>
  <c r="K2250" i="4" s="1"/>
  <c r="J2226" i="4"/>
  <c r="K2226" i="4" s="1"/>
  <c r="J1894" i="4"/>
  <c r="K1894" i="4" s="1"/>
  <c r="J1882" i="4"/>
  <c r="K1882" i="4" s="1"/>
  <c r="J1870" i="4"/>
  <c r="K1870" i="4" s="1"/>
  <c r="J1858" i="4"/>
  <c r="K1858" i="4" s="1"/>
  <c r="J1846" i="4"/>
  <c r="K1846" i="4" s="1"/>
  <c r="J1834" i="4"/>
  <c r="K1834" i="4" s="1"/>
  <c r="J1822" i="4"/>
  <c r="K1822" i="4" s="1"/>
  <c r="J1810" i="4"/>
  <c r="K1810" i="4" s="1"/>
  <c r="J1798" i="4"/>
  <c r="K1798" i="4" s="1"/>
  <c r="J1786" i="4"/>
  <c r="K1786" i="4" s="1"/>
  <c r="J1774" i="4"/>
  <c r="K1774" i="4" s="1"/>
  <c r="J1762" i="4"/>
  <c r="K1762" i="4" s="1"/>
  <c r="J1750" i="4"/>
  <c r="K1750" i="4" s="1"/>
  <c r="J1738" i="4"/>
  <c r="K1738" i="4" s="1"/>
  <c r="J1726" i="4"/>
  <c r="K1726" i="4" s="1"/>
  <c r="J1714" i="4"/>
  <c r="K1714" i="4" s="1"/>
  <c r="J1702" i="4"/>
  <c r="K1702" i="4" s="1"/>
  <c r="J1690" i="4"/>
  <c r="K1690" i="4" s="1"/>
  <c r="J1678" i="4"/>
  <c r="K1678" i="4" s="1"/>
  <c r="J1666" i="4"/>
  <c r="K1666" i="4" s="1"/>
  <c r="J1654" i="4"/>
  <c r="K1654" i="4" s="1"/>
  <c r="J1642" i="4"/>
  <c r="K1642" i="4" s="1"/>
  <c r="J1630" i="4"/>
  <c r="K1630" i="4" s="1"/>
  <c r="J1618" i="4"/>
  <c r="K1618" i="4" s="1"/>
  <c r="J1606" i="4"/>
  <c r="K1606" i="4" s="1"/>
  <c r="J1594" i="4"/>
  <c r="K1594" i="4" s="1"/>
  <c r="J1582" i="4"/>
  <c r="K1582" i="4" s="1"/>
  <c r="J1570" i="4"/>
  <c r="K1570" i="4" s="1"/>
  <c r="J1558" i="4"/>
  <c r="K1558" i="4" s="1"/>
  <c r="J1546" i="4"/>
  <c r="K1546" i="4" s="1"/>
  <c r="J1534" i="4"/>
  <c r="K1534" i="4" s="1"/>
  <c r="J1522" i="4"/>
  <c r="K1522" i="4" s="1"/>
  <c r="J1510" i="4"/>
  <c r="K1510" i="4" s="1"/>
  <c r="J1498" i="4"/>
  <c r="K1498" i="4" s="1"/>
  <c r="J1486" i="4"/>
  <c r="K1486" i="4" s="1"/>
  <c r="J1474" i="4"/>
  <c r="K1474" i="4" s="1"/>
  <c r="J1462" i="4"/>
  <c r="K1462" i="4" s="1"/>
  <c r="J1450" i="4"/>
  <c r="K1450" i="4" s="1"/>
  <c r="J1438" i="4"/>
  <c r="K1438" i="4" s="1"/>
  <c r="J1426" i="4"/>
  <c r="K1426" i="4" s="1"/>
  <c r="J1414" i="4"/>
  <c r="K1414" i="4" s="1"/>
  <c r="J1402" i="4"/>
  <c r="K1402" i="4" s="1"/>
  <c r="J1390" i="4"/>
  <c r="K1390" i="4" s="1"/>
  <c r="J1378" i="4"/>
  <c r="K1378" i="4" s="1"/>
  <c r="J1366" i="4"/>
  <c r="K1366" i="4" s="1"/>
  <c r="J1354" i="4"/>
  <c r="K1354" i="4" s="1"/>
  <c r="J1342" i="4"/>
  <c r="K1342" i="4" s="1"/>
  <c r="J1330" i="4"/>
  <c r="K1330" i="4" s="1"/>
  <c r="J2406" i="4"/>
  <c r="K2406" i="4" s="1"/>
  <c r="J2203" i="4"/>
  <c r="K2203" i="4" s="1"/>
  <c r="J2164" i="4"/>
  <c r="K2164" i="4" s="1"/>
  <c r="J2144" i="4"/>
  <c r="K2144" i="4" s="1"/>
  <c r="J2129" i="4"/>
  <c r="K2129" i="4" s="1"/>
  <c r="J2111" i="4"/>
  <c r="K2111" i="4" s="1"/>
  <c r="J2096" i="4"/>
  <c r="K2096" i="4" s="1"/>
  <c r="J2081" i="4"/>
  <c r="K2081" i="4" s="1"/>
  <c r="J2063" i="4"/>
  <c r="K2063" i="4" s="1"/>
  <c r="J2048" i="4"/>
  <c r="K2048" i="4" s="1"/>
  <c r="J2033" i="4"/>
  <c r="K2033" i="4" s="1"/>
  <c r="J2015" i="4"/>
  <c r="K2015" i="4" s="1"/>
  <c r="J2000" i="4"/>
  <c r="K2000" i="4" s="1"/>
  <c r="J1985" i="4"/>
  <c r="K1985" i="4" s="1"/>
  <c r="J1967" i="4"/>
  <c r="K1967" i="4" s="1"/>
  <c r="J1952" i="4"/>
  <c r="K1952" i="4" s="1"/>
  <c r="J1937" i="4"/>
  <c r="K1937" i="4" s="1"/>
  <c r="J1906" i="4"/>
  <c r="K1906" i="4" s="1"/>
  <c r="J2394" i="4"/>
  <c r="K2394" i="4" s="1"/>
  <c r="J2249" i="4"/>
  <c r="K2249" i="4" s="1"/>
  <c r="J2225" i="4"/>
  <c r="K2225" i="4" s="1"/>
  <c r="J1919" i="4"/>
  <c r="K1919" i="4" s="1"/>
  <c r="J1893" i="4"/>
  <c r="K1893" i="4" s="1"/>
  <c r="J1881" i="4"/>
  <c r="K1881" i="4" s="1"/>
  <c r="J1869" i="4"/>
  <c r="K1869" i="4" s="1"/>
  <c r="J1857" i="4"/>
  <c r="K1857" i="4" s="1"/>
  <c r="J1845" i="4"/>
  <c r="K1845" i="4" s="1"/>
  <c r="J1833" i="4"/>
  <c r="K1833" i="4" s="1"/>
  <c r="J1821" i="4"/>
  <c r="K1821" i="4" s="1"/>
  <c r="J1809" i="4"/>
  <c r="K1809" i="4" s="1"/>
  <c r="J1797" i="4"/>
  <c r="K1797" i="4" s="1"/>
  <c r="J1785" i="4"/>
  <c r="K1785" i="4" s="1"/>
  <c r="J1773" i="4"/>
  <c r="K1773" i="4" s="1"/>
  <c r="J1761" i="4"/>
  <c r="K1761" i="4" s="1"/>
  <c r="J1749" i="4"/>
  <c r="K1749" i="4" s="1"/>
  <c r="J1737" i="4"/>
  <c r="K1737" i="4" s="1"/>
  <c r="J1725" i="4"/>
  <c r="K1725" i="4" s="1"/>
  <c r="J1713" i="4"/>
  <c r="K1713" i="4" s="1"/>
  <c r="J1701" i="4"/>
  <c r="K1701" i="4" s="1"/>
  <c r="J1689" i="4"/>
  <c r="K1689" i="4" s="1"/>
  <c r="J1677" i="4"/>
  <c r="K1677" i="4" s="1"/>
  <c r="J1665" i="4"/>
  <c r="K1665" i="4" s="1"/>
  <c r="J1653" i="4"/>
  <c r="K1653" i="4" s="1"/>
  <c r="J1641" i="4"/>
  <c r="K1641" i="4" s="1"/>
  <c r="J1629" i="4"/>
  <c r="K1629" i="4" s="1"/>
  <c r="J1617" i="4"/>
  <c r="K1617" i="4" s="1"/>
  <c r="J1605" i="4"/>
  <c r="K1605" i="4" s="1"/>
  <c r="J1593" i="4"/>
  <c r="K1593" i="4" s="1"/>
  <c r="J1581" i="4"/>
  <c r="K1581" i="4" s="1"/>
  <c r="J1569" i="4"/>
  <c r="K1569" i="4" s="1"/>
  <c r="J1557" i="4"/>
  <c r="K1557" i="4" s="1"/>
  <c r="J1545" i="4"/>
  <c r="K1545" i="4" s="1"/>
  <c r="J1533" i="4"/>
  <c r="K1533" i="4" s="1"/>
  <c r="J1521" i="4"/>
  <c r="K1521" i="4" s="1"/>
  <c r="J1509" i="4"/>
  <c r="K1509" i="4" s="1"/>
  <c r="J1497" i="4"/>
  <c r="K1497" i="4" s="1"/>
  <c r="J1485" i="4"/>
  <c r="K1485" i="4" s="1"/>
  <c r="J1473" i="4"/>
  <c r="K1473" i="4" s="1"/>
  <c r="J1461" i="4"/>
  <c r="K1461" i="4" s="1"/>
  <c r="J1449" i="4"/>
  <c r="K1449" i="4" s="1"/>
  <c r="J1437" i="4"/>
  <c r="K1437" i="4" s="1"/>
  <c r="J1425" i="4"/>
  <c r="K1425" i="4" s="1"/>
  <c r="J1413" i="4"/>
  <c r="K1413" i="4" s="1"/>
  <c r="J1401" i="4"/>
  <c r="K1401" i="4" s="1"/>
  <c r="J1389" i="4"/>
  <c r="K1389" i="4" s="1"/>
  <c r="J1377" i="4"/>
  <c r="K1377" i="4" s="1"/>
  <c r="J1365" i="4"/>
  <c r="K1365" i="4" s="1"/>
  <c r="J1329" i="4"/>
  <c r="K1329" i="4" s="1"/>
  <c r="J1209" i="4"/>
  <c r="K1209" i="4" s="1"/>
  <c r="J1179" i="4"/>
  <c r="K1179" i="4" s="1"/>
  <c r="J1157" i="4"/>
  <c r="K1157" i="4" s="1"/>
  <c r="J1138" i="4"/>
  <c r="K1138" i="4" s="1"/>
  <c r="J1117" i="4"/>
  <c r="K1117" i="4" s="1"/>
  <c r="J1097" i="4"/>
  <c r="K1097" i="4" s="1"/>
  <c r="J1081" i="4"/>
  <c r="K1081" i="4" s="1"/>
  <c r="J1066" i="4"/>
  <c r="K1066" i="4" s="1"/>
  <c r="J1048" i="4"/>
  <c r="K1048" i="4" s="1"/>
  <c r="J1033" i="4"/>
  <c r="K1033" i="4" s="1"/>
  <c r="J1018" i="4"/>
  <c r="K1018" i="4" s="1"/>
  <c r="J1000" i="4"/>
  <c r="K1000" i="4" s="1"/>
  <c r="J985" i="4"/>
  <c r="K985" i="4" s="1"/>
  <c r="J970" i="4"/>
  <c r="K970" i="4" s="1"/>
  <c r="J938" i="4"/>
  <c r="K938" i="4" s="1"/>
  <c r="J909" i="4"/>
  <c r="K909" i="4" s="1"/>
  <c r="J892" i="4"/>
  <c r="K892" i="4" s="1"/>
  <c r="J878" i="4"/>
  <c r="K878" i="4" s="1"/>
  <c r="J1205" i="4"/>
  <c r="K1205" i="4" s="1"/>
  <c r="J1178" i="4"/>
  <c r="K1178" i="4" s="1"/>
  <c r="J1156" i="4"/>
  <c r="K1156" i="4" s="1"/>
  <c r="J1096" i="4"/>
  <c r="K1096" i="4" s="1"/>
  <c r="J952" i="4"/>
  <c r="K952" i="4" s="1"/>
  <c r="J923" i="4"/>
  <c r="K923" i="4" s="1"/>
  <c r="J906" i="4"/>
  <c r="K906" i="4" s="1"/>
  <c r="J863" i="4"/>
  <c r="K863" i="4" s="1"/>
  <c r="J846" i="4"/>
  <c r="K846" i="4" s="1"/>
  <c r="J832" i="4"/>
  <c r="K832" i="4" s="1"/>
  <c r="J818" i="4"/>
  <c r="K818" i="4" s="1"/>
  <c r="J804" i="4"/>
  <c r="K804" i="4" s="1"/>
  <c r="J790" i="4"/>
  <c r="K790" i="4" s="1"/>
  <c r="J774" i="4"/>
  <c r="K774" i="4" s="1"/>
  <c r="J760" i="4"/>
  <c r="K760" i="4" s="1"/>
  <c r="J748" i="4"/>
  <c r="K748" i="4" s="1"/>
  <c r="J736" i="4"/>
  <c r="K736" i="4" s="1"/>
  <c r="J724" i="4"/>
  <c r="K724" i="4" s="1"/>
  <c r="J712" i="4"/>
  <c r="K712" i="4" s="1"/>
  <c r="J700" i="4"/>
  <c r="K700" i="4" s="1"/>
  <c r="J688" i="4"/>
  <c r="K688" i="4" s="1"/>
  <c r="J676" i="4"/>
  <c r="K676" i="4" s="1"/>
  <c r="J664" i="4"/>
  <c r="K664" i="4" s="1"/>
  <c r="J652" i="4"/>
  <c r="K652" i="4" s="1"/>
  <c r="J640" i="4"/>
  <c r="K640" i="4" s="1"/>
  <c r="J628" i="4"/>
  <c r="K628" i="4" s="1"/>
  <c r="J616" i="4"/>
  <c r="K616" i="4" s="1"/>
  <c r="J604" i="4"/>
  <c r="K604" i="4" s="1"/>
  <c r="J592" i="4"/>
  <c r="K592" i="4" s="1"/>
  <c r="J580" i="4"/>
  <c r="K580" i="4" s="1"/>
  <c r="J568" i="4"/>
  <c r="K568" i="4" s="1"/>
  <c r="J556" i="4"/>
  <c r="K556" i="4" s="1"/>
  <c r="J544" i="4"/>
  <c r="K544" i="4" s="1"/>
  <c r="J532" i="4"/>
  <c r="K532" i="4" s="1"/>
  <c r="J520" i="4"/>
  <c r="K520" i="4" s="1"/>
  <c r="J508" i="4"/>
  <c r="K508" i="4" s="1"/>
  <c r="J496" i="4"/>
  <c r="K496" i="4" s="1"/>
  <c r="J484" i="4"/>
  <c r="K484" i="4" s="1"/>
  <c r="J472" i="4"/>
  <c r="K472" i="4" s="1"/>
  <c r="J460" i="4"/>
  <c r="K460" i="4" s="1"/>
  <c r="J448" i="4"/>
  <c r="K448" i="4" s="1"/>
  <c r="J436" i="4"/>
  <c r="K436" i="4" s="1"/>
  <c r="J424" i="4"/>
  <c r="K424" i="4" s="1"/>
  <c r="J412" i="4"/>
  <c r="K412" i="4" s="1"/>
  <c r="J400" i="4"/>
  <c r="K400" i="4" s="1"/>
  <c r="J388" i="4"/>
  <c r="K388" i="4" s="1"/>
  <c r="J376" i="4"/>
  <c r="K376" i="4" s="1"/>
  <c r="J364" i="4"/>
  <c r="K364" i="4" s="1"/>
  <c r="J352" i="4"/>
  <c r="K352" i="4" s="1"/>
  <c r="J340" i="4"/>
  <c r="K340" i="4" s="1"/>
  <c r="J328" i="4"/>
  <c r="K328" i="4" s="1"/>
  <c r="J316" i="4"/>
  <c r="K316" i="4" s="1"/>
  <c r="J304" i="4"/>
  <c r="K304" i="4" s="1"/>
  <c r="J292" i="4"/>
  <c r="K292" i="4" s="1"/>
  <c r="J280" i="4"/>
  <c r="K280" i="4" s="1"/>
  <c r="J268" i="4"/>
  <c r="K268" i="4" s="1"/>
  <c r="J256" i="4"/>
  <c r="K256" i="4" s="1"/>
  <c r="J244" i="4"/>
  <c r="K244" i="4" s="1"/>
  <c r="J232" i="4"/>
  <c r="K232" i="4" s="1"/>
  <c r="J220" i="4"/>
  <c r="K220" i="4" s="1"/>
  <c r="J208" i="4"/>
  <c r="K208" i="4" s="1"/>
  <c r="J196" i="4"/>
  <c r="K196" i="4" s="1"/>
  <c r="J184" i="4"/>
  <c r="K184" i="4" s="1"/>
  <c r="J172" i="4"/>
  <c r="K172" i="4" s="1"/>
  <c r="J160" i="4"/>
  <c r="K160" i="4" s="1"/>
  <c r="J148" i="4"/>
  <c r="K148" i="4" s="1"/>
  <c r="J136" i="4"/>
  <c r="K136" i="4" s="1"/>
  <c r="J124" i="4"/>
  <c r="K124" i="4" s="1"/>
  <c r="J112" i="4"/>
  <c r="K112" i="4" s="1"/>
  <c r="J100" i="4"/>
  <c r="K100" i="4" s="1"/>
  <c r="J88" i="4"/>
  <c r="K88" i="4" s="1"/>
  <c r="J76" i="4"/>
  <c r="K76" i="4" s="1"/>
  <c r="J64" i="4"/>
  <c r="K64" i="4" s="1"/>
  <c r="J52" i="4"/>
  <c r="K52" i="4" s="1"/>
  <c r="J40" i="4"/>
  <c r="K40" i="4" s="1"/>
  <c r="J28" i="4"/>
  <c r="K28" i="4" s="1"/>
  <c r="J16" i="4"/>
  <c r="K16" i="4" s="1"/>
  <c r="J1319" i="4"/>
  <c r="K1319" i="4" s="1"/>
  <c r="J1271" i="4"/>
  <c r="K1271" i="4" s="1"/>
  <c r="J1235" i="4"/>
  <c r="K1235" i="4" s="1"/>
  <c r="J1177" i="4"/>
  <c r="K1177" i="4" s="1"/>
  <c r="J1155" i="4"/>
  <c r="K1155" i="4" s="1"/>
  <c r="J1137" i="4"/>
  <c r="K1137" i="4" s="1"/>
  <c r="J1116" i="4"/>
  <c r="K1116" i="4" s="1"/>
  <c r="J1095" i="4"/>
  <c r="K1095" i="4" s="1"/>
  <c r="J1080" i="4"/>
  <c r="K1080" i="4" s="1"/>
  <c r="J1065" i="4"/>
  <c r="K1065" i="4" s="1"/>
  <c r="J1047" i="4"/>
  <c r="K1047" i="4" s="1"/>
  <c r="J1032" i="4"/>
  <c r="K1032" i="4" s="1"/>
  <c r="J1017" i="4"/>
  <c r="K1017" i="4" s="1"/>
  <c r="J999" i="4"/>
  <c r="K999" i="4" s="1"/>
  <c r="J984" i="4"/>
  <c r="K984" i="4" s="1"/>
  <c r="J969" i="4"/>
  <c r="K969" i="4" s="1"/>
  <c r="J937" i="4"/>
  <c r="K937" i="4" s="1"/>
  <c r="J891" i="4"/>
  <c r="K891" i="4" s="1"/>
  <c r="J877" i="4"/>
  <c r="K877" i="4" s="1"/>
  <c r="J1200" i="4"/>
  <c r="K1200" i="4" s="1"/>
  <c r="J1154" i="4"/>
  <c r="K1154" i="4" s="1"/>
  <c r="J1133" i="4"/>
  <c r="K1133" i="4" s="1"/>
  <c r="J951" i="4"/>
  <c r="K951" i="4" s="1"/>
  <c r="J922" i="4"/>
  <c r="K922" i="4" s="1"/>
  <c r="J905" i="4"/>
  <c r="K905" i="4" s="1"/>
  <c r="J862" i="4"/>
  <c r="K862" i="4" s="1"/>
  <c r="J845" i="4"/>
  <c r="K845" i="4" s="1"/>
  <c r="J831" i="4"/>
  <c r="K831" i="4" s="1"/>
  <c r="J817" i="4"/>
  <c r="K817" i="4" s="1"/>
  <c r="J803" i="4"/>
  <c r="K803" i="4" s="1"/>
  <c r="J773" i="4"/>
  <c r="K773" i="4" s="1"/>
  <c r="J759" i="4"/>
  <c r="K759" i="4" s="1"/>
  <c r="J747" i="4"/>
  <c r="K747" i="4" s="1"/>
  <c r="J735" i="4"/>
  <c r="K735" i="4" s="1"/>
  <c r="J723" i="4"/>
  <c r="K723" i="4" s="1"/>
  <c r="J711" i="4"/>
  <c r="K711" i="4" s="1"/>
  <c r="J699" i="4"/>
  <c r="K699" i="4" s="1"/>
  <c r="J687" i="4"/>
  <c r="K687" i="4" s="1"/>
  <c r="J675" i="4"/>
  <c r="K675" i="4" s="1"/>
  <c r="J663" i="4"/>
  <c r="K663" i="4" s="1"/>
  <c r="J651" i="4"/>
  <c r="K651" i="4" s="1"/>
  <c r="J639" i="4"/>
  <c r="K639" i="4" s="1"/>
  <c r="J627" i="4"/>
  <c r="K627" i="4" s="1"/>
  <c r="J615" i="4"/>
  <c r="K615" i="4" s="1"/>
  <c r="J603" i="4"/>
  <c r="K603" i="4" s="1"/>
  <c r="J591" i="4"/>
  <c r="K591" i="4" s="1"/>
  <c r="J579" i="4"/>
  <c r="K579" i="4" s="1"/>
  <c r="J567" i="4"/>
  <c r="K567" i="4" s="1"/>
  <c r="J555" i="4"/>
  <c r="K555" i="4" s="1"/>
  <c r="J543" i="4"/>
  <c r="K543" i="4" s="1"/>
  <c r="J531" i="4"/>
  <c r="K531" i="4" s="1"/>
  <c r="J519" i="4"/>
  <c r="K519" i="4" s="1"/>
  <c r="J507" i="4"/>
  <c r="K507" i="4" s="1"/>
  <c r="J495" i="4"/>
  <c r="K495" i="4" s="1"/>
  <c r="J483" i="4"/>
  <c r="K483" i="4" s="1"/>
  <c r="J471" i="4"/>
  <c r="K471" i="4" s="1"/>
  <c r="J459" i="4"/>
  <c r="K459" i="4" s="1"/>
  <c r="J447" i="4"/>
  <c r="K447" i="4" s="1"/>
  <c r="J435" i="4"/>
  <c r="K435" i="4" s="1"/>
  <c r="J423" i="4"/>
  <c r="K423" i="4" s="1"/>
  <c r="J411" i="4"/>
  <c r="K411" i="4" s="1"/>
  <c r="J399" i="4"/>
  <c r="K399" i="4" s="1"/>
  <c r="J387" i="4"/>
  <c r="K387" i="4" s="1"/>
  <c r="J375" i="4"/>
  <c r="K375" i="4" s="1"/>
  <c r="J363" i="4"/>
  <c r="K363" i="4" s="1"/>
  <c r="J351" i="4"/>
  <c r="K351" i="4" s="1"/>
  <c r="J339" i="4"/>
  <c r="K339" i="4" s="1"/>
  <c r="J327" i="4"/>
  <c r="K327" i="4" s="1"/>
  <c r="J315" i="4"/>
  <c r="K315" i="4" s="1"/>
  <c r="J303" i="4"/>
  <c r="K303" i="4" s="1"/>
  <c r="J291" i="4"/>
  <c r="K291" i="4" s="1"/>
  <c r="J279" i="4"/>
  <c r="K279" i="4" s="1"/>
  <c r="J267" i="4"/>
  <c r="K267" i="4" s="1"/>
  <c r="J255" i="4"/>
  <c r="K255" i="4" s="1"/>
  <c r="J243" i="4"/>
  <c r="K243" i="4" s="1"/>
  <c r="J231" i="4"/>
  <c r="K231" i="4" s="1"/>
  <c r="J219" i="4"/>
  <c r="K219" i="4" s="1"/>
  <c r="J207" i="4"/>
  <c r="K207" i="4" s="1"/>
  <c r="J195" i="4"/>
  <c r="K195" i="4" s="1"/>
  <c r="J183" i="4"/>
  <c r="K183" i="4" s="1"/>
  <c r="J171" i="4"/>
  <c r="K171" i="4" s="1"/>
  <c r="J159" i="4"/>
  <c r="K159" i="4" s="1"/>
  <c r="J147" i="4"/>
  <c r="K147" i="4" s="1"/>
  <c r="J135" i="4"/>
  <c r="K135" i="4" s="1"/>
  <c r="J123" i="4"/>
  <c r="K123" i="4" s="1"/>
  <c r="J111" i="4"/>
  <c r="K111" i="4" s="1"/>
  <c r="J99" i="4"/>
  <c r="K99" i="4" s="1"/>
  <c r="J87" i="4"/>
  <c r="K87" i="4" s="1"/>
  <c r="J75" i="4"/>
  <c r="K75" i="4" s="1"/>
  <c r="J63" i="4"/>
  <c r="K63" i="4" s="1"/>
  <c r="J51" i="4"/>
  <c r="K51" i="4" s="1"/>
  <c r="J39" i="4"/>
  <c r="K39" i="4" s="1"/>
  <c r="J27" i="4"/>
  <c r="K27" i="4" s="1"/>
  <c r="J15" i="4"/>
  <c r="K15" i="4" s="1"/>
  <c r="J4" i="4"/>
  <c r="K4" i="4" s="1"/>
  <c r="J1318" i="4"/>
  <c r="K1318" i="4" s="1"/>
  <c r="J1270" i="4"/>
  <c r="K1270" i="4" s="1"/>
  <c r="J1234" i="4"/>
  <c r="K1234" i="4" s="1"/>
  <c r="J1176" i="4"/>
  <c r="K1176" i="4" s="1"/>
  <c r="J1153" i="4"/>
  <c r="K1153" i="4" s="1"/>
  <c r="J1132" i="4"/>
  <c r="K1132" i="4" s="1"/>
  <c r="J1115" i="4"/>
  <c r="K1115" i="4" s="1"/>
  <c r="J1094" i="4"/>
  <c r="K1094" i="4" s="1"/>
  <c r="J1079" i="4"/>
  <c r="K1079" i="4" s="1"/>
  <c r="J1061" i="4"/>
  <c r="K1061" i="4" s="1"/>
  <c r="J1046" i="4"/>
  <c r="K1046" i="4" s="1"/>
  <c r="J1031" i="4"/>
  <c r="K1031" i="4" s="1"/>
  <c r="J1013" i="4"/>
  <c r="K1013" i="4" s="1"/>
  <c r="J998" i="4"/>
  <c r="K998" i="4" s="1"/>
  <c r="J983" i="4"/>
  <c r="K983" i="4" s="1"/>
  <c r="J965" i="4"/>
  <c r="K965" i="4" s="1"/>
  <c r="J936" i="4"/>
  <c r="K936" i="4" s="1"/>
  <c r="J876" i="4"/>
  <c r="K876" i="4" s="1"/>
  <c r="J1317" i="4"/>
  <c r="K1317" i="4" s="1"/>
  <c r="J1199" i="4"/>
  <c r="K1199" i="4" s="1"/>
  <c r="J1131" i="4"/>
  <c r="K1131" i="4" s="1"/>
  <c r="J950" i="4"/>
  <c r="K950" i="4" s="1"/>
  <c r="J921" i="4"/>
  <c r="K921" i="4" s="1"/>
  <c r="J904" i="4"/>
  <c r="K904" i="4" s="1"/>
  <c r="J890" i="4"/>
  <c r="K890" i="4" s="1"/>
  <c r="J844" i="4"/>
  <c r="K844" i="4" s="1"/>
  <c r="J830" i="4"/>
  <c r="K830" i="4" s="1"/>
  <c r="J816" i="4"/>
  <c r="K816" i="4" s="1"/>
  <c r="J802" i="4"/>
  <c r="K802" i="4" s="1"/>
  <c r="J786" i="4"/>
  <c r="K786" i="4" s="1"/>
  <c r="J772" i="4"/>
  <c r="K772" i="4" s="1"/>
  <c r="J758" i="4"/>
  <c r="K758" i="4" s="1"/>
  <c r="J746" i="4"/>
  <c r="K746" i="4" s="1"/>
  <c r="J734" i="4"/>
  <c r="K734" i="4" s="1"/>
  <c r="J722" i="4"/>
  <c r="K722" i="4" s="1"/>
  <c r="J710" i="4"/>
  <c r="K710" i="4" s="1"/>
  <c r="J698" i="4"/>
  <c r="K698" i="4" s="1"/>
  <c r="J686" i="4"/>
  <c r="K686" i="4" s="1"/>
  <c r="J674" i="4"/>
  <c r="K674" i="4" s="1"/>
  <c r="J662" i="4"/>
  <c r="K662" i="4" s="1"/>
  <c r="J650" i="4"/>
  <c r="K650" i="4" s="1"/>
  <c r="J638" i="4"/>
  <c r="K638" i="4" s="1"/>
  <c r="J626" i="4"/>
  <c r="K626" i="4" s="1"/>
  <c r="J614" i="4"/>
  <c r="K614" i="4" s="1"/>
  <c r="J602" i="4"/>
  <c r="K602" i="4" s="1"/>
  <c r="J590" i="4"/>
  <c r="K590" i="4" s="1"/>
  <c r="J578" i="4"/>
  <c r="K578" i="4" s="1"/>
  <c r="J566" i="4"/>
  <c r="K566" i="4" s="1"/>
  <c r="J554" i="4"/>
  <c r="K554" i="4" s="1"/>
  <c r="J542" i="4"/>
  <c r="K542" i="4" s="1"/>
  <c r="J530" i="4"/>
  <c r="K530" i="4" s="1"/>
  <c r="J518" i="4"/>
  <c r="K518" i="4" s="1"/>
  <c r="J506" i="4"/>
  <c r="K506" i="4" s="1"/>
  <c r="J494" i="4"/>
  <c r="K494" i="4" s="1"/>
  <c r="J482" i="4"/>
  <c r="K482" i="4" s="1"/>
  <c r="J470" i="4"/>
  <c r="K470" i="4" s="1"/>
  <c r="J458" i="4"/>
  <c r="K458" i="4" s="1"/>
  <c r="J446" i="4"/>
  <c r="K446" i="4" s="1"/>
  <c r="J434" i="4"/>
  <c r="K434" i="4" s="1"/>
  <c r="J422" i="4"/>
  <c r="K422" i="4" s="1"/>
  <c r="J410" i="4"/>
  <c r="K410" i="4" s="1"/>
  <c r="J398" i="4"/>
  <c r="K398" i="4" s="1"/>
  <c r="J386" i="4"/>
  <c r="K386" i="4" s="1"/>
  <c r="J374" i="4"/>
  <c r="K374" i="4" s="1"/>
  <c r="J362" i="4"/>
  <c r="K362" i="4" s="1"/>
  <c r="J350" i="4"/>
  <c r="K350" i="4" s="1"/>
  <c r="J338" i="4"/>
  <c r="K338" i="4" s="1"/>
  <c r="J326" i="4"/>
  <c r="K326" i="4" s="1"/>
  <c r="J314" i="4"/>
  <c r="K314" i="4" s="1"/>
  <c r="J302" i="4"/>
  <c r="K302" i="4" s="1"/>
  <c r="J290" i="4"/>
  <c r="K290" i="4" s="1"/>
  <c r="J278" i="4"/>
  <c r="K278" i="4" s="1"/>
  <c r="J266" i="4"/>
  <c r="K266" i="4" s="1"/>
  <c r="J254" i="4"/>
  <c r="K254" i="4" s="1"/>
  <c r="J242" i="4"/>
  <c r="K242" i="4" s="1"/>
  <c r="J230" i="4"/>
  <c r="K230" i="4" s="1"/>
  <c r="J218" i="4"/>
  <c r="K218" i="4" s="1"/>
  <c r="J206" i="4"/>
  <c r="K206" i="4" s="1"/>
  <c r="J194" i="4"/>
  <c r="K194" i="4" s="1"/>
  <c r="J182" i="4"/>
  <c r="K182" i="4" s="1"/>
  <c r="J170" i="4"/>
  <c r="K170" i="4" s="1"/>
  <c r="J158" i="4"/>
  <c r="K158" i="4" s="1"/>
  <c r="J146" i="4"/>
  <c r="K146" i="4" s="1"/>
  <c r="J134" i="4"/>
  <c r="K134" i="4" s="1"/>
  <c r="J122" i="4"/>
  <c r="K122" i="4" s="1"/>
  <c r="J110" i="4"/>
  <c r="K110" i="4" s="1"/>
  <c r="J98" i="4"/>
  <c r="K98" i="4" s="1"/>
  <c r="J86" i="4"/>
  <c r="K86" i="4" s="1"/>
  <c r="J74" i="4"/>
  <c r="K74" i="4" s="1"/>
  <c r="J62" i="4"/>
  <c r="K62" i="4" s="1"/>
  <c r="J50" i="4"/>
  <c r="K50" i="4" s="1"/>
  <c r="J38" i="4"/>
  <c r="K38" i="4" s="1"/>
  <c r="J26" i="4"/>
  <c r="K26" i="4" s="1"/>
  <c r="J14" i="4"/>
  <c r="K14" i="4" s="1"/>
  <c r="J1269" i="4"/>
  <c r="K1269" i="4" s="1"/>
  <c r="J1233" i="4"/>
  <c r="K1233" i="4" s="1"/>
  <c r="J1175" i="4"/>
  <c r="K1175" i="4" s="1"/>
  <c r="J1152" i="4"/>
  <c r="K1152" i="4" s="1"/>
  <c r="J1114" i="4"/>
  <c r="K1114" i="4" s="1"/>
  <c r="J1093" i="4"/>
  <c r="K1093" i="4" s="1"/>
  <c r="J1078" i="4"/>
  <c r="K1078" i="4" s="1"/>
  <c r="J1060" i="4"/>
  <c r="K1060" i="4" s="1"/>
  <c r="J1045" i="4"/>
  <c r="K1045" i="4" s="1"/>
  <c r="J1030" i="4"/>
  <c r="K1030" i="4" s="1"/>
  <c r="J1012" i="4"/>
  <c r="K1012" i="4" s="1"/>
  <c r="J997" i="4"/>
  <c r="K997" i="4" s="1"/>
  <c r="J982" i="4"/>
  <c r="K982" i="4" s="1"/>
  <c r="J964" i="4"/>
  <c r="K964" i="4" s="1"/>
  <c r="J935" i="4"/>
  <c r="K935" i="4" s="1"/>
  <c r="J918" i="4"/>
  <c r="K918" i="4" s="1"/>
  <c r="J875" i="4"/>
  <c r="K875" i="4" s="1"/>
  <c r="J858" i="4"/>
  <c r="K858" i="4" s="1"/>
  <c r="J1307" i="4"/>
  <c r="K1307" i="4" s="1"/>
  <c r="J1265" i="4"/>
  <c r="K1265" i="4" s="1"/>
  <c r="J1229" i="4"/>
  <c r="K1229" i="4" s="1"/>
  <c r="J1198" i="4"/>
  <c r="K1198" i="4" s="1"/>
  <c r="J1130" i="4"/>
  <c r="K1130" i="4" s="1"/>
  <c r="J949" i="4"/>
  <c r="K949" i="4" s="1"/>
  <c r="J903" i="4"/>
  <c r="K903" i="4" s="1"/>
  <c r="J889" i="4"/>
  <c r="K889" i="4" s="1"/>
  <c r="J843" i="4"/>
  <c r="K843" i="4" s="1"/>
  <c r="J829" i="4"/>
  <c r="K829" i="4" s="1"/>
  <c r="J815" i="4"/>
  <c r="K815" i="4" s="1"/>
  <c r="J785" i="4"/>
  <c r="K785" i="4" s="1"/>
  <c r="J771" i="4"/>
  <c r="K771" i="4" s="1"/>
  <c r="J757" i="4"/>
  <c r="K757" i="4" s="1"/>
  <c r="J745" i="4"/>
  <c r="K745" i="4" s="1"/>
  <c r="J733" i="4"/>
  <c r="K733" i="4" s="1"/>
  <c r="J721" i="4"/>
  <c r="K721" i="4" s="1"/>
  <c r="J709" i="4"/>
  <c r="K709" i="4" s="1"/>
  <c r="J697" i="4"/>
  <c r="K697" i="4" s="1"/>
  <c r="J685" i="4"/>
  <c r="K685" i="4" s="1"/>
  <c r="J673" i="4"/>
  <c r="K673" i="4" s="1"/>
  <c r="J661" i="4"/>
  <c r="K661" i="4" s="1"/>
  <c r="J649" i="4"/>
  <c r="K649" i="4" s="1"/>
  <c r="J637" i="4"/>
  <c r="K637" i="4" s="1"/>
  <c r="J625" i="4"/>
  <c r="K625" i="4" s="1"/>
  <c r="J613" i="4"/>
  <c r="K613" i="4" s="1"/>
  <c r="J601" i="4"/>
  <c r="K601" i="4" s="1"/>
  <c r="J589" i="4"/>
  <c r="K589" i="4" s="1"/>
  <c r="J577" i="4"/>
  <c r="K577" i="4" s="1"/>
  <c r="J565" i="4"/>
  <c r="K565" i="4" s="1"/>
  <c r="J553" i="4"/>
  <c r="K553" i="4" s="1"/>
  <c r="J541" i="4"/>
  <c r="K541" i="4" s="1"/>
  <c r="J529" i="4"/>
  <c r="K529" i="4" s="1"/>
  <c r="J517" i="4"/>
  <c r="K517" i="4" s="1"/>
  <c r="J505" i="4"/>
  <c r="K505" i="4" s="1"/>
  <c r="J493" i="4"/>
  <c r="K493" i="4" s="1"/>
  <c r="J481" i="4"/>
  <c r="K481" i="4" s="1"/>
  <c r="J469" i="4"/>
  <c r="K469" i="4" s="1"/>
  <c r="J457" i="4"/>
  <c r="K457" i="4" s="1"/>
  <c r="J445" i="4"/>
  <c r="K445" i="4" s="1"/>
  <c r="J433" i="4"/>
  <c r="K433" i="4" s="1"/>
  <c r="J421" i="4"/>
  <c r="K421" i="4" s="1"/>
  <c r="J409" i="4"/>
  <c r="K409" i="4" s="1"/>
  <c r="J397" i="4"/>
  <c r="K397" i="4" s="1"/>
  <c r="J385" i="4"/>
  <c r="K385" i="4" s="1"/>
  <c r="J373" i="4"/>
  <c r="K373" i="4" s="1"/>
  <c r="J361" i="4"/>
  <c r="K361" i="4" s="1"/>
  <c r="J349" i="4"/>
  <c r="K349" i="4" s="1"/>
  <c r="J337" i="4"/>
  <c r="K337" i="4" s="1"/>
  <c r="J325" i="4"/>
  <c r="K325" i="4" s="1"/>
  <c r="J313" i="4"/>
  <c r="K313" i="4" s="1"/>
  <c r="J301" i="4"/>
  <c r="K301" i="4" s="1"/>
  <c r="J289" i="4"/>
  <c r="K289" i="4" s="1"/>
  <c r="J277" i="4"/>
  <c r="K277" i="4" s="1"/>
  <c r="J265" i="4"/>
  <c r="K265" i="4" s="1"/>
  <c r="J253" i="4"/>
  <c r="K253" i="4" s="1"/>
  <c r="J241" i="4"/>
  <c r="K241" i="4" s="1"/>
  <c r="J229" i="4"/>
  <c r="K229" i="4" s="1"/>
  <c r="J217" i="4"/>
  <c r="K217" i="4" s="1"/>
  <c r="J205" i="4"/>
  <c r="K205" i="4" s="1"/>
  <c r="J193" i="4"/>
  <c r="K193" i="4" s="1"/>
  <c r="J181" i="4"/>
  <c r="K181" i="4" s="1"/>
  <c r="J169" i="4"/>
  <c r="K169" i="4" s="1"/>
  <c r="J1174" i="4"/>
  <c r="K1174" i="4" s="1"/>
  <c r="J1151" i="4"/>
  <c r="K1151" i="4" s="1"/>
  <c r="J1113" i="4"/>
  <c r="K1113" i="4" s="1"/>
  <c r="J1092" i="4"/>
  <c r="K1092" i="4" s="1"/>
  <c r="J1077" i="4"/>
  <c r="K1077" i="4" s="1"/>
  <c r="J1059" i="4"/>
  <c r="K1059" i="4" s="1"/>
  <c r="J1044" i="4"/>
  <c r="K1044" i="4" s="1"/>
  <c r="J1029" i="4"/>
  <c r="K1029" i="4" s="1"/>
  <c r="J1011" i="4"/>
  <c r="K1011" i="4" s="1"/>
  <c r="J996" i="4"/>
  <c r="K996" i="4" s="1"/>
  <c r="J981" i="4"/>
  <c r="K981" i="4" s="1"/>
  <c r="J963" i="4"/>
  <c r="K963" i="4" s="1"/>
  <c r="J934" i="4"/>
  <c r="K934" i="4" s="1"/>
  <c r="J917" i="4"/>
  <c r="K917" i="4" s="1"/>
  <c r="J874" i="4"/>
  <c r="K874" i="4" s="1"/>
  <c r="J857" i="4"/>
  <c r="K857" i="4" s="1"/>
  <c r="J1306" i="4"/>
  <c r="K1306" i="4" s="1"/>
  <c r="J1224" i="4"/>
  <c r="K1224" i="4" s="1"/>
  <c r="J1197" i="4"/>
  <c r="K1197" i="4" s="1"/>
  <c r="J1129" i="4"/>
  <c r="K1129" i="4" s="1"/>
  <c r="J1109" i="4"/>
  <c r="K1109" i="4" s="1"/>
  <c r="J948" i="4"/>
  <c r="K948" i="4" s="1"/>
  <c r="J902" i="4"/>
  <c r="K902" i="4" s="1"/>
  <c r="J888" i="4"/>
  <c r="K888" i="4" s="1"/>
  <c r="J842" i="4"/>
  <c r="K842" i="4" s="1"/>
  <c r="J828" i="4"/>
  <c r="K828" i="4" s="1"/>
  <c r="J814" i="4"/>
  <c r="K814" i="4" s="1"/>
  <c r="J798" i="4"/>
  <c r="K798" i="4" s="1"/>
  <c r="J784" i="4"/>
  <c r="K784" i="4" s="1"/>
  <c r="J770" i="4"/>
  <c r="K770" i="4" s="1"/>
  <c r="J756" i="4"/>
  <c r="K756" i="4" s="1"/>
  <c r="J744" i="4"/>
  <c r="K744" i="4" s="1"/>
  <c r="J732" i="4"/>
  <c r="K732" i="4" s="1"/>
  <c r="J720" i="4"/>
  <c r="K720" i="4" s="1"/>
  <c r="J708" i="4"/>
  <c r="K708" i="4" s="1"/>
  <c r="J696" i="4"/>
  <c r="K696" i="4" s="1"/>
  <c r="J684" i="4"/>
  <c r="K684" i="4" s="1"/>
  <c r="J672" i="4"/>
  <c r="K672" i="4" s="1"/>
  <c r="J660" i="4"/>
  <c r="K660" i="4" s="1"/>
  <c r="J648" i="4"/>
  <c r="K648" i="4" s="1"/>
  <c r="J636" i="4"/>
  <c r="K636" i="4" s="1"/>
  <c r="J624" i="4"/>
  <c r="K624" i="4" s="1"/>
  <c r="J612" i="4"/>
  <c r="K612" i="4" s="1"/>
  <c r="J600" i="4"/>
  <c r="K600" i="4" s="1"/>
  <c r="J588" i="4"/>
  <c r="K588" i="4" s="1"/>
  <c r="J576" i="4"/>
  <c r="K576" i="4" s="1"/>
  <c r="J564" i="4"/>
  <c r="K564" i="4" s="1"/>
  <c r="J552" i="4"/>
  <c r="K552" i="4" s="1"/>
  <c r="J540" i="4"/>
  <c r="K540" i="4" s="1"/>
  <c r="J528" i="4"/>
  <c r="K528" i="4" s="1"/>
  <c r="J516" i="4"/>
  <c r="K516" i="4" s="1"/>
  <c r="J504" i="4"/>
  <c r="K504" i="4" s="1"/>
  <c r="J492" i="4"/>
  <c r="K492" i="4" s="1"/>
  <c r="J480" i="4"/>
  <c r="K480" i="4" s="1"/>
  <c r="J468" i="4"/>
  <c r="K468" i="4" s="1"/>
  <c r="J456" i="4"/>
  <c r="K456" i="4" s="1"/>
  <c r="J444" i="4"/>
  <c r="K444" i="4" s="1"/>
  <c r="J432" i="4"/>
  <c r="K432" i="4" s="1"/>
  <c r="J420" i="4"/>
  <c r="K420" i="4" s="1"/>
  <c r="J408" i="4"/>
  <c r="K408" i="4" s="1"/>
  <c r="J396" i="4"/>
  <c r="K396" i="4" s="1"/>
  <c r="J384" i="4"/>
  <c r="K384" i="4" s="1"/>
  <c r="J372" i="4"/>
  <c r="K372" i="4" s="1"/>
  <c r="J360" i="4"/>
  <c r="K360" i="4" s="1"/>
  <c r="J348" i="4"/>
  <c r="K348" i="4" s="1"/>
  <c r="J336" i="4"/>
  <c r="K336" i="4" s="1"/>
  <c r="J324" i="4"/>
  <c r="K324" i="4" s="1"/>
  <c r="J312" i="4"/>
  <c r="K312" i="4" s="1"/>
  <c r="J300" i="4"/>
  <c r="K300" i="4" s="1"/>
  <c r="J288" i="4"/>
  <c r="K288" i="4" s="1"/>
  <c r="J276" i="4"/>
  <c r="K276" i="4" s="1"/>
  <c r="J264" i="4"/>
  <c r="K264" i="4" s="1"/>
  <c r="J252" i="4"/>
  <c r="K252" i="4" s="1"/>
  <c r="J240" i="4"/>
  <c r="K240" i="4" s="1"/>
  <c r="J228" i="4"/>
  <c r="K228" i="4" s="1"/>
  <c r="J216" i="4"/>
  <c r="K216" i="4" s="1"/>
  <c r="J204" i="4"/>
  <c r="K204" i="4" s="1"/>
  <c r="J192" i="4"/>
  <c r="K192" i="4" s="1"/>
  <c r="J180" i="4"/>
  <c r="K180" i="4" s="1"/>
  <c r="J168" i="4"/>
  <c r="K168" i="4" s="1"/>
  <c r="J156" i="4"/>
  <c r="K156" i="4" s="1"/>
  <c r="J144" i="4"/>
  <c r="K144" i="4" s="1"/>
  <c r="J132" i="4"/>
  <c r="K132" i="4" s="1"/>
  <c r="J120" i="4"/>
  <c r="K120" i="4" s="1"/>
  <c r="J108" i="4"/>
  <c r="K108" i="4" s="1"/>
  <c r="J96" i="4"/>
  <c r="K96" i="4" s="1"/>
  <c r="J84" i="4"/>
  <c r="K84" i="4" s="1"/>
  <c r="J1305" i="4"/>
  <c r="K1305" i="4" s="1"/>
  <c r="J1259" i="4"/>
  <c r="K1259" i="4" s="1"/>
  <c r="J1193" i="4"/>
  <c r="K1193" i="4" s="1"/>
  <c r="J1173" i="4"/>
  <c r="K1173" i="4" s="1"/>
  <c r="J1150" i="4"/>
  <c r="K1150" i="4" s="1"/>
  <c r="J1108" i="4"/>
  <c r="K1108" i="4" s="1"/>
  <c r="J1091" i="4"/>
  <c r="K1091" i="4" s="1"/>
  <c r="J1073" i="4"/>
  <c r="K1073" i="4" s="1"/>
  <c r="J1058" i="4"/>
  <c r="K1058" i="4" s="1"/>
  <c r="J1043" i="4"/>
  <c r="K1043" i="4" s="1"/>
  <c r="J1025" i="4"/>
  <c r="K1025" i="4" s="1"/>
  <c r="J1010" i="4"/>
  <c r="K1010" i="4" s="1"/>
  <c r="J995" i="4"/>
  <c r="K995" i="4" s="1"/>
  <c r="J977" i="4"/>
  <c r="K977" i="4" s="1"/>
  <c r="J962" i="4"/>
  <c r="K962" i="4" s="1"/>
  <c r="J933" i="4"/>
  <c r="K933" i="4" s="1"/>
  <c r="J916" i="4"/>
  <c r="K916" i="4" s="1"/>
  <c r="J856" i="4"/>
  <c r="K856" i="4" s="1"/>
  <c r="J1301" i="4"/>
  <c r="K1301" i="4" s="1"/>
  <c r="J1223" i="4"/>
  <c r="K1223" i="4" s="1"/>
  <c r="J1191" i="4"/>
  <c r="K1191" i="4" s="1"/>
  <c r="J1169" i="4"/>
  <c r="K1169" i="4" s="1"/>
  <c r="J1128" i="4"/>
  <c r="K1128" i="4" s="1"/>
  <c r="J1107" i="4"/>
  <c r="K1107" i="4" s="1"/>
  <c r="J947" i="4"/>
  <c r="K947" i="4" s="1"/>
  <c r="J930" i="4"/>
  <c r="K930" i="4" s="1"/>
  <c r="J901" i="4"/>
  <c r="K901" i="4" s="1"/>
  <c r="J887" i="4"/>
  <c r="K887" i="4" s="1"/>
  <c r="J870" i="4"/>
  <c r="K870" i="4" s="1"/>
  <c r="J841" i="4"/>
  <c r="K841" i="4" s="1"/>
  <c r="J827" i="4"/>
  <c r="K827" i="4" s="1"/>
  <c r="J797" i="4"/>
  <c r="K797" i="4" s="1"/>
  <c r="J783" i="4"/>
  <c r="K783" i="4" s="1"/>
  <c r="J769" i="4"/>
  <c r="K769" i="4" s="1"/>
  <c r="J755" i="4"/>
  <c r="K755" i="4" s="1"/>
  <c r="J743" i="4"/>
  <c r="K743" i="4" s="1"/>
  <c r="J731" i="4"/>
  <c r="K731" i="4" s="1"/>
  <c r="J719" i="4"/>
  <c r="K719" i="4" s="1"/>
  <c r="J707" i="4"/>
  <c r="K707" i="4" s="1"/>
  <c r="J695" i="4"/>
  <c r="K695" i="4" s="1"/>
  <c r="J683" i="4"/>
  <c r="K683" i="4" s="1"/>
  <c r="J671" i="4"/>
  <c r="K671" i="4" s="1"/>
  <c r="J659" i="4"/>
  <c r="K659" i="4" s="1"/>
  <c r="J647" i="4"/>
  <c r="K647" i="4" s="1"/>
  <c r="J635" i="4"/>
  <c r="K635" i="4" s="1"/>
  <c r="J623" i="4"/>
  <c r="K623" i="4" s="1"/>
  <c r="J611" i="4"/>
  <c r="K611" i="4" s="1"/>
  <c r="J599" i="4"/>
  <c r="K599" i="4" s="1"/>
  <c r="J587" i="4"/>
  <c r="K587" i="4" s="1"/>
  <c r="J575" i="4"/>
  <c r="K575" i="4" s="1"/>
  <c r="J563" i="4"/>
  <c r="K563" i="4" s="1"/>
  <c r="J551" i="4"/>
  <c r="K551" i="4" s="1"/>
  <c r="J539" i="4"/>
  <c r="K539" i="4" s="1"/>
  <c r="J527" i="4"/>
  <c r="K527" i="4" s="1"/>
  <c r="J515" i="4"/>
  <c r="K515" i="4" s="1"/>
  <c r="J503" i="4"/>
  <c r="K503" i="4" s="1"/>
  <c r="J491" i="4"/>
  <c r="K491" i="4" s="1"/>
  <c r="J479" i="4"/>
  <c r="K479" i="4" s="1"/>
  <c r="J467" i="4"/>
  <c r="K467" i="4" s="1"/>
  <c r="J455" i="4"/>
  <c r="K455" i="4" s="1"/>
  <c r="J443" i="4"/>
  <c r="K443" i="4" s="1"/>
  <c r="J431" i="4"/>
  <c r="K431" i="4" s="1"/>
  <c r="J419" i="4"/>
  <c r="K419" i="4" s="1"/>
  <c r="J407" i="4"/>
  <c r="K407" i="4" s="1"/>
  <c r="J395" i="4"/>
  <c r="K395" i="4" s="1"/>
  <c r="J383" i="4"/>
  <c r="K383" i="4" s="1"/>
  <c r="J371" i="4"/>
  <c r="K371" i="4" s="1"/>
  <c r="J359" i="4"/>
  <c r="K359" i="4" s="1"/>
  <c r="J347" i="4"/>
  <c r="K347" i="4" s="1"/>
  <c r="J335" i="4"/>
  <c r="K335" i="4" s="1"/>
  <c r="J323" i="4"/>
  <c r="K323" i="4" s="1"/>
  <c r="J311" i="4"/>
  <c r="K311" i="4" s="1"/>
  <c r="J299" i="4"/>
  <c r="K299" i="4" s="1"/>
  <c r="J287" i="4"/>
  <c r="K287" i="4" s="1"/>
  <c r="J275" i="4"/>
  <c r="K275" i="4" s="1"/>
  <c r="J263" i="4"/>
  <c r="K263" i="4" s="1"/>
  <c r="J251" i="4"/>
  <c r="K251" i="4" s="1"/>
  <c r="J239" i="4"/>
  <c r="K239" i="4" s="1"/>
  <c r="J227" i="4"/>
  <c r="K227" i="4" s="1"/>
  <c r="J215" i="4"/>
  <c r="K215" i="4" s="1"/>
  <c r="J203" i="4"/>
  <c r="K203" i="4" s="1"/>
  <c r="J191" i="4"/>
  <c r="K191" i="4" s="1"/>
  <c r="J179" i="4"/>
  <c r="K179" i="4" s="1"/>
  <c r="J167" i="4"/>
  <c r="K167" i="4" s="1"/>
  <c r="J155" i="4"/>
  <c r="K155" i="4" s="1"/>
  <c r="J143" i="4"/>
  <c r="K143" i="4" s="1"/>
  <c r="J131" i="4"/>
  <c r="K131" i="4" s="1"/>
  <c r="J1258" i="4"/>
  <c r="K1258" i="4" s="1"/>
  <c r="J1190" i="4"/>
  <c r="K1190" i="4" s="1"/>
  <c r="J1168" i="4"/>
  <c r="K1168" i="4" s="1"/>
  <c r="J1149" i="4"/>
  <c r="K1149" i="4" s="1"/>
  <c r="J1090" i="4"/>
  <c r="K1090" i="4" s="1"/>
  <c r="J1072" i="4"/>
  <c r="K1072" i="4" s="1"/>
  <c r="J1057" i="4"/>
  <c r="K1057" i="4" s="1"/>
  <c r="J1042" i="4"/>
  <c r="K1042" i="4" s="1"/>
  <c r="J1024" i="4"/>
  <c r="K1024" i="4" s="1"/>
  <c r="J1009" i="4"/>
  <c r="K1009" i="4" s="1"/>
  <c r="J994" i="4"/>
  <c r="K994" i="4" s="1"/>
  <c r="J976" i="4"/>
  <c r="K976" i="4" s="1"/>
  <c r="J961" i="4"/>
  <c r="K961" i="4" s="1"/>
  <c r="J915" i="4"/>
  <c r="K915" i="4" s="1"/>
  <c r="J855" i="4"/>
  <c r="K855" i="4" s="1"/>
  <c r="J1295" i="4"/>
  <c r="K1295" i="4" s="1"/>
  <c r="J1222" i="4"/>
  <c r="K1222" i="4" s="1"/>
  <c r="J1189" i="4"/>
  <c r="K1189" i="4" s="1"/>
  <c r="J1167" i="4"/>
  <c r="K1167" i="4" s="1"/>
  <c r="J1145" i="4"/>
  <c r="K1145" i="4" s="1"/>
  <c r="J1127" i="4"/>
  <c r="K1127" i="4" s="1"/>
  <c r="J1106" i="4"/>
  <c r="K1106" i="4" s="1"/>
  <c r="J946" i="4"/>
  <c r="K946" i="4" s="1"/>
  <c r="J929" i="4"/>
  <c r="K929" i="4" s="1"/>
  <c r="J900" i="4"/>
  <c r="K900" i="4" s="1"/>
  <c r="J886" i="4"/>
  <c r="K886" i="4" s="1"/>
  <c r="J869" i="4"/>
  <c r="K869" i="4" s="1"/>
  <c r="J840" i="4"/>
  <c r="K840" i="4" s="1"/>
  <c r="J826" i="4"/>
  <c r="K826" i="4" s="1"/>
  <c r="J810" i="4"/>
  <c r="K810" i="4" s="1"/>
  <c r="J796" i="4"/>
  <c r="K796" i="4" s="1"/>
  <c r="J782" i="4"/>
  <c r="K782" i="4" s="1"/>
  <c r="J768" i="4"/>
  <c r="K768" i="4" s="1"/>
  <c r="J754" i="4"/>
  <c r="K754" i="4" s="1"/>
  <c r="J742" i="4"/>
  <c r="K742" i="4" s="1"/>
  <c r="J730" i="4"/>
  <c r="K730" i="4" s="1"/>
  <c r="J718" i="4"/>
  <c r="K718" i="4" s="1"/>
  <c r="J706" i="4"/>
  <c r="K706" i="4" s="1"/>
  <c r="J694" i="4"/>
  <c r="K694" i="4" s="1"/>
  <c r="J682" i="4"/>
  <c r="K682" i="4" s="1"/>
  <c r="J670" i="4"/>
  <c r="K670" i="4" s="1"/>
  <c r="J658" i="4"/>
  <c r="K658" i="4" s="1"/>
  <c r="J646" i="4"/>
  <c r="K646" i="4" s="1"/>
  <c r="J634" i="4"/>
  <c r="K634" i="4" s="1"/>
  <c r="J622" i="4"/>
  <c r="K622" i="4" s="1"/>
  <c r="J610" i="4"/>
  <c r="K610" i="4" s="1"/>
  <c r="J598" i="4"/>
  <c r="K598" i="4" s="1"/>
  <c r="J586" i="4"/>
  <c r="K586" i="4" s="1"/>
  <c r="J574" i="4"/>
  <c r="K574" i="4" s="1"/>
  <c r="J562" i="4"/>
  <c r="K562" i="4" s="1"/>
  <c r="J550" i="4"/>
  <c r="K550" i="4" s="1"/>
  <c r="J538" i="4"/>
  <c r="K538" i="4" s="1"/>
  <c r="J526" i="4"/>
  <c r="K526" i="4" s="1"/>
  <c r="J514" i="4"/>
  <c r="K514" i="4" s="1"/>
  <c r="J502" i="4"/>
  <c r="K502" i="4" s="1"/>
  <c r="J490" i="4"/>
  <c r="K490" i="4" s="1"/>
  <c r="J478" i="4"/>
  <c r="K478" i="4" s="1"/>
  <c r="J466" i="4"/>
  <c r="K466" i="4" s="1"/>
  <c r="J454" i="4"/>
  <c r="K454" i="4" s="1"/>
  <c r="J442" i="4"/>
  <c r="K442" i="4" s="1"/>
  <c r="J430" i="4"/>
  <c r="K430" i="4" s="1"/>
  <c r="J418" i="4"/>
  <c r="K418" i="4" s="1"/>
  <c r="J406" i="4"/>
  <c r="K406" i="4" s="1"/>
  <c r="J394" i="4"/>
  <c r="K394" i="4" s="1"/>
  <c r="J382" i="4"/>
  <c r="K382" i="4" s="1"/>
  <c r="J370" i="4"/>
  <c r="K370" i="4" s="1"/>
  <c r="J358" i="4"/>
  <c r="K358" i="4" s="1"/>
  <c r="J346" i="4"/>
  <c r="K346" i="4" s="1"/>
  <c r="J334" i="4"/>
  <c r="K334" i="4" s="1"/>
  <c r="J322" i="4"/>
  <c r="K322" i="4" s="1"/>
  <c r="J310" i="4"/>
  <c r="K310" i="4" s="1"/>
  <c r="J298" i="4"/>
  <c r="K298" i="4" s="1"/>
  <c r="J286" i="4"/>
  <c r="K286" i="4" s="1"/>
  <c r="J274" i="4"/>
  <c r="K274" i="4" s="1"/>
  <c r="J262" i="4"/>
  <c r="K262" i="4" s="1"/>
  <c r="J250" i="4"/>
  <c r="K250" i="4" s="1"/>
  <c r="J238" i="4"/>
  <c r="K238" i="4" s="1"/>
  <c r="J226" i="4"/>
  <c r="K226" i="4" s="1"/>
  <c r="J214" i="4"/>
  <c r="K214" i="4" s="1"/>
  <c r="J202" i="4"/>
  <c r="K202" i="4" s="1"/>
  <c r="J190" i="4"/>
  <c r="K190" i="4" s="1"/>
  <c r="J178" i="4"/>
  <c r="K178" i="4" s="1"/>
  <c r="J166" i="4"/>
  <c r="K166" i="4" s="1"/>
  <c r="J154" i="4"/>
  <c r="K154" i="4" s="1"/>
  <c r="J142" i="4"/>
  <c r="K142" i="4" s="1"/>
  <c r="J130" i="4"/>
  <c r="K130" i="4" s="1"/>
  <c r="J118" i="4"/>
  <c r="K118" i="4" s="1"/>
  <c r="J106" i="4"/>
  <c r="K106" i="4" s="1"/>
  <c r="J94" i="4"/>
  <c r="K94" i="4" s="1"/>
  <c r="J82" i="4"/>
  <c r="K82" i="4" s="1"/>
  <c r="J70" i="4"/>
  <c r="K70" i="4" s="1"/>
  <c r="J58" i="4"/>
  <c r="K58" i="4" s="1"/>
  <c r="J46" i="4"/>
  <c r="K46" i="4" s="1"/>
  <c r="J34" i="4"/>
  <c r="K34" i="4" s="1"/>
  <c r="J22" i="4"/>
  <c r="K22" i="4" s="1"/>
  <c r="J10" i="4"/>
  <c r="K10" i="4" s="1"/>
  <c r="J1257" i="4"/>
  <c r="K1257" i="4" s="1"/>
  <c r="J1166" i="4"/>
  <c r="K1166" i="4" s="1"/>
  <c r="J1144" i="4"/>
  <c r="K1144" i="4" s="1"/>
  <c r="J1089" i="4"/>
  <c r="K1089" i="4" s="1"/>
  <c r="J1071" i="4"/>
  <c r="K1071" i="4" s="1"/>
  <c r="J1056" i="4"/>
  <c r="K1056" i="4" s="1"/>
  <c r="J1041" i="4"/>
  <c r="K1041" i="4" s="1"/>
  <c r="J1023" i="4"/>
  <c r="K1023" i="4" s="1"/>
  <c r="J1008" i="4"/>
  <c r="K1008" i="4" s="1"/>
  <c r="J993" i="4"/>
  <c r="K993" i="4" s="1"/>
  <c r="J975" i="4"/>
  <c r="K975" i="4" s="1"/>
  <c r="J960" i="4"/>
  <c r="K960" i="4" s="1"/>
  <c r="J914" i="4"/>
  <c r="K914" i="4" s="1"/>
  <c r="J854" i="4"/>
  <c r="K854" i="4" s="1"/>
  <c r="J1294" i="4"/>
  <c r="K1294" i="4" s="1"/>
  <c r="J1253" i="4"/>
  <c r="K1253" i="4" s="1"/>
  <c r="J1221" i="4"/>
  <c r="K1221" i="4" s="1"/>
  <c r="J1188" i="4"/>
  <c r="K1188" i="4" s="1"/>
  <c r="J1165" i="4"/>
  <c r="K1165" i="4" s="1"/>
  <c r="J1143" i="4"/>
  <c r="K1143" i="4" s="1"/>
  <c r="J1126" i="4"/>
  <c r="K1126" i="4" s="1"/>
  <c r="J1105" i="4"/>
  <c r="K1105" i="4" s="1"/>
  <c r="J945" i="4"/>
  <c r="K945" i="4" s="1"/>
  <c r="J928" i="4"/>
  <c r="K928" i="4" s="1"/>
  <c r="J899" i="4"/>
  <c r="K899" i="4" s="1"/>
  <c r="J868" i="4"/>
  <c r="K868" i="4" s="1"/>
  <c r="J839" i="4"/>
  <c r="K839" i="4" s="1"/>
  <c r="J809" i="4"/>
  <c r="K809" i="4" s="1"/>
  <c r="J795" i="4"/>
  <c r="K795" i="4" s="1"/>
  <c r="J781" i="4"/>
  <c r="K781" i="4" s="1"/>
  <c r="J767" i="4"/>
  <c r="K767" i="4" s="1"/>
  <c r="J753" i="4"/>
  <c r="K753" i="4" s="1"/>
  <c r="J741" i="4"/>
  <c r="K741" i="4" s="1"/>
  <c r="J729" i="4"/>
  <c r="K729" i="4" s="1"/>
  <c r="J717" i="4"/>
  <c r="K717" i="4" s="1"/>
  <c r="J705" i="4"/>
  <c r="K705" i="4" s="1"/>
  <c r="J693" i="4"/>
  <c r="K693" i="4" s="1"/>
  <c r="J681" i="4"/>
  <c r="K681" i="4" s="1"/>
  <c r="J669" i="4"/>
  <c r="K669" i="4" s="1"/>
  <c r="J657" i="4"/>
  <c r="K657" i="4" s="1"/>
  <c r="J645" i="4"/>
  <c r="K645" i="4" s="1"/>
  <c r="J633" i="4"/>
  <c r="K633" i="4" s="1"/>
  <c r="J621" i="4"/>
  <c r="K621" i="4" s="1"/>
  <c r="J609" i="4"/>
  <c r="K609" i="4" s="1"/>
  <c r="J597" i="4"/>
  <c r="K597" i="4" s="1"/>
  <c r="J585" i="4"/>
  <c r="K585" i="4" s="1"/>
  <c r="J573" i="4"/>
  <c r="K573" i="4" s="1"/>
  <c r="J561" i="4"/>
  <c r="K561" i="4" s="1"/>
  <c r="J549" i="4"/>
  <c r="K549" i="4" s="1"/>
  <c r="J537" i="4"/>
  <c r="K537" i="4" s="1"/>
  <c r="J525" i="4"/>
  <c r="K525" i="4" s="1"/>
  <c r="J513" i="4"/>
  <c r="K513" i="4" s="1"/>
  <c r="J501" i="4"/>
  <c r="K501" i="4" s="1"/>
  <c r="J489" i="4"/>
  <c r="K489" i="4" s="1"/>
  <c r="J477" i="4"/>
  <c r="K477" i="4" s="1"/>
  <c r="J465" i="4"/>
  <c r="K465" i="4" s="1"/>
  <c r="J453" i="4"/>
  <c r="K453" i="4" s="1"/>
  <c r="J441" i="4"/>
  <c r="K441" i="4" s="1"/>
  <c r="J429" i="4"/>
  <c r="K429" i="4" s="1"/>
  <c r="J417" i="4"/>
  <c r="K417" i="4" s="1"/>
  <c r="J405" i="4"/>
  <c r="K405" i="4" s="1"/>
  <c r="J393" i="4"/>
  <c r="K393" i="4" s="1"/>
  <c r="J381" i="4"/>
  <c r="K381" i="4" s="1"/>
  <c r="J369" i="4"/>
  <c r="K369" i="4" s="1"/>
  <c r="J357" i="4"/>
  <c r="K357" i="4" s="1"/>
  <c r="J345" i="4"/>
  <c r="K345" i="4" s="1"/>
  <c r="J333" i="4"/>
  <c r="K333" i="4" s="1"/>
  <c r="J321" i="4"/>
  <c r="K321" i="4" s="1"/>
  <c r="J309" i="4"/>
  <c r="K309" i="4" s="1"/>
  <c r="J297" i="4"/>
  <c r="K297" i="4" s="1"/>
  <c r="J285" i="4"/>
  <c r="K285" i="4" s="1"/>
  <c r="J273" i="4"/>
  <c r="K273" i="4" s="1"/>
  <c r="J261" i="4"/>
  <c r="K261" i="4" s="1"/>
  <c r="J249" i="4"/>
  <c r="K249" i="4" s="1"/>
  <c r="J237" i="4"/>
  <c r="K237" i="4" s="1"/>
  <c r="J225" i="4"/>
  <c r="K225" i="4" s="1"/>
  <c r="J213" i="4"/>
  <c r="K213" i="4" s="1"/>
  <c r="J201" i="4"/>
  <c r="K201" i="4" s="1"/>
  <c r="J189" i="4"/>
  <c r="K189" i="4" s="1"/>
  <c r="J177" i="4"/>
  <c r="K177" i="4" s="1"/>
  <c r="J165" i="4"/>
  <c r="K165" i="4" s="1"/>
  <c r="J153" i="4"/>
  <c r="K153" i="4" s="1"/>
  <c r="J141" i="4"/>
  <c r="K141" i="4" s="1"/>
  <c r="J129" i="4"/>
  <c r="K129" i="4" s="1"/>
  <c r="J117" i="4"/>
  <c r="K117" i="4" s="1"/>
  <c r="J1293" i="4"/>
  <c r="K1293" i="4" s="1"/>
  <c r="J1217" i="4"/>
  <c r="K1217" i="4" s="1"/>
  <c r="J1142" i="4"/>
  <c r="K1142" i="4" s="1"/>
  <c r="J1085" i="4"/>
  <c r="K1085" i="4" s="1"/>
  <c r="J1070" i="4"/>
  <c r="K1070" i="4" s="1"/>
  <c r="J1055" i="4"/>
  <c r="K1055" i="4" s="1"/>
  <c r="J1037" i="4"/>
  <c r="K1037" i="4" s="1"/>
  <c r="J1022" i="4"/>
  <c r="K1022" i="4" s="1"/>
  <c r="J1007" i="4"/>
  <c r="K1007" i="4" s="1"/>
  <c r="J989" i="4"/>
  <c r="K989" i="4" s="1"/>
  <c r="J974" i="4"/>
  <c r="K974" i="4" s="1"/>
  <c r="J959" i="4"/>
  <c r="K959" i="4" s="1"/>
  <c r="J942" i="4"/>
  <c r="K942" i="4" s="1"/>
  <c r="J913" i="4"/>
  <c r="K913" i="4" s="1"/>
  <c r="J882" i="4"/>
  <c r="K882" i="4" s="1"/>
  <c r="J853" i="4"/>
  <c r="K853" i="4" s="1"/>
  <c r="J1289" i="4"/>
  <c r="K1289" i="4" s="1"/>
  <c r="J1187" i="4"/>
  <c r="K1187" i="4" s="1"/>
  <c r="J1164" i="4"/>
  <c r="K1164" i="4" s="1"/>
  <c r="J1125" i="4"/>
  <c r="K1125" i="4" s="1"/>
  <c r="J1104" i="4"/>
  <c r="K1104" i="4" s="1"/>
  <c r="J927" i="4"/>
  <c r="K927" i="4" s="1"/>
  <c r="J898" i="4"/>
  <c r="K898" i="4" s="1"/>
  <c r="J867" i="4"/>
  <c r="K867" i="4" s="1"/>
  <c r="J838" i="4"/>
  <c r="K838" i="4" s="1"/>
  <c r="J822" i="4"/>
  <c r="K822" i="4" s="1"/>
  <c r="J808" i="4"/>
  <c r="K808" i="4" s="1"/>
  <c r="J794" i="4"/>
  <c r="K794" i="4" s="1"/>
  <c r="J780" i="4"/>
  <c r="K780" i="4" s="1"/>
  <c r="J766" i="4"/>
  <c r="K766" i="4" s="1"/>
  <c r="J752" i="4"/>
  <c r="K752" i="4" s="1"/>
  <c r="J740" i="4"/>
  <c r="K740" i="4" s="1"/>
  <c r="J728" i="4"/>
  <c r="K728" i="4" s="1"/>
  <c r="J716" i="4"/>
  <c r="K716" i="4" s="1"/>
  <c r="J704" i="4"/>
  <c r="K704" i="4" s="1"/>
  <c r="J692" i="4"/>
  <c r="K692" i="4" s="1"/>
  <c r="J680" i="4"/>
  <c r="K680" i="4" s="1"/>
  <c r="J668" i="4"/>
  <c r="K668" i="4" s="1"/>
  <c r="J656" i="4"/>
  <c r="K656" i="4" s="1"/>
  <c r="J644" i="4"/>
  <c r="K644" i="4" s="1"/>
  <c r="J632" i="4"/>
  <c r="K632" i="4" s="1"/>
  <c r="J620" i="4"/>
  <c r="K620" i="4" s="1"/>
  <c r="J608" i="4"/>
  <c r="K608" i="4" s="1"/>
  <c r="J596" i="4"/>
  <c r="K596" i="4" s="1"/>
  <c r="J584" i="4"/>
  <c r="K584" i="4" s="1"/>
  <c r="J572" i="4"/>
  <c r="K572" i="4" s="1"/>
  <c r="J560" i="4"/>
  <c r="K560" i="4" s="1"/>
  <c r="J548" i="4"/>
  <c r="K548" i="4" s="1"/>
  <c r="J536" i="4"/>
  <c r="K536" i="4" s="1"/>
  <c r="J524" i="4"/>
  <c r="K524" i="4" s="1"/>
  <c r="J512" i="4"/>
  <c r="K512" i="4" s="1"/>
  <c r="J500" i="4"/>
  <c r="K500" i="4" s="1"/>
  <c r="J488" i="4"/>
  <c r="K488" i="4" s="1"/>
  <c r="J476" i="4"/>
  <c r="K476" i="4" s="1"/>
  <c r="J464" i="4"/>
  <c r="K464" i="4" s="1"/>
  <c r="J452" i="4"/>
  <c r="K452" i="4" s="1"/>
  <c r="J440" i="4"/>
  <c r="K440" i="4" s="1"/>
  <c r="J428" i="4"/>
  <c r="K428" i="4" s="1"/>
  <c r="J416" i="4"/>
  <c r="K416" i="4" s="1"/>
  <c r="J404" i="4"/>
  <c r="K404" i="4" s="1"/>
  <c r="J392" i="4"/>
  <c r="K392" i="4" s="1"/>
  <c r="J380" i="4"/>
  <c r="K380" i="4" s="1"/>
  <c r="J368" i="4"/>
  <c r="K368" i="4" s="1"/>
  <c r="J356" i="4"/>
  <c r="K356" i="4" s="1"/>
  <c r="J344" i="4"/>
  <c r="K344" i="4" s="1"/>
  <c r="J332" i="4"/>
  <c r="K332" i="4" s="1"/>
  <c r="J320" i="4"/>
  <c r="K320" i="4" s="1"/>
  <c r="J308" i="4"/>
  <c r="K308" i="4" s="1"/>
  <c r="J296" i="4"/>
  <c r="K296" i="4" s="1"/>
  <c r="J284" i="4"/>
  <c r="K284" i="4" s="1"/>
  <c r="J272" i="4"/>
  <c r="K272" i="4" s="1"/>
  <c r="J260" i="4"/>
  <c r="K260" i="4" s="1"/>
  <c r="J248" i="4"/>
  <c r="K248" i="4" s="1"/>
  <c r="J236" i="4"/>
  <c r="K236" i="4" s="1"/>
  <c r="J224" i="4"/>
  <c r="K224" i="4" s="1"/>
  <c r="J212" i="4"/>
  <c r="K212" i="4" s="1"/>
  <c r="J200" i="4"/>
  <c r="K200" i="4" s="1"/>
  <c r="J188" i="4"/>
  <c r="K188" i="4" s="1"/>
  <c r="J176" i="4"/>
  <c r="K176" i="4" s="1"/>
  <c r="J164" i="4"/>
  <c r="K164" i="4" s="1"/>
  <c r="J152" i="4"/>
  <c r="K152" i="4" s="1"/>
  <c r="J140" i="4"/>
  <c r="K140" i="4" s="1"/>
  <c r="J128" i="4"/>
  <c r="K128" i="4" s="1"/>
  <c r="J116" i="4"/>
  <c r="K116" i="4" s="1"/>
  <c r="J104" i="4"/>
  <c r="K104" i="4" s="1"/>
  <c r="J1247" i="4"/>
  <c r="K1247" i="4" s="1"/>
  <c r="J1212" i="4"/>
  <c r="K1212" i="4" s="1"/>
  <c r="J1141" i="4"/>
  <c r="K1141" i="4" s="1"/>
  <c r="J1121" i="4"/>
  <c r="K1121" i="4" s="1"/>
  <c r="J1084" i="4"/>
  <c r="K1084" i="4" s="1"/>
  <c r="J1069" i="4"/>
  <c r="K1069" i="4" s="1"/>
  <c r="J1054" i="4"/>
  <c r="K1054" i="4" s="1"/>
  <c r="J1036" i="4"/>
  <c r="K1036" i="4" s="1"/>
  <c r="J1021" i="4"/>
  <c r="K1021" i="4" s="1"/>
  <c r="J1006" i="4"/>
  <c r="K1006" i="4" s="1"/>
  <c r="J988" i="4"/>
  <c r="K988" i="4" s="1"/>
  <c r="J973" i="4"/>
  <c r="K973" i="4" s="1"/>
  <c r="J958" i="4"/>
  <c r="K958" i="4" s="1"/>
  <c r="J941" i="4"/>
  <c r="K941" i="4" s="1"/>
  <c r="J912" i="4"/>
  <c r="K912" i="4" s="1"/>
  <c r="J881" i="4"/>
  <c r="K881" i="4" s="1"/>
  <c r="J852" i="4"/>
  <c r="K852" i="4" s="1"/>
  <c r="J1283" i="4"/>
  <c r="K1283" i="4" s="1"/>
  <c r="J1186" i="4"/>
  <c r="K1186" i="4" s="1"/>
  <c r="J1163" i="4"/>
  <c r="K1163" i="4" s="1"/>
  <c r="J1120" i="4"/>
  <c r="K1120" i="4" s="1"/>
  <c r="J1103" i="4"/>
  <c r="K1103" i="4" s="1"/>
  <c r="J926" i="4"/>
  <c r="K926" i="4" s="1"/>
  <c r="J897" i="4"/>
  <c r="K897" i="4" s="1"/>
  <c r="J866" i="4"/>
  <c r="K866" i="4" s="1"/>
  <c r="J821" i="4"/>
  <c r="K821" i="4" s="1"/>
  <c r="J807" i="4"/>
  <c r="K807" i="4" s="1"/>
  <c r="J793" i="4"/>
  <c r="K793" i="4" s="1"/>
  <c r="J779" i="4"/>
  <c r="K779" i="4" s="1"/>
  <c r="J751" i="4"/>
  <c r="K751" i="4" s="1"/>
  <c r="J739" i="4"/>
  <c r="K739" i="4" s="1"/>
  <c r="J727" i="4"/>
  <c r="K727" i="4" s="1"/>
  <c r="J715" i="4"/>
  <c r="K715" i="4" s="1"/>
  <c r="J703" i="4"/>
  <c r="K703" i="4" s="1"/>
  <c r="J691" i="4"/>
  <c r="K691" i="4" s="1"/>
  <c r="J679" i="4"/>
  <c r="K679" i="4" s="1"/>
  <c r="J667" i="4"/>
  <c r="K667" i="4" s="1"/>
  <c r="J655" i="4"/>
  <c r="K655" i="4" s="1"/>
  <c r="J643" i="4"/>
  <c r="K643" i="4" s="1"/>
  <c r="J631" i="4"/>
  <c r="K631" i="4" s="1"/>
  <c r="J619" i="4"/>
  <c r="K619" i="4" s="1"/>
  <c r="J607" i="4"/>
  <c r="K607" i="4" s="1"/>
  <c r="J595" i="4"/>
  <c r="K595" i="4" s="1"/>
  <c r="J583" i="4"/>
  <c r="K583" i="4" s="1"/>
  <c r="J571" i="4"/>
  <c r="K571" i="4" s="1"/>
  <c r="J559" i="4"/>
  <c r="K559" i="4" s="1"/>
  <c r="J547" i="4"/>
  <c r="K547" i="4" s="1"/>
  <c r="J535" i="4"/>
  <c r="K535" i="4" s="1"/>
  <c r="J523" i="4"/>
  <c r="K523" i="4" s="1"/>
  <c r="J511" i="4"/>
  <c r="K511" i="4" s="1"/>
  <c r="J499" i="4"/>
  <c r="K499" i="4" s="1"/>
  <c r="J487" i="4"/>
  <c r="K487" i="4" s="1"/>
  <c r="J475" i="4"/>
  <c r="K475" i="4" s="1"/>
  <c r="J463" i="4"/>
  <c r="K463" i="4" s="1"/>
  <c r="J451" i="4"/>
  <c r="K451" i="4" s="1"/>
  <c r="J439" i="4"/>
  <c r="K439" i="4" s="1"/>
  <c r="J427" i="4"/>
  <c r="K427" i="4" s="1"/>
  <c r="J415" i="4"/>
  <c r="K415" i="4" s="1"/>
  <c r="J403" i="4"/>
  <c r="K403" i="4" s="1"/>
  <c r="J391" i="4"/>
  <c r="K391" i="4" s="1"/>
  <c r="J379" i="4"/>
  <c r="K379" i="4" s="1"/>
  <c r="J367" i="4"/>
  <c r="K367" i="4" s="1"/>
  <c r="J355" i="4"/>
  <c r="K355" i="4" s="1"/>
  <c r="J343" i="4"/>
  <c r="K343" i="4" s="1"/>
  <c r="J331" i="4"/>
  <c r="K331" i="4" s="1"/>
  <c r="J319" i="4"/>
  <c r="K319" i="4" s="1"/>
  <c r="J307" i="4"/>
  <c r="K307" i="4" s="1"/>
  <c r="J295" i="4"/>
  <c r="K295" i="4" s="1"/>
  <c r="J283" i="4"/>
  <c r="K283" i="4" s="1"/>
  <c r="J271" i="4"/>
  <c r="K271" i="4" s="1"/>
  <c r="J259" i="4"/>
  <c r="K259" i="4" s="1"/>
  <c r="J247" i="4"/>
  <c r="K247" i="4" s="1"/>
  <c r="J235" i="4"/>
  <c r="K235" i="4" s="1"/>
  <c r="J223" i="4"/>
  <c r="K223" i="4" s="1"/>
  <c r="J1246" i="4"/>
  <c r="K1246" i="4" s="1"/>
  <c r="J1211" i="4"/>
  <c r="K1211" i="4" s="1"/>
  <c r="J1140" i="4"/>
  <c r="K1140" i="4" s="1"/>
  <c r="J1119" i="4"/>
  <c r="K1119" i="4" s="1"/>
  <c r="J1083" i="4"/>
  <c r="K1083" i="4" s="1"/>
  <c r="J1068" i="4"/>
  <c r="K1068" i="4" s="1"/>
  <c r="J1053" i="4"/>
  <c r="K1053" i="4" s="1"/>
  <c r="J1035" i="4"/>
  <c r="K1035" i="4" s="1"/>
  <c r="J1020" i="4"/>
  <c r="K1020" i="4" s="1"/>
  <c r="J1005" i="4"/>
  <c r="K1005" i="4" s="1"/>
  <c r="J987" i="4"/>
  <c r="K987" i="4" s="1"/>
  <c r="J972" i="4"/>
  <c r="K972" i="4" s="1"/>
  <c r="J957" i="4"/>
  <c r="K957" i="4" s="1"/>
  <c r="J940" i="4"/>
  <c r="K940" i="4" s="1"/>
  <c r="J911" i="4"/>
  <c r="K911" i="4" s="1"/>
  <c r="J894" i="4"/>
  <c r="K894" i="4" s="1"/>
  <c r="J880" i="4"/>
  <c r="K880" i="4" s="1"/>
  <c r="J851" i="4"/>
  <c r="K851" i="4" s="1"/>
  <c r="J1282" i="4"/>
  <c r="K1282" i="4" s="1"/>
  <c r="J1185" i="4"/>
  <c r="K1185" i="4" s="1"/>
  <c r="J1162" i="4"/>
  <c r="K1162" i="4" s="1"/>
  <c r="J1102" i="4"/>
  <c r="K1102" i="4" s="1"/>
  <c r="J954" i="4"/>
  <c r="K954" i="4" s="1"/>
  <c r="J925" i="4"/>
  <c r="K925" i="4" s="1"/>
  <c r="J865" i="4"/>
  <c r="K865" i="4" s="1"/>
  <c r="J834" i="4"/>
  <c r="K834" i="4" s="1"/>
  <c r="J820" i="4"/>
  <c r="K820" i="4" s="1"/>
  <c r="J806" i="4"/>
  <c r="K806" i="4" s="1"/>
  <c r="J792" i="4"/>
  <c r="K792" i="4" s="1"/>
  <c r="J778" i="4"/>
  <c r="K778" i="4" s="1"/>
  <c r="J762" i="4"/>
  <c r="K762" i="4" s="1"/>
  <c r="J750" i="4"/>
  <c r="K750" i="4" s="1"/>
  <c r="J738" i="4"/>
  <c r="K738" i="4" s="1"/>
  <c r="J726" i="4"/>
  <c r="K726" i="4" s="1"/>
  <c r="J714" i="4"/>
  <c r="K714" i="4" s="1"/>
  <c r="J702" i="4"/>
  <c r="K702" i="4" s="1"/>
  <c r="J690" i="4"/>
  <c r="K690" i="4" s="1"/>
  <c r="J678" i="4"/>
  <c r="K678" i="4" s="1"/>
  <c r="J666" i="4"/>
  <c r="K666" i="4" s="1"/>
  <c r="J654" i="4"/>
  <c r="K654" i="4" s="1"/>
  <c r="J642" i="4"/>
  <c r="K642" i="4" s="1"/>
  <c r="J630" i="4"/>
  <c r="K630" i="4" s="1"/>
  <c r="J618" i="4"/>
  <c r="K618" i="4" s="1"/>
  <c r="J606" i="4"/>
  <c r="K606" i="4" s="1"/>
  <c r="J594" i="4"/>
  <c r="K594" i="4" s="1"/>
  <c r="J582" i="4"/>
  <c r="K582" i="4" s="1"/>
  <c r="J570" i="4"/>
  <c r="K570" i="4" s="1"/>
  <c r="J558" i="4"/>
  <c r="K558" i="4" s="1"/>
  <c r="J546" i="4"/>
  <c r="K546" i="4" s="1"/>
  <c r="J534" i="4"/>
  <c r="K534" i="4" s="1"/>
  <c r="J522" i="4"/>
  <c r="K522" i="4" s="1"/>
  <c r="J510" i="4"/>
  <c r="K510" i="4" s="1"/>
  <c r="J498" i="4"/>
  <c r="K498" i="4" s="1"/>
  <c r="J486" i="4"/>
  <c r="K486" i="4" s="1"/>
  <c r="J474" i="4"/>
  <c r="K474" i="4" s="1"/>
  <c r="J462" i="4"/>
  <c r="K462" i="4" s="1"/>
  <c r="J450" i="4"/>
  <c r="K450" i="4" s="1"/>
  <c r="J438" i="4"/>
  <c r="K438" i="4" s="1"/>
  <c r="J426" i="4"/>
  <c r="K426" i="4" s="1"/>
  <c r="J414" i="4"/>
  <c r="K414" i="4" s="1"/>
  <c r="J402" i="4"/>
  <c r="K402" i="4" s="1"/>
  <c r="J390" i="4"/>
  <c r="K390" i="4" s="1"/>
  <c r="J378" i="4"/>
  <c r="K378" i="4" s="1"/>
  <c r="J366" i="4"/>
  <c r="K366" i="4" s="1"/>
  <c r="J354" i="4"/>
  <c r="K354" i="4" s="1"/>
  <c r="J342" i="4"/>
  <c r="K342" i="4" s="1"/>
  <c r="J330" i="4"/>
  <c r="K330" i="4" s="1"/>
  <c r="J318" i="4"/>
  <c r="K318" i="4" s="1"/>
  <c r="J306" i="4"/>
  <c r="K306" i="4" s="1"/>
  <c r="J294" i="4"/>
  <c r="K294" i="4" s="1"/>
  <c r="J282" i="4"/>
  <c r="K282" i="4" s="1"/>
  <c r="J270" i="4"/>
  <c r="K270" i="4" s="1"/>
  <c r="J258" i="4"/>
  <c r="K258" i="4" s="1"/>
  <c r="J246" i="4"/>
  <c r="K246" i="4" s="1"/>
  <c r="J234" i="4"/>
  <c r="K234" i="4" s="1"/>
  <c r="J222" i="4"/>
  <c r="K222" i="4" s="1"/>
  <c r="J1353" i="4"/>
  <c r="K1353" i="4" s="1"/>
  <c r="J1281" i="4"/>
  <c r="K1281" i="4" s="1"/>
  <c r="J1245" i="4"/>
  <c r="K1245" i="4" s="1"/>
  <c r="J1210" i="4"/>
  <c r="K1210" i="4" s="1"/>
  <c r="J1181" i="4"/>
  <c r="K1181" i="4" s="1"/>
  <c r="J1139" i="4"/>
  <c r="K1139" i="4" s="1"/>
  <c r="J1118" i="4"/>
  <c r="K1118" i="4" s="1"/>
  <c r="J1082" i="4"/>
  <c r="K1082" i="4" s="1"/>
  <c r="J1067" i="4"/>
  <c r="K1067" i="4" s="1"/>
  <c r="J1049" i="4"/>
  <c r="K1049" i="4" s="1"/>
  <c r="J1034" i="4"/>
  <c r="K1034" i="4" s="1"/>
  <c r="J1019" i="4"/>
  <c r="K1019" i="4" s="1"/>
  <c r="J1001" i="4"/>
  <c r="K1001" i="4" s="1"/>
  <c r="J986" i="4"/>
  <c r="K986" i="4" s="1"/>
  <c r="J971" i="4"/>
  <c r="K971" i="4" s="1"/>
  <c r="J939" i="4"/>
  <c r="K939" i="4" s="1"/>
  <c r="J910" i="4"/>
  <c r="K910" i="4" s="1"/>
  <c r="J893" i="4"/>
  <c r="K893" i="4" s="1"/>
  <c r="J879" i="4"/>
  <c r="K879" i="4" s="1"/>
  <c r="J850" i="4"/>
  <c r="K850" i="4" s="1"/>
  <c r="J1341" i="4"/>
  <c r="K1341" i="4" s="1"/>
  <c r="J1277" i="4"/>
  <c r="K1277" i="4" s="1"/>
  <c r="J1241" i="4"/>
  <c r="K1241" i="4" s="1"/>
  <c r="J1180" i="4"/>
  <c r="K1180" i="4" s="1"/>
  <c r="J1161" i="4"/>
  <c r="K1161" i="4" s="1"/>
  <c r="J1101" i="4"/>
  <c r="K1101" i="4" s="1"/>
  <c r="J953" i="4"/>
  <c r="K953" i="4" s="1"/>
  <c r="J924" i="4"/>
  <c r="K924" i="4" s="1"/>
  <c r="J864" i="4"/>
  <c r="K864" i="4" s="1"/>
  <c r="J833" i="4"/>
  <c r="K833" i="4" s="1"/>
  <c r="J819" i="4"/>
  <c r="K819" i="4" s="1"/>
  <c r="J805" i="4"/>
  <c r="K805" i="4" s="1"/>
  <c r="J791" i="4"/>
  <c r="K791" i="4" s="1"/>
  <c r="J761" i="4"/>
  <c r="K761" i="4" s="1"/>
  <c r="J749" i="4"/>
  <c r="K749" i="4" s="1"/>
  <c r="J737" i="4"/>
  <c r="K737" i="4" s="1"/>
  <c r="J725" i="4"/>
  <c r="K725" i="4" s="1"/>
  <c r="J713" i="4"/>
  <c r="K713" i="4" s="1"/>
  <c r="J701" i="4"/>
  <c r="K701" i="4" s="1"/>
  <c r="J689" i="4"/>
  <c r="K689" i="4" s="1"/>
  <c r="J677" i="4"/>
  <c r="K677" i="4" s="1"/>
  <c r="J665" i="4"/>
  <c r="K665" i="4" s="1"/>
  <c r="J653" i="4"/>
  <c r="K653" i="4" s="1"/>
  <c r="J641" i="4"/>
  <c r="K641" i="4" s="1"/>
  <c r="J629" i="4"/>
  <c r="K629" i="4" s="1"/>
  <c r="J617" i="4"/>
  <c r="K617" i="4" s="1"/>
  <c r="J605" i="4"/>
  <c r="K605" i="4" s="1"/>
  <c r="J593" i="4"/>
  <c r="K593" i="4" s="1"/>
  <c r="J581" i="4"/>
  <c r="K581" i="4" s="1"/>
  <c r="J569" i="4"/>
  <c r="K569" i="4" s="1"/>
  <c r="J557" i="4"/>
  <c r="K557" i="4" s="1"/>
  <c r="J545" i="4"/>
  <c r="K545" i="4" s="1"/>
  <c r="J533" i="4"/>
  <c r="K533" i="4" s="1"/>
  <c r="J521" i="4"/>
  <c r="K521" i="4" s="1"/>
  <c r="J509" i="4"/>
  <c r="K509" i="4" s="1"/>
  <c r="J497" i="4"/>
  <c r="K497" i="4" s="1"/>
  <c r="J485" i="4"/>
  <c r="K485" i="4" s="1"/>
  <c r="J473" i="4"/>
  <c r="K473" i="4" s="1"/>
  <c r="J461" i="4"/>
  <c r="K461" i="4" s="1"/>
  <c r="J449" i="4"/>
  <c r="K449" i="4" s="1"/>
  <c r="J437" i="4"/>
  <c r="K437" i="4" s="1"/>
  <c r="J425" i="4"/>
  <c r="K425" i="4" s="1"/>
  <c r="J413" i="4"/>
  <c r="K413" i="4" s="1"/>
  <c r="J401" i="4"/>
  <c r="K401" i="4" s="1"/>
  <c r="J389" i="4"/>
  <c r="K389" i="4" s="1"/>
  <c r="J377" i="4"/>
  <c r="K377" i="4" s="1"/>
  <c r="J365" i="4"/>
  <c r="K365" i="4" s="1"/>
  <c r="J353" i="4"/>
  <c r="K353" i="4" s="1"/>
  <c r="J341" i="4"/>
  <c r="K341" i="4" s="1"/>
  <c r="J329" i="4"/>
  <c r="K329" i="4" s="1"/>
  <c r="J317" i="4"/>
  <c r="K317" i="4" s="1"/>
  <c r="J305" i="4"/>
  <c r="K305" i="4" s="1"/>
  <c r="J293" i="4"/>
  <c r="K293" i="4" s="1"/>
  <c r="J281" i="4"/>
  <c r="K281" i="4" s="1"/>
  <c r="J269" i="4"/>
  <c r="K269" i="4" s="1"/>
  <c r="J257" i="4"/>
  <c r="K257" i="4" s="1"/>
  <c r="J245" i="4"/>
  <c r="K245" i="4" s="1"/>
  <c r="J233" i="4"/>
  <c r="K233" i="4" s="1"/>
  <c r="J221" i="4"/>
  <c r="K221" i="4" s="1"/>
  <c r="J13" i="4"/>
  <c r="K13" i="4" s="1"/>
  <c r="J33" i="4"/>
  <c r="K33" i="4" s="1"/>
  <c r="J54" i="4"/>
  <c r="K54" i="4" s="1"/>
  <c r="J72" i="4"/>
  <c r="K72" i="4" s="1"/>
  <c r="J93" i="4"/>
  <c r="K93" i="4" s="1"/>
  <c r="J126" i="4"/>
  <c r="K126" i="4" s="1"/>
  <c r="J162" i="4"/>
  <c r="K162" i="4" s="1"/>
  <c r="J210" i="4"/>
  <c r="K210" i="4" s="1"/>
  <c r="B11" i="2"/>
  <c r="B71" i="2"/>
  <c r="B44" i="2"/>
  <c r="B72" i="2"/>
  <c r="J2" i="4"/>
  <c r="J17" i="4"/>
  <c r="K17" i="4" s="1"/>
  <c r="J35" i="4"/>
  <c r="K35" i="4" s="1"/>
  <c r="J95" i="4"/>
  <c r="K95" i="4" s="1"/>
  <c r="B43" i="2"/>
  <c r="B16" i="2"/>
  <c r="B17" i="2"/>
  <c r="B45" i="2"/>
  <c r="J55" i="4"/>
  <c r="K55" i="4" s="1"/>
  <c r="J73" i="4"/>
  <c r="K73" i="4" s="1"/>
  <c r="J97" i="4"/>
  <c r="K97" i="4" s="1"/>
  <c r="J127" i="4"/>
  <c r="K127" i="4" s="1"/>
  <c r="J163" i="4"/>
  <c r="K163" i="4" s="1"/>
  <c r="J211" i="4"/>
  <c r="K211" i="4" s="1"/>
  <c r="AL29" i="9"/>
  <c r="AL34" i="9" s="1"/>
  <c r="AD31" i="9"/>
  <c r="M62" i="5"/>
  <c r="C6" i="5" s="1"/>
  <c r="B6" i="5"/>
  <c r="B12" i="7"/>
  <c r="L31" i="9"/>
  <c r="R28" i="9"/>
  <c r="O12" i="9"/>
  <c r="O31" i="9"/>
  <c r="AA25" i="9"/>
  <c r="AA29" i="9" s="1"/>
  <c r="I91" i="5"/>
  <c r="D96" i="5" s="1"/>
  <c r="E96" i="5" s="1"/>
  <c r="F96" i="5" s="1"/>
  <c r="G96" i="5" s="1"/>
  <c r="H96" i="5" s="1"/>
  <c r="I96" i="5" s="1"/>
  <c r="Q29" i="9"/>
  <c r="B10" i="6"/>
  <c r="B9" i="6"/>
  <c r="B8" i="6"/>
  <c r="B7" i="6"/>
  <c r="B24" i="6"/>
  <c r="B22" i="6"/>
  <c r="B21" i="6"/>
  <c r="B4" i="6"/>
  <c r="R12" i="9"/>
  <c r="R31" i="9"/>
  <c r="P25" i="9"/>
  <c r="P29" i="9" s="1"/>
  <c r="Q27" i="9"/>
  <c r="B5" i="6"/>
  <c r="J76" i="17"/>
  <c r="J136" i="17"/>
  <c r="J36" i="17"/>
  <c r="J116" i="17"/>
  <c r="J56" i="17"/>
  <c r="J96" i="17"/>
  <c r="L62" i="5"/>
  <c r="F37" i="9"/>
  <c r="G38" i="9"/>
  <c r="Y43" i="9"/>
  <c r="C27" i="9"/>
  <c r="AL28" i="9"/>
  <c r="AL33" i="9" s="1"/>
  <c r="L27" i="9"/>
  <c r="AA24" i="9"/>
  <c r="AA28" i="9" s="1"/>
  <c r="Y44" i="9" s="1"/>
  <c r="AD30" i="9"/>
  <c r="W23" i="9"/>
  <c r="C31" i="9"/>
  <c r="B13" i="6"/>
  <c r="AA27" i="9"/>
  <c r="AI22" i="18"/>
  <c r="P49" i="14"/>
  <c r="AJ22" i="18"/>
  <c r="Q49" i="14"/>
  <c r="O49" i="14"/>
  <c r="Q37" i="9"/>
  <c r="Q39" i="9" s="1"/>
  <c r="Q41" i="9" s="1"/>
  <c r="A1" i="8"/>
  <c r="B21" i="5"/>
  <c r="C7" i="5"/>
  <c r="C13" i="5"/>
  <c r="B22" i="5"/>
  <c r="N136" i="17"/>
  <c r="H17" i="17"/>
  <c r="N76" i="17"/>
  <c r="N36" i="17"/>
  <c r="N116" i="17"/>
  <c r="N56" i="17"/>
  <c r="N96" i="17"/>
  <c r="N12" i="17"/>
  <c r="O142" i="18"/>
  <c r="O102" i="18"/>
  <c r="O122" i="18"/>
  <c r="O62" i="18"/>
  <c r="O82" i="18"/>
  <c r="O42" i="18"/>
  <c r="O12" i="18"/>
  <c r="M6" i="15"/>
  <c r="J23" i="17"/>
  <c r="B79" i="18"/>
  <c r="B59" i="18"/>
  <c r="B39" i="18"/>
  <c r="Q50" i="14"/>
  <c r="D38" i="18"/>
  <c r="J13" i="18"/>
  <c r="D58" i="18"/>
  <c r="AJ24" i="18"/>
  <c r="Q51" i="14"/>
  <c r="J37" i="18"/>
  <c r="A5" i="16"/>
  <c r="A7" i="16" s="1"/>
  <c r="F4" i="16" s="1"/>
  <c r="F16" i="16" s="1"/>
  <c r="I11" i="15" s="1"/>
  <c r="I12" i="15" s="1"/>
  <c r="A25" i="16"/>
  <c r="A27" i="16" s="1"/>
  <c r="A47" i="16"/>
  <c r="A49" i="16" s="1"/>
  <c r="A113" i="16"/>
  <c r="A115" i="16" s="1"/>
  <c r="I25" i="17"/>
  <c r="AJ20" i="18"/>
  <c r="AM20" i="18" s="1"/>
  <c r="Q47" i="14"/>
  <c r="O47" i="14"/>
  <c r="J32" i="18"/>
  <c r="B74" i="17"/>
  <c r="B34" i="17"/>
  <c r="B94" i="17"/>
  <c r="B54" i="17"/>
  <c r="Q52" i="14"/>
  <c r="P48" i="14"/>
  <c r="A69" i="16"/>
  <c r="A71" i="16" s="1"/>
  <c r="H82" i="17"/>
  <c r="D96" i="17"/>
  <c r="N37" i="18"/>
  <c r="C79" i="18"/>
  <c r="C59" i="18"/>
  <c r="C39" i="18"/>
  <c r="B100" i="18"/>
  <c r="B80" i="18"/>
  <c r="B60" i="18"/>
  <c r="B40" i="18"/>
  <c r="J24" i="17"/>
  <c r="C100" i="18"/>
  <c r="C80" i="18"/>
  <c r="C60" i="18"/>
  <c r="C40" i="18"/>
  <c r="H27" i="17"/>
  <c r="J82" i="17"/>
  <c r="B116" i="17"/>
  <c r="N13" i="18"/>
  <c r="D100" i="18"/>
  <c r="D40" i="18"/>
  <c r="R6" i="17"/>
  <c r="R7" i="17" s="1"/>
  <c r="O12" i="17"/>
  <c r="C116" i="17"/>
  <c r="I33" i="18"/>
  <c r="P12" i="17"/>
  <c r="D116" i="17"/>
  <c r="J33" i="18"/>
  <c r="P58" i="18"/>
  <c r="P38" i="18"/>
  <c r="O96" i="17"/>
  <c r="P14" i="18"/>
  <c r="C33" i="17"/>
  <c r="C54" i="17"/>
  <c r="O56" i="17"/>
  <c r="C94" i="17"/>
  <c r="P96" i="17"/>
  <c r="H148" i="18"/>
  <c r="H128" i="18"/>
  <c r="H108" i="18"/>
  <c r="H88" i="18"/>
  <c r="H28" i="18"/>
  <c r="H68" i="18"/>
  <c r="H34" i="18"/>
  <c r="AL23" i="18"/>
  <c r="D80" i="18"/>
  <c r="D33" i="17"/>
  <c r="D54" i="17"/>
  <c r="P56" i="17"/>
  <c r="D94" i="17"/>
  <c r="B136" i="17"/>
  <c r="I148" i="18"/>
  <c r="I128" i="18"/>
  <c r="I108" i="18"/>
  <c r="I88" i="18"/>
  <c r="I28" i="18"/>
  <c r="I68" i="18"/>
  <c r="I34" i="18"/>
  <c r="AK20" i="18"/>
  <c r="AM23" i="18"/>
  <c r="H25" i="17"/>
  <c r="C136" i="17"/>
  <c r="J128" i="18"/>
  <c r="J108" i="18"/>
  <c r="J148" i="18"/>
  <c r="J88" i="18"/>
  <c r="J28" i="18"/>
  <c r="J68" i="18"/>
  <c r="J34" i="18"/>
  <c r="AL20" i="18"/>
  <c r="AL21" i="18"/>
  <c r="AK23" i="18"/>
  <c r="D60" i="18"/>
  <c r="BB25" i="18"/>
  <c r="AS25" i="18"/>
  <c r="C36" i="17"/>
  <c r="O116" i="17"/>
  <c r="D136" i="17"/>
  <c r="H29" i="18"/>
  <c r="H35" i="18"/>
  <c r="AM21" i="18"/>
  <c r="J25" i="17"/>
  <c r="D36" i="17"/>
  <c r="H102" i="17"/>
  <c r="P116" i="17"/>
  <c r="H28" i="17"/>
  <c r="B31" i="17"/>
  <c r="B52" i="17"/>
  <c r="H62" i="17"/>
  <c r="B73" i="17"/>
  <c r="I102" i="17"/>
  <c r="AK24" i="18"/>
  <c r="I28" i="17"/>
  <c r="C52" i="17"/>
  <c r="I62" i="17"/>
  <c r="C73" i="17"/>
  <c r="V30" i="18"/>
  <c r="S30" i="18"/>
  <c r="AE30" i="18"/>
  <c r="AB30" i="18"/>
  <c r="J28" i="17"/>
  <c r="D52" i="17"/>
  <c r="J62" i="17"/>
  <c r="B76" i="17"/>
  <c r="B95" i="17"/>
  <c r="Z36" i="18"/>
  <c r="W36" i="18"/>
  <c r="T36" i="18"/>
  <c r="AL36" i="18" s="1"/>
  <c r="AF36" i="18"/>
  <c r="AC36" i="18"/>
  <c r="H23" i="17"/>
  <c r="B55" i="17"/>
  <c r="C76" i="17"/>
  <c r="C95" i="17"/>
  <c r="H122" i="17"/>
  <c r="AA36" i="18"/>
  <c r="X36" i="18"/>
  <c r="U36" i="18"/>
  <c r="AM36" i="18" s="1"/>
  <c r="AG36" i="18"/>
  <c r="AD36" i="18"/>
  <c r="I23" i="17"/>
  <c r="C34" i="17"/>
  <c r="O36" i="17"/>
  <c r="D76" i="17"/>
  <c r="D95" i="17"/>
  <c r="I122" i="17"/>
  <c r="H142" i="17"/>
  <c r="H31" i="18"/>
  <c r="D34" i="17"/>
  <c r="P36" i="17"/>
  <c r="J122" i="17"/>
  <c r="I142" i="17"/>
  <c r="I31" i="18"/>
  <c r="AM24" i="18"/>
  <c r="H26" i="17"/>
  <c r="J142" i="17"/>
  <c r="J31" i="18"/>
  <c r="AK22" i="18"/>
  <c r="I26" i="17"/>
  <c r="B37" i="18"/>
  <c r="AL22" i="18"/>
  <c r="J26" i="17"/>
  <c r="O76" i="17"/>
  <c r="B115" i="17"/>
  <c r="C37" i="18"/>
  <c r="AM22" i="18"/>
  <c r="H29" i="17"/>
  <c r="B32" i="17"/>
  <c r="B53" i="17"/>
  <c r="P76" i="17"/>
  <c r="C115" i="17"/>
  <c r="D37" i="18"/>
  <c r="I17" i="17"/>
  <c r="I29" i="17"/>
  <c r="C32" i="17"/>
  <c r="C53" i="17"/>
  <c r="D74" i="17"/>
  <c r="D115" i="17"/>
  <c r="H32" i="18"/>
  <c r="H12" i="18"/>
  <c r="B38" i="18"/>
  <c r="B58" i="18"/>
  <c r="AK25" i="18"/>
  <c r="J29" i="17"/>
  <c r="D32" i="17"/>
  <c r="D53" i="17"/>
  <c r="I32" i="18"/>
  <c r="C38" i="18"/>
  <c r="C58" i="18"/>
  <c r="AL25" i="18"/>
  <c r="P142" i="18"/>
  <c r="P102" i="18"/>
  <c r="P122" i="18"/>
  <c r="H33" i="18"/>
  <c r="N42" i="18"/>
  <c r="P42" i="18"/>
  <c r="B61" i="18"/>
  <c r="C61" i="18"/>
  <c r="C81" i="18"/>
  <c r="I35" i="18"/>
  <c r="D61" i="18"/>
  <c r="D81" i="18"/>
  <c r="AG45" i="20"/>
  <c r="AG43" i="20"/>
  <c r="AF43" i="20"/>
  <c r="AF40" i="20"/>
  <c r="J35" i="18"/>
  <c r="H36" i="18"/>
  <c r="C15" i="20"/>
  <c r="AG44" i="20" s="1"/>
  <c r="D14" i="20"/>
  <c r="E14" i="20" s="1"/>
  <c r="I30" i="18"/>
  <c r="D59" i="18"/>
  <c r="C82" i="18"/>
  <c r="AA40" i="20"/>
  <c r="AB44" i="20"/>
  <c r="AA44" i="20"/>
  <c r="AB46" i="20"/>
  <c r="B158" i="20"/>
  <c r="B168" i="20" s="1"/>
  <c r="B101" i="18"/>
  <c r="B81" i="18"/>
  <c r="B121" i="18"/>
  <c r="J30" i="18"/>
  <c r="C101" i="18"/>
  <c r="C121" i="18"/>
  <c r="D79" i="18"/>
  <c r="AU41" i="20"/>
  <c r="D101" i="18"/>
  <c r="D121" i="18"/>
  <c r="I29" i="18"/>
  <c r="D18" i="20"/>
  <c r="C19" i="20"/>
  <c r="E19" i="20" s="1"/>
  <c r="B122" i="18"/>
  <c r="B82" i="18"/>
  <c r="B62" i="18"/>
  <c r="B102" i="18"/>
  <c r="B142" i="18"/>
  <c r="J29" i="18"/>
  <c r="P37" i="18"/>
  <c r="N82" i="18"/>
  <c r="C102" i="18"/>
  <c r="C142" i="18"/>
  <c r="C122" i="18"/>
  <c r="D142" i="18"/>
  <c r="D122" i="18"/>
  <c r="D82" i="18"/>
  <c r="D102" i="18"/>
  <c r="P82" i="18"/>
  <c r="H17" i="18"/>
  <c r="I17" i="18"/>
  <c r="B42" i="18"/>
  <c r="P62" i="18"/>
  <c r="J17" i="18"/>
  <c r="C42" i="18"/>
  <c r="N122" i="18"/>
  <c r="N142" i="18"/>
  <c r="N102" i="18"/>
  <c r="D42" i="18"/>
  <c r="AT42" i="20"/>
  <c r="AO52" i="20" s="1"/>
  <c r="B151" i="20"/>
  <c r="B161" i="20" s="1"/>
  <c r="AT46" i="20"/>
  <c r="AO56" i="20" s="1"/>
  <c r="B147" i="20"/>
  <c r="B157" i="20" s="1"/>
  <c r="B167" i="20" s="1"/>
  <c r="C16" i="19"/>
  <c r="B28" i="20"/>
  <c r="F28" i="20" s="1"/>
  <c r="AT43" i="20"/>
  <c r="AO53" i="20" s="1"/>
  <c r="B148" i="20"/>
  <c r="C17" i="20"/>
  <c r="AG46" i="20" s="1"/>
  <c r="D16" i="20"/>
  <c r="E16" i="20" s="1"/>
  <c r="C18" i="20"/>
  <c r="AG47" i="20" s="1"/>
  <c r="D17" i="20"/>
  <c r="B149" i="20"/>
  <c r="B159" i="20" s="1"/>
  <c r="AT44" i="20"/>
  <c r="AO54" i="20" s="1"/>
  <c r="G15" i="20"/>
  <c r="AU43" i="20"/>
  <c r="D15" i="20"/>
  <c r="P45" i="20"/>
  <c r="P46" i="20" s="1"/>
  <c r="B125" i="20"/>
  <c r="B136" i="20" s="1"/>
  <c r="B137" i="20" s="1"/>
  <c r="AT41" i="20"/>
  <c r="B146" i="20"/>
  <c r="AO47" i="20"/>
  <c r="N43" i="20"/>
  <c r="Q43" i="20" s="1"/>
  <c r="G3" i="22" l="1"/>
  <c r="K19" i="7"/>
  <c r="B3" i="9"/>
  <c r="L110" i="9"/>
  <c r="C101" i="21" s="1"/>
  <c r="AB47" i="20"/>
  <c r="AB45" i="20"/>
  <c r="G16" i="20"/>
  <c r="G17" i="20" s="1"/>
  <c r="G18" i="20" s="1"/>
  <c r="G19" i="20" s="1"/>
  <c r="G20" i="20" s="1"/>
  <c r="B20" i="6"/>
  <c r="B19" i="6"/>
  <c r="B18" i="6"/>
  <c r="B17" i="6"/>
  <c r="B16" i="6"/>
  <c r="B15" i="6"/>
  <c r="B14" i="6"/>
  <c r="B12" i="6"/>
  <c r="B11" i="6"/>
  <c r="B6" i="6"/>
  <c r="B3" i="6"/>
  <c r="B2" i="6"/>
  <c r="AJ17" i="9"/>
  <c r="AJ27" i="9" s="1"/>
  <c r="R100" i="9" s="1"/>
  <c r="I90" i="21" s="1"/>
  <c r="AJ18" i="9"/>
  <c r="AJ19" i="9"/>
  <c r="AJ29" i="9" s="1"/>
  <c r="AI17" i="9"/>
  <c r="AI18" i="9"/>
  <c r="AI19" i="9"/>
  <c r="AH17" i="9"/>
  <c r="AH18" i="9"/>
  <c r="I48" i="9" s="1"/>
  <c r="AH19" i="9"/>
  <c r="L106" i="9"/>
  <c r="C96" i="21" s="1"/>
  <c r="R30" i="9"/>
  <c r="R96" i="9"/>
  <c r="I86" i="21" s="1"/>
  <c r="R95" i="9"/>
  <c r="I85" i="21" s="1"/>
  <c r="O30" i="9"/>
  <c r="L30" i="9"/>
  <c r="C30" i="9"/>
  <c r="L90" i="9"/>
  <c r="C80" i="21" s="1"/>
  <c r="R97" i="9"/>
  <c r="I87" i="21" s="1"/>
  <c r="L107" i="9"/>
  <c r="C97" i="21" s="1"/>
  <c r="D18" i="9"/>
  <c r="C42" i="9"/>
  <c r="R3" i="9"/>
  <c r="I17" i="9"/>
  <c r="I37" i="9" s="1"/>
  <c r="I18" i="9"/>
  <c r="G48" i="9" s="1"/>
  <c r="I19" i="9"/>
  <c r="Q3" i="9"/>
  <c r="H17" i="9"/>
  <c r="H18" i="9"/>
  <c r="H19" i="9"/>
  <c r="P3" i="9"/>
  <c r="G17" i="9"/>
  <c r="G37" i="9" s="1"/>
  <c r="G18" i="9"/>
  <c r="G19" i="9"/>
  <c r="N3" i="9"/>
  <c r="E17" i="9"/>
  <c r="E37" i="9" s="1"/>
  <c r="P12" i="9"/>
  <c r="P14" i="9" s="1"/>
  <c r="P31" i="9"/>
  <c r="P30" i="9"/>
  <c r="P13" i="9"/>
  <c r="M30" i="20"/>
  <c r="H30" i="20"/>
  <c r="R30" i="20"/>
  <c r="AH45" i="20"/>
  <c r="AH43" i="20"/>
  <c r="AF44" i="20" s="1"/>
  <c r="AH48" i="20"/>
  <c r="Y36" i="18"/>
  <c r="V36" i="18"/>
  <c r="S36" i="18"/>
  <c r="AE36" i="18"/>
  <c r="AB36" i="18"/>
  <c r="I76" i="17"/>
  <c r="I36" i="17"/>
  <c r="I136" i="17"/>
  <c r="I116" i="17"/>
  <c r="I56" i="17"/>
  <c r="I96" i="17"/>
  <c r="AG23" i="9"/>
  <c r="AG27" i="9" s="1"/>
  <c r="G30" i="20"/>
  <c r="G33" i="20"/>
  <c r="G28" i="20"/>
  <c r="G31" i="20"/>
  <c r="C28" i="20"/>
  <c r="G32" i="20"/>
  <c r="AD35" i="18"/>
  <c r="AA35" i="18"/>
  <c r="X35" i="18"/>
  <c r="U35" i="18"/>
  <c r="AG35" i="18"/>
  <c r="AF28" i="18"/>
  <c r="AC28" i="18"/>
  <c r="Z28" i="18"/>
  <c r="W28" i="18"/>
  <c r="T28" i="18"/>
  <c r="AA30" i="9"/>
  <c r="G29" i="7"/>
  <c r="W30" i="18"/>
  <c r="T30" i="18"/>
  <c r="AF30" i="18"/>
  <c r="AC30" i="18"/>
  <c r="Z30" i="18"/>
  <c r="N31" i="17"/>
  <c r="N13" i="17"/>
  <c r="H12" i="17"/>
  <c r="H15" i="20"/>
  <c r="M28" i="20"/>
  <c r="R28" i="20"/>
  <c r="AJ68" i="18"/>
  <c r="AG68" i="18"/>
  <c r="AD68" i="18"/>
  <c r="AA68" i="18"/>
  <c r="X68" i="18"/>
  <c r="U68" i="18"/>
  <c r="AE28" i="18"/>
  <c r="AB28" i="18"/>
  <c r="Y28" i="18"/>
  <c r="V28" i="18"/>
  <c r="X6" i="18"/>
  <c r="S28" i="18"/>
  <c r="X7" i="18"/>
  <c r="AG48" i="20"/>
  <c r="W88" i="18"/>
  <c r="T88" i="18"/>
  <c r="AI88" i="18"/>
  <c r="AF88" i="18"/>
  <c r="AC88" i="18"/>
  <c r="Z88" i="18"/>
  <c r="Y88" i="18"/>
  <c r="AH88" i="18"/>
  <c r="AE88" i="18"/>
  <c r="AB88" i="18"/>
  <c r="V88" i="18"/>
  <c r="S88" i="18"/>
  <c r="B140" i="20"/>
  <c r="AG28" i="18"/>
  <c r="AD28" i="18"/>
  <c r="AA28" i="18"/>
  <c r="X28" i="18"/>
  <c r="U28" i="18"/>
  <c r="AM28" i="18" s="1"/>
  <c r="Y6" i="18"/>
  <c r="Y7" i="18"/>
  <c r="AI108" i="18"/>
  <c r="AC108" i="18"/>
  <c r="Z108" i="18"/>
  <c r="W108" i="18"/>
  <c r="T108" i="18"/>
  <c r="AF108" i="18"/>
  <c r="AH108" i="18"/>
  <c r="AE108" i="18"/>
  <c r="AB108" i="18"/>
  <c r="Y108" i="18"/>
  <c r="V108" i="18"/>
  <c r="S108" i="18"/>
  <c r="Z128" i="18"/>
  <c r="AF128" i="18"/>
  <c r="AC128" i="18"/>
  <c r="AI128" i="18"/>
  <c r="W128" i="18"/>
  <c r="T128" i="18"/>
  <c r="AJ88" i="18"/>
  <c r="AG88" i="18"/>
  <c r="AD88" i="18"/>
  <c r="AA88" i="18"/>
  <c r="X88" i="18"/>
  <c r="U88" i="18"/>
  <c r="Y128" i="18"/>
  <c r="AE128" i="18"/>
  <c r="AH128" i="18"/>
  <c r="AB128" i="18"/>
  <c r="V128" i="18"/>
  <c r="S128" i="18"/>
  <c r="T29" i="18"/>
  <c r="AF29" i="18"/>
  <c r="AC29" i="18"/>
  <c r="Z29" i="18"/>
  <c r="W29" i="18"/>
  <c r="AB49" i="20"/>
  <c r="B143" i="20"/>
  <c r="AD148" i="18"/>
  <c r="AJ148" i="18"/>
  <c r="AG148" i="18"/>
  <c r="AA148" i="18"/>
  <c r="X148" i="18"/>
  <c r="U148" i="18"/>
  <c r="AC148" i="18"/>
  <c r="AI148" i="18"/>
  <c r="AF148" i="18"/>
  <c r="Z148" i="18"/>
  <c r="W148" i="18"/>
  <c r="T148" i="18"/>
  <c r="AE148" i="18"/>
  <c r="AH148" i="18"/>
  <c r="AB148" i="18"/>
  <c r="Y148" i="18"/>
  <c r="V148" i="18"/>
  <c r="S148" i="18"/>
  <c r="J58" i="18"/>
  <c r="J38" i="18"/>
  <c r="O37" i="18"/>
  <c r="I12" i="18"/>
  <c r="O13" i="18"/>
  <c r="X23" i="9"/>
  <c r="X27" i="9" s="1"/>
  <c r="O95" i="9" s="1"/>
  <c r="F85" i="21" s="1"/>
  <c r="AF51" i="9"/>
  <c r="AF54" i="9" s="1"/>
  <c r="C149" i="20"/>
  <c r="AT54" i="20"/>
  <c r="AO64" i="20" s="1"/>
  <c r="C151" i="20"/>
  <c r="AT56" i="20"/>
  <c r="AO66" i="20" s="1"/>
  <c r="I142" i="18"/>
  <c r="I122" i="18"/>
  <c r="I102" i="18"/>
  <c r="I62" i="18"/>
  <c r="I82" i="18"/>
  <c r="I42" i="18"/>
  <c r="AC44" i="20"/>
  <c r="AA45" i="20" s="1"/>
  <c r="AC49" i="20"/>
  <c r="AC46" i="20"/>
  <c r="AJ108" i="18"/>
  <c r="AG108" i="18"/>
  <c r="AD108" i="18"/>
  <c r="AA108" i="18"/>
  <c r="X108" i="18"/>
  <c r="U108" i="18"/>
  <c r="I15" i="15"/>
  <c r="N15" i="16" s="1"/>
  <c r="O57" i="18" s="1"/>
  <c r="I16" i="15"/>
  <c r="O15" i="16" s="1"/>
  <c r="P51" i="17" s="1"/>
  <c r="I14" i="15"/>
  <c r="M15" i="16" s="1"/>
  <c r="H57" i="18" s="1"/>
  <c r="X128" i="18"/>
  <c r="AG128" i="18"/>
  <c r="AD128" i="18"/>
  <c r="AJ128" i="18"/>
  <c r="AA128" i="18"/>
  <c r="U128" i="18"/>
  <c r="AG33" i="18"/>
  <c r="AD33" i="18"/>
  <c r="AA33" i="18"/>
  <c r="X33" i="18"/>
  <c r="U33" i="18"/>
  <c r="M2" i="4"/>
  <c r="K2" i="4"/>
  <c r="L2" i="4" s="1"/>
  <c r="H33" i="20"/>
  <c r="M33" i="20"/>
  <c r="H38" i="9"/>
  <c r="H37" i="9" s="1"/>
  <c r="E18" i="20"/>
  <c r="AU42" i="20"/>
  <c r="AT45" i="20" s="1"/>
  <c r="AO55" i="20" s="1"/>
  <c r="AB48" i="20"/>
  <c r="Q30" i="9"/>
  <c r="H37" i="18"/>
  <c r="Z31" i="18"/>
  <c r="W31" i="18"/>
  <c r="T31" i="18"/>
  <c r="AL31" i="18" s="1"/>
  <c r="AF31" i="18"/>
  <c r="AC31" i="18"/>
  <c r="E17" i="20"/>
  <c r="AH46" i="20" s="1"/>
  <c r="O31" i="17"/>
  <c r="O13" i="17"/>
  <c r="I12" i="17"/>
  <c r="AB32" i="18"/>
  <c r="Y32" i="18"/>
  <c r="V32" i="18"/>
  <c r="S32" i="18"/>
  <c r="AK32" i="18" s="1"/>
  <c r="AE32" i="18"/>
  <c r="AC35" i="18"/>
  <c r="Z35" i="18"/>
  <c r="W35" i="18"/>
  <c r="T35" i="18"/>
  <c r="AF35" i="18"/>
  <c r="AC32" i="18"/>
  <c r="Z32" i="18"/>
  <c r="W32" i="18"/>
  <c r="T32" i="18"/>
  <c r="AF32" i="18"/>
  <c r="V17" i="9"/>
  <c r="I28" i="20"/>
  <c r="R13" i="9"/>
  <c r="Q12" i="9"/>
  <c r="Q13" i="9" s="1"/>
  <c r="R14" i="9"/>
  <c r="Q31" i="9"/>
  <c r="AF52" i="9"/>
  <c r="AF55" i="9" s="1"/>
  <c r="AF57" i="9" s="1"/>
  <c r="H49" i="9"/>
  <c r="W17" i="9"/>
  <c r="R33" i="20"/>
  <c r="AE24" i="9"/>
  <c r="AE28" i="9" s="1"/>
  <c r="M101" i="9" s="1"/>
  <c r="D91" i="21" s="1"/>
  <c r="AE19" i="9"/>
  <c r="AE29" i="9" s="1"/>
  <c r="M102" i="9" s="1"/>
  <c r="D92" i="21" s="1"/>
  <c r="AE17" i="9"/>
  <c r="AE27" i="9" s="1"/>
  <c r="AT52" i="20"/>
  <c r="AO62" i="20" s="1"/>
  <c r="C147" i="20"/>
  <c r="AF19" i="9"/>
  <c r="AF17" i="9"/>
  <c r="AF27" i="9" s="1"/>
  <c r="H142" i="18"/>
  <c r="H122" i="18"/>
  <c r="H102" i="18"/>
  <c r="H62" i="18"/>
  <c r="H82" i="18"/>
  <c r="H42" i="18"/>
  <c r="D19" i="9"/>
  <c r="D17" i="9"/>
  <c r="N58" i="18"/>
  <c r="N14" i="18"/>
  <c r="N38" i="18"/>
  <c r="H13" i="18"/>
  <c r="AO51" i="20"/>
  <c r="AT47" i="20"/>
  <c r="AE34" i="18"/>
  <c r="AB34" i="18"/>
  <c r="Y34" i="18"/>
  <c r="V34" i="18"/>
  <c r="S34" i="18"/>
  <c r="AB35" i="18"/>
  <c r="Y35" i="18"/>
  <c r="V35" i="18"/>
  <c r="S35" i="18"/>
  <c r="AE35" i="18"/>
  <c r="V25" i="9"/>
  <c r="U29" i="18"/>
  <c r="AG29" i="18"/>
  <c r="AD29" i="18"/>
  <c r="AA29" i="18"/>
  <c r="X29" i="18"/>
  <c r="AE25" i="9"/>
  <c r="J122" i="18"/>
  <c r="J142" i="18"/>
  <c r="J62" i="18"/>
  <c r="J82" i="18"/>
  <c r="J102" i="18"/>
  <c r="J42" i="18"/>
  <c r="AK30" i="18"/>
  <c r="AF34" i="18"/>
  <c r="AC34" i="18"/>
  <c r="Z34" i="18"/>
  <c r="W34" i="18"/>
  <c r="T34" i="18"/>
  <c r="P31" i="17"/>
  <c r="P13" i="17"/>
  <c r="J12" i="17"/>
  <c r="H76" i="17"/>
  <c r="H36" i="17"/>
  <c r="H136" i="17"/>
  <c r="H116" i="17"/>
  <c r="H56" i="17"/>
  <c r="H96" i="17"/>
  <c r="AA31" i="9"/>
  <c r="AD32" i="18"/>
  <c r="AA32" i="18"/>
  <c r="X32" i="18"/>
  <c r="U32" i="18"/>
  <c r="AG32" i="18"/>
  <c r="AG51" i="9"/>
  <c r="AG54" i="9" s="1"/>
  <c r="AE33" i="18"/>
  <c r="AB33" i="18"/>
  <c r="Y33" i="18"/>
  <c r="V33" i="18"/>
  <c r="S33" i="18"/>
  <c r="Y31" i="18"/>
  <c r="V31" i="18"/>
  <c r="S31" i="18"/>
  <c r="AE31" i="18"/>
  <c r="AB31" i="18"/>
  <c r="C44" i="9"/>
  <c r="E18" i="9"/>
  <c r="E19" i="9"/>
  <c r="P79" i="18"/>
  <c r="P15" i="18"/>
  <c r="P59" i="18"/>
  <c r="P39" i="18"/>
  <c r="J14" i="18"/>
  <c r="J6" i="16"/>
  <c r="I6" i="16"/>
  <c r="H6" i="16"/>
  <c r="X30" i="18"/>
  <c r="U30" i="18"/>
  <c r="AG30" i="18"/>
  <c r="AD30" i="18"/>
  <c r="AA30" i="18"/>
  <c r="Q45" i="20"/>
  <c r="H28" i="20"/>
  <c r="S29" i="18"/>
  <c r="AE29" i="18"/>
  <c r="AB29" i="18"/>
  <c r="Y29" i="18"/>
  <c r="V29" i="18"/>
  <c r="AG34" i="18"/>
  <c r="AD34" i="18"/>
  <c r="AA34" i="18"/>
  <c r="X34" i="18"/>
  <c r="U34" i="18"/>
  <c r="M18" i="9"/>
  <c r="M28" i="9" s="1"/>
  <c r="V18" i="9"/>
  <c r="G29" i="20"/>
  <c r="E15" i="20"/>
  <c r="AC45" i="20" s="1"/>
  <c r="V24" i="9"/>
  <c r="B156" i="20"/>
  <c r="B152" i="20"/>
  <c r="AT53" i="20"/>
  <c r="AO63" i="20" s="1"/>
  <c r="C148" i="20"/>
  <c r="AA31" i="18"/>
  <c r="X31" i="18"/>
  <c r="U31" i="18"/>
  <c r="AG31" i="18"/>
  <c r="AD31" i="18"/>
  <c r="AF68" i="18"/>
  <c r="AC68" i="18"/>
  <c r="Z68" i="18"/>
  <c r="W68" i="18"/>
  <c r="T68" i="18"/>
  <c r="AI68" i="18"/>
  <c r="AH68" i="18"/>
  <c r="V68" i="18"/>
  <c r="AE68" i="18"/>
  <c r="AB68" i="18"/>
  <c r="Y68" i="18"/>
  <c r="S68" i="18"/>
  <c r="AF33" i="18"/>
  <c r="AC33" i="18"/>
  <c r="Z33" i="18"/>
  <c r="W33" i="18"/>
  <c r="T33" i="18"/>
  <c r="B5" i="8"/>
  <c r="B4" i="8"/>
  <c r="B2" i="8"/>
  <c r="B3" i="8"/>
  <c r="N18" i="9"/>
  <c r="N28" i="9" s="1"/>
  <c r="W18" i="9"/>
  <c r="N100" i="9" l="1"/>
  <c r="E90" i="21" s="1"/>
  <c r="C19" i="7"/>
  <c r="M100" i="9"/>
  <c r="D90" i="21" s="1"/>
  <c r="B19" i="7"/>
  <c r="H3" i="22"/>
  <c r="L19" i="7"/>
  <c r="F29" i="20"/>
  <c r="O100" i="9"/>
  <c r="F90" i="21" s="1"/>
  <c r="D19" i="7"/>
  <c r="O51" i="17"/>
  <c r="AC47" i="20"/>
  <c r="N51" i="17"/>
  <c r="R102" i="9"/>
  <c r="I92" i="21" s="1"/>
  <c r="AJ31" i="9"/>
  <c r="AD37" i="9"/>
  <c r="AJ28" i="9"/>
  <c r="V28" i="9"/>
  <c r="M96" i="9" s="1"/>
  <c r="D86" i="21" s="1"/>
  <c r="C140" i="20"/>
  <c r="AA46" i="20"/>
  <c r="I29" i="20"/>
  <c r="AM31" i="18"/>
  <c r="W19" i="9"/>
  <c r="N19" i="9"/>
  <c r="N29" i="9" s="1"/>
  <c r="I37" i="18"/>
  <c r="I57" i="18"/>
  <c r="W27" i="9"/>
  <c r="W37" i="9"/>
  <c r="W39" i="9" s="1"/>
  <c r="W41" i="9" s="1"/>
  <c r="C150" i="20"/>
  <c r="AM148" i="18"/>
  <c r="AT51" i="20"/>
  <c r="AO57" i="20"/>
  <c r="C146" i="20"/>
  <c r="H32" i="20"/>
  <c r="M32" i="20"/>
  <c r="R32" i="20"/>
  <c r="N14" i="17"/>
  <c r="N52" i="17"/>
  <c r="H13" i="17"/>
  <c r="N32" i="17"/>
  <c r="I31" i="16"/>
  <c r="I14" i="16"/>
  <c r="I10" i="16"/>
  <c r="N6" i="16"/>
  <c r="I33" i="16"/>
  <c r="I11" i="16"/>
  <c r="I7" i="16"/>
  <c r="I32" i="16"/>
  <c r="I9" i="16"/>
  <c r="I8" i="16"/>
  <c r="I34" i="16"/>
  <c r="I13" i="16"/>
  <c r="I12" i="16"/>
  <c r="I30" i="16"/>
  <c r="P14" i="17"/>
  <c r="P52" i="17"/>
  <c r="P32" i="17"/>
  <c r="J13" i="17"/>
  <c r="D37" i="9"/>
  <c r="B2" i="9" s="1"/>
  <c r="AM128" i="18"/>
  <c r="AL108" i="18"/>
  <c r="AL88" i="18"/>
  <c r="V57" i="18"/>
  <c r="AH57" i="18"/>
  <c r="AE57" i="18"/>
  <c r="AB57" i="18"/>
  <c r="Y57" i="18"/>
  <c r="S57" i="18"/>
  <c r="D23" i="9"/>
  <c r="D27" i="9" s="1"/>
  <c r="D39" i="9"/>
  <c r="AM35" i="18"/>
  <c r="AK36" i="18"/>
  <c r="AT63" i="20"/>
  <c r="AO73" i="20" s="1"/>
  <c r="D148" i="20"/>
  <c r="AM29" i="18"/>
  <c r="D24" i="9"/>
  <c r="D28" i="9" s="1"/>
  <c r="AL33" i="18"/>
  <c r="AU53" i="20"/>
  <c r="W25" i="9"/>
  <c r="AC48" i="20"/>
  <c r="D25" i="9"/>
  <c r="D29" i="9" s="1"/>
  <c r="M92" i="9" s="1"/>
  <c r="D82" i="21" s="1"/>
  <c r="AL128" i="18"/>
  <c r="AQ27" i="18"/>
  <c r="AK28" i="18"/>
  <c r="S43" i="18"/>
  <c r="AK29" i="18"/>
  <c r="AM32" i="18"/>
  <c r="AL34" i="18"/>
  <c r="C143" i="20"/>
  <c r="AH47" i="20"/>
  <c r="B166" i="20"/>
  <c r="B169" i="20" s="1"/>
  <c r="AR27" i="18"/>
  <c r="V43" i="18"/>
  <c r="L32" i="20"/>
  <c r="K28" i="20"/>
  <c r="L31" i="20"/>
  <c r="L29" i="20"/>
  <c r="L30" i="20"/>
  <c r="L33" i="20"/>
  <c r="L28" i="20"/>
  <c r="AS27" i="18"/>
  <c r="Y43" i="18"/>
  <c r="AL30" i="18"/>
  <c r="AK68" i="18"/>
  <c r="W24" i="9"/>
  <c r="I31" i="17"/>
  <c r="I51" i="17"/>
  <c r="AB43" i="18"/>
  <c r="AT27" i="18"/>
  <c r="D28" i="20"/>
  <c r="H29" i="20"/>
  <c r="F30" i="20" s="1"/>
  <c r="M29" i="20"/>
  <c r="R29" i="20"/>
  <c r="AM30" i="18"/>
  <c r="AM43" i="18" s="1"/>
  <c r="M27" i="9"/>
  <c r="M37" i="9"/>
  <c r="M39" i="9" s="1"/>
  <c r="M41" i="9" s="1"/>
  <c r="AE43" i="18"/>
  <c r="AU27" i="18"/>
  <c r="BD27" i="18" s="1"/>
  <c r="AH44" i="20"/>
  <c r="AF45" i="20" s="1"/>
  <c r="M19" i="9"/>
  <c r="M29" i="9" s="1"/>
  <c r="V19" i="9"/>
  <c r="V29" i="9" s="1"/>
  <c r="AK148" i="18"/>
  <c r="AM68" i="18"/>
  <c r="H31" i="16"/>
  <c r="H14" i="16"/>
  <c r="H10" i="16"/>
  <c r="H30" i="16"/>
  <c r="H33" i="16"/>
  <c r="H11" i="16"/>
  <c r="H7" i="16"/>
  <c r="H32" i="16"/>
  <c r="H9" i="16"/>
  <c r="H8" i="16"/>
  <c r="M6" i="16"/>
  <c r="H13" i="16"/>
  <c r="H34" i="16"/>
  <c r="H12" i="16"/>
  <c r="AK35" i="18"/>
  <c r="H58" i="18"/>
  <c r="H38" i="18"/>
  <c r="V27" i="9"/>
  <c r="V37" i="9"/>
  <c r="V39" i="9" s="1"/>
  <c r="V41" i="9" s="1"/>
  <c r="AT66" i="20"/>
  <c r="AO76" i="20" s="1"/>
  <c r="D151" i="20"/>
  <c r="AL29" i="18"/>
  <c r="D149" i="20"/>
  <c r="AT64" i="20"/>
  <c r="AO74" i="20" s="1"/>
  <c r="B160" i="20"/>
  <c r="B162" i="20" s="1"/>
  <c r="B163" i="20" s="1"/>
  <c r="W28" i="9"/>
  <c r="N96" i="9" s="1"/>
  <c r="E86" i="21" s="1"/>
  <c r="AL68" i="18"/>
  <c r="J79" i="18"/>
  <c r="J59" i="18"/>
  <c r="J39" i="18"/>
  <c r="AU52" i="20"/>
  <c r="B51" i="17"/>
  <c r="R7" i="16"/>
  <c r="C35" i="16"/>
  <c r="B57" i="18"/>
  <c r="N57" i="18"/>
  <c r="AK128" i="18"/>
  <c r="AK88" i="18"/>
  <c r="AK31" i="18"/>
  <c r="AE30" i="9"/>
  <c r="AL32" i="18"/>
  <c r="D51" i="17"/>
  <c r="D57" i="18"/>
  <c r="T7" i="16"/>
  <c r="E35" i="16"/>
  <c r="P57" i="18"/>
  <c r="J57" i="18"/>
  <c r="AH23" i="9"/>
  <c r="AH27" i="9" s="1"/>
  <c r="AI23" i="9"/>
  <c r="AI27" i="9" s="1"/>
  <c r="AE31" i="9"/>
  <c r="AE12" i="9"/>
  <c r="C51" i="17"/>
  <c r="S7" i="16"/>
  <c r="D35" i="16"/>
  <c r="C57" i="18"/>
  <c r="D29" i="7"/>
  <c r="B13" i="7" s="1"/>
  <c r="AL148" i="18"/>
  <c r="O14" i="17"/>
  <c r="O52" i="17"/>
  <c r="O32" i="17"/>
  <c r="I13" i="17"/>
  <c r="N79" i="18"/>
  <c r="N59" i="18"/>
  <c r="N15" i="18"/>
  <c r="N39" i="18"/>
  <c r="H14" i="18"/>
  <c r="P60" i="18"/>
  <c r="P100" i="18"/>
  <c r="P16" i="18"/>
  <c r="P80" i="18"/>
  <c r="P40" i="18"/>
  <c r="J15" i="18"/>
  <c r="AK34" i="18"/>
  <c r="AF24" i="9"/>
  <c r="AF28" i="9" s="1"/>
  <c r="N101" i="9" s="1"/>
  <c r="E91" i="21" s="1"/>
  <c r="H31" i="20"/>
  <c r="R31" i="20"/>
  <c r="M31" i="20"/>
  <c r="AM108" i="18"/>
  <c r="Y23" i="9"/>
  <c r="Y27" i="9" s="1"/>
  <c r="P95" i="9" s="1"/>
  <c r="G85" i="21" s="1"/>
  <c r="Z23" i="9"/>
  <c r="Z27" i="9" s="1"/>
  <c r="Q95" i="9" s="1"/>
  <c r="H85" i="21" s="1"/>
  <c r="AK108" i="18"/>
  <c r="J31" i="16"/>
  <c r="J14" i="16"/>
  <c r="J10" i="16"/>
  <c r="O6" i="16"/>
  <c r="J33" i="16"/>
  <c r="J11" i="16"/>
  <c r="J7" i="16"/>
  <c r="J32" i="16"/>
  <c r="J9" i="16"/>
  <c r="J8" i="16"/>
  <c r="J34" i="16"/>
  <c r="J13" i="16"/>
  <c r="J12" i="16"/>
  <c r="J30" i="16"/>
  <c r="D147" i="20"/>
  <c r="AU62" i="20"/>
  <c r="AT62" i="20"/>
  <c r="AO72" i="20" s="1"/>
  <c r="AM34" i="18"/>
  <c r="AK33" i="18"/>
  <c r="AF25" i="9"/>
  <c r="AF29" i="9" s="1"/>
  <c r="N102" i="9" s="1"/>
  <c r="E92" i="21" s="1"/>
  <c r="H16" i="20"/>
  <c r="H17" i="20" s="1"/>
  <c r="H18" i="20" s="1"/>
  <c r="H19" i="20" s="1"/>
  <c r="H20" i="20" s="1"/>
  <c r="AL28" i="18"/>
  <c r="Q14" i="9"/>
  <c r="AM33" i="18"/>
  <c r="J31" i="17"/>
  <c r="J51" i="17"/>
  <c r="N27" i="9"/>
  <c r="N37" i="9"/>
  <c r="N39" i="9" s="1"/>
  <c r="N41" i="9" s="1"/>
  <c r="AL35" i="18"/>
  <c r="O14" i="18"/>
  <c r="O58" i="18"/>
  <c r="O38" i="18"/>
  <c r="I13" i="18"/>
  <c r="AM88" i="18"/>
  <c r="H31" i="17"/>
  <c r="H51" i="17"/>
  <c r="I3" i="22" l="1"/>
  <c r="N19" i="7" s="1"/>
  <c r="G19" i="7" s="1"/>
  <c r="M19" i="7"/>
  <c r="P100" i="9"/>
  <c r="G90" i="21" s="1"/>
  <c r="E19" i="7"/>
  <c r="Q100" i="9"/>
  <c r="H90" i="21" s="1"/>
  <c r="F19" i="7"/>
  <c r="D52" i="6"/>
  <c r="E52" i="6"/>
  <c r="G52" i="6"/>
  <c r="B23" i="6" s="1"/>
  <c r="F52" i="6"/>
  <c r="B52" i="6"/>
  <c r="C52" i="6"/>
  <c r="M90" i="9"/>
  <c r="D80" i="21" s="1"/>
  <c r="D5" i="22"/>
  <c r="AK57" i="18"/>
  <c r="M97" i="9"/>
  <c r="D87" i="21" s="1"/>
  <c r="M95" i="9"/>
  <c r="D85" i="21" s="1"/>
  <c r="R101" i="9"/>
  <c r="I91" i="21" s="1"/>
  <c r="AJ30" i="9"/>
  <c r="AD39" i="9"/>
  <c r="AG52" i="9"/>
  <c r="AG55" i="9" s="1"/>
  <c r="AG57" i="9" s="1"/>
  <c r="D42" i="9"/>
  <c r="M91" i="9"/>
  <c r="N30" i="9"/>
  <c r="N95" i="9"/>
  <c r="E85" i="21" s="1"/>
  <c r="AM29" i="9"/>
  <c r="AM34" i="9" s="1"/>
  <c r="V30" i="9"/>
  <c r="D30" i="9"/>
  <c r="AF46" i="20"/>
  <c r="D143" i="20"/>
  <c r="F31" i="20"/>
  <c r="I30" i="20"/>
  <c r="AF31" i="9"/>
  <c r="AF12" i="9"/>
  <c r="AF14" i="9"/>
  <c r="AF13" i="9"/>
  <c r="AF30" i="9"/>
  <c r="O73" i="17"/>
  <c r="O33" i="17"/>
  <c r="O15" i="17"/>
  <c r="O53" i="17"/>
  <c r="I14" i="17"/>
  <c r="E23" i="9"/>
  <c r="E27" i="9" s="1"/>
  <c r="E39" i="9"/>
  <c r="AT76" i="20"/>
  <c r="AO86" i="20" s="1"/>
  <c r="AT86" i="20" s="1"/>
  <c r="AO96" i="20" s="1"/>
  <c r="E151" i="20"/>
  <c r="X25" i="9"/>
  <c r="X29" i="9" s="1"/>
  <c r="O97" i="9" s="1"/>
  <c r="F87" i="21" s="1"/>
  <c r="H52" i="17"/>
  <c r="H32" i="17"/>
  <c r="C29" i="7"/>
  <c r="B29" i="7"/>
  <c r="M30" i="9"/>
  <c r="P73" i="17"/>
  <c r="P33" i="17"/>
  <c r="P15" i="17"/>
  <c r="P53" i="17"/>
  <c r="J14" i="17"/>
  <c r="N28" i="20"/>
  <c r="B37" i="20"/>
  <c r="K29" i="20"/>
  <c r="I46" i="20" s="1"/>
  <c r="K46" i="20" s="1"/>
  <c r="N73" i="17"/>
  <c r="N33" i="17"/>
  <c r="N15" i="17"/>
  <c r="N53" i="17"/>
  <c r="H14" i="17"/>
  <c r="E147" i="20"/>
  <c r="AT72" i="20"/>
  <c r="AO82" i="20" s="1"/>
  <c r="AU72" i="20"/>
  <c r="F29" i="7"/>
  <c r="H79" i="18"/>
  <c r="H59" i="18"/>
  <c r="H39" i="18"/>
  <c r="X24" i="9"/>
  <c r="X28" i="9" s="1"/>
  <c r="O96" i="9" s="1"/>
  <c r="F86" i="21" s="1"/>
  <c r="BK39" i="18"/>
  <c r="BA27" i="18"/>
  <c r="BK27" i="18" s="1"/>
  <c r="D12" i="9"/>
  <c r="D13" i="9" s="1"/>
  <c r="D31" i="9"/>
  <c r="AI57" i="18"/>
  <c r="AF57" i="18"/>
  <c r="AC57" i="18"/>
  <c r="Z57" i="18"/>
  <c r="W57" i="18"/>
  <c r="T57" i="18"/>
  <c r="E29" i="7"/>
  <c r="N60" i="18"/>
  <c r="N100" i="18"/>
  <c r="N80" i="18"/>
  <c r="N16" i="18"/>
  <c r="N40" i="18"/>
  <c r="H15" i="18"/>
  <c r="E24" i="9"/>
  <c r="E28" i="9" s="1"/>
  <c r="O79" i="18"/>
  <c r="O15" i="18"/>
  <c r="O59" i="18"/>
  <c r="O39" i="18"/>
  <c r="I14" i="18"/>
  <c r="X57" i="18"/>
  <c r="AJ57" i="18"/>
  <c r="AG57" i="18"/>
  <c r="AD57" i="18"/>
  <c r="AA57" i="18"/>
  <c r="U57" i="18"/>
  <c r="AK43" i="18"/>
  <c r="AA15" i="16"/>
  <c r="E149" i="20"/>
  <c r="AT74" i="20"/>
  <c r="AO84" i="20" s="1"/>
  <c r="AT84" i="20" s="1"/>
  <c r="AO94" i="20" s="1"/>
  <c r="BJ39" i="18"/>
  <c r="BM39" i="18" s="1"/>
  <c r="AZ27" i="18"/>
  <c r="BJ27" i="18" s="1"/>
  <c r="AL43" i="18"/>
  <c r="C152" i="20"/>
  <c r="O13" i="9"/>
  <c r="N12" i="9"/>
  <c r="N13" i="9" s="1"/>
  <c r="O14" i="9"/>
  <c r="N31" i="9"/>
  <c r="V31" i="9"/>
  <c r="V12" i="9"/>
  <c r="AU63" i="20"/>
  <c r="AO61" i="20"/>
  <c r="AT57" i="20"/>
  <c r="W29" i="9"/>
  <c r="W30" i="9" s="1"/>
  <c r="AG24" i="9"/>
  <c r="AG28" i="9" s="1"/>
  <c r="O101" i="9" s="1"/>
  <c r="F91" i="21" s="1"/>
  <c r="M12" i="9"/>
  <c r="M13" i="9" s="1"/>
  <c r="M31" i="9"/>
  <c r="Q30" i="20"/>
  <c r="Q31" i="20"/>
  <c r="Q29" i="20"/>
  <c r="Q32" i="20"/>
  <c r="Q33" i="20"/>
  <c r="Q28" i="20"/>
  <c r="P28" i="20"/>
  <c r="AU51" i="20"/>
  <c r="AT55" i="20" s="1"/>
  <c r="AO65" i="20" s="1"/>
  <c r="I52" i="17"/>
  <c r="I32" i="17"/>
  <c r="BC27" i="18"/>
  <c r="E25" i="9"/>
  <c r="E29" i="9" s="1"/>
  <c r="N92" i="9" s="1"/>
  <c r="E82" i="21" s="1"/>
  <c r="E148" i="20"/>
  <c r="AT73" i="20"/>
  <c r="AO83" i="20" s="1"/>
  <c r="O48" i="18"/>
  <c r="C48" i="18"/>
  <c r="C42" i="17"/>
  <c r="N7" i="16"/>
  <c r="O42" i="17"/>
  <c r="I42" i="17"/>
  <c r="I48" i="18"/>
  <c r="P48" i="18"/>
  <c r="D48" i="18"/>
  <c r="D42" i="17"/>
  <c r="O7" i="16"/>
  <c r="P42" i="17"/>
  <c r="J42" i="17"/>
  <c r="J48" i="18"/>
  <c r="J100" i="18"/>
  <c r="J80" i="18"/>
  <c r="J60" i="18"/>
  <c r="J40" i="18"/>
  <c r="BL39" i="18"/>
  <c r="BB27" i="18"/>
  <c r="BL27" i="18" s="1"/>
  <c r="AM27" i="9"/>
  <c r="N48" i="18"/>
  <c r="B48" i="18"/>
  <c r="B42" i="17"/>
  <c r="M7" i="16"/>
  <c r="N42" i="17"/>
  <c r="H42" i="17"/>
  <c r="H48" i="18"/>
  <c r="I58" i="18"/>
  <c r="I38" i="18"/>
  <c r="D140" i="20"/>
  <c r="AA47" i="20"/>
  <c r="P121" i="18"/>
  <c r="P101" i="18"/>
  <c r="P41" i="18"/>
  <c r="P61" i="18"/>
  <c r="P81" i="18"/>
  <c r="J16" i="18"/>
  <c r="J52" i="17"/>
  <c r="J32" i="17"/>
  <c r="AG25" i="9"/>
  <c r="AG29" i="9" s="1"/>
  <c r="O102" i="9" s="1"/>
  <c r="F92" i="21" s="1"/>
  <c r="AM28" i="9"/>
  <c r="AM33" i="9" s="1"/>
  <c r="M107" i="9" l="1"/>
  <c r="D97" i="21" s="1"/>
  <c r="B46" i="7"/>
  <c r="B21" i="7"/>
  <c r="B45" i="7" s="1"/>
  <c r="N90" i="9"/>
  <c r="E80" i="21" s="1"/>
  <c r="E5" i="22"/>
  <c r="AN27" i="9"/>
  <c r="M105" i="9"/>
  <c r="D95" i="21" s="1"/>
  <c r="AL57" i="18"/>
  <c r="AM57" i="18"/>
  <c r="M106" i="9"/>
  <c r="D96" i="21" s="1"/>
  <c r="D81" i="21"/>
  <c r="D98" i="21"/>
  <c r="E42" i="9"/>
  <c r="C46" i="7" s="1"/>
  <c r="N91" i="9"/>
  <c r="M110" i="9"/>
  <c r="D101" i="21" s="1"/>
  <c r="N105" i="9"/>
  <c r="E95" i="21" s="1"/>
  <c r="N97" i="9"/>
  <c r="AN28" i="9"/>
  <c r="AN33" i="9" s="1"/>
  <c r="V41" i="20"/>
  <c r="K51" i="20" s="1"/>
  <c r="U44" i="20"/>
  <c r="J54" i="20" s="1"/>
  <c r="U39" i="20"/>
  <c r="U41" i="20"/>
  <c r="J51" i="20" s="1"/>
  <c r="V44" i="20"/>
  <c r="K54" i="20" s="1"/>
  <c r="V39" i="20"/>
  <c r="U42" i="20"/>
  <c r="J52" i="20" s="1"/>
  <c r="U40" i="20"/>
  <c r="J50" i="20" s="1"/>
  <c r="V42" i="20"/>
  <c r="K52" i="20" s="1"/>
  <c r="V40" i="20"/>
  <c r="K50" i="20" s="1"/>
  <c r="U43" i="20"/>
  <c r="J53" i="20" s="1"/>
  <c r="V43" i="20"/>
  <c r="K53" i="20" s="1"/>
  <c r="AT61" i="20"/>
  <c r="AO67" i="20"/>
  <c r="D146" i="20"/>
  <c r="O100" i="18"/>
  <c r="O16" i="18"/>
  <c r="O80" i="18"/>
  <c r="O60" i="18"/>
  <c r="O40" i="18"/>
  <c r="I15" i="18"/>
  <c r="N34" i="17"/>
  <c r="N16" i="17"/>
  <c r="N94" i="17"/>
  <c r="N54" i="17"/>
  <c r="N74" i="17"/>
  <c r="H15" i="17"/>
  <c r="N49" i="18"/>
  <c r="B49" i="18"/>
  <c r="M8" i="16"/>
  <c r="N43" i="17"/>
  <c r="B43" i="17"/>
  <c r="C27" i="16"/>
  <c r="H43" i="17"/>
  <c r="H49" i="18"/>
  <c r="I73" i="17"/>
  <c r="I33" i="17"/>
  <c r="I53" i="17"/>
  <c r="BM27" i="18"/>
  <c r="Z48" i="18"/>
  <c r="W48" i="18"/>
  <c r="T48" i="18"/>
  <c r="AI48" i="18"/>
  <c r="AF48" i="18"/>
  <c r="AC48" i="18"/>
  <c r="O34" i="17"/>
  <c r="O16" i="17"/>
  <c r="O94" i="17"/>
  <c r="O54" i="17"/>
  <c r="O74" i="17"/>
  <c r="I15" i="17"/>
  <c r="D150" i="20"/>
  <c r="G149" i="20"/>
  <c r="F149" i="20"/>
  <c r="AT94" i="20"/>
  <c r="AO104" i="20" s="1"/>
  <c r="H149" i="20" s="1"/>
  <c r="B38" i="20"/>
  <c r="N29" i="20"/>
  <c r="K30" i="20"/>
  <c r="I56" i="20" s="1"/>
  <c r="K56" i="20" s="1"/>
  <c r="O49" i="18"/>
  <c r="C49" i="18"/>
  <c r="N8" i="16"/>
  <c r="O43" i="17"/>
  <c r="C43" i="17"/>
  <c r="D27" i="16"/>
  <c r="I43" i="17"/>
  <c r="I49" i="18"/>
  <c r="P29" i="20"/>
  <c r="S28" i="20"/>
  <c r="F24" i="9"/>
  <c r="F28" i="9" s="1"/>
  <c r="H100" i="18"/>
  <c r="H40" i="18"/>
  <c r="H80" i="18"/>
  <c r="H60" i="18"/>
  <c r="Y25" i="9"/>
  <c r="Y29" i="9" s="1"/>
  <c r="P97" i="9" s="1"/>
  <c r="G87" i="21" s="1"/>
  <c r="Z25" i="9"/>
  <c r="X31" i="9"/>
  <c r="X12" i="9"/>
  <c r="X13" i="9" s="1"/>
  <c r="N81" i="18"/>
  <c r="N121" i="18"/>
  <c r="N101" i="18"/>
  <c r="N41" i="18"/>
  <c r="N61" i="18"/>
  <c r="H16" i="18"/>
  <c r="D44" i="9"/>
  <c r="B24" i="7" s="1"/>
  <c r="B36" i="7" s="1"/>
  <c r="E14" i="9"/>
  <c r="AM38" i="9"/>
  <c r="AN32" i="9"/>
  <c r="AU83" i="20"/>
  <c r="AT83" i="20"/>
  <c r="AO93" i="20" s="1"/>
  <c r="AI25" i="9"/>
  <c r="AH25" i="9"/>
  <c r="AH29" i="9" s="1"/>
  <c r="P102" i="9" s="1"/>
  <c r="G92" i="21" s="1"/>
  <c r="AU73" i="20"/>
  <c r="N14" i="9"/>
  <c r="AT96" i="20"/>
  <c r="AO106" i="20" s="1"/>
  <c r="H151" i="20" s="1"/>
  <c r="G151" i="20"/>
  <c r="F151" i="20"/>
  <c r="AG31" i="9"/>
  <c r="AG12" i="9"/>
  <c r="AG13" i="9" s="1"/>
  <c r="J73" i="17"/>
  <c r="J33" i="17"/>
  <c r="J53" i="17"/>
  <c r="AN29" i="9"/>
  <c r="AN34" i="9" s="1"/>
  <c r="J121" i="18"/>
  <c r="J101" i="18"/>
  <c r="J41" i="18"/>
  <c r="J81" i="18"/>
  <c r="J61" i="18"/>
  <c r="AA48" i="18"/>
  <c r="X48" i="18"/>
  <c r="U48" i="18"/>
  <c r="AJ48" i="18"/>
  <c r="AG48" i="18"/>
  <c r="AD48" i="18"/>
  <c r="E31" i="9"/>
  <c r="E12" i="9"/>
  <c r="AM30" i="9"/>
  <c r="AM35" i="9" s="1"/>
  <c r="AM32" i="9"/>
  <c r="F25" i="9"/>
  <c r="F29" i="9" s="1"/>
  <c r="O92" i="9" s="1"/>
  <c r="AT82" i="20"/>
  <c r="AO92" i="20" s="1"/>
  <c r="AI24" i="9"/>
  <c r="AI28" i="9" s="1"/>
  <c r="Q101" i="9" s="1"/>
  <c r="H91" i="21" s="1"/>
  <c r="AH24" i="9"/>
  <c r="AH28" i="9" s="1"/>
  <c r="P101" i="9" s="1"/>
  <c r="G91" i="21" s="1"/>
  <c r="X30" i="9"/>
  <c r="P94" i="17"/>
  <c r="P34" i="17"/>
  <c r="P16" i="17"/>
  <c r="P54" i="17"/>
  <c r="P74" i="17"/>
  <c r="J15" i="17"/>
  <c r="I31" i="20"/>
  <c r="F32" i="20"/>
  <c r="AA48" i="20"/>
  <c r="E140" i="20"/>
  <c r="P49" i="18"/>
  <c r="D49" i="18"/>
  <c r="O8" i="16"/>
  <c r="P43" i="17"/>
  <c r="D43" i="17"/>
  <c r="E27" i="16"/>
  <c r="J43" i="17"/>
  <c r="J49" i="18"/>
  <c r="I79" i="18"/>
  <c r="I59" i="18"/>
  <c r="I39" i="18"/>
  <c r="Y24" i="9"/>
  <c r="Y28" i="9" s="1"/>
  <c r="P96" i="9" s="1"/>
  <c r="G86" i="21" s="1"/>
  <c r="Z24" i="9"/>
  <c r="Z28" i="9" s="1"/>
  <c r="Q96" i="9" s="1"/>
  <c r="H86" i="21" s="1"/>
  <c r="H73" i="17"/>
  <c r="H33" i="17"/>
  <c r="H53" i="17"/>
  <c r="F23" i="9"/>
  <c r="F27" i="9" s="1"/>
  <c r="F39" i="9"/>
  <c r="AG30" i="9"/>
  <c r="Y48" i="18"/>
  <c r="V48" i="18"/>
  <c r="S48" i="18"/>
  <c r="AH48" i="18"/>
  <c r="AE48" i="18"/>
  <c r="AB48" i="18"/>
  <c r="W31" i="9"/>
  <c r="W12" i="9"/>
  <c r="E30" i="9"/>
  <c r="E143" i="20"/>
  <c r="AF47" i="20"/>
  <c r="C21" i="7" l="1"/>
  <c r="C45" i="7" s="1"/>
  <c r="X14" i="9"/>
  <c r="O90" i="9"/>
  <c r="F5" i="22"/>
  <c r="N106" i="9"/>
  <c r="E96" i="21" s="1"/>
  <c r="E81" i="21"/>
  <c r="O105" i="9"/>
  <c r="F95" i="21" s="1"/>
  <c r="F80" i="21"/>
  <c r="O107" i="9"/>
  <c r="F97" i="21" s="1"/>
  <c r="F82" i="21"/>
  <c r="N107" i="9"/>
  <c r="E97" i="21" s="1"/>
  <c r="E87" i="21"/>
  <c r="N110" i="9"/>
  <c r="E101" i="21" s="1"/>
  <c r="F42" i="9"/>
  <c r="D46" i="7" s="1"/>
  <c r="O91" i="9"/>
  <c r="AN38" i="9"/>
  <c r="AO28" i="9"/>
  <c r="AO33" i="9" s="1"/>
  <c r="T49" i="18"/>
  <c r="AI49" i="18"/>
  <c r="AF49" i="18"/>
  <c r="AC49" i="18"/>
  <c r="Z49" i="18"/>
  <c r="W49" i="18"/>
  <c r="D152" i="20"/>
  <c r="AU82" i="20"/>
  <c r="AO71" i="20"/>
  <c r="AH12" i="9"/>
  <c r="AH13" i="9" s="1"/>
  <c r="AH31" i="9"/>
  <c r="Z29" i="9"/>
  <c r="Q97" i="9" s="1"/>
  <c r="H87" i="21" s="1"/>
  <c r="AA12" i="9"/>
  <c r="Y31" i="9"/>
  <c r="Y12" i="9"/>
  <c r="Y13" i="9" s="1"/>
  <c r="H74" i="17"/>
  <c r="H34" i="17"/>
  <c r="H94" i="17"/>
  <c r="H54" i="17"/>
  <c r="F30" i="9"/>
  <c r="AO27" i="9"/>
  <c r="C50" i="18"/>
  <c r="O50" i="18"/>
  <c r="O44" i="17"/>
  <c r="C44" i="17"/>
  <c r="N9" i="16"/>
  <c r="D28" i="16"/>
  <c r="I50" i="18"/>
  <c r="I44" i="17"/>
  <c r="AI29" i="9"/>
  <c r="AJ12" i="9"/>
  <c r="I34" i="17"/>
  <c r="I94" i="17"/>
  <c r="I54" i="17"/>
  <c r="I74" i="17"/>
  <c r="E13" i="9"/>
  <c r="G25" i="9"/>
  <c r="G29" i="9" s="1"/>
  <c r="H101" i="18"/>
  <c r="H121" i="18"/>
  <c r="H41" i="18"/>
  <c r="H81" i="18"/>
  <c r="H61" i="18"/>
  <c r="N55" i="17"/>
  <c r="N95" i="17"/>
  <c r="N75" i="17"/>
  <c r="N35" i="17"/>
  <c r="N115" i="17"/>
  <c r="H16" i="17"/>
  <c r="G147" i="20"/>
  <c r="F147" i="20"/>
  <c r="AT92" i="20"/>
  <c r="AO102" i="20" s="1"/>
  <c r="H147" i="20" s="1"/>
  <c r="B39" i="20"/>
  <c r="K31" i="20"/>
  <c r="I66" i="20" s="1"/>
  <c r="K66" i="20" s="1"/>
  <c r="N30" i="20"/>
  <c r="F31" i="9"/>
  <c r="F12" i="9"/>
  <c r="AO38" i="9" s="1"/>
  <c r="G148" i="20"/>
  <c r="F148" i="20"/>
  <c r="AT93" i="20"/>
  <c r="AO103" i="20" s="1"/>
  <c r="H148" i="20" s="1"/>
  <c r="AG14" i="9"/>
  <c r="G23" i="9"/>
  <c r="G27" i="9" s="1"/>
  <c r="G39" i="9"/>
  <c r="O55" i="17"/>
  <c r="O95" i="17"/>
  <c r="I16" i="17"/>
  <c r="O75" i="17"/>
  <c r="O35" i="17"/>
  <c r="O115" i="17"/>
  <c r="C132" i="20"/>
  <c r="C123" i="20"/>
  <c r="C46" i="8" s="1"/>
  <c r="I100" i="18"/>
  <c r="I40" i="18"/>
  <c r="I80" i="18"/>
  <c r="I60" i="18"/>
  <c r="C129" i="20"/>
  <c r="N50" i="20"/>
  <c r="Q50" i="20" s="1"/>
  <c r="U50" i="20" s="1"/>
  <c r="K60" i="20" s="1"/>
  <c r="AN30" i="9"/>
  <c r="AN35" i="9" s="1"/>
  <c r="AN36" i="9" s="1"/>
  <c r="C131" i="20"/>
  <c r="M50" i="20"/>
  <c r="P50" i="20" s="1"/>
  <c r="T50" i="20" s="1"/>
  <c r="J60" i="20" s="1"/>
  <c r="C120" i="20"/>
  <c r="C122" i="20"/>
  <c r="C159" i="20" s="1"/>
  <c r="AA49" i="20"/>
  <c r="F140" i="20"/>
  <c r="Y30" i="9"/>
  <c r="AF48" i="20"/>
  <c r="F143" i="20"/>
  <c r="I49" i="9"/>
  <c r="AH30" i="9"/>
  <c r="AM48" i="18"/>
  <c r="AO29" i="9"/>
  <c r="AO34" i="9" s="1"/>
  <c r="S49" i="18"/>
  <c r="AH49" i="18"/>
  <c r="AE49" i="18"/>
  <c r="AB49" i="18"/>
  <c r="Y49" i="18"/>
  <c r="V49" i="18"/>
  <c r="V45" i="20"/>
  <c r="K55" i="20" s="1"/>
  <c r="K49" i="20"/>
  <c r="AK48" i="18"/>
  <c r="O121" i="18"/>
  <c r="O101" i="18"/>
  <c r="O41" i="18"/>
  <c r="O61" i="18"/>
  <c r="O81" i="18"/>
  <c r="I16" i="18"/>
  <c r="Q54" i="20"/>
  <c r="U54" i="20" s="1"/>
  <c r="K64" i="20" s="1"/>
  <c r="C133" i="20"/>
  <c r="C121" i="20"/>
  <c r="M51" i="20"/>
  <c r="P51" i="20" s="1"/>
  <c r="T51" i="20" s="1"/>
  <c r="J61" i="20" s="1"/>
  <c r="E44" i="9"/>
  <c r="C24" i="7" s="1"/>
  <c r="C36" i="7" s="1"/>
  <c r="U49" i="18"/>
  <c r="AJ49" i="18"/>
  <c r="AG49" i="18"/>
  <c r="AD49" i="18"/>
  <c r="AA49" i="18"/>
  <c r="X49" i="18"/>
  <c r="G24" i="9"/>
  <c r="G28" i="9" s="1"/>
  <c r="U45" i="20"/>
  <c r="J55" i="20" s="1"/>
  <c r="J49" i="20"/>
  <c r="I32" i="20"/>
  <c r="F33" i="20"/>
  <c r="J34" i="17"/>
  <c r="J94" i="17"/>
  <c r="J54" i="17"/>
  <c r="J74" i="17"/>
  <c r="D50" i="18"/>
  <c r="P50" i="18"/>
  <c r="P44" i="17"/>
  <c r="O9" i="16"/>
  <c r="D44" i="17"/>
  <c r="E28" i="16"/>
  <c r="J44" i="17"/>
  <c r="J50" i="18"/>
  <c r="P54" i="20"/>
  <c r="T54" i="20" s="1"/>
  <c r="J64" i="20" s="1"/>
  <c r="C124" i="20"/>
  <c r="P115" i="17"/>
  <c r="P55" i="17"/>
  <c r="P95" i="17"/>
  <c r="J16" i="17"/>
  <c r="P75" i="17"/>
  <c r="P35" i="17"/>
  <c r="S4" i="17" s="1"/>
  <c r="AW27" i="18" s="1"/>
  <c r="BF27" i="18" s="1"/>
  <c r="W14" i="9"/>
  <c r="AN40" i="9" s="1"/>
  <c r="W13" i="9"/>
  <c r="S29" i="20"/>
  <c r="P30" i="20"/>
  <c r="AL48" i="18"/>
  <c r="B50" i="18"/>
  <c r="N44" i="17"/>
  <c r="N50" i="18"/>
  <c r="B44" i="17"/>
  <c r="M9" i="16"/>
  <c r="C28" i="16"/>
  <c r="H44" i="17"/>
  <c r="H50" i="18"/>
  <c r="AU61" i="20"/>
  <c r="AT65" i="20" s="1"/>
  <c r="AO75" i="20" s="1"/>
  <c r="C130" i="20"/>
  <c r="N51" i="20"/>
  <c r="Q51" i="20" s="1"/>
  <c r="U51" i="20" s="1"/>
  <c r="K61" i="20" s="1"/>
  <c r="E98" i="21" l="1"/>
  <c r="P90" i="9"/>
  <c r="G5" i="22"/>
  <c r="O106" i="9"/>
  <c r="F96" i="21" s="1"/>
  <c r="F98" i="21" s="1"/>
  <c r="F81" i="21"/>
  <c r="P105" i="9"/>
  <c r="G95" i="21" s="1"/>
  <c r="G80" i="21"/>
  <c r="F14" i="9"/>
  <c r="AO40" i="9" s="1"/>
  <c r="Y14" i="9"/>
  <c r="C161" i="20"/>
  <c r="AI30" i="9"/>
  <c r="Q102" i="9"/>
  <c r="H92" i="21" s="1"/>
  <c r="G42" i="9"/>
  <c r="E46" i="7" s="1"/>
  <c r="P91" i="9"/>
  <c r="AP29" i="9"/>
  <c r="AP34" i="9" s="1"/>
  <c r="P92" i="9"/>
  <c r="F44" i="9"/>
  <c r="D24" i="7" s="1"/>
  <c r="D36" i="7" s="1"/>
  <c r="O110" i="9"/>
  <c r="F101" i="21" s="1"/>
  <c r="AH14" i="9"/>
  <c r="AN39" i="9"/>
  <c r="AN41" i="9" s="1"/>
  <c r="F13" i="9"/>
  <c r="AO39" i="9" s="1"/>
  <c r="D129" i="20"/>
  <c r="N60" i="20"/>
  <c r="Q60" i="20" s="1"/>
  <c r="U60" i="20" s="1"/>
  <c r="K70" i="20" s="1"/>
  <c r="D130" i="20"/>
  <c r="N61" i="20"/>
  <c r="Q61" i="20" s="1"/>
  <c r="U61" i="20" s="1"/>
  <c r="K71" i="20" s="1"/>
  <c r="D120" i="20"/>
  <c r="M60" i="20"/>
  <c r="P60" i="20" s="1"/>
  <c r="T60" i="20" s="1"/>
  <c r="J70" i="20" s="1"/>
  <c r="G12" i="9"/>
  <c r="AP38" i="9" s="1"/>
  <c r="G31" i="9"/>
  <c r="E146" i="20"/>
  <c r="AT71" i="20"/>
  <c r="AO77" i="20"/>
  <c r="H39" i="9"/>
  <c r="H23" i="9"/>
  <c r="H27" i="9" s="1"/>
  <c r="H25" i="9"/>
  <c r="H29" i="9" s="1"/>
  <c r="Q92" i="9" s="1"/>
  <c r="AI50" i="18"/>
  <c r="AF50" i="18"/>
  <c r="AC50" i="18"/>
  <c r="Z50" i="18"/>
  <c r="W50" i="18"/>
  <c r="T50" i="18"/>
  <c r="AT67" i="20"/>
  <c r="AA50" i="20"/>
  <c r="H140" i="20" s="1"/>
  <c r="G140" i="20"/>
  <c r="G30" i="9"/>
  <c r="AP27" i="9"/>
  <c r="O51" i="18"/>
  <c r="C51" i="18"/>
  <c r="N10" i="16"/>
  <c r="C45" i="17"/>
  <c r="O45" i="17"/>
  <c r="D29" i="16"/>
  <c r="I45" i="17"/>
  <c r="I51" i="18"/>
  <c r="C128" i="20"/>
  <c r="C134" i="20" s="1"/>
  <c r="N49" i="20"/>
  <c r="AU92" i="20"/>
  <c r="N51" i="18"/>
  <c r="M10" i="16"/>
  <c r="B45" i="17"/>
  <c r="B51" i="18"/>
  <c r="N45" i="17"/>
  <c r="C29" i="16"/>
  <c r="H45" i="17"/>
  <c r="H51" i="18"/>
  <c r="AU93" i="20"/>
  <c r="H115" i="17"/>
  <c r="H55" i="17"/>
  <c r="H95" i="17"/>
  <c r="H75" i="17"/>
  <c r="H35" i="17"/>
  <c r="Z31" i="9"/>
  <c r="AA13" i="9"/>
  <c r="Z12" i="9"/>
  <c r="Z13" i="9" s="1"/>
  <c r="AA14" i="9"/>
  <c r="J115" i="17"/>
  <c r="J55" i="17"/>
  <c r="J95" i="17"/>
  <c r="J75" i="17"/>
  <c r="J35" i="17"/>
  <c r="D21" i="7"/>
  <c r="D45" i="7" s="1"/>
  <c r="Q64" i="20"/>
  <c r="U64" i="20" s="1"/>
  <c r="K74" i="20" s="1"/>
  <c r="D133" i="20"/>
  <c r="AM49" i="18"/>
  <c r="I121" i="18"/>
  <c r="I41" i="18"/>
  <c r="I81" i="18"/>
  <c r="I61" i="18"/>
  <c r="I101" i="18"/>
  <c r="C160" i="20"/>
  <c r="B27" i="7"/>
  <c r="AK49" i="18"/>
  <c r="AO30" i="9"/>
  <c r="AO35" i="9" s="1"/>
  <c r="AO36" i="9" s="1"/>
  <c r="AO32" i="9"/>
  <c r="F34" i="20"/>
  <c r="I34" i="20" s="1"/>
  <c r="I33" i="20"/>
  <c r="C157" i="20"/>
  <c r="C167" i="20" s="1"/>
  <c r="C119" i="20"/>
  <c r="M49" i="20"/>
  <c r="Z30" i="9"/>
  <c r="AL49" i="18"/>
  <c r="AP28" i="9"/>
  <c r="AP33" i="9" s="1"/>
  <c r="K32" i="20"/>
  <c r="I76" i="20" s="1"/>
  <c r="K76" i="20" s="1"/>
  <c r="N31" i="20"/>
  <c r="B40" i="20"/>
  <c r="AJ50" i="18"/>
  <c r="AG50" i="18"/>
  <c r="AD50" i="18"/>
  <c r="AA50" i="18"/>
  <c r="X50" i="18"/>
  <c r="U50" i="18"/>
  <c r="AH50" i="18"/>
  <c r="AE50" i="18"/>
  <c r="AB50" i="18"/>
  <c r="Y50" i="18"/>
  <c r="V50" i="18"/>
  <c r="S50" i="18"/>
  <c r="I24" i="9"/>
  <c r="I28" i="9" s="1"/>
  <c r="R91" i="9" s="1"/>
  <c r="H24" i="9"/>
  <c r="H28" i="9" s="1"/>
  <c r="Q91" i="9" s="1"/>
  <c r="D121" i="20"/>
  <c r="M61" i="20"/>
  <c r="P61" i="20" s="1"/>
  <c r="T61" i="20" s="1"/>
  <c r="J71" i="20" s="1"/>
  <c r="AJ13" i="9"/>
  <c r="AI12" i="9"/>
  <c r="AI13" i="9" s="1"/>
  <c r="AI31" i="9"/>
  <c r="AJ14" i="9"/>
  <c r="E150" i="20"/>
  <c r="P64" i="20"/>
  <c r="T64" i="20" s="1"/>
  <c r="J74" i="20" s="1"/>
  <c r="D124" i="20"/>
  <c r="C158" i="20"/>
  <c r="C168" i="20" s="1"/>
  <c r="I55" i="17"/>
  <c r="I95" i="17"/>
  <c r="I75" i="17"/>
  <c r="I35" i="17"/>
  <c r="I115" i="17"/>
  <c r="G143" i="20"/>
  <c r="AF49" i="20"/>
  <c r="H143" i="20" s="1"/>
  <c r="S30" i="20"/>
  <c r="P31" i="20"/>
  <c r="P51" i="18"/>
  <c r="D51" i="18"/>
  <c r="D45" i="17"/>
  <c r="P45" i="17"/>
  <c r="E29" i="16"/>
  <c r="O10" i="16"/>
  <c r="J51" i="18"/>
  <c r="J45" i="17"/>
  <c r="AO41" i="9" l="1"/>
  <c r="Q90" i="9"/>
  <c r="Q105" i="9" s="1"/>
  <c r="H95" i="21" s="1"/>
  <c r="H5" i="22"/>
  <c r="D157" i="20"/>
  <c r="D167" i="20" s="1"/>
  <c r="Q106" i="9"/>
  <c r="H96" i="21" s="1"/>
  <c r="H81" i="21"/>
  <c r="P107" i="9"/>
  <c r="G97" i="21" s="1"/>
  <c r="G82" i="21"/>
  <c r="P106" i="9"/>
  <c r="G96" i="21" s="1"/>
  <c r="G81" i="21"/>
  <c r="H80" i="21"/>
  <c r="Q107" i="9"/>
  <c r="H97" i="21" s="1"/>
  <c r="H82" i="21"/>
  <c r="R106" i="9"/>
  <c r="I96" i="21" s="1"/>
  <c r="I81" i="21"/>
  <c r="D161" i="20"/>
  <c r="S3" i="17"/>
  <c r="S5" i="17" s="1"/>
  <c r="D158" i="20"/>
  <c r="D168" i="20" s="1"/>
  <c r="G44" i="9"/>
  <c r="E24" i="7" s="1"/>
  <c r="E36" i="7" s="1"/>
  <c r="P110" i="9"/>
  <c r="G101" i="21" s="1"/>
  <c r="G13" i="9"/>
  <c r="AP39" i="9" s="1"/>
  <c r="Z14" i="9"/>
  <c r="G14" i="9"/>
  <c r="AP40" i="9" s="1"/>
  <c r="E120" i="20"/>
  <c r="M70" i="20"/>
  <c r="P70" i="20" s="1"/>
  <c r="T70" i="20" s="1"/>
  <c r="J80" i="20" s="1"/>
  <c r="E121" i="20"/>
  <c r="M71" i="20"/>
  <c r="P71" i="20" s="1"/>
  <c r="T71" i="20" s="1"/>
  <c r="J81" i="20" s="1"/>
  <c r="E130" i="20"/>
  <c r="N71" i="20"/>
  <c r="Q71" i="20" s="1"/>
  <c r="U71" i="20" s="1"/>
  <c r="K81" i="20" s="1"/>
  <c r="N70" i="20"/>
  <c r="Q70" i="20" s="1"/>
  <c r="U70" i="20" s="1"/>
  <c r="K80" i="20" s="1"/>
  <c r="E129" i="20"/>
  <c r="AF51" i="18"/>
  <c r="AC51" i="18"/>
  <c r="Z51" i="18"/>
  <c r="W51" i="18"/>
  <c r="T51" i="18"/>
  <c r="AI51" i="18"/>
  <c r="H31" i="9"/>
  <c r="H12" i="9"/>
  <c r="AQ38" i="9" s="1"/>
  <c r="I25" i="9"/>
  <c r="I29" i="9" s="1"/>
  <c r="R92" i="9" s="1"/>
  <c r="I46" i="9"/>
  <c r="E133" i="20"/>
  <c r="Q74" i="20"/>
  <c r="U74" i="20" s="1"/>
  <c r="K84" i="20" s="1"/>
  <c r="I42" i="9"/>
  <c r="G46" i="7" s="1"/>
  <c r="AE52" i="9"/>
  <c r="AE55" i="9" s="1"/>
  <c r="AE57" i="9" s="1"/>
  <c r="AH57" i="9" s="1"/>
  <c r="G49" i="9"/>
  <c r="G51" i="9" s="1"/>
  <c r="AR28" i="9"/>
  <c r="AR33" i="9" s="1"/>
  <c r="AK50" i="18"/>
  <c r="O52" i="18"/>
  <c r="C52" i="18"/>
  <c r="O46" i="17"/>
  <c r="D30" i="16"/>
  <c r="C46" i="17"/>
  <c r="N11" i="16"/>
  <c r="I52" i="18"/>
  <c r="I46" i="17"/>
  <c r="K33" i="20"/>
  <c r="B41" i="20"/>
  <c r="N32" i="20"/>
  <c r="AE51" i="18"/>
  <c r="AB51" i="18"/>
  <c r="Y51" i="18"/>
  <c r="V51" i="18"/>
  <c r="S51" i="18"/>
  <c r="AH51" i="18"/>
  <c r="H30" i="9"/>
  <c r="AQ27" i="9"/>
  <c r="P74" i="20"/>
  <c r="T74" i="20" s="1"/>
  <c r="J84" i="20" s="1"/>
  <c r="E124" i="20"/>
  <c r="I39" i="9"/>
  <c r="B8" i="9" s="1"/>
  <c r="B11" i="9" s="1"/>
  <c r="I23" i="9"/>
  <c r="I27" i="9" s="1"/>
  <c r="AQ29" i="9"/>
  <c r="AQ34" i="9" s="1"/>
  <c r="AP32" i="9"/>
  <c r="AP30" i="9"/>
  <c r="AP35" i="9" s="1"/>
  <c r="AP36" i="9" s="1"/>
  <c r="AO81" i="20"/>
  <c r="AT77" i="20"/>
  <c r="AU71" i="20"/>
  <c r="AT75" i="20" s="1"/>
  <c r="AO85" i="20" s="1"/>
  <c r="N52" i="18"/>
  <c r="B52" i="18"/>
  <c r="N46" i="17"/>
  <c r="B46" i="17"/>
  <c r="M11" i="16"/>
  <c r="C30" i="16"/>
  <c r="H46" i="17"/>
  <c r="H52" i="18"/>
  <c r="E152" i="20"/>
  <c r="P32" i="20"/>
  <c r="S31" i="20"/>
  <c r="AM50" i="18"/>
  <c r="H13" i="9"/>
  <c r="AQ39" i="9" s="1"/>
  <c r="H42" i="9"/>
  <c r="F46" i="7" s="1"/>
  <c r="AQ28" i="9"/>
  <c r="AQ33" i="9" s="1"/>
  <c r="M52" i="20"/>
  <c r="P52" i="20" s="1"/>
  <c r="T52" i="20" s="1"/>
  <c r="J62" i="20" s="1"/>
  <c r="M53" i="20"/>
  <c r="P53" i="20" s="1"/>
  <c r="T53" i="20" s="1"/>
  <c r="J63" i="20" s="1"/>
  <c r="P49" i="20"/>
  <c r="E21" i="7"/>
  <c r="E45" i="7" s="1"/>
  <c r="N52" i="20"/>
  <c r="Q52" i="20" s="1"/>
  <c r="U52" i="20" s="1"/>
  <c r="K62" i="20" s="1"/>
  <c r="N53" i="20"/>
  <c r="Q53" i="20" s="1"/>
  <c r="U53" i="20" s="1"/>
  <c r="K63" i="20" s="1"/>
  <c r="AL50" i="18"/>
  <c r="AI14" i="9"/>
  <c r="C156" i="20"/>
  <c r="C125" i="20"/>
  <c r="C136" i="20" s="1"/>
  <c r="C137" i="20" s="1"/>
  <c r="AG51" i="18"/>
  <c r="AD51" i="18"/>
  <c r="AA51" i="18"/>
  <c r="X51" i="18"/>
  <c r="U51" i="18"/>
  <c r="AJ51" i="18"/>
  <c r="P52" i="18"/>
  <c r="D52" i="18"/>
  <c r="P46" i="17"/>
  <c r="E30" i="16"/>
  <c r="D46" i="17"/>
  <c r="O11" i="16"/>
  <c r="J52" i="18"/>
  <c r="J46" i="17"/>
  <c r="Q49" i="20"/>
  <c r="R90" i="9" l="1"/>
  <c r="I5" i="22"/>
  <c r="G98" i="21"/>
  <c r="AP41" i="9"/>
  <c r="H98" i="21"/>
  <c r="R107" i="9"/>
  <c r="I97" i="21" s="1"/>
  <c r="I82" i="21"/>
  <c r="R105" i="9"/>
  <c r="I95" i="21" s="1"/>
  <c r="I98" i="21" s="1"/>
  <c r="I80" i="21"/>
  <c r="AK51" i="18"/>
  <c r="H44" i="9"/>
  <c r="F24" i="7" s="1"/>
  <c r="F36" i="7" s="1"/>
  <c r="Q110" i="9"/>
  <c r="H101" i="21" s="1"/>
  <c r="H14" i="9"/>
  <c r="AQ40" i="9" s="1"/>
  <c r="AQ41" i="9" s="1"/>
  <c r="N81" i="20"/>
  <c r="Q81" i="20" s="1"/>
  <c r="F130" i="20"/>
  <c r="F121" i="20"/>
  <c r="M81" i="20"/>
  <c r="P81" i="20" s="1"/>
  <c r="M80" i="20"/>
  <c r="P80" i="20" s="1"/>
  <c r="F120" i="20"/>
  <c r="F129" i="20"/>
  <c r="N80" i="20"/>
  <c r="Q80" i="20" s="1"/>
  <c r="F133" i="20"/>
  <c r="Q84" i="20"/>
  <c r="K34" i="20"/>
  <c r="B42" i="20"/>
  <c r="N33" i="20"/>
  <c r="D122" i="20"/>
  <c r="I86" i="20"/>
  <c r="K86" i="20" s="1"/>
  <c r="I12" i="9"/>
  <c r="AR38" i="9" s="1"/>
  <c r="I31" i="9"/>
  <c r="AR29" i="9"/>
  <c r="AR34" i="9" s="1"/>
  <c r="F21" i="7"/>
  <c r="F45" i="7" s="1"/>
  <c r="B53" i="18"/>
  <c r="N53" i="18"/>
  <c r="N47" i="17"/>
  <c r="C31" i="16"/>
  <c r="B47" i="17"/>
  <c r="M12" i="16"/>
  <c r="H53" i="18"/>
  <c r="H47" i="17"/>
  <c r="C166" i="20"/>
  <c r="C169" i="20" s="1"/>
  <c r="C162" i="20"/>
  <c r="C163" i="20" s="1"/>
  <c r="I30" i="9"/>
  <c r="AE51" i="9"/>
  <c r="AE54" i="9" s="1"/>
  <c r="AR27" i="9"/>
  <c r="Z52" i="18"/>
  <c r="W52" i="18"/>
  <c r="T52" i="18"/>
  <c r="AI52" i="18"/>
  <c r="AF52" i="18"/>
  <c r="AC52" i="18"/>
  <c r="O53" i="18"/>
  <c r="C53" i="18"/>
  <c r="O47" i="17"/>
  <c r="D31" i="16"/>
  <c r="C47" i="17"/>
  <c r="N12" i="16"/>
  <c r="I47" i="17"/>
  <c r="I53" i="18"/>
  <c r="Y52" i="18"/>
  <c r="V52" i="18"/>
  <c r="S52" i="18"/>
  <c r="AH52" i="18"/>
  <c r="AE52" i="18"/>
  <c r="AB52" i="18"/>
  <c r="E158" i="20"/>
  <c r="E168" i="20" s="1"/>
  <c r="D123" i="20"/>
  <c r="D46" i="8" s="1"/>
  <c r="P53" i="18"/>
  <c r="D53" i="18"/>
  <c r="P47" i="17"/>
  <c r="E31" i="16"/>
  <c r="D47" i="17"/>
  <c r="O12" i="16"/>
  <c r="J53" i="18"/>
  <c r="J47" i="17"/>
  <c r="D132" i="20"/>
  <c r="D131" i="20"/>
  <c r="U49" i="20"/>
  <c r="Q55" i="20"/>
  <c r="E161" i="20"/>
  <c r="E157" i="20"/>
  <c r="E167" i="20" s="1"/>
  <c r="F124" i="20"/>
  <c r="P84" i="20"/>
  <c r="AL51" i="18"/>
  <c r="S32" i="20"/>
  <c r="P33" i="20"/>
  <c r="AQ32" i="9"/>
  <c r="AQ30" i="9"/>
  <c r="AQ35" i="9" s="1"/>
  <c r="AQ36" i="9" s="1"/>
  <c r="AT81" i="20"/>
  <c r="AU81" i="20" s="1"/>
  <c r="AT85" i="20" s="1"/>
  <c r="AO95" i="20" s="1"/>
  <c r="AO87" i="20"/>
  <c r="AA52" i="18"/>
  <c r="X52" i="18"/>
  <c r="U52" i="18"/>
  <c r="AJ52" i="18"/>
  <c r="AG52" i="18"/>
  <c r="AD52" i="18"/>
  <c r="AM51" i="18"/>
  <c r="T49" i="20"/>
  <c r="P55" i="20"/>
  <c r="P56" i="20" s="1"/>
  <c r="F158" i="20" l="1"/>
  <c r="F168" i="20" s="1"/>
  <c r="C43" i="8"/>
  <c r="B23" i="7" s="1"/>
  <c r="B35" i="7" s="1"/>
  <c r="I14" i="9"/>
  <c r="AR40" i="9" s="1"/>
  <c r="U80" i="20"/>
  <c r="K90" i="20" s="1"/>
  <c r="N90" i="20" s="1"/>
  <c r="Q90" i="20" s="1"/>
  <c r="T80" i="20"/>
  <c r="J90" i="20" s="1"/>
  <c r="M90" i="20" s="1"/>
  <c r="P90" i="20" s="1"/>
  <c r="T81" i="20"/>
  <c r="J91" i="20" s="1"/>
  <c r="M91" i="20" s="1"/>
  <c r="U81" i="20"/>
  <c r="K91" i="20" s="1"/>
  <c r="N91" i="20" s="1"/>
  <c r="Q91" i="20" s="1"/>
  <c r="F161" i="20"/>
  <c r="I44" i="9"/>
  <c r="G24" i="7" s="1"/>
  <c r="B8" i="7" s="1"/>
  <c r="R110" i="9"/>
  <c r="I101" i="21" s="1"/>
  <c r="G150" i="20"/>
  <c r="F150" i="20"/>
  <c r="AR32" i="9"/>
  <c r="AR30" i="9"/>
  <c r="AR35" i="9" s="1"/>
  <c r="AR36" i="9" s="1"/>
  <c r="D160" i="20"/>
  <c r="C27" i="7"/>
  <c r="T53" i="18"/>
  <c r="AI53" i="18"/>
  <c r="AF53" i="18"/>
  <c r="AC53" i="18"/>
  <c r="Z53" i="18"/>
  <c r="W53" i="18"/>
  <c r="O54" i="18"/>
  <c r="C54" i="18"/>
  <c r="O48" i="17"/>
  <c r="C48" i="17"/>
  <c r="D32" i="16"/>
  <c r="N13" i="16"/>
  <c r="I54" i="18"/>
  <c r="I48" i="17"/>
  <c r="F157" i="20"/>
  <c r="F167" i="20" s="1"/>
  <c r="J59" i="20"/>
  <c r="T55" i="20"/>
  <c r="D159" i="20"/>
  <c r="N34" i="20"/>
  <c r="B43" i="20"/>
  <c r="I96" i="20"/>
  <c r="K96" i="20" s="1"/>
  <c r="P34" i="20"/>
  <c r="S34" i="20" s="1"/>
  <c r="S33" i="20"/>
  <c r="AH53" i="18"/>
  <c r="V53" i="18"/>
  <c r="S53" i="18"/>
  <c r="AE53" i="18"/>
  <c r="AB53" i="18"/>
  <c r="Y53" i="18"/>
  <c r="N54" i="18"/>
  <c r="B54" i="18"/>
  <c r="N48" i="17"/>
  <c r="H48" i="17"/>
  <c r="B48" i="17"/>
  <c r="C32" i="16"/>
  <c r="M13" i="16"/>
  <c r="H54" i="18"/>
  <c r="U84" i="20"/>
  <c r="K94" i="20" s="1"/>
  <c r="K59" i="20"/>
  <c r="U55" i="20"/>
  <c r="AK52" i="18"/>
  <c r="AO91" i="20"/>
  <c r="AT87" i="20"/>
  <c r="AM52" i="18"/>
  <c r="U53" i="18"/>
  <c r="AJ53" i="18"/>
  <c r="AG53" i="18"/>
  <c r="AD53" i="18"/>
  <c r="AA53" i="18"/>
  <c r="X53" i="18"/>
  <c r="AL52" i="18"/>
  <c r="P54" i="18"/>
  <c r="D54" i="18"/>
  <c r="O13" i="16"/>
  <c r="P48" i="17"/>
  <c r="D48" i="17"/>
  <c r="E32" i="16"/>
  <c r="J54" i="18"/>
  <c r="J48" i="17"/>
  <c r="I13" i="9"/>
  <c r="AR39" i="9" s="1"/>
  <c r="AR41" i="9" s="1"/>
  <c r="T84" i="20"/>
  <c r="J94" i="20" s="1"/>
  <c r="G120" i="20" l="1"/>
  <c r="G129" i="20"/>
  <c r="G130" i="20"/>
  <c r="P91" i="20"/>
  <c r="T91" i="20" s="1"/>
  <c r="J101" i="20" s="1"/>
  <c r="H121" i="20" s="1"/>
  <c r="G121" i="20"/>
  <c r="G36" i="7"/>
  <c r="J65" i="20"/>
  <c r="D119" i="20"/>
  <c r="M59" i="20"/>
  <c r="U91" i="20"/>
  <c r="K101" i="20" s="1"/>
  <c r="H130" i="20" s="1"/>
  <c r="C55" i="18"/>
  <c r="O55" i="18"/>
  <c r="N14" i="16"/>
  <c r="O49" i="17"/>
  <c r="C49" i="17"/>
  <c r="D33" i="16"/>
  <c r="I55" i="18"/>
  <c r="I49" i="17"/>
  <c r="F146" i="20"/>
  <c r="F152" i="20" s="1"/>
  <c r="AO97" i="20"/>
  <c r="AT91" i="20"/>
  <c r="G146" i="20"/>
  <c r="G152" i="20" s="1"/>
  <c r="AM53" i="18"/>
  <c r="AI54" i="18"/>
  <c r="AF54" i="18"/>
  <c r="AC54" i="18"/>
  <c r="Z54" i="18"/>
  <c r="W54" i="18"/>
  <c r="T54" i="18"/>
  <c r="K65" i="20"/>
  <c r="D128" i="20"/>
  <c r="D134" i="20" s="1"/>
  <c r="N59" i="20"/>
  <c r="Q59" i="20" s="1"/>
  <c r="G124" i="20"/>
  <c r="M94" i="20"/>
  <c r="P94" i="20" s="1"/>
  <c r="T94" i="20" s="1"/>
  <c r="J104" i="20" s="1"/>
  <c r="H124" i="20" s="1"/>
  <c r="B55" i="18"/>
  <c r="N55" i="18"/>
  <c r="M14" i="16"/>
  <c r="N49" i="17"/>
  <c r="C33" i="16"/>
  <c r="B49" i="17"/>
  <c r="H55" i="18"/>
  <c r="H49" i="17"/>
  <c r="AB54" i="18"/>
  <c r="S54" i="18"/>
  <c r="AH54" i="18"/>
  <c r="AE54" i="18"/>
  <c r="Y54" i="18"/>
  <c r="V54" i="18"/>
  <c r="T90" i="20"/>
  <c r="J100" i="20" s="1"/>
  <c r="H120" i="20" s="1"/>
  <c r="AK53" i="18"/>
  <c r="G133" i="20"/>
  <c r="N94" i="20"/>
  <c r="Q94" i="20" s="1"/>
  <c r="U94" i="20" s="1"/>
  <c r="K104" i="20" s="1"/>
  <c r="H133" i="20" s="1"/>
  <c r="AJ54" i="18"/>
  <c r="AG54" i="18"/>
  <c r="AD54" i="18"/>
  <c r="AA54" i="18"/>
  <c r="X54" i="18"/>
  <c r="U54" i="18"/>
  <c r="U90" i="20"/>
  <c r="K100" i="20" s="1"/>
  <c r="H129" i="20" s="1"/>
  <c r="D55" i="18"/>
  <c r="P55" i="18"/>
  <c r="P49" i="17"/>
  <c r="D49" i="17"/>
  <c r="E33" i="16"/>
  <c r="O14" i="16"/>
  <c r="J49" i="17"/>
  <c r="J55" i="18"/>
  <c r="AL53" i="18"/>
  <c r="G157" i="20" l="1"/>
  <c r="G167" i="20" s="1"/>
  <c r="G158" i="20"/>
  <c r="G168" i="20" s="1"/>
  <c r="H157" i="20"/>
  <c r="H167" i="20" s="1"/>
  <c r="AL54" i="18"/>
  <c r="H158" i="20"/>
  <c r="H168" i="20" s="1"/>
  <c r="H161" i="20"/>
  <c r="AM54" i="18"/>
  <c r="U59" i="20"/>
  <c r="C56" i="18"/>
  <c r="O56" i="18"/>
  <c r="C50" i="17"/>
  <c r="O50" i="17"/>
  <c r="D34" i="16"/>
  <c r="D25" i="16" s="1"/>
  <c r="I56" i="18"/>
  <c r="I50" i="17"/>
  <c r="S6" i="16"/>
  <c r="AI55" i="18"/>
  <c r="AF55" i="18"/>
  <c r="AC55" i="18"/>
  <c r="Z55" i="18"/>
  <c r="W55" i="18"/>
  <c r="T55" i="18"/>
  <c r="N56" i="18"/>
  <c r="B56" i="18"/>
  <c r="B50" i="17"/>
  <c r="N50" i="17"/>
  <c r="C34" i="16"/>
  <c r="C25" i="16" s="1"/>
  <c r="H56" i="18"/>
  <c r="H50" i="17"/>
  <c r="M62" i="20"/>
  <c r="P62" i="20" s="1"/>
  <c r="T62" i="20" s="1"/>
  <c r="J72" i="20" s="1"/>
  <c r="M63" i="20"/>
  <c r="P63" i="20" s="1"/>
  <c r="T63" i="20" s="1"/>
  <c r="J73" i="20" s="1"/>
  <c r="P59" i="20"/>
  <c r="AK54" i="18"/>
  <c r="D56" i="18"/>
  <c r="P56" i="18"/>
  <c r="D50" i="17"/>
  <c r="P50" i="17"/>
  <c r="E34" i="16"/>
  <c r="J56" i="18"/>
  <c r="J50" i="17"/>
  <c r="T6" i="16"/>
  <c r="D156" i="20"/>
  <c r="D125" i="20"/>
  <c r="D136" i="20" s="1"/>
  <c r="D137" i="20" s="1"/>
  <c r="AJ55" i="18"/>
  <c r="AG55" i="18"/>
  <c r="AD55" i="18"/>
  <c r="AA55" i="18"/>
  <c r="X55" i="18"/>
  <c r="U55" i="18"/>
  <c r="G161" i="20"/>
  <c r="AO101" i="20"/>
  <c r="AT97" i="20"/>
  <c r="AU91" i="20"/>
  <c r="AT95" i="20" s="1"/>
  <c r="AO105" i="20" s="1"/>
  <c r="H150" i="20" s="1"/>
  <c r="G21" i="7"/>
  <c r="R6" i="16"/>
  <c r="AH55" i="18"/>
  <c r="V55" i="18"/>
  <c r="AE55" i="18"/>
  <c r="AB55" i="18"/>
  <c r="Y55" i="18"/>
  <c r="S55" i="18"/>
  <c r="N62" i="20"/>
  <c r="Q62" i="20" s="1"/>
  <c r="U62" i="20" s="1"/>
  <c r="K72" i="20" s="1"/>
  <c r="N63" i="20"/>
  <c r="Q63" i="20" s="1"/>
  <c r="U63" i="20" s="1"/>
  <c r="K73" i="20" s="1"/>
  <c r="E132" i="20" s="1"/>
  <c r="AL55" i="18" l="1"/>
  <c r="B5" i="7"/>
  <c r="G45" i="7"/>
  <c r="T3" i="17"/>
  <c r="Q65" i="20"/>
  <c r="AA14" i="16"/>
  <c r="AM55" i="18"/>
  <c r="AB56" i="18"/>
  <c r="AH56" i="18"/>
  <c r="AE56" i="18"/>
  <c r="Y56" i="18"/>
  <c r="V56" i="18"/>
  <c r="S56" i="18"/>
  <c r="K69" i="20"/>
  <c r="U65" i="20"/>
  <c r="E123" i="20"/>
  <c r="E46" i="8" s="1"/>
  <c r="E122" i="20"/>
  <c r="D166" i="20"/>
  <c r="D169" i="20" s="1"/>
  <c r="D162" i="20"/>
  <c r="D163" i="20" s="1"/>
  <c r="T4" i="17"/>
  <c r="AW28" i="18" s="1"/>
  <c r="BF28" i="18" s="1"/>
  <c r="AO107" i="20"/>
  <c r="H146" i="20"/>
  <c r="H152" i="20" s="1"/>
  <c r="AD56" i="18"/>
  <c r="AJ56" i="18"/>
  <c r="AG56" i="18"/>
  <c r="AA56" i="18"/>
  <c r="X56" i="18"/>
  <c r="U56" i="18"/>
  <c r="E25" i="16"/>
  <c r="F24" i="16"/>
  <c r="F36" i="16"/>
  <c r="E131" i="20"/>
  <c r="AK55" i="18"/>
  <c r="P65" i="20"/>
  <c r="P66" i="20" s="1"/>
  <c r="T59" i="20"/>
  <c r="AI56" i="18"/>
  <c r="AF56" i="18"/>
  <c r="AC56" i="18"/>
  <c r="Z56" i="18"/>
  <c r="W56" i="18"/>
  <c r="T56" i="18"/>
  <c r="F37" i="16" l="1"/>
  <c r="J11" i="15" s="1"/>
  <c r="J12" i="15" s="1"/>
  <c r="J14" i="15" s="1"/>
  <c r="M36" i="16" s="1"/>
  <c r="AK56" i="18"/>
  <c r="AK63" i="18" s="1"/>
  <c r="AL56" i="18"/>
  <c r="AL63" i="18" s="1"/>
  <c r="E159" i="20"/>
  <c r="D43" i="8"/>
  <c r="C23" i="7" s="1"/>
  <c r="C35" i="7" s="1"/>
  <c r="T5" i="17"/>
  <c r="J26" i="16"/>
  <c r="I26" i="16"/>
  <c r="H26" i="16"/>
  <c r="K75" i="20"/>
  <c r="E128" i="20"/>
  <c r="E134" i="20" s="1"/>
  <c r="N69" i="20"/>
  <c r="AM56" i="18"/>
  <c r="AM63" i="18" s="1"/>
  <c r="AQ28" i="18"/>
  <c r="J69" i="20"/>
  <c r="T65" i="20"/>
  <c r="AV28" i="18"/>
  <c r="C45" i="8" s="1"/>
  <c r="D6" i="22" s="1"/>
  <c r="D7" i="22" s="1"/>
  <c r="AR28" i="18"/>
  <c r="AS28" i="18"/>
  <c r="E160" i="20"/>
  <c r="D27" i="7"/>
  <c r="AT28" i="18"/>
  <c r="C44" i="8" s="1"/>
  <c r="AU28" i="18"/>
  <c r="BD28" i="18" s="1"/>
  <c r="J15" i="15" l="1"/>
  <c r="N36" i="16" s="1"/>
  <c r="O72" i="17" s="1"/>
  <c r="J16" i="15"/>
  <c r="O36" i="16" s="1"/>
  <c r="D78" i="18" s="1"/>
  <c r="E37" i="7"/>
  <c r="BK40" i="18"/>
  <c r="BA28" i="18"/>
  <c r="BK28" i="18" s="1"/>
  <c r="BE28" i="18"/>
  <c r="B26" i="7"/>
  <c r="BC28" i="18"/>
  <c r="B20" i="7"/>
  <c r="J75" i="20"/>
  <c r="E119" i="20"/>
  <c r="M69" i="20"/>
  <c r="BJ40" i="18"/>
  <c r="AZ28" i="18"/>
  <c r="BJ28" i="18" s="1"/>
  <c r="N72" i="20"/>
  <c r="Q72" i="20" s="1"/>
  <c r="U72" i="20" s="1"/>
  <c r="K82" i="20" s="1"/>
  <c r="N73" i="20"/>
  <c r="Q73" i="20" s="1"/>
  <c r="U73" i="20" s="1"/>
  <c r="K83" i="20" s="1"/>
  <c r="Q69" i="20"/>
  <c r="H28" i="16"/>
  <c r="H29" i="16"/>
  <c r="H27" i="16"/>
  <c r="M27" i="16" s="1"/>
  <c r="I28" i="16"/>
  <c r="I27" i="16"/>
  <c r="N27" i="16" s="1"/>
  <c r="I29" i="16"/>
  <c r="J28" i="16"/>
  <c r="J27" i="16"/>
  <c r="O27" i="16" s="1"/>
  <c r="J29" i="16"/>
  <c r="C37" i="7"/>
  <c r="B37" i="7"/>
  <c r="BL40" i="18"/>
  <c r="BB28" i="18"/>
  <c r="BL28" i="18" s="1"/>
  <c r="H78" i="18"/>
  <c r="H72" i="17"/>
  <c r="C58" i="16"/>
  <c r="B78" i="18"/>
  <c r="B72" i="17"/>
  <c r="N78" i="18"/>
  <c r="N72" i="17"/>
  <c r="D37" i="7"/>
  <c r="F37" i="7"/>
  <c r="D72" i="17"/>
  <c r="C72" i="17" l="1"/>
  <c r="C78" i="18"/>
  <c r="E58" i="16"/>
  <c r="J78" i="18"/>
  <c r="AD78" i="18" s="1"/>
  <c r="I72" i="17"/>
  <c r="I78" i="18"/>
  <c r="AI78" i="18" s="1"/>
  <c r="J72" i="17"/>
  <c r="D58" i="16"/>
  <c r="P72" i="17"/>
  <c r="P78" i="18"/>
  <c r="O78" i="18"/>
  <c r="V78" i="18"/>
  <c r="S78" i="18"/>
  <c r="AH78" i="18"/>
  <c r="AE78" i="18"/>
  <c r="AB78" i="18"/>
  <c r="Y78" i="18"/>
  <c r="BM28" i="18"/>
  <c r="BM40" i="18"/>
  <c r="M72" i="20"/>
  <c r="P72" i="20" s="1"/>
  <c r="T72" i="20" s="1"/>
  <c r="J82" i="20" s="1"/>
  <c r="M73" i="20"/>
  <c r="P73" i="20" s="1"/>
  <c r="T73" i="20" s="1"/>
  <c r="J83" i="20" s="1"/>
  <c r="P69" i="20"/>
  <c r="E156" i="20"/>
  <c r="E125" i="20"/>
  <c r="E136" i="20" s="1"/>
  <c r="E137" i="20" s="1"/>
  <c r="P69" i="18"/>
  <c r="J69" i="18"/>
  <c r="D69" i="18"/>
  <c r="J63" i="17"/>
  <c r="O28" i="16"/>
  <c r="D63" i="17"/>
  <c r="P63" i="17"/>
  <c r="E49" i="16"/>
  <c r="O69" i="18"/>
  <c r="I69" i="18"/>
  <c r="C69" i="18"/>
  <c r="I63" i="17"/>
  <c r="N28" i="16"/>
  <c r="C63" i="17"/>
  <c r="D49" i="16"/>
  <c r="O63" i="17"/>
  <c r="N69" i="18"/>
  <c r="H69" i="18"/>
  <c r="B69" i="18"/>
  <c r="H63" i="17"/>
  <c r="M28" i="16"/>
  <c r="B63" i="17"/>
  <c r="N63" i="17"/>
  <c r="C49" i="16"/>
  <c r="Q75" i="20"/>
  <c r="U69" i="20"/>
  <c r="F132" i="20"/>
  <c r="F131" i="20"/>
  <c r="Z78" i="18" l="1"/>
  <c r="AC78" i="18"/>
  <c r="W78" i="18"/>
  <c r="AG78" i="18"/>
  <c r="AF78" i="18"/>
  <c r="T78" i="18"/>
  <c r="AJ78" i="18"/>
  <c r="U78" i="18"/>
  <c r="X78" i="18"/>
  <c r="AA78" i="18"/>
  <c r="S34" i="16"/>
  <c r="C42" i="8"/>
  <c r="B22" i="7" s="1"/>
  <c r="AD69" i="18"/>
  <c r="AA69" i="18"/>
  <c r="X69" i="18"/>
  <c r="U69" i="18"/>
  <c r="AJ69" i="18"/>
  <c r="AG69" i="18"/>
  <c r="B70" i="18"/>
  <c r="N70" i="18"/>
  <c r="H70" i="18"/>
  <c r="C50" i="16"/>
  <c r="N64" i="17"/>
  <c r="H64" i="17"/>
  <c r="B64" i="17"/>
  <c r="M29" i="16"/>
  <c r="AB69" i="18"/>
  <c r="AE69" i="18"/>
  <c r="Y69" i="18"/>
  <c r="V69" i="18"/>
  <c r="S69" i="18"/>
  <c r="AH69" i="18"/>
  <c r="B2" i="7"/>
  <c r="K79" i="20"/>
  <c r="U75" i="20"/>
  <c r="E166" i="20"/>
  <c r="E169" i="20" s="1"/>
  <c r="E162" i="20"/>
  <c r="E163" i="20" s="1"/>
  <c r="T69" i="20"/>
  <c r="P75" i="20"/>
  <c r="P76" i="20" s="1"/>
  <c r="O70" i="18"/>
  <c r="I70" i="18"/>
  <c r="C70" i="18"/>
  <c r="D50" i="16"/>
  <c r="O64" i="17"/>
  <c r="I64" i="17"/>
  <c r="C64" i="17"/>
  <c r="N29" i="16"/>
  <c r="F123" i="20"/>
  <c r="F46" i="8" s="1"/>
  <c r="F122" i="20"/>
  <c r="F159" i="20" s="1"/>
  <c r="AF69" i="18"/>
  <c r="AC69" i="18"/>
  <c r="Z69" i="18"/>
  <c r="W69" i="18"/>
  <c r="T69" i="18"/>
  <c r="AI69" i="18"/>
  <c r="G37" i="7"/>
  <c r="B9" i="7"/>
  <c r="P70" i="18"/>
  <c r="J70" i="18"/>
  <c r="D70" i="18"/>
  <c r="E50" i="16"/>
  <c r="P64" i="17"/>
  <c r="J64" i="17"/>
  <c r="D64" i="17"/>
  <c r="O29" i="16"/>
  <c r="AK78" i="18"/>
  <c r="AL78" i="18" l="1"/>
  <c r="AM78" i="18"/>
  <c r="B34" i="7"/>
  <c r="B39" i="7" s="1"/>
  <c r="E24" i="8"/>
  <c r="E43" i="8"/>
  <c r="D23" i="7" s="1"/>
  <c r="D35" i="7" s="1"/>
  <c r="X70" i="18"/>
  <c r="AA70" i="18"/>
  <c r="U70" i="18"/>
  <c r="AJ70" i="18"/>
  <c r="AG70" i="18"/>
  <c r="AD70" i="18"/>
  <c r="AC70" i="18"/>
  <c r="Z70" i="18"/>
  <c r="W70" i="18"/>
  <c r="T70" i="18"/>
  <c r="AI70" i="18"/>
  <c r="AF70" i="18"/>
  <c r="V70" i="18"/>
  <c r="AH70" i="18"/>
  <c r="AB70" i="18"/>
  <c r="Y70" i="18"/>
  <c r="S70" i="18"/>
  <c r="AE70" i="18"/>
  <c r="F160" i="20"/>
  <c r="E27" i="7"/>
  <c r="O71" i="18"/>
  <c r="I71" i="18"/>
  <c r="C71" i="18"/>
  <c r="D51" i="16"/>
  <c r="O65" i="17"/>
  <c r="I65" i="17"/>
  <c r="C65" i="17"/>
  <c r="N30" i="16"/>
  <c r="AM69" i="18"/>
  <c r="AK69" i="18"/>
  <c r="AL69" i="18"/>
  <c r="P71" i="18"/>
  <c r="J71" i="18"/>
  <c r="D71" i="18"/>
  <c r="E51" i="16"/>
  <c r="P65" i="17"/>
  <c r="J65" i="17"/>
  <c r="D65" i="17"/>
  <c r="O30" i="16"/>
  <c r="J79" i="20"/>
  <c r="T75" i="20"/>
  <c r="K85" i="20"/>
  <c r="F128" i="20"/>
  <c r="F134" i="20" s="1"/>
  <c r="N79" i="20"/>
  <c r="Q79" i="20" s="1"/>
  <c r="N71" i="18"/>
  <c r="H71" i="18"/>
  <c r="B71" i="18"/>
  <c r="C51" i="16"/>
  <c r="N65" i="17"/>
  <c r="H65" i="17"/>
  <c r="B65" i="17"/>
  <c r="M30" i="16"/>
  <c r="D72" i="18" l="1"/>
  <c r="P72" i="18"/>
  <c r="J72" i="18"/>
  <c r="D66" i="17"/>
  <c r="P66" i="17"/>
  <c r="J66" i="17"/>
  <c r="O31" i="16"/>
  <c r="E52" i="16"/>
  <c r="F119" i="20"/>
  <c r="M79" i="20"/>
  <c r="J85" i="20"/>
  <c r="O72" i="18"/>
  <c r="I72" i="18"/>
  <c r="C72" i="18"/>
  <c r="C66" i="17"/>
  <c r="O66" i="17"/>
  <c r="I66" i="17"/>
  <c r="N31" i="16"/>
  <c r="D52" i="16"/>
  <c r="AM70" i="18"/>
  <c r="X71" i="18"/>
  <c r="U71" i="18"/>
  <c r="AJ71" i="18"/>
  <c r="AG71" i="18"/>
  <c r="AD71" i="18"/>
  <c r="AA71" i="18"/>
  <c r="Z71" i="18"/>
  <c r="W71" i="18"/>
  <c r="T71" i="18"/>
  <c r="AI71" i="18"/>
  <c r="AF71" i="18"/>
  <c r="AC71" i="18"/>
  <c r="AE71" i="18"/>
  <c r="AB71" i="18"/>
  <c r="Y71" i="18"/>
  <c r="V71" i="18"/>
  <c r="S71" i="18"/>
  <c r="AH71" i="18"/>
  <c r="B72" i="18"/>
  <c r="N72" i="18"/>
  <c r="H72" i="18"/>
  <c r="B66" i="17"/>
  <c r="N66" i="17"/>
  <c r="C52" i="16"/>
  <c r="M31" i="16"/>
  <c r="H66" i="17"/>
  <c r="AK70" i="18"/>
  <c r="U79" i="20"/>
  <c r="AL70" i="18"/>
  <c r="S35" i="16"/>
  <c r="N82" i="20"/>
  <c r="Q82" i="20" s="1"/>
  <c r="U82" i="20" s="1"/>
  <c r="K92" i="20" s="1"/>
  <c r="N83" i="20"/>
  <c r="Q83" i="20" s="1"/>
  <c r="U83" i="20" s="1"/>
  <c r="K93" i="20" s="1"/>
  <c r="Q85" i="20" l="1"/>
  <c r="M82" i="20"/>
  <c r="P82" i="20" s="1"/>
  <c r="T82" i="20" s="1"/>
  <c r="J92" i="20" s="1"/>
  <c r="M83" i="20"/>
  <c r="P83" i="20" s="1"/>
  <c r="T83" i="20" s="1"/>
  <c r="J93" i="20" s="1"/>
  <c r="P79" i="20"/>
  <c r="K89" i="20"/>
  <c r="U85" i="20"/>
  <c r="F125" i="20"/>
  <c r="F136" i="20" s="1"/>
  <c r="F137" i="20" s="1"/>
  <c r="F156" i="20"/>
  <c r="AL71" i="18"/>
  <c r="N73" i="18"/>
  <c r="H73" i="18"/>
  <c r="B73" i="18"/>
  <c r="N67" i="17"/>
  <c r="H67" i="17"/>
  <c r="B67" i="17"/>
  <c r="M32" i="16"/>
  <c r="C53" i="16"/>
  <c r="P73" i="18"/>
  <c r="J73" i="18"/>
  <c r="D73" i="18"/>
  <c r="P67" i="17"/>
  <c r="J67" i="17"/>
  <c r="O32" i="16"/>
  <c r="D67" i="17"/>
  <c r="E53" i="16"/>
  <c r="AH72" i="18"/>
  <c r="Y72" i="18"/>
  <c r="V72" i="18"/>
  <c r="S72" i="18"/>
  <c r="AE72" i="18"/>
  <c r="AB72" i="18"/>
  <c r="AJ72" i="18"/>
  <c r="X72" i="18"/>
  <c r="U72" i="18"/>
  <c r="AG72" i="18"/>
  <c r="AD72" i="18"/>
  <c r="AA72" i="18"/>
  <c r="AM71" i="18"/>
  <c r="O73" i="18"/>
  <c r="I73" i="18"/>
  <c r="C73" i="18"/>
  <c r="O67" i="17"/>
  <c r="I67" i="17"/>
  <c r="N32" i="16"/>
  <c r="C67" i="17"/>
  <c r="D53" i="16"/>
  <c r="AK71" i="18"/>
  <c r="G132" i="20"/>
  <c r="Z72" i="18"/>
  <c r="W72" i="18"/>
  <c r="T72" i="18"/>
  <c r="AI72" i="18"/>
  <c r="AF72" i="18"/>
  <c r="AC72" i="18"/>
  <c r="G131" i="20"/>
  <c r="AM72" i="18" l="1"/>
  <c r="H74" i="18"/>
  <c r="B74" i="18"/>
  <c r="N74" i="18"/>
  <c r="C54" i="16"/>
  <c r="N68" i="17"/>
  <c r="H68" i="17"/>
  <c r="M33" i="16"/>
  <c r="B68" i="17"/>
  <c r="AB73" i="18"/>
  <c r="S73" i="18"/>
  <c r="V73" i="18"/>
  <c r="AH73" i="18"/>
  <c r="AE73" i="18"/>
  <c r="Y73" i="18"/>
  <c r="AK72" i="18"/>
  <c r="O74" i="18"/>
  <c r="I74" i="18"/>
  <c r="C74" i="18"/>
  <c r="O68" i="17"/>
  <c r="I68" i="17"/>
  <c r="N33" i="16"/>
  <c r="C68" i="17"/>
  <c r="D54" i="16"/>
  <c r="F162" i="20"/>
  <c r="F163" i="20" s="1"/>
  <c r="F166" i="20"/>
  <c r="F169" i="20" s="1"/>
  <c r="W73" i="18"/>
  <c r="T73" i="18"/>
  <c r="AI73" i="18"/>
  <c r="AF73" i="18"/>
  <c r="AC73" i="18"/>
  <c r="Z73" i="18"/>
  <c r="G128" i="20"/>
  <c r="G134" i="20" s="1"/>
  <c r="N89" i="20"/>
  <c r="K95" i="20"/>
  <c r="P85" i="20"/>
  <c r="P86" i="20" s="1"/>
  <c r="T79" i="20"/>
  <c r="P74" i="18"/>
  <c r="J74" i="18"/>
  <c r="D74" i="18"/>
  <c r="P68" i="17"/>
  <c r="J68" i="17"/>
  <c r="O33" i="16"/>
  <c r="D68" i="17"/>
  <c r="E54" i="16"/>
  <c r="G123" i="20"/>
  <c r="G46" i="8" s="1"/>
  <c r="G122" i="20"/>
  <c r="G159" i="20" s="1"/>
  <c r="AD73" i="18"/>
  <c r="X73" i="18"/>
  <c r="U73" i="18"/>
  <c r="AJ73" i="18"/>
  <c r="AG73" i="18"/>
  <c r="AA73" i="18"/>
  <c r="AL72" i="18"/>
  <c r="S36" i="16"/>
  <c r="F43" i="8" l="1"/>
  <c r="E23" i="7" s="1"/>
  <c r="E35" i="7" s="1"/>
  <c r="W74" i="18"/>
  <c r="T74" i="18"/>
  <c r="AI74" i="18"/>
  <c r="AF74" i="18"/>
  <c r="AC74" i="18"/>
  <c r="Z74" i="18"/>
  <c r="N92" i="20"/>
  <c r="Q92" i="20" s="1"/>
  <c r="U92" i="20" s="1"/>
  <c r="K102" i="20" s="1"/>
  <c r="H131" i="20" s="1"/>
  <c r="N93" i="20"/>
  <c r="Q93" i="20" s="1"/>
  <c r="U93" i="20" s="1"/>
  <c r="K103" i="20" s="1"/>
  <c r="H132" i="20" s="1"/>
  <c r="X74" i="18"/>
  <c r="U74" i="18"/>
  <c r="AJ74" i="18"/>
  <c r="AG74" i="18"/>
  <c r="AD74" i="18"/>
  <c r="AA74" i="18"/>
  <c r="N75" i="18"/>
  <c r="H75" i="18"/>
  <c r="B75" i="18"/>
  <c r="N69" i="17"/>
  <c r="H69" i="17"/>
  <c r="C55" i="16"/>
  <c r="M34" i="16"/>
  <c r="B69" i="17"/>
  <c r="AL73" i="18"/>
  <c r="AM73" i="18"/>
  <c r="AK73" i="18"/>
  <c r="P75" i="18"/>
  <c r="J75" i="18"/>
  <c r="D75" i="18"/>
  <c r="E55" i="16"/>
  <c r="P69" i="17"/>
  <c r="J69" i="17"/>
  <c r="D69" i="17"/>
  <c r="O34" i="16"/>
  <c r="W6" i="16" s="1"/>
  <c r="Q89" i="20"/>
  <c r="V74" i="18"/>
  <c r="AH74" i="18"/>
  <c r="S74" i="18"/>
  <c r="AE74" i="18"/>
  <c r="AB74" i="18"/>
  <c r="Y74" i="18"/>
  <c r="J89" i="20"/>
  <c r="T85" i="20"/>
  <c r="G160" i="20"/>
  <c r="F27" i="7"/>
  <c r="O75" i="18"/>
  <c r="I75" i="18"/>
  <c r="C75" i="18"/>
  <c r="O69" i="17"/>
  <c r="I69" i="17"/>
  <c r="C69" i="17"/>
  <c r="D55" i="16"/>
  <c r="N34" i="16"/>
  <c r="B76" i="18" l="1"/>
  <c r="N76" i="18"/>
  <c r="H76" i="18"/>
  <c r="N70" i="17"/>
  <c r="H70" i="17"/>
  <c r="B70" i="17"/>
  <c r="C56" i="16"/>
  <c r="M35" i="16"/>
  <c r="U6" i="16"/>
  <c r="AE75" i="18"/>
  <c r="AB75" i="18"/>
  <c r="V75" i="18"/>
  <c r="S75" i="18"/>
  <c r="AH75" i="18"/>
  <c r="Y75" i="18"/>
  <c r="S37" i="16"/>
  <c r="G119" i="20"/>
  <c r="M89" i="20"/>
  <c r="J95" i="20"/>
  <c r="AK74" i="18"/>
  <c r="Q95" i="20"/>
  <c r="U89" i="20"/>
  <c r="AM74" i="18"/>
  <c r="O76" i="18"/>
  <c r="I76" i="18"/>
  <c r="C76" i="18"/>
  <c r="D56" i="16"/>
  <c r="N35" i="16"/>
  <c r="O70" i="17"/>
  <c r="I70" i="17"/>
  <c r="C70" i="17"/>
  <c r="V6" i="16"/>
  <c r="U75" i="18"/>
  <c r="AJ75" i="18"/>
  <c r="AG75" i="18"/>
  <c r="AD75" i="18"/>
  <c r="AA75" i="18"/>
  <c r="X75" i="18"/>
  <c r="T75" i="18"/>
  <c r="AI75" i="18"/>
  <c r="AF75" i="18"/>
  <c r="AC75" i="18"/>
  <c r="Z75" i="18"/>
  <c r="W75" i="18"/>
  <c r="D76" i="18"/>
  <c r="P76" i="18"/>
  <c r="J76" i="18"/>
  <c r="E56" i="16"/>
  <c r="O35" i="16"/>
  <c r="P70" i="17"/>
  <c r="J70" i="17"/>
  <c r="D70" i="17"/>
  <c r="AL74" i="18"/>
  <c r="AB14" i="16" l="1"/>
  <c r="AL75" i="18"/>
  <c r="AM75" i="18"/>
  <c r="J77" i="18"/>
  <c r="J71" i="17"/>
  <c r="W7" i="16"/>
  <c r="E57" i="16"/>
  <c r="D71" i="17"/>
  <c r="P77" i="18"/>
  <c r="D77" i="18"/>
  <c r="P71" i="17"/>
  <c r="P42" i="16"/>
  <c r="M92" i="20"/>
  <c r="P92" i="20" s="1"/>
  <c r="T92" i="20" s="1"/>
  <c r="J102" i="20" s="1"/>
  <c r="H122" i="20" s="1"/>
  <c r="H159" i="20" s="1"/>
  <c r="M93" i="20"/>
  <c r="P93" i="20" s="1"/>
  <c r="T93" i="20" s="1"/>
  <c r="J103" i="20" s="1"/>
  <c r="H123" i="20" s="1"/>
  <c r="H46" i="8" s="1"/>
  <c r="AH76" i="18"/>
  <c r="AE76" i="18"/>
  <c r="Y76" i="18"/>
  <c r="V76" i="18"/>
  <c r="S76" i="18"/>
  <c r="AB76" i="18"/>
  <c r="G125" i="20"/>
  <c r="G136" i="20" s="1"/>
  <c r="G137" i="20" s="1"/>
  <c r="G156" i="20"/>
  <c r="H77" i="18"/>
  <c r="S38" i="16"/>
  <c r="H71" i="17"/>
  <c r="C57" i="16"/>
  <c r="C47" i="16" s="1"/>
  <c r="U7" i="16"/>
  <c r="B71" i="17"/>
  <c r="B77" i="18"/>
  <c r="N77" i="18"/>
  <c r="N71" i="17"/>
  <c r="AJ76" i="18"/>
  <c r="U76" i="18"/>
  <c r="AG76" i="18"/>
  <c r="AD76" i="18"/>
  <c r="AA76" i="18"/>
  <c r="X76" i="18"/>
  <c r="P89" i="20"/>
  <c r="AK75" i="18"/>
  <c r="I77" i="18"/>
  <c r="I71" i="17"/>
  <c r="D57" i="16"/>
  <c r="D47" i="16" s="1"/>
  <c r="V7" i="16"/>
  <c r="C77" i="18"/>
  <c r="C71" i="17"/>
  <c r="O71" i="17"/>
  <c r="O77" i="18"/>
  <c r="T76" i="18"/>
  <c r="AI76" i="18"/>
  <c r="AF76" i="18"/>
  <c r="AC76" i="18"/>
  <c r="Z76" i="18"/>
  <c r="W76" i="18"/>
  <c r="U95" i="20"/>
  <c r="K99" i="20"/>
  <c r="AB77" i="18" l="1"/>
  <c r="AB83" i="18" s="1"/>
  <c r="Y77" i="18"/>
  <c r="Y83" i="18" s="1"/>
  <c r="Y84" i="18" s="1"/>
  <c r="S77" i="18"/>
  <c r="V77" i="18"/>
  <c r="V83" i="18" s="1"/>
  <c r="AH77" i="18"/>
  <c r="AE77" i="18"/>
  <c r="AE83" i="18" s="1"/>
  <c r="F46" i="16"/>
  <c r="F68" i="16"/>
  <c r="F63" i="16"/>
  <c r="E47" i="16"/>
  <c r="G162" i="20"/>
  <c r="G163" i="20" s="1"/>
  <c r="G166" i="20"/>
  <c r="G169" i="20" s="1"/>
  <c r="H160" i="20"/>
  <c r="G27" i="7"/>
  <c r="B11" i="7" s="1"/>
  <c r="U3" i="17"/>
  <c r="U5" i="17" s="1"/>
  <c r="AK76" i="18"/>
  <c r="T77" i="18"/>
  <c r="AI77" i="18"/>
  <c r="AF77" i="18"/>
  <c r="AF83" i="18" s="1"/>
  <c r="AF84" i="18" s="1"/>
  <c r="AC77" i="18"/>
  <c r="AC83" i="18" s="1"/>
  <c r="Z77" i="18"/>
  <c r="Z83" i="18" s="1"/>
  <c r="Z84" i="18" s="1"/>
  <c r="W77" i="18"/>
  <c r="W83" i="18" s="1"/>
  <c r="AD77" i="18"/>
  <c r="U77" i="18"/>
  <c r="AJ77" i="18"/>
  <c r="AG77" i="18"/>
  <c r="AA77" i="18"/>
  <c r="X77" i="18"/>
  <c r="T89" i="20"/>
  <c r="P95" i="20"/>
  <c r="P96" i="20" s="1"/>
  <c r="H128" i="20"/>
  <c r="H134" i="20" s="1"/>
  <c r="K105" i="20"/>
  <c r="AB15" i="16"/>
  <c r="U4" i="17"/>
  <c r="AW29" i="18" s="1"/>
  <c r="BF29" i="18" s="1"/>
  <c r="AM76" i="18"/>
  <c r="AL76" i="18"/>
  <c r="F64" i="16" l="1"/>
  <c r="K11" i="15" s="1"/>
  <c r="K12" i="15" s="1"/>
  <c r="K15" i="15" s="1"/>
  <c r="N59" i="16" s="1"/>
  <c r="G43" i="8"/>
  <c r="F23" i="7" s="1"/>
  <c r="F35" i="7" s="1"/>
  <c r="AM77" i="18"/>
  <c r="AM83" i="18" s="1"/>
  <c r="AQ29" i="18"/>
  <c r="U83" i="18"/>
  <c r="U84" i="18" s="1"/>
  <c r="AD83" i="18"/>
  <c r="AT29" i="18"/>
  <c r="D44" i="8" s="1"/>
  <c r="AL77" i="18"/>
  <c r="AL83" i="18" s="1"/>
  <c r="T83" i="18"/>
  <c r="T84" i="18" s="1"/>
  <c r="J70" i="16"/>
  <c r="I70" i="16"/>
  <c r="H70" i="16"/>
  <c r="I48" i="16"/>
  <c r="H48" i="16"/>
  <c r="J48" i="16"/>
  <c r="T95" i="20"/>
  <c r="J99" i="20"/>
  <c r="X83" i="18"/>
  <c r="AR29" i="18"/>
  <c r="AA83" i="18"/>
  <c r="AA84" i="18" s="1"/>
  <c r="AS29" i="18"/>
  <c r="AK77" i="18"/>
  <c r="AK83" i="18" s="1"/>
  <c r="S83" i="18"/>
  <c r="S84" i="18" s="1"/>
  <c r="AU29" i="18"/>
  <c r="BD29" i="18" s="1"/>
  <c r="AG83" i="18"/>
  <c r="AV29" i="18"/>
  <c r="D45" i="8" s="1"/>
  <c r="E6" i="22" s="1"/>
  <c r="E7" i="22" s="1"/>
  <c r="K14" i="15" l="1"/>
  <c r="M59" i="16" s="1"/>
  <c r="C81" i="16" s="1"/>
  <c r="K16" i="15"/>
  <c r="O59" i="16" s="1"/>
  <c r="P99" i="18" s="1"/>
  <c r="J73" i="16"/>
  <c r="J78" i="16"/>
  <c r="J72" i="16"/>
  <c r="J77" i="16"/>
  <c r="J74" i="16"/>
  <c r="J71" i="16"/>
  <c r="J76" i="16"/>
  <c r="J75" i="16"/>
  <c r="BA29" i="18"/>
  <c r="BK29" i="18" s="1"/>
  <c r="BK41" i="18"/>
  <c r="I73" i="16"/>
  <c r="I78" i="16"/>
  <c r="I75" i="16"/>
  <c r="I72" i="16"/>
  <c r="I71" i="16"/>
  <c r="I74" i="16"/>
  <c r="I77" i="16"/>
  <c r="I76" i="16"/>
  <c r="J56" i="16"/>
  <c r="J53" i="16"/>
  <c r="J55" i="16"/>
  <c r="J52" i="16"/>
  <c r="J51" i="16"/>
  <c r="J50" i="16"/>
  <c r="J49" i="16"/>
  <c r="O49" i="16" s="1"/>
  <c r="J54" i="16"/>
  <c r="H76" i="16"/>
  <c r="H73" i="16"/>
  <c r="H75" i="16"/>
  <c r="H72" i="16"/>
  <c r="H74" i="16"/>
  <c r="H78" i="16"/>
  <c r="H77" i="16"/>
  <c r="H71" i="16"/>
  <c r="D81" i="16"/>
  <c r="C93" i="17"/>
  <c r="C99" i="18"/>
  <c r="O93" i="17"/>
  <c r="O99" i="18"/>
  <c r="I99" i="18"/>
  <c r="I93" i="17"/>
  <c r="BC29" i="18"/>
  <c r="C20" i="7"/>
  <c r="H119" i="20"/>
  <c r="J105" i="20"/>
  <c r="I56" i="16"/>
  <c r="I53" i="16"/>
  <c r="I55" i="16"/>
  <c r="I54" i="16"/>
  <c r="I51" i="16"/>
  <c r="I50" i="16"/>
  <c r="I49" i="16"/>
  <c r="N49" i="16" s="1"/>
  <c r="I52" i="16"/>
  <c r="D93" i="17"/>
  <c r="BE29" i="18"/>
  <c r="C26" i="7"/>
  <c r="BL41" i="18"/>
  <c r="BB29" i="18"/>
  <c r="BL29" i="18" s="1"/>
  <c r="H51" i="16"/>
  <c r="H56" i="16"/>
  <c r="H55" i="16"/>
  <c r="H50" i="16"/>
  <c r="H54" i="16"/>
  <c r="H49" i="16"/>
  <c r="M49" i="16" s="1"/>
  <c r="H53" i="16"/>
  <c r="H52" i="16"/>
  <c r="H99" i="18"/>
  <c r="H93" i="17"/>
  <c r="AZ29" i="18"/>
  <c r="BJ29" i="18" s="1"/>
  <c r="BJ41" i="18"/>
  <c r="N93" i="17" l="1"/>
  <c r="E81" i="16"/>
  <c r="B93" i="17"/>
  <c r="P93" i="17"/>
  <c r="D99" i="18"/>
  <c r="N99" i="18"/>
  <c r="B99" i="18"/>
  <c r="J99" i="18"/>
  <c r="AD99" i="18" s="1"/>
  <c r="J93" i="17"/>
  <c r="N89" i="18"/>
  <c r="B89" i="18"/>
  <c r="C71" i="16"/>
  <c r="N83" i="17"/>
  <c r="B83" i="17"/>
  <c r="M50" i="16"/>
  <c r="H83" i="17"/>
  <c r="H89" i="18"/>
  <c r="H125" i="20"/>
  <c r="H136" i="20" s="1"/>
  <c r="H137" i="20" s="1"/>
  <c r="H156" i="20"/>
  <c r="AC99" i="18"/>
  <c r="Z99" i="18"/>
  <c r="W99" i="18"/>
  <c r="T99" i="18"/>
  <c r="AI99" i="18"/>
  <c r="AF99" i="18"/>
  <c r="BM41" i="18"/>
  <c r="BM29" i="18"/>
  <c r="AE99" i="18"/>
  <c r="AB99" i="18"/>
  <c r="Y99" i="18"/>
  <c r="V99" i="18"/>
  <c r="AH99" i="18"/>
  <c r="S99" i="18"/>
  <c r="O89" i="18"/>
  <c r="C89" i="18"/>
  <c r="N50" i="16"/>
  <c r="O83" i="17"/>
  <c r="C83" i="17"/>
  <c r="D71" i="16"/>
  <c r="I89" i="18"/>
  <c r="I83" i="17"/>
  <c r="P89" i="18"/>
  <c r="D89" i="18"/>
  <c r="O50" i="16"/>
  <c r="P83" i="17"/>
  <c r="D83" i="17"/>
  <c r="E71" i="16"/>
  <c r="J83" i="17"/>
  <c r="J89" i="18"/>
  <c r="U99" i="18" l="1"/>
  <c r="AA99" i="18"/>
  <c r="AG99" i="18"/>
  <c r="AJ99" i="18"/>
  <c r="X99" i="18"/>
  <c r="AK99" i="18"/>
  <c r="D42" i="8"/>
  <c r="C22" i="7" s="1"/>
  <c r="AL99" i="18"/>
  <c r="AF89" i="18"/>
  <c r="AC89" i="18"/>
  <c r="AI89" i="18"/>
  <c r="Z89" i="18"/>
  <c r="W89" i="18"/>
  <c r="T89" i="18"/>
  <c r="O71" i="16"/>
  <c r="N71" i="16"/>
  <c r="N90" i="18"/>
  <c r="B90" i="18"/>
  <c r="N84" i="17"/>
  <c r="B84" i="17"/>
  <c r="M51" i="16"/>
  <c r="C72" i="16"/>
  <c r="H90" i="18"/>
  <c r="H84" i="17"/>
  <c r="H162" i="20"/>
  <c r="H163" i="20" s="1"/>
  <c r="H166" i="20"/>
  <c r="H169" i="20" s="1"/>
  <c r="P90" i="18"/>
  <c r="D84" i="17"/>
  <c r="D90" i="18"/>
  <c r="P84" i="17"/>
  <c r="E72" i="16"/>
  <c r="O51" i="16"/>
  <c r="J90" i="18"/>
  <c r="J84" i="17"/>
  <c r="C90" i="18"/>
  <c r="O90" i="18"/>
  <c r="O84" i="17"/>
  <c r="C84" i="17"/>
  <c r="N51" i="16"/>
  <c r="D72" i="16"/>
  <c r="I84" i="17"/>
  <c r="I90" i="18"/>
  <c r="M71" i="16"/>
  <c r="S89" i="18"/>
  <c r="AH89" i="18"/>
  <c r="AE89" i="18"/>
  <c r="AB89" i="18"/>
  <c r="Y89" i="18"/>
  <c r="V89" i="18"/>
  <c r="AJ89" i="18"/>
  <c r="AG89" i="18"/>
  <c r="AD89" i="18"/>
  <c r="AA89" i="18"/>
  <c r="X89" i="18"/>
  <c r="U89" i="18"/>
  <c r="AM99" i="18" l="1"/>
  <c r="C34" i="7"/>
  <c r="C39" i="7" s="1"/>
  <c r="F24" i="8"/>
  <c r="D30" i="8" s="1"/>
  <c r="H43" i="8"/>
  <c r="G23" i="7" s="1"/>
  <c r="G35" i="7" s="1"/>
  <c r="B7" i="7"/>
  <c r="AI90" i="18"/>
  <c r="AF90" i="18"/>
  <c r="Z90" i="18"/>
  <c r="W90" i="18"/>
  <c r="AC90" i="18"/>
  <c r="T90" i="18"/>
  <c r="AL89" i="18"/>
  <c r="AK89" i="18"/>
  <c r="AH90" i="18"/>
  <c r="AE90" i="18"/>
  <c r="AB90" i="18"/>
  <c r="Y90" i="18"/>
  <c r="V90" i="18"/>
  <c r="S90" i="18"/>
  <c r="O91" i="18"/>
  <c r="C91" i="18"/>
  <c r="D73" i="16"/>
  <c r="N52" i="16"/>
  <c r="O85" i="17"/>
  <c r="C85" i="17"/>
  <c r="I91" i="18"/>
  <c r="I85" i="17"/>
  <c r="X90" i="18"/>
  <c r="AJ90" i="18"/>
  <c r="AG90" i="18"/>
  <c r="AD90" i="18"/>
  <c r="AA90" i="18"/>
  <c r="U90" i="18"/>
  <c r="N91" i="18"/>
  <c r="B91" i="18"/>
  <c r="M52" i="16"/>
  <c r="N85" i="17"/>
  <c r="C73" i="16"/>
  <c r="B85" i="17"/>
  <c r="H85" i="17"/>
  <c r="H91" i="18"/>
  <c r="P91" i="18"/>
  <c r="D91" i="18"/>
  <c r="E73" i="16"/>
  <c r="O52" i="16"/>
  <c r="P85" i="17"/>
  <c r="D85" i="17"/>
  <c r="J85" i="17"/>
  <c r="J91" i="18"/>
  <c r="B109" i="18"/>
  <c r="N109" i="18"/>
  <c r="C93" i="16"/>
  <c r="N103" i="17"/>
  <c r="B103" i="17"/>
  <c r="M72" i="16"/>
  <c r="H103" i="17"/>
  <c r="H109" i="18"/>
  <c r="C109" i="18"/>
  <c r="O109" i="18"/>
  <c r="O103" i="17"/>
  <c r="C103" i="17"/>
  <c r="N72" i="16"/>
  <c r="D93" i="16"/>
  <c r="I103" i="17"/>
  <c r="I109" i="18"/>
  <c r="AM89" i="18"/>
  <c r="D109" i="18"/>
  <c r="P109" i="18"/>
  <c r="D103" i="17"/>
  <c r="E93" i="16"/>
  <c r="O72" i="16"/>
  <c r="P103" i="17"/>
  <c r="J103" i="17"/>
  <c r="J109" i="18"/>
  <c r="AL90" i="18" l="1"/>
  <c r="AK90" i="18"/>
  <c r="C30" i="8"/>
  <c r="T34" i="16"/>
  <c r="O110" i="18"/>
  <c r="C110" i="18"/>
  <c r="O104" i="17"/>
  <c r="C104" i="17"/>
  <c r="N73" i="16"/>
  <c r="D94" i="16"/>
  <c r="I104" i="17"/>
  <c r="I110" i="18"/>
  <c r="AE91" i="18"/>
  <c r="S91" i="18"/>
  <c r="AH91" i="18"/>
  <c r="AB91" i="18"/>
  <c r="Y91" i="18"/>
  <c r="V91" i="18"/>
  <c r="AC91" i="18"/>
  <c r="Z91" i="18"/>
  <c r="T91" i="18"/>
  <c r="AI91" i="18"/>
  <c r="AF91" i="18"/>
  <c r="W91" i="18"/>
  <c r="AJ109" i="18"/>
  <c r="AG109" i="18"/>
  <c r="AD109" i="18"/>
  <c r="AA109" i="18"/>
  <c r="X109" i="18"/>
  <c r="U109" i="18"/>
  <c r="AH109" i="18"/>
  <c r="AE109" i="18"/>
  <c r="AB109" i="18"/>
  <c r="Y109" i="18"/>
  <c r="V109" i="18"/>
  <c r="S109" i="18"/>
  <c r="U91" i="18"/>
  <c r="AJ91" i="18"/>
  <c r="AG91" i="18"/>
  <c r="AD91" i="18"/>
  <c r="AA91" i="18"/>
  <c r="X91" i="18"/>
  <c r="D92" i="18"/>
  <c r="P86" i="17"/>
  <c r="P92" i="18"/>
  <c r="O53" i="16"/>
  <c r="D86" i="17"/>
  <c r="E74" i="16"/>
  <c r="J92" i="18"/>
  <c r="J86" i="17"/>
  <c r="B92" i="18"/>
  <c r="N92" i="18"/>
  <c r="M53" i="16"/>
  <c r="N86" i="17"/>
  <c r="B86" i="17"/>
  <c r="C74" i="16"/>
  <c r="H92" i="18"/>
  <c r="H86" i="17"/>
  <c r="P110" i="18"/>
  <c r="D110" i="18"/>
  <c r="P104" i="17"/>
  <c r="E94" i="16"/>
  <c r="D104" i="17"/>
  <c r="O73" i="16"/>
  <c r="J110" i="18"/>
  <c r="J104" i="17"/>
  <c r="AI109" i="18"/>
  <c r="AF109" i="18"/>
  <c r="AC109" i="18"/>
  <c r="W109" i="18"/>
  <c r="T109" i="18"/>
  <c r="Z109" i="18"/>
  <c r="N110" i="18"/>
  <c r="B110" i="18"/>
  <c r="M73" i="16"/>
  <c r="N104" i="17"/>
  <c r="B104" i="17"/>
  <c r="C94" i="16"/>
  <c r="H110" i="18"/>
  <c r="H104" i="17"/>
  <c r="C92" i="18"/>
  <c r="O92" i="18"/>
  <c r="N53" i="16"/>
  <c r="O86" i="17"/>
  <c r="C86" i="17"/>
  <c r="D74" i="16"/>
  <c r="I92" i="18"/>
  <c r="I86" i="17"/>
  <c r="AM90" i="18"/>
  <c r="AJ92" i="18" l="1"/>
  <c r="X92" i="18"/>
  <c r="U92" i="18"/>
  <c r="AG92" i="18"/>
  <c r="AD92" i="18"/>
  <c r="AA92" i="18"/>
  <c r="AC110" i="18"/>
  <c r="Z110" i="18"/>
  <c r="W110" i="18"/>
  <c r="AI110" i="18"/>
  <c r="AF110" i="18"/>
  <c r="T110" i="18"/>
  <c r="W92" i="18"/>
  <c r="T92" i="18"/>
  <c r="AI92" i="18"/>
  <c r="AF92" i="18"/>
  <c r="AC92" i="18"/>
  <c r="Z92" i="18"/>
  <c r="AD110" i="18"/>
  <c r="AA110" i="18"/>
  <c r="X110" i="18"/>
  <c r="U110" i="18"/>
  <c r="AJ110" i="18"/>
  <c r="AG110" i="18"/>
  <c r="P93" i="18"/>
  <c r="D93" i="18"/>
  <c r="D87" i="17"/>
  <c r="E75" i="16"/>
  <c r="P87" i="17"/>
  <c r="O54" i="16"/>
  <c r="J87" i="17"/>
  <c r="J93" i="18"/>
  <c r="O111" i="18"/>
  <c r="C111" i="18"/>
  <c r="D95" i="16"/>
  <c r="O105" i="17"/>
  <c r="C105" i="17"/>
  <c r="N74" i="16"/>
  <c r="I105" i="17"/>
  <c r="I111" i="18"/>
  <c r="P111" i="18"/>
  <c r="D111" i="18"/>
  <c r="D105" i="17"/>
  <c r="E95" i="16"/>
  <c r="P105" i="17"/>
  <c r="O74" i="16"/>
  <c r="J111" i="18"/>
  <c r="J105" i="17"/>
  <c r="O93" i="18"/>
  <c r="C93" i="18"/>
  <c r="C87" i="17"/>
  <c r="D75" i="16"/>
  <c r="O87" i="17"/>
  <c r="N54" i="16"/>
  <c r="I87" i="17"/>
  <c r="I93" i="18"/>
  <c r="AB110" i="18"/>
  <c r="Y110" i="18"/>
  <c r="V110" i="18"/>
  <c r="S110" i="18"/>
  <c r="AH110" i="18"/>
  <c r="AE110" i="18"/>
  <c r="AM91" i="18"/>
  <c r="AL91" i="18"/>
  <c r="AK109" i="18"/>
  <c r="Y92" i="18"/>
  <c r="AH92" i="18"/>
  <c r="V92" i="18"/>
  <c r="S92" i="18"/>
  <c r="AE92" i="18"/>
  <c r="AB92" i="18"/>
  <c r="N111" i="18"/>
  <c r="B111" i="18"/>
  <c r="C95" i="16"/>
  <c r="N105" i="17"/>
  <c r="B105" i="17"/>
  <c r="M74" i="16"/>
  <c r="H111" i="18"/>
  <c r="H105" i="17"/>
  <c r="N93" i="18"/>
  <c r="B93" i="18"/>
  <c r="N87" i="17"/>
  <c r="B87" i="17"/>
  <c r="C75" i="16"/>
  <c r="M54" i="16"/>
  <c r="H93" i="18"/>
  <c r="H87" i="17"/>
  <c r="AM109" i="18"/>
  <c r="AL109" i="18"/>
  <c r="AK91" i="18"/>
  <c r="AL110" i="18" l="1"/>
  <c r="S93" i="18"/>
  <c r="AB93" i="18"/>
  <c r="Y93" i="18"/>
  <c r="V93" i="18"/>
  <c r="AH93" i="18"/>
  <c r="AE93" i="18"/>
  <c r="N94" i="18"/>
  <c r="B94" i="18"/>
  <c r="C76" i="16"/>
  <c r="N88" i="17"/>
  <c r="H88" i="17"/>
  <c r="B88" i="17"/>
  <c r="M55" i="16"/>
  <c r="H94" i="18"/>
  <c r="AF93" i="18"/>
  <c r="AC93" i="18"/>
  <c r="Z93" i="18"/>
  <c r="W93" i="18"/>
  <c r="T93" i="18"/>
  <c r="AI93" i="18"/>
  <c r="AD93" i="18"/>
  <c r="X93" i="18"/>
  <c r="U93" i="18"/>
  <c r="AJ93" i="18"/>
  <c r="AG93" i="18"/>
  <c r="AA93" i="18"/>
  <c r="C94" i="18"/>
  <c r="O94" i="18"/>
  <c r="D76" i="16"/>
  <c r="O88" i="17"/>
  <c r="C88" i="17"/>
  <c r="N55" i="16"/>
  <c r="I94" i="18"/>
  <c r="I88" i="17"/>
  <c r="AK92" i="18"/>
  <c r="P94" i="18"/>
  <c r="D94" i="18"/>
  <c r="E76" i="16"/>
  <c r="P88" i="17"/>
  <c r="D88" i="17"/>
  <c r="O55" i="16"/>
  <c r="J88" i="17"/>
  <c r="J94" i="18"/>
  <c r="AM92" i="18"/>
  <c r="X111" i="18"/>
  <c r="U111" i="18"/>
  <c r="AJ111" i="18"/>
  <c r="AG111" i="18"/>
  <c r="AD111" i="18"/>
  <c r="AA111" i="18"/>
  <c r="P112" i="18"/>
  <c r="D112" i="18"/>
  <c r="D106" i="17"/>
  <c r="O75" i="16"/>
  <c r="E96" i="16"/>
  <c r="P106" i="17"/>
  <c r="J106" i="17"/>
  <c r="J112" i="18"/>
  <c r="AM110" i="18"/>
  <c r="V111" i="18"/>
  <c r="S111" i="18"/>
  <c r="AH111" i="18"/>
  <c r="AE111" i="18"/>
  <c r="AB111" i="18"/>
  <c r="Y111" i="18"/>
  <c r="N112" i="18"/>
  <c r="B112" i="18"/>
  <c r="N106" i="17"/>
  <c r="B106" i="17"/>
  <c r="C96" i="16"/>
  <c r="M75" i="16"/>
  <c r="H106" i="17"/>
  <c r="H112" i="18"/>
  <c r="W111" i="18"/>
  <c r="T111" i="18"/>
  <c r="AI111" i="18"/>
  <c r="AF111" i="18"/>
  <c r="AC111" i="18"/>
  <c r="Z111" i="18"/>
  <c r="T35" i="16"/>
  <c r="AK110" i="18"/>
  <c r="O112" i="18"/>
  <c r="C112" i="18"/>
  <c r="C106" i="17"/>
  <c r="N75" i="16"/>
  <c r="D96" i="16"/>
  <c r="O106" i="17"/>
  <c r="I106" i="17"/>
  <c r="I112" i="18"/>
  <c r="AL92" i="18"/>
  <c r="O95" i="18" l="1"/>
  <c r="C95" i="18"/>
  <c r="O89" i="17"/>
  <c r="C89" i="17"/>
  <c r="N56" i="16"/>
  <c r="D77" i="16"/>
  <c r="I89" i="17"/>
  <c r="I95" i="18"/>
  <c r="AM111" i="18"/>
  <c r="AI112" i="18"/>
  <c r="AF112" i="18"/>
  <c r="AC112" i="18"/>
  <c r="Z112" i="18"/>
  <c r="W112" i="18"/>
  <c r="T112" i="18"/>
  <c r="AK111" i="18"/>
  <c r="AM93" i="18"/>
  <c r="AK93" i="18"/>
  <c r="X94" i="18"/>
  <c r="AD94" i="18"/>
  <c r="AA94" i="18"/>
  <c r="U94" i="18"/>
  <c r="AJ94" i="18"/>
  <c r="AG94" i="18"/>
  <c r="AJ112" i="18"/>
  <c r="AG112" i="18"/>
  <c r="AD112" i="18"/>
  <c r="AA112" i="18"/>
  <c r="X112" i="18"/>
  <c r="U112" i="18"/>
  <c r="AL93" i="18"/>
  <c r="P95" i="18"/>
  <c r="D95" i="18"/>
  <c r="P89" i="17"/>
  <c r="D89" i="17"/>
  <c r="O56" i="16"/>
  <c r="E77" i="16"/>
  <c r="J89" i="17"/>
  <c r="J95" i="18"/>
  <c r="Z6" i="16"/>
  <c r="C113" i="18"/>
  <c r="O113" i="18"/>
  <c r="D97" i="16"/>
  <c r="O107" i="17"/>
  <c r="C107" i="17"/>
  <c r="N76" i="16"/>
  <c r="I107" i="17"/>
  <c r="I113" i="18"/>
  <c r="AL111" i="18"/>
  <c r="D113" i="18"/>
  <c r="P113" i="18"/>
  <c r="P107" i="17"/>
  <c r="E97" i="16"/>
  <c r="D107" i="17"/>
  <c r="O76" i="16"/>
  <c r="J113" i="18"/>
  <c r="J107" i="17"/>
  <c r="AH112" i="18"/>
  <c r="AE112" i="18"/>
  <c r="AB112" i="18"/>
  <c r="Y112" i="18"/>
  <c r="V112" i="18"/>
  <c r="S112" i="18"/>
  <c r="AI94" i="18"/>
  <c r="AF94" i="18"/>
  <c r="Z94" i="18"/>
  <c r="W94" i="18"/>
  <c r="AC94" i="18"/>
  <c r="T94" i="18"/>
  <c r="B113" i="18"/>
  <c r="N113" i="18"/>
  <c r="C97" i="16"/>
  <c r="N107" i="17"/>
  <c r="B107" i="17"/>
  <c r="M76" i="16"/>
  <c r="H107" i="17"/>
  <c r="H113" i="18"/>
  <c r="V94" i="18"/>
  <c r="AE94" i="18"/>
  <c r="AB94" i="18"/>
  <c r="Y94" i="18"/>
  <c r="S94" i="18"/>
  <c r="AH94" i="18"/>
  <c r="N95" i="18"/>
  <c r="B95" i="18"/>
  <c r="M56" i="16"/>
  <c r="N89" i="17"/>
  <c r="B89" i="17"/>
  <c r="C77" i="16"/>
  <c r="H95" i="18"/>
  <c r="H89" i="17"/>
  <c r="AK112" i="18" l="1"/>
  <c r="AM112" i="18"/>
  <c r="AL94" i="18"/>
  <c r="AK94" i="18"/>
  <c r="T36" i="16"/>
  <c r="AL112" i="18"/>
  <c r="P114" i="18"/>
  <c r="D114" i="18"/>
  <c r="E98" i="16"/>
  <c r="P108" i="17"/>
  <c r="O77" i="16"/>
  <c r="D108" i="17"/>
  <c r="J114" i="18"/>
  <c r="J108" i="17"/>
  <c r="AI113" i="18"/>
  <c r="AF113" i="18"/>
  <c r="AC113" i="18"/>
  <c r="Z113" i="18"/>
  <c r="W113" i="18"/>
  <c r="T113" i="18"/>
  <c r="AC95" i="18"/>
  <c r="Z95" i="18"/>
  <c r="T95" i="18"/>
  <c r="AI95" i="18"/>
  <c r="AF95" i="18"/>
  <c r="W95" i="18"/>
  <c r="AJ113" i="18"/>
  <c r="AG113" i="18"/>
  <c r="AD113" i="18"/>
  <c r="AA113" i="18"/>
  <c r="X113" i="18"/>
  <c r="U113" i="18"/>
  <c r="O114" i="18"/>
  <c r="C114" i="18"/>
  <c r="D98" i="16"/>
  <c r="O108" i="17"/>
  <c r="N77" i="16"/>
  <c r="C108" i="17"/>
  <c r="I108" i="17"/>
  <c r="I114" i="18"/>
  <c r="AM94" i="18"/>
  <c r="O96" i="18"/>
  <c r="C96" i="18"/>
  <c r="C90" i="17"/>
  <c r="D78" i="16"/>
  <c r="O90" i="17"/>
  <c r="N57" i="16"/>
  <c r="I90" i="17"/>
  <c r="I96" i="18"/>
  <c r="Y6" i="16"/>
  <c r="N96" i="18"/>
  <c r="B96" i="18"/>
  <c r="B90" i="17"/>
  <c r="C78" i="16"/>
  <c r="N90" i="17"/>
  <c r="M57" i="16"/>
  <c r="H96" i="18"/>
  <c r="H90" i="17"/>
  <c r="X6" i="16"/>
  <c r="N114" i="18"/>
  <c r="B114" i="18"/>
  <c r="C98" i="16"/>
  <c r="N108" i="17"/>
  <c r="M77" i="16"/>
  <c r="B108" i="17"/>
  <c r="H114" i="18"/>
  <c r="H108" i="17"/>
  <c r="AD95" i="18"/>
  <c r="AJ95" i="18"/>
  <c r="AG95" i="18"/>
  <c r="AA95" i="18"/>
  <c r="X95" i="18"/>
  <c r="U95" i="18"/>
  <c r="AH113" i="18"/>
  <c r="AE113" i="18"/>
  <c r="AB113" i="18"/>
  <c r="Y113" i="18"/>
  <c r="V113" i="18"/>
  <c r="S113" i="18"/>
  <c r="AE95" i="18"/>
  <c r="AB95" i="18"/>
  <c r="AH95" i="18"/>
  <c r="Y95" i="18"/>
  <c r="V95" i="18"/>
  <c r="S95" i="18"/>
  <c r="P96" i="18"/>
  <c r="D96" i="18"/>
  <c r="D90" i="17"/>
  <c r="P90" i="17"/>
  <c r="J90" i="17"/>
  <c r="E78" i="16"/>
  <c r="O57" i="16"/>
  <c r="J96" i="18"/>
  <c r="AL113" i="18" l="1"/>
  <c r="AC14" i="16"/>
  <c r="AK95" i="18"/>
  <c r="AM113" i="18"/>
  <c r="AB114" i="18"/>
  <c r="Y114" i="18"/>
  <c r="V114" i="18"/>
  <c r="S114" i="18"/>
  <c r="AH114" i="18"/>
  <c r="AE114" i="18"/>
  <c r="O115" i="18"/>
  <c r="C115" i="18"/>
  <c r="N78" i="16"/>
  <c r="AB6" i="16" s="1"/>
  <c r="C109" i="17"/>
  <c r="O109" i="17"/>
  <c r="D99" i="16"/>
  <c r="I115" i="18"/>
  <c r="I109" i="17"/>
  <c r="AD114" i="18"/>
  <c r="AA114" i="18"/>
  <c r="X114" i="18"/>
  <c r="U114" i="18"/>
  <c r="AJ114" i="18"/>
  <c r="AG114" i="18"/>
  <c r="P115" i="18"/>
  <c r="D115" i="18"/>
  <c r="O78" i="16"/>
  <c r="AC6" i="16" s="1"/>
  <c r="D109" i="17"/>
  <c r="P109" i="17"/>
  <c r="E99" i="16"/>
  <c r="J109" i="17"/>
  <c r="J115" i="18"/>
  <c r="N115" i="18"/>
  <c r="B115" i="18"/>
  <c r="M78" i="16"/>
  <c r="B109" i="17"/>
  <c r="C99" i="16"/>
  <c r="N109" i="17"/>
  <c r="H115" i="18"/>
  <c r="H109" i="17"/>
  <c r="Y96" i="18"/>
  <c r="V96" i="18"/>
  <c r="AH96" i="18"/>
  <c r="AE96" i="18"/>
  <c r="AB96" i="18"/>
  <c r="S96" i="18"/>
  <c r="X96" i="18"/>
  <c r="AJ96" i="18"/>
  <c r="AG96" i="18"/>
  <c r="AD96" i="18"/>
  <c r="AA96" i="18"/>
  <c r="U96" i="18"/>
  <c r="AM95" i="18"/>
  <c r="W96" i="18"/>
  <c r="T96" i="18"/>
  <c r="AI96" i="18"/>
  <c r="AF96" i="18"/>
  <c r="AC96" i="18"/>
  <c r="Z96" i="18"/>
  <c r="C79" i="16"/>
  <c r="C69" i="16" s="1"/>
  <c r="M58" i="16"/>
  <c r="X7" i="16" s="1"/>
  <c r="B97" i="18"/>
  <c r="N97" i="18"/>
  <c r="B91" i="17"/>
  <c r="H97" i="18"/>
  <c r="N91" i="17"/>
  <c r="H91" i="17"/>
  <c r="O58" i="16"/>
  <c r="Z7" i="16" s="1"/>
  <c r="E79" i="16"/>
  <c r="E69" i="16" s="1"/>
  <c r="J97" i="18"/>
  <c r="D91" i="17"/>
  <c r="P97" i="18"/>
  <c r="D97" i="18"/>
  <c r="P91" i="17"/>
  <c r="J91" i="17"/>
  <c r="N58" i="16"/>
  <c r="Y7" i="16" s="1"/>
  <c r="C91" i="17"/>
  <c r="D79" i="16"/>
  <c r="D69" i="16" s="1"/>
  <c r="C97" i="18"/>
  <c r="O91" i="17"/>
  <c r="O97" i="18"/>
  <c r="I91" i="17"/>
  <c r="I97" i="18"/>
  <c r="AC114" i="18"/>
  <c r="Z114" i="18"/>
  <c r="W114" i="18"/>
  <c r="T114" i="18"/>
  <c r="AI114" i="18"/>
  <c r="AF114" i="18"/>
  <c r="AK113" i="18"/>
  <c r="AL95" i="18"/>
  <c r="T37" i="16" l="1"/>
  <c r="AM96" i="18"/>
  <c r="AK96" i="18"/>
  <c r="AC15" i="16"/>
  <c r="AM114" i="18"/>
  <c r="AE115" i="18"/>
  <c r="V115" i="18"/>
  <c r="S115" i="18"/>
  <c r="AH115" i="18"/>
  <c r="AB115" i="18"/>
  <c r="Y115" i="18"/>
  <c r="AI97" i="18"/>
  <c r="AF97" i="18"/>
  <c r="AC97" i="18"/>
  <c r="W97" i="18"/>
  <c r="T97" i="18"/>
  <c r="Z97" i="18"/>
  <c r="W115" i="18"/>
  <c r="T115" i="18"/>
  <c r="AI115" i="18"/>
  <c r="AF115" i="18"/>
  <c r="AC115" i="18"/>
  <c r="Z115" i="18"/>
  <c r="N116" i="18"/>
  <c r="B116" i="18"/>
  <c r="C100" i="16"/>
  <c r="N110" i="17"/>
  <c r="B110" i="17"/>
  <c r="M79" i="16"/>
  <c r="H110" i="17"/>
  <c r="H116" i="18"/>
  <c r="AA6" i="16"/>
  <c r="AD14" i="16" s="1"/>
  <c r="AL96" i="18"/>
  <c r="O116" i="18"/>
  <c r="C116" i="18"/>
  <c r="D100" i="16"/>
  <c r="O110" i="17"/>
  <c r="C110" i="17"/>
  <c r="N79" i="16"/>
  <c r="I110" i="17"/>
  <c r="I116" i="18"/>
  <c r="AG115" i="18"/>
  <c r="X115" i="18"/>
  <c r="U115" i="18"/>
  <c r="AJ115" i="18"/>
  <c r="AD115" i="18"/>
  <c r="AA115" i="18"/>
  <c r="S97" i="18"/>
  <c r="AH97" i="18"/>
  <c r="AB97" i="18"/>
  <c r="Y97" i="18"/>
  <c r="V97" i="18"/>
  <c r="AE97" i="18"/>
  <c r="D80" i="16"/>
  <c r="C98" i="18"/>
  <c r="C92" i="17"/>
  <c r="O92" i="17"/>
  <c r="O98" i="18"/>
  <c r="I98" i="18"/>
  <c r="I92" i="17"/>
  <c r="AL114" i="18"/>
  <c r="AK114" i="18"/>
  <c r="AJ97" i="18"/>
  <c r="AD97" i="18"/>
  <c r="X97" i="18"/>
  <c r="U97" i="18"/>
  <c r="AG97" i="18"/>
  <c r="AA97" i="18"/>
  <c r="P116" i="18"/>
  <c r="D116" i="18"/>
  <c r="D110" i="17"/>
  <c r="P110" i="17"/>
  <c r="O79" i="16"/>
  <c r="E100" i="16"/>
  <c r="J116" i="18"/>
  <c r="J110" i="17"/>
  <c r="C80" i="16"/>
  <c r="B98" i="18"/>
  <c r="B92" i="17"/>
  <c r="N98" i="18"/>
  <c r="H98" i="18"/>
  <c r="N92" i="17"/>
  <c r="H92" i="17"/>
  <c r="E80" i="16"/>
  <c r="D92" i="17"/>
  <c r="D98" i="18"/>
  <c r="P98" i="18"/>
  <c r="J98" i="18"/>
  <c r="P92" i="17"/>
  <c r="J92" i="17"/>
  <c r="P63" i="16"/>
  <c r="V3" i="17" l="1"/>
  <c r="V4" i="17"/>
  <c r="AW30" i="18" s="1"/>
  <c r="BF30" i="18" s="1"/>
  <c r="AL115" i="18"/>
  <c r="AK97" i="18"/>
  <c r="AL97" i="18"/>
  <c r="AA116" i="18"/>
  <c r="U116" i="18"/>
  <c r="AJ116" i="18"/>
  <c r="AG116" i="18"/>
  <c r="AD116" i="18"/>
  <c r="X116" i="18"/>
  <c r="AM97" i="18"/>
  <c r="O80" i="16"/>
  <c r="E101" i="16"/>
  <c r="E91" i="16" s="1"/>
  <c r="J117" i="18"/>
  <c r="P117" i="18"/>
  <c r="D111" i="17"/>
  <c r="D117" i="18"/>
  <c r="P111" i="17"/>
  <c r="J111" i="17"/>
  <c r="AF116" i="18"/>
  <c r="T116" i="18"/>
  <c r="AI116" i="18"/>
  <c r="AC116" i="18"/>
  <c r="Z116" i="18"/>
  <c r="W116" i="18"/>
  <c r="AJ98" i="18"/>
  <c r="AD98" i="18"/>
  <c r="X98" i="18"/>
  <c r="AG98" i="18"/>
  <c r="AA98" i="18"/>
  <c r="U98" i="18"/>
  <c r="AI98" i="18"/>
  <c r="AF98" i="18"/>
  <c r="AF103" i="18" s="1"/>
  <c r="AC98" i="18"/>
  <c r="AC103" i="18" s="1"/>
  <c r="Z98" i="18"/>
  <c r="Z103" i="18" s="1"/>
  <c r="W98" i="18"/>
  <c r="W103" i="18" s="1"/>
  <c r="T98" i="18"/>
  <c r="AK115" i="18"/>
  <c r="AM115" i="18"/>
  <c r="D101" i="16"/>
  <c r="D91" i="16" s="1"/>
  <c r="N80" i="16"/>
  <c r="C117" i="18"/>
  <c r="C111" i="17"/>
  <c r="O111" i="17"/>
  <c r="O117" i="18"/>
  <c r="I111" i="17"/>
  <c r="I117" i="18"/>
  <c r="F90" i="16"/>
  <c r="F85" i="16"/>
  <c r="F86" i="16" s="1"/>
  <c r="L11" i="15" s="1"/>
  <c r="L12" i="15" s="1"/>
  <c r="AH98" i="18"/>
  <c r="AE98" i="18"/>
  <c r="AE103" i="18" s="1"/>
  <c r="AB98" i="18"/>
  <c r="AB103" i="18" s="1"/>
  <c r="V98" i="18"/>
  <c r="V103" i="18" s="1"/>
  <c r="Y98" i="18"/>
  <c r="Y103" i="18" s="1"/>
  <c r="S98" i="18"/>
  <c r="Y116" i="18"/>
  <c r="S116" i="18"/>
  <c r="AH116" i="18"/>
  <c r="AE116" i="18"/>
  <c r="AB116" i="18"/>
  <c r="V116" i="18"/>
  <c r="C101" i="16"/>
  <c r="C91" i="16" s="1"/>
  <c r="M80" i="16"/>
  <c r="B117" i="18"/>
  <c r="N117" i="18"/>
  <c r="B111" i="17"/>
  <c r="H117" i="18"/>
  <c r="N111" i="17"/>
  <c r="H111" i="17"/>
  <c r="V5" i="17" l="1"/>
  <c r="S117" i="18"/>
  <c r="AH117" i="18"/>
  <c r="AE117" i="18"/>
  <c r="AB117" i="18"/>
  <c r="Y117" i="18"/>
  <c r="V117" i="18"/>
  <c r="M81" i="16"/>
  <c r="C102" i="16"/>
  <c r="B112" i="17"/>
  <c r="B118" i="18"/>
  <c r="N118" i="18"/>
  <c r="N112" i="17"/>
  <c r="H118" i="18"/>
  <c r="H112" i="17"/>
  <c r="O81" i="16"/>
  <c r="E102" i="16"/>
  <c r="D118" i="18"/>
  <c r="D112" i="17"/>
  <c r="P118" i="18"/>
  <c r="J118" i="18"/>
  <c r="P112" i="17"/>
  <c r="J112" i="17"/>
  <c r="AK116" i="18"/>
  <c r="AA103" i="18"/>
  <c r="AS30" i="18"/>
  <c r="AG103" i="18"/>
  <c r="AU30" i="18"/>
  <c r="BD30" i="18" s="1"/>
  <c r="AM116" i="18"/>
  <c r="N81" i="16"/>
  <c r="D102" i="16"/>
  <c r="C118" i="18"/>
  <c r="C112" i="17"/>
  <c r="O118" i="18"/>
  <c r="O112" i="17"/>
  <c r="I118" i="18"/>
  <c r="I112" i="17"/>
  <c r="AL98" i="18"/>
  <c r="AL103" i="18" s="1"/>
  <c r="T103" i="18"/>
  <c r="AM98" i="18"/>
  <c r="AM103" i="18" s="1"/>
  <c r="U103" i="18"/>
  <c r="AQ30" i="18"/>
  <c r="X103" i="18"/>
  <c r="AR30" i="18"/>
  <c r="AL116" i="18"/>
  <c r="T38" i="16"/>
  <c r="AK98" i="18"/>
  <c r="AK103" i="18" s="1"/>
  <c r="S103" i="18"/>
  <c r="L16" i="15"/>
  <c r="O82" i="16" s="1"/>
  <c r="L15" i="15"/>
  <c r="N82" i="16" s="1"/>
  <c r="L14" i="15"/>
  <c r="M82" i="16" s="1"/>
  <c r="AD103" i="18"/>
  <c r="AT30" i="18"/>
  <c r="E44" i="8" s="1"/>
  <c r="D20" i="7" s="1"/>
  <c r="J92" i="16"/>
  <c r="I92" i="16"/>
  <c r="H92" i="16"/>
  <c r="AV30" i="18"/>
  <c r="E45" i="8" s="1"/>
  <c r="U117" i="18"/>
  <c r="AJ117" i="18"/>
  <c r="AG117" i="18"/>
  <c r="AD117" i="18"/>
  <c r="AA117" i="18"/>
  <c r="X117" i="18"/>
  <c r="Z117" i="18"/>
  <c r="AI117" i="18"/>
  <c r="AF117" i="18"/>
  <c r="AC117" i="18"/>
  <c r="W117" i="18"/>
  <c r="T117" i="18"/>
  <c r="AA7" i="16" l="1"/>
  <c r="AB7" i="16"/>
  <c r="D26" i="7"/>
  <c r="F6" i="22"/>
  <c r="F7" i="22" s="1"/>
  <c r="AZ30" i="18"/>
  <c r="BJ30" i="18" s="1"/>
  <c r="BJ42" i="18"/>
  <c r="AL117" i="18"/>
  <c r="C103" i="16"/>
  <c r="T39" i="16"/>
  <c r="B113" i="17"/>
  <c r="B119" i="18"/>
  <c r="N119" i="18"/>
  <c r="H119" i="18"/>
  <c r="N113" i="17"/>
  <c r="H113" i="17"/>
  <c r="BC30" i="18"/>
  <c r="V118" i="18"/>
  <c r="AH118" i="18"/>
  <c r="AE118" i="18"/>
  <c r="AB118" i="18"/>
  <c r="Y118" i="18"/>
  <c r="S118" i="18"/>
  <c r="T118" i="18"/>
  <c r="AI118" i="18"/>
  <c r="AF118" i="18"/>
  <c r="AC118" i="18"/>
  <c r="Z118" i="18"/>
  <c r="W118" i="18"/>
  <c r="C104" i="16"/>
  <c r="B120" i="18"/>
  <c r="B114" i="17"/>
  <c r="N120" i="18"/>
  <c r="H120" i="18"/>
  <c r="N114" i="17"/>
  <c r="H114" i="17"/>
  <c r="U118" i="18"/>
  <c r="AJ118" i="18"/>
  <c r="AG118" i="18"/>
  <c r="AD118" i="18"/>
  <c r="AA118" i="18"/>
  <c r="X118" i="18"/>
  <c r="E103" i="16"/>
  <c r="D113" i="17"/>
  <c r="D119" i="18"/>
  <c r="P119" i="18"/>
  <c r="J119" i="18"/>
  <c r="P113" i="17"/>
  <c r="J113" i="17"/>
  <c r="AC7" i="16"/>
  <c r="AM117" i="18"/>
  <c r="H98" i="16"/>
  <c r="H95" i="16"/>
  <c r="H100" i="16"/>
  <c r="H97" i="16"/>
  <c r="H94" i="16"/>
  <c r="H93" i="16"/>
  <c r="M93" i="16" s="1"/>
  <c r="H99" i="16"/>
  <c r="H96" i="16"/>
  <c r="D103" i="16"/>
  <c r="C113" i="17"/>
  <c r="C119" i="18"/>
  <c r="O113" i="17"/>
  <c r="O119" i="18"/>
  <c r="I119" i="18"/>
  <c r="I113" i="17"/>
  <c r="D104" i="16"/>
  <c r="C114" i="17"/>
  <c r="C120" i="18"/>
  <c r="O120" i="18"/>
  <c r="O114" i="17"/>
  <c r="I114" i="17"/>
  <c r="I120" i="18"/>
  <c r="BE30" i="18"/>
  <c r="E104" i="16"/>
  <c r="D120" i="18"/>
  <c r="D114" i="17"/>
  <c r="P120" i="18"/>
  <c r="J120" i="18"/>
  <c r="P114" i="17"/>
  <c r="J114" i="17"/>
  <c r="P85" i="16"/>
  <c r="BB30" i="18"/>
  <c r="BL30" i="18" s="1"/>
  <c r="BL42" i="18"/>
  <c r="BA30" i="18"/>
  <c r="BK30" i="18" s="1"/>
  <c r="BK42" i="18"/>
  <c r="I95" i="16"/>
  <c r="I100" i="16"/>
  <c r="I97" i="16"/>
  <c r="I94" i="16"/>
  <c r="I93" i="16"/>
  <c r="N93" i="16" s="1"/>
  <c r="I99" i="16"/>
  <c r="I98" i="16"/>
  <c r="I96" i="16"/>
  <c r="J95" i="16"/>
  <c r="J100" i="16"/>
  <c r="J94" i="16"/>
  <c r="J99" i="16"/>
  <c r="J93" i="16"/>
  <c r="O93" i="16" s="1"/>
  <c r="J98" i="16"/>
  <c r="J97" i="16"/>
  <c r="J96" i="16"/>
  <c r="AK117" i="18"/>
  <c r="F112" i="16" l="1"/>
  <c r="J114" i="16" s="1"/>
  <c r="AD15" i="16"/>
  <c r="AK118" i="18"/>
  <c r="AF120" i="18"/>
  <c r="T120" i="18"/>
  <c r="AI120" i="18"/>
  <c r="AC120" i="18"/>
  <c r="Z120" i="18"/>
  <c r="W120" i="18"/>
  <c r="AM118" i="18"/>
  <c r="AE119" i="18"/>
  <c r="S119" i="18"/>
  <c r="AH119" i="18"/>
  <c r="AB119" i="18"/>
  <c r="Y119" i="18"/>
  <c r="V119" i="18"/>
  <c r="AG119" i="18"/>
  <c r="AJ119" i="18"/>
  <c r="AD119" i="18"/>
  <c r="AA119" i="18"/>
  <c r="X119" i="18"/>
  <c r="U119" i="18"/>
  <c r="Y120" i="18"/>
  <c r="AH120" i="18"/>
  <c r="AE120" i="18"/>
  <c r="S120" i="18"/>
  <c r="AB120" i="18"/>
  <c r="V120" i="18"/>
  <c r="W4" i="17"/>
  <c r="AW31" i="18" s="1"/>
  <c r="BF31" i="18" s="1"/>
  <c r="N129" i="18"/>
  <c r="B129" i="18"/>
  <c r="B123" i="17"/>
  <c r="M94" i="16"/>
  <c r="N123" i="17"/>
  <c r="C115" i="16"/>
  <c r="H129" i="18"/>
  <c r="H123" i="17"/>
  <c r="AA120" i="18"/>
  <c r="AG120" i="18"/>
  <c r="AD120" i="18"/>
  <c r="U120" i="18"/>
  <c r="AJ120" i="18"/>
  <c r="X120" i="18"/>
  <c r="AL118" i="18"/>
  <c r="T119" i="18"/>
  <c r="AI119" i="18"/>
  <c r="AF119" i="18"/>
  <c r="AC119" i="18"/>
  <c r="Z119" i="18"/>
  <c r="W119" i="18"/>
  <c r="W3" i="17"/>
  <c r="O129" i="18"/>
  <c r="C129" i="18"/>
  <c r="C123" i="17"/>
  <c r="N94" i="16"/>
  <c r="O123" i="17"/>
  <c r="D115" i="16"/>
  <c r="I123" i="17"/>
  <c r="I129" i="18"/>
  <c r="BM42" i="18"/>
  <c r="P129" i="18"/>
  <c r="D129" i="18"/>
  <c r="D123" i="17"/>
  <c r="P123" i="17"/>
  <c r="E115" i="16"/>
  <c r="O94" i="16"/>
  <c r="J123" i="17"/>
  <c r="J129" i="18"/>
  <c r="F107" i="16"/>
  <c r="F108" i="16" s="1"/>
  <c r="M11" i="15" s="1"/>
  <c r="M12" i="15" s="1"/>
  <c r="BM30" i="18"/>
  <c r="Y123" i="18" l="1"/>
  <c r="AE123" i="18"/>
  <c r="I114" i="16"/>
  <c r="I117" i="16" s="1"/>
  <c r="H114" i="16"/>
  <c r="H119" i="16" s="1"/>
  <c r="AM119" i="18"/>
  <c r="W5" i="17"/>
  <c r="AB123" i="18"/>
  <c r="E42" i="8"/>
  <c r="D22" i="7" s="1"/>
  <c r="AA129" i="18"/>
  <c r="X129" i="18"/>
  <c r="AJ129" i="18"/>
  <c r="AG129" i="18"/>
  <c r="AD129" i="18"/>
  <c r="U129" i="18"/>
  <c r="AL119" i="18"/>
  <c r="AK120" i="18"/>
  <c r="S123" i="18"/>
  <c r="AK119" i="18"/>
  <c r="M16" i="15"/>
  <c r="O105" i="16" s="1"/>
  <c r="M15" i="15"/>
  <c r="N105" i="16" s="1"/>
  <c r="M14" i="15"/>
  <c r="M105" i="16" s="1"/>
  <c r="AV31" i="18"/>
  <c r="F45" i="8" s="1"/>
  <c r="G6" i="22" s="1"/>
  <c r="G7" i="22" s="1"/>
  <c r="AT31" i="18"/>
  <c r="F44" i="8" s="1"/>
  <c r="AD123" i="18"/>
  <c r="T129" i="18"/>
  <c r="Z129" i="18"/>
  <c r="W129" i="18"/>
  <c r="AI129" i="18"/>
  <c r="AF129" i="18"/>
  <c r="AC129" i="18"/>
  <c r="W123" i="18"/>
  <c r="Z123" i="18"/>
  <c r="H122" i="16"/>
  <c r="H116" i="16"/>
  <c r="H115" i="16"/>
  <c r="M115" i="16" s="1"/>
  <c r="H118" i="16"/>
  <c r="AG123" i="18"/>
  <c r="AU31" i="18"/>
  <c r="BD31" i="18" s="1"/>
  <c r="AA123" i="18"/>
  <c r="AS31" i="18"/>
  <c r="S129" i="18"/>
  <c r="Y129" i="18"/>
  <c r="AH129" i="18"/>
  <c r="AE129" i="18"/>
  <c r="AB129" i="18"/>
  <c r="V129" i="18"/>
  <c r="AC123" i="18"/>
  <c r="O130" i="18"/>
  <c r="C130" i="18"/>
  <c r="O124" i="17"/>
  <c r="D116" i="16"/>
  <c r="C124" i="17"/>
  <c r="N95" i="16"/>
  <c r="I130" i="18"/>
  <c r="I124" i="17"/>
  <c r="D130" i="18"/>
  <c r="P130" i="18"/>
  <c r="P124" i="17"/>
  <c r="E116" i="16"/>
  <c r="D124" i="17"/>
  <c r="O95" i="16"/>
  <c r="J124" i="17"/>
  <c r="J130" i="18"/>
  <c r="X123" i="18"/>
  <c r="AR31" i="18"/>
  <c r="AM120" i="18"/>
  <c r="AM123" i="18" s="1"/>
  <c r="AQ31" i="18"/>
  <c r="U123" i="18"/>
  <c r="AL120" i="18"/>
  <c r="T123" i="18"/>
  <c r="J122" i="16"/>
  <c r="J119" i="16"/>
  <c r="J116" i="16"/>
  <c r="J121" i="16"/>
  <c r="J120" i="16"/>
  <c r="J115" i="16"/>
  <c r="O115" i="16" s="1"/>
  <c r="J123" i="16"/>
  <c r="J118" i="16"/>
  <c r="J117" i="16"/>
  <c r="N130" i="18"/>
  <c r="B130" i="18"/>
  <c r="M95" i="16"/>
  <c r="N124" i="17"/>
  <c r="C116" i="16"/>
  <c r="B124" i="17"/>
  <c r="H130" i="18"/>
  <c r="H124" i="17"/>
  <c r="V123" i="18"/>
  <c r="AF123" i="18"/>
  <c r="H117" i="16" l="1"/>
  <c r="H120" i="16"/>
  <c r="H123" i="16"/>
  <c r="H121" i="16"/>
  <c r="I115" i="16"/>
  <c r="N115" i="16" s="1"/>
  <c r="O143" i="17" s="1"/>
  <c r="I121" i="16"/>
  <c r="I116" i="16"/>
  <c r="I123" i="16"/>
  <c r="I118" i="16"/>
  <c r="I119" i="16"/>
  <c r="I122" i="16"/>
  <c r="I120" i="16"/>
  <c r="AL123" i="18"/>
  <c r="D34" i="7"/>
  <c r="D39" i="7" s="1"/>
  <c r="G24" i="8"/>
  <c r="P149" i="18"/>
  <c r="J149" i="18"/>
  <c r="D149" i="18"/>
  <c r="O116" i="16"/>
  <c r="P143" i="17"/>
  <c r="J143" i="17"/>
  <c r="D143" i="17"/>
  <c r="B149" i="18"/>
  <c r="N149" i="18"/>
  <c r="H149" i="18"/>
  <c r="B143" i="17"/>
  <c r="M116" i="16"/>
  <c r="N143" i="17"/>
  <c r="H143" i="17"/>
  <c r="C143" i="17"/>
  <c r="N116" i="16"/>
  <c r="D127" i="16"/>
  <c r="C135" i="17"/>
  <c r="C141" i="18"/>
  <c r="O141" i="18"/>
  <c r="O135" i="17"/>
  <c r="I135" i="17"/>
  <c r="I141" i="18"/>
  <c r="BE31" i="18"/>
  <c r="E26" i="7"/>
  <c r="E127" i="16"/>
  <c r="D135" i="17"/>
  <c r="D141" i="18"/>
  <c r="P141" i="18"/>
  <c r="J141" i="18"/>
  <c r="P135" i="17"/>
  <c r="J135" i="17"/>
  <c r="D131" i="18"/>
  <c r="P131" i="18"/>
  <c r="P125" i="17"/>
  <c r="E117" i="16"/>
  <c r="D125" i="17"/>
  <c r="O96" i="16"/>
  <c r="J125" i="17"/>
  <c r="J131" i="18"/>
  <c r="C127" i="16"/>
  <c r="B135" i="17"/>
  <c r="B141" i="18"/>
  <c r="N141" i="18"/>
  <c r="H141" i="18"/>
  <c r="N135" i="17"/>
  <c r="H135" i="17"/>
  <c r="BC31" i="18"/>
  <c r="E20" i="7"/>
  <c r="C131" i="18"/>
  <c r="O131" i="18"/>
  <c r="O125" i="17"/>
  <c r="D117" i="16"/>
  <c r="C125" i="17"/>
  <c r="N96" i="16"/>
  <c r="I131" i="18"/>
  <c r="I125" i="17"/>
  <c r="AK123" i="18"/>
  <c r="AK129" i="18"/>
  <c r="AM129" i="18"/>
  <c r="T130" i="18"/>
  <c r="Z130" i="18"/>
  <c r="W130" i="18"/>
  <c r="AI130" i="18"/>
  <c r="AF130" i="18"/>
  <c r="AC130" i="18"/>
  <c r="BK43" i="18"/>
  <c r="BA31" i="18"/>
  <c r="BK31" i="18" s="1"/>
  <c r="S130" i="18"/>
  <c r="Y130" i="18"/>
  <c r="V130" i="18"/>
  <c r="AH130" i="18"/>
  <c r="AE130" i="18"/>
  <c r="AB130" i="18"/>
  <c r="B131" i="18"/>
  <c r="N131" i="18"/>
  <c r="N125" i="17"/>
  <c r="C117" i="16"/>
  <c r="B125" i="17"/>
  <c r="M96" i="16"/>
  <c r="H125" i="17"/>
  <c r="H131" i="18"/>
  <c r="BL43" i="18"/>
  <c r="BB31" i="18"/>
  <c r="BL31" i="18" s="1"/>
  <c r="AJ130" i="18"/>
  <c r="U130" i="18"/>
  <c r="AA130" i="18"/>
  <c r="X130" i="18"/>
  <c r="AG130" i="18"/>
  <c r="AD130" i="18"/>
  <c r="AL129" i="18"/>
  <c r="BJ43" i="18"/>
  <c r="AZ31" i="18"/>
  <c r="BJ31" i="18" s="1"/>
  <c r="I149" i="18" l="1"/>
  <c r="AC149" i="18" s="1"/>
  <c r="O149" i="18"/>
  <c r="C149" i="18"/>
  <c r="I143" i="17"/>
  <c r="U34" i="16"/>
  <c r="AF131" i="18"/>
  <c r="AI131" i="18"/>
  <c r="AC131" i="18"/>
  <c r="Z131" i="18"/>
  <c r="W131" i="18"/>
  <c r="T131" i="18"/>
  <c r="C132" i="18"/>
  <c r="O132" i="18"/>
  <c r="C126" i="17"/>
  <c r="N97" i="16"/>
  <c r="D118" i="16"/>
  <c r="O126" i="17"/>
  <c r="I126" i="17"/>
  <c r="I132" i="18"/>
  <c r="AD141" i="18"/>
  <c r="AA141" i="18"/>
  <c r="X141" i="18"/>
  <c r="U141" i="18"/>
  <c r="AG141" i="18"/>
  <c r="AJ141" i="18"/>
  <c r="N150" i="18"/>
  <c r="H150" i="18"/>
  <c r="B150" i="18"/>
  <c r="H144" i="17"/>
  <c r="N144" i="17"/>
  <c r="B144" i="17"/>
  <c r="M117" i="16"/>
  <c r="Y149" i="18"/>
  <c r="AH149" i="18"/>
  <c r="AE149" i="18"/>
  <c r="AB149" i="18"/>
  <c r="V149" i="18"/>
  <c r="S149" i="18"/>
  <c r="AF149" i="18"/>
  <c r="S141" i="18"/>
  <c r="Y141" i="18"/>
  <c r="V141" i="18"/>
  <c r="AH141" i="18"/>
  <c r="AE141" i="18"/>
  <c r="AB141" i="18"/>
  <c r="T141" i="18"/>
  <c r="AC141" i="18"/>
  <c r="Z141" i="18"/>
  <c r="W141" i="18"/>
  <c r="AF141" i="18"/>
  <c r="AI141" i="18"/>
  <c r="AM130" i="18"/>
  <c r="P150" i="18"/>
  <c r="J150" i="18"/>
  <c r="D150" i="18"/>
  <c r="J144" i="17"/>
  <c r="D144" i="17"/>
  <c r="P144" i="17"/>
  <c r="O117" i="16"/>
  <c r="AD131" i="18"/>
  <c r="AJ131" i="18"/>
  <c r="AG131" i="18"/>
  <c r="AA131" i="18"/>
  <c r="X131" i="18"/>
  <c r="U131" i="18"/>
  <c r="X149" i="18"/>
  <c r="AD149" i="18"/>
  <c r="AA149" i="18"/>
  <c r="AJ149" i="18"/>
  <c r="AG149" i="18"/>
  <c r="U149" i="18"/>
  <c r="N132" i="18"/>
  <c r="B132" i="18"/>
  <c r="B126" i="17"/>
  <c r="M97" i="16"/>
  <c r="C118" i="16"/>
  <c r="N126" i="17"/>
  <c r="H132" i="18"/>
  <c r="H126" i="17"/>
  <c r="BM31" i="18"/>
  <c r="P132" i="18"/>
  <c r="D132" i="18"/>
  <c r="D126" i="17"/>
  <c r="O97" i="16"/>
  <c r="P126" i="17"/>
  <c r="E118" i="16"/>
  <c r="J126" i="17"/>
  <c r="J132" i="18"/>
  <c r="AK130" i="18"/>
  <c r="AL130" i="18"/>
  <c r="BM43" i="18"/>
  <c r="AE131" i="18"/>
  <c r="AH131" i="18"/>
  <c r="AB131" i="18"/>
  <c r="Y131" i="18"/>
  <c r="V131" i="18"/>
  <c r="S131" i="18"/>
  <c r="O150" i="18"/>
  <c r="I150" i="18"/>
  <c r="C150" i="18"/>
  <c r="I144" i="17"/>
  <c r="O144" i="17"/>
  <c r="C144" i="17"/>
  <c r="N117" i="16"/>
  <c r="AI149" i="18" l="1"/>
  <c r="W149" i="18"/>
  <c r="T149" i="18"/>
  <c r="Z149" i="18"/>
  <c r="AL131" i="18"/>
  <c r="AM131" i="18"/>
  <c r="F42" i="8"/>
  <c r="E22" i="7" s="1"/>
  <c r="AK131" i="18"/>
  <c r="S150" i="18"/>
  <c r="AB150" i="18"/>
  <c r="Y150" i="18"/>
  <c r="V150" i="18"/>
  <c r="AH150" i="18"/>
  <c r="AE150" i="18"/>
  <c r="X132" i="18"/>
  <c r="AG132" i="18"/>
  <c r="AD132" i="18"/>
  <c r="AJ132" i="18"/>
  <c r="AA132" i="18"/>
  <c r="U132" i="18"/>
  <c r="P133" i="18"/>
  <c r="D133" i="18"/>
  <c r="E119" i="16"/>
  <c r="P127" i="17"/>
  <c r="D127" i="17"/>
  <c r="O98" i="16"/>
  <c r="J127" i="17"/>
  <c r="J133" i="18"/>
  <c r="AL141" i="18"/>
  <c r="AK141" i="18"/>
  <c r="AM141" i="18"/>
  <c r="AL149" i="18"/>
  <c r="H151" i="18"/>
  <c r="N151" i="18"/>
  <c r="B151" i="18"/>
  <c r="N145" i="17"/>
  <c r="H145" i="17"/>
  <c r="B145" i="17"/>
  <c r="M118" i="16"/>
  <c r="Z132" i="18"/>
  <c r="AI132" i="18"/>
  <c r="AF132" i="18"/>
  <c r="AC132" i="18"/>
  <c r="W132" i="18"/>
  <c r="T132" i="18"/>
  <c r="AC150" i="18"/>
  <c r="Z150" i="18"/>
  <c r="W150" i="18"/>
  <c r="T150" i="18"/>
  <c r="AI150" i="18"/>
  <c r="AF150" i="18"/>
  <c r="B133" i="18"/>
  <c r="N133" i="18"/>
  <c r="C119" i="16"/>
  <c r="N127" i="17"/>
  <c r="B127" i="17"/>
  <c r="M98" i="16"/>
  <c r="H133" i="18"/>
  <c r="H127" i="17"/>
  <c r="Y132" i="18"/>
  <c r="AE132" i="18"/>
  <c r="AB132" i="18"/>
  <c r="AH132" i="18"/>
  <c r="V132" i="18"/>
  <c r="S132" i="18"/>
  <c r="X150" i="18"/>
  <c r="U150" i="18"/>
  <c r="AJ150" i="18"/>
  <c r="AG150" i="18"/>
  <c r="AD150" i="18"/>
  <c r="AA150" i="18"/>
  <c r="AK149" i="18"/>
  <c r="C133" i="18"/>
  <c r="O133" i="18"/>
  <c r="D119" i="16"/>
  <c r="O127" i="17"/>
  <c r="C127" i="17"/>
  <c r="N98" i="16"/>
  <c r="I127" i="17"/>
  <c r="I133" i="18"/>
  <c r="D151" i="18"/>
  <c r="P151" i="18"/>
  <c r="J151" i="18"/>
  <c r="P145" i="17"/>
  <c r="J145" i="17"/>
  <c r="D145" i="17"/>
  <c r="O118" i="16"/>
  <c r="C151" i="18"/>
  <c r="O151" i="18"/>
  <c r="I151" i="18"/>
  <c r="O145" i="17"/>
  <c r="I145" i="17"/>
  <c r="C145" i="17"/>
  <c r="N118" i="16"/>
  <c r="AM149" i="18"/>
  <c r="AL132" i="18" l="1"/>
  <c r="AM132" i="18"/>
  <c r="E34" i="7"/>
  <c r="E39" i="7" s="1"/>
  <c r="H24" i="8"/>
  <c r="AL150" i="18"/>
  <c r="AK132" i="18"/>
  <c r="D152" i="18"/>
  <c r="P152" i="18"/>
  <c r="J152" i="18"/>
  <c r="P146" i="17"/>
  <c r="D146" i="17"/>
  <c r="O119" i="16"/>
  <c r="J146" i="17"/>
  <c r="AM150" i="18"/>
  <c r="AK150" i="18"/>
  <c r="AJ151" i="18"/>
  <c r="AG151" i="18"/>
  <c r="AD151" i="18"/>
  <c r="AA151" i="18"/>
  <c r="X151" i="18"/>
  <c r="U151" i="18"/>
  <c r="AA133" i="18"/>
  <c r="X133" i="18"/>
  <c r="AJ133" i="18"/>
  <c r="AG133" i="18"/>
  <c r="AD133" i="18"/>
  <c r="U133" i="18"/>
  <c r="T133" i="18"/>
  <c r="AC133" i="18"/>
  <c r="Z133" i="18"/>
  <c r="W133" i="18"/>
  <c r="AI133" i="18"/>
  <c r="AF133" i="18"/>
  <c r="D134" i="18"/>
  <c r="P134" i="18"/>
  <c r="P128" i="17"/>
  <c r="D128" i="17"/>
  <c r="O99" i="16"/>
  <c r="E120" i="16"/>
  <c r="J128" i="17"/>
  <c r="J134" i="18"/>
  <c r="O134" i="18"/>
  <c r="C134" i="18"/>
  <c r="D120" i="16"/>
  <c r="O128" i="17"/>
  <c r="C128" i="17"/>
  <c r="N99" i="16"/>
  <c r="I134" i="18"/>
  <c r="I128" i="17"/>
  <c r="N152" i="18"/>
  <c r="H152" i="18"/>
  <c r="B152" i="18"/>
  <c r="B146" i="17"/>
  <c r="M119" i="16"/>
  <c r="N146" i="17"/>
  <c r="H146" i="17"/>
  <c r="O152" i="18"/>
  <c r="I152" i="18"/>
  <c r="C152" i="18"/>
  <c r="C146" i="17"/>
  <c r="N119" i="16"/>
  <c r="O146" i="17"/>
  <c r="I146" i="17"/>
  <c r="S133" i="18"/>
  <c r="Y133" i="18"/>
  <c r="V133" i="18"/>
  <c r="AH133" i="18"/>
  <c r="AE133" i="18"/>
  <c r="AB133" i="18"/>
  <c r="N134" i="18"/>
  <c r="B134" i="18"/>
  <c r="C120" i="16"/>
  <c r="N128" i="17"/>
  <c r="B128" i="17"/>
  <c r="M99" i="16"/>
  <c r="H134" i="18"/>
  <c r="H128" i="17"/>
  <c r="U35" i="16"/>
  <c r="AI151" i="18"/>
  <c r="W151" i="18"/>
  <c r="T151" i="18"/>
  <c r="AF151" i="18"/>
  <c r="AC151" i="18"/>
  <c r="Z151" i="18"/>
  <c r="V151" i="18"/>
  <c r="S151" i="18"/>
  <c r="AH151" i="18"/>
  <c r="AE151" i="18"/>
  <c r="AB151" i="18"/>
  <c r="Y151" i="18"/>
  <c r="AM151" i="18" l="1"/>
  <c r="AL151" i="18"/>
  <c r="AE152" i="18"/>
  <c r="AH152" i="18"/>
  <c r="V152" i="18"/>
  <c r="S152" i="18"/>
  <c r="AB152" i="18"/>
  <c r="Y152" i="18"/>
  <c r="AD152" i="18"/>
  <c r="AJ152" i="18"/>
  <c r="AG152" i="18"/>
  <c r="X152" i="18"/>
  <c r="U152" i="18"/>
  <c r="AA152" i="18"/>
  <c r="AL133" i="18"/>
  <c r="AM133" i="18"/>
  <c r="W134" i="18"/>
  <c r="T134" i="18"/>
  <c r="Z134" i="18"/>
  <c r="AI134" i="18"/>
  <c r="AF134" i="18"/>
  <c r="AC134" i="18"/>
  <c r="O135" i="18"/>
  <c r="C135" i="18"/>
  <c r="C129" i="17"/>
  <c r="N100" i="16"/>
  <c r="D121" i="16"/>
  <c r="O129" i="17"/>
  <c r="I129" i="17"/>
  <c r="I135" i="18"/>
  <c r="AK151" i="18"/>
  <c r="AK133" i="18"/>
  <c r="AJ134" i="18"/>
  <c r="U134" i="18"/>
  <c r="AA134" i="18"/>
  <c r="X134" i="18"/>
  <c r="AG134" i="18"/>
  <c r="AD134" i="18"/>
  <c r="C153" i="18"/>
  <c r="O153" i="18"/>
  <c r="I153" i="18"/>
  <c r="C147" i="17"/>
  <c r="O147" i="17"/>
  <c r="I147" i="17"/>
  <c r="N120" i="16"/>
  <c r="D135" i="18"/>
  <c r="P135" i="18"/>
  <c r="D129" i="17"/>
  <c r="O100" i="16"/>
  <c r="P129" i="17"/>
  <c r="E121" i="16"/>
  <c r="J129" i="17"/>
  <c r="J135" i="18"/>
  <c r="AC152" i="18"/>
  <c r="AI152" i="18"/>
  <c r="AF152" i="18"/>
  <c r="W152" i="18"/>
  <c r="T152" i="18"/>
  <c r="Z152" i="18"/>
  <c r="S134" i="18"/>
  <c r="AB134" i="18"/>
  <c r="Y134" i="18"/>
  <c r="V134" i="18"/>
  <c r="AH134" i="18"/>
  <c r="AE134" i="18"/>
  <c r="B153" i="18"/>
  <c r="N153" i="18"/>
  <c r="H153" i="18"/>
  <c r="B147" i="17"/>
  <c r="N147" i="17"/>
  <c r="H147" i="17"/>
  <c r="M120" i="16"/>
  <c r="P153" i="18"/>
  <c r="J153" i="18"/>
  <c r="D153" i="18"/>
  <c r="D147" i="17"/>
  <c r="P147" i="17"/>
  <c r="J147" i="17"/>
  <c r="O120" i="16"/>
  <c r="B135" i="18"/>
  <c r="N135" i="18"/>
  <c r="B129" i="17"/>
  <c r="M100" i="16"/>
  <c r="AD6" i="16" s="1"/>
  <c r="N129" i="17"/>
  <c r="H129" i="17"/>
  <c r="C121" i="16"/>
  <c r="H135" i="18"/>
  <c r="AK134" i="18" l="1"/>
  <c r="P154" i="18"/>
  <c r="D154" i="18"/>
  <c r="J154" i="18"/>
  <c r="P148" i="17"/>
  <c r="J148" i="17"/>
  <c r="O121" i="16"/>
  <c r="D148" i="17"/>
  <c r="AL152" i="18"/>
  <c r="AM134" i="18"/>
  <c r="AM152" i="18"/>
  <c r="X153" i="18"/>
  <c r="AD153" i="18"/>
  <c r="AA153" i="18"/>
  <c r="AJ153" i="18"/>
  <c r="AG153" i="18"/>
  <c r="U153" i="18"/>
  <c r="AD135" i="18"/>
  <c r="AJ135" i="18"/>
  <c r="AG135" i="18"/>
  <c r="AA135" i="18"/>
  <c r="X135" i="18"/>
  <c r="U135" i="18"/>
  <c r="AF135" i="18"/>
  <c r="AI135" i="18"/>
  <c r="AC135" i="18"/>
  <c r="Z135" i="18"/>
  <c r="W135" i="18"/>
  <c r="T135" i="18"/>
  <c r="B154" i="18"/>
  <c r="N154" i="18"/>
  <c r="H154" i="18"/>
  <c r="N148" i="17"/>
  <c r="H148" i="17"/>
  <c r="M121" i="16"/>
  <c r="B148" i="17"/>
  <c r="AK152" i="18"/>
  <c r="D136" i="18"/>
  <c r="P136" i="18"/>
  <c r="E122" i="16"/>
  <c r="P130" i="17"/>
  <c r="D130" i="17"/>
  <c r="O101" i="16"/>
  <c r="J136" i="18"/>
  <c r="J130" i="17"/>
  <c r="AF6" i="16"/>
  <c r="C136" i="18"/>
  <c r="O136" i="18"/>
  <c r="D122" i="16"/>
  <c r="O130" i="17"/>
  <c r="C130" i="17"/>
  <c r="N101" i="16"/>
  <c r="I130" i="17"/>
  <c r="I136" i="18"/>
  <c r="AE6" i="16"/>
  <c r="U36" i="16"/>
  <c r="Y153" i="18"/>
  <c r="AH153" i="18"/>
  <c r="AE153" i="18"/>
  <c r="AB153" i="18"/>
  <c r="V153" i="18"/>
  <c r="S153" i="18"/>
  <c r="O154" i="18"/>
  <c r="C154" i="18"/>
  <c r="I154" i="18"/>
  <c r="O148" i="17"/>
  <c r="I148" i="17"/>
  <c r="N121" i="16"/>
  <c r="C148" i="17"/>
  <c r="AE135" i="18"/>
  <c r="AH135" i="18"/>
  <c r="AB135" i="18"/>
  <c r="Y135" i="18"/>
  <c r="V135" i="18"/>
  <c r="S135" i="18"/>
  <c r="W153" i="18"/>
  <c r="AI153" i="18"/>
  <c r="AF153" i="18"/>
  <c r="AC153" i="18"/>
  <c r="Z153" i="18"/>
  <c r="T153" i="18"/>
  <c r="AL134" i="18"/>
  <c r="B136" i="18"/>
  <c r="N136" i="18"/>
  <c r="C122" i="16"/>
  <c r="N130" i="17"/>
  <c r="B130" i="17"/>
  <c r="M101" i="16"/>
  <c r="H136" i="18"/>
  <c r="H130" i="17"/>
  <c r="AK153" i="18" l="1"/>
  <c r="AM153" i="18"/>
  <c r="AL135" i="18"/>
  <c r="AL153" i="18"/>
  <c r="AE14" i="16"/>
  <c r="AK135" i="18"/>
  <c r="H155" i="18"/>
  <c r="N155" i="18"/>
  <c r="B155" i="18"/>
  <c r="N149" i="17"/>
  <c r="H149" i="17"/>
  <c r="M122" i="16"/>
  <c r="AG6" i="16" s="1"/>
  <c r="B149" i="17"/>
  <c r="Z136" i="18"/>
  <c r="AI136" i="18"/>
  <c r="AF136" i="18"/>
  <c r="AC136" i="18"/>
  <c r="W136" i="18"/>
  <c r="T136" i="18"/>
  <c r="S154" i="18"/>
  <c r="AB154" i="18"/>
  <c r="Y154" i="18"/>
  <c r="V154" i="18"/>
  <c r="AH154" i="18"/>
  <c r="AE154" i="18"/>
  <c r="D123" i="16"/>
  <c r="D113" i="16" s="1"/>
  <c r="N102" i="16"/>
  <c r="C137" i="18"/>
  <c r="C131" i="17"/>
  <c r="O131" i="17"/>
  <c r="O137" i="18"/>
  <c r="I137" i="18"/>
  <c r="I131" i="17"/>
  <c r="D155" i="18"/>
  <c r="P155" i="18"/>
  <c r="J155" i="18"/>
  <c r="P149" i="17"/>
  <c r="J149" i="17"/>
  <c r="D149" i="17"/>
  <c r="O122" i="16"/>
  <c r="X154" i="18"/>
  <c r="U154" i="18"/>
  <c r="AJ154" i="18"/>
  <c r="AG154" i="18"/>
  <c r="AD154" i="18"/>
  <c r="AA154" i="18"/>
  <c r="C155" i="18"/>
  <c r="O155" i="18"/>
  <c r="I155" i="18"/>
  <c r="O149" i="17"/>
  <c r="N122" i="16"/>
  <c r="C149" i="17"/>
  <c r="I149" i="17"/>
  <c r="AM135" i="18"/>
  <c r="X136" i="18"/>
  <c r="AG136" i="18"/>
  <c r="AD136" i="18"/>
  <c r="AJ136" i="18"/>
  <c r="AA136" i="18"/>
  <c r="U136" i="18"/>
  <c r="Y136" i="18"/>
  <c r="AE136" i="18"/>
  <c r="AB136" i="18"/>
  <c r="AH136" i="18"/>
  <c r="V136" i="18"/>
  <c r="S136" i="18"/>
  <c r="O102" i="16"/>
  <c r="E123" i="16"/>
  <c r="E113" i="16" s="1"/>
  <c r="J137" i="18"/>
  <c r="P137" i="18"/>
  <c r="D137" i="18"/>
  <c r="D131" i="17"/>
  <c r="P131" i="17"/>
  <c r="J131" i="17"/>
  <c r="M102" i="16"/>
  <c r="C123" i="16"/>
  <c r="C113" i="16" s="1"/>
  <c r="B131" i="17"/>
  <c r="B137" i="18"/>
  <c r="N137" i="18"/>
  <c r="H137" i="18"/>
  <c r="N131" i="17"/>
  <c r="H131" i="17"/>
  <c r="AC154" i="18"/>
  <c r="Z154" i="18"/>
  <c r="W154" i="18"/>
  <c r="T154" i="18"/>
  <c r="AI154" i="18"/>
  <c r="AF154" i="18"/>
  <c r="AK136" i="18" l="1"/>
  <c r="AM136" i="18"/>
  <c r="E124" i="16"/>
  <c r="D132" i="17"/>
  <c r="O103" i="16"/>
  <c r="D138" i="18"/>
  <c r="P138" i="18"/>
  <c r="J138" i="18"/>
  <c r="P132" i="17"/>
  <c r="J132" i="17"/>
  <c r="AM154" i="18"/>
  <c r="AK154" i="18"/>
  <c r="AL136" i="18"/>
  <c r="AL154" i="18"/>
  <c r="D156" i="18"/>
  <c r="P156" i="18"/>
  <c r="J156" i="18"/>
  <c r="P150" i="17"/>
  <c r="J150" i="17"/>
  <c r="D150" i="17"/>
  <c r="O123" i="16"/>
  <c r="AI6" i="16"/>
  <c r="AJ155" i="18"/>
  <c r="AD155" i="18"/>
  <c r="AA155" i="18"/>
  <c r="X155" i="18"/>
  <c r="U155" i="18"/>
  <c r="AG155" i="18"/>
  <c r="S137" i="18"/>
  <c r="Y137" i="18"/>
  <c r="V137" i="18"/>
  <c r="AH137" i="18"/>
  <c r="AE137" i="18"/>
  <c r="AB137" i="18"/>
  <c r="U37" i="16"/>
  <c r="T137" i="18"/>
  <c r="AC137" i="18"/>
  <c r="Z137" i="18"/>
  <c r="W137" i="18"/>
  <c r="AI137" i="18"/>
  <c r="AF137" i="18"/>
  <c r="N156" i="18"/>
  <c r="H156" i="18"/>
  <c r="B156" i="18"/>
  <c r="N150" i="17"/>
  <c r="H150" i="17"/>
  <c r="B150" i="17"/>
  <c r="M123" i="16"/>
  <c r="M103" i="16"/>
  <c r="C124" i="16"/>
  <c r="B132" i="17"/>
  <c r="B138" i="18"/>
  <c r="N138" i="18"/>
  <c r="H138" i="18"/>
  <c r="N132" i="17"/>
  <c r="H132" i="17"/>
  <c r="O156" i="18"/>
  <c r="I156" i="18"/>
  <c r="C156" i="18"/>
  <c r="O150" i="17"/>
  <c r="N123" i="16"/>
  <c r="I150" i="17"/>
  <c r="C150" i="17"/>
  <c r="AH6" i="16"/>
  <c r="N103" i="16"/>
  <c r="D124" i="16"/>
  <c r="C138" i="18"/>
  <c r="C132" i="17"/>
  <c r="O132" i="17"/>
  <c r="O138" i="18"/>
  <c r="I138" i="18"/>
  <c r="I132" i="17"/>
  <c r="V155" i="18"/>
  <c r="S155" i="18"/>
  <c r="AB155" i="18"/>
  <c r="Y155" i="18"/>
  <c r="AH155" i="18"/>
  <c r="AE155" i="18"/>
  <c r="AI155" i="18"/>
  <c r="W155" i="18"/>
  <c r="T155" i="18"/>
  <c r="AC155" i="18"/>
  <c r="Z155" i="18"/>
  <c r="AF155" i="18"/>
  <c r="AA137" i="18"/>
  <c r="X137" i="18"/>
  <c r="AJ137" i="18"/>
  <c r="AG137" i="18"/>
  <c r="AD137" i="18"/>
  <c r="U137" i="18"/>
  <c r="AM137" i="18" l="1"/>
  <c r="AF14" i="16"/>
  <c r="W138" i="18"/>
  <c r="T138" i="18"/>
  <c r="AC138" i="18"/>
  <c r="Z138" i="18"/>
  <c r="AI138" i="18"/>
  <c r="AF138" i="18"/>
  <c r="AD156" i="18"/>
  <c r="AJ156" i="18"/>
  <c r="AG156" i="18"/>
  <c r="AA156" i="18"/>
  <c r="X156" i="18"/>
  <c r="U156" i="18"/>
  <c r="H157" i="18"/>
  <c r="H151" i="17"/>
  <c r="M124" i="16"/>
  <c r="B157" i="18"/>
  <c r="N157" i="18"/>
  <c r="B151" i="17"/>
  <c r="N151" i="17"/>
  <c r="I157" i="18"/>
  <c r="I151" i="17"/>
  <c r="N124" i="16"/>
  <c r="C157" i="18"/>
  <c r="C151" i="17"/>
  <c r="O151" i="17"/>
  <c r="O157" i="18"/>
  <c r="AL137" i="18"/>
  <c r="AC156" i="18"/>
  <c r="AI156" i="18"/>
  <c r="AF156" i="18"/>
  <c r="Z156" i="18"/>
  <c r="W156" i="18"/>
  <c r="T156" i="18"/>
  <c r="AJ138" i="18"/>
  <c r="U138" i="18"/>
  <c r="AD138" i="18"/>
  <c r="AA138" i="18"/>
  <c r="X138" i="18"/>
  <c r="AG138" i="18"/>
  <c r="AL155" i="18"/>
  <c r="S138" i="18"/>
  <c r="AB138" i="18"/>
  <c r="Y138" i="18"/>
  <c r="V138" i="18"/>
  <c r="AH138" i="18"/>
  <c r="AE138" i="18"/>
  <c r="AK137" i="18"/>
  <c r="O104" i="16"/>
  <c r="E125" i="16"/>
  <c r="D139" i="18"/>
  <c r="D133" i="17"/>
  <c r="P139" i="18"/>
  <c r="J139" i="18"/>
  <c r="P133" i="17"/>
  <c r="J133" i="17"/>
  <c r="AF7" i="16"/>
  <c r="J157" i="18"/>
  <c r="J151" i="17"/>
  <c r="O124" i="16"/>
  <c r="P157" i="18"/>
  <c r="D151" i="17"/>
  <c r="D157" i="18"/>
  <c r="P151" i="17"/>
  <c r="N104" i="16"/>
  <c r="D125" i="16"/>
  <c r="C133" i="17"/>
  <c r="C139" i="18"/>
  <c r="O133" i="17"/>
  <c r="O139" i="18"/>
  <c r="I139" i="18"/>
  <c r="I133" i="17"/>
  <c r="AM155" i="18"/>
  <c r="M104" i="16"/>
  <c r="AD7" i="16" s="1"/>
  <c r="C125" i="16"/>
  <c r="B139" i="18"/>
  <c r="B133" i="17"/>
  <c r="N139" i="18"/>
  <c r="H139" i="18"/>
  <c r="N133" i="17"/>
  <c r="H133" i="17"/>
  <c r="AE156" i="18"/>
  <c r="AH156" i="18"/>
  <c r="AB156" i="18"/>
  <c r="Y156" i="18"/>
  <c r="V156" i="18"/>
  <c r="S156" i="18"/>
  <c r="AK155" i="18"/>
  <c r="U38" i="16" l="1"/>
  <c r="AM156" i="18"/>
  <c r="AL156" i="18"/>
  <c r="AK156" i="18"/>
  <c r="AK138" i="18"/>
  <c r="J158" i="18"/>
  <c r="J152" i="17"/>
  <c r="O125" i="16"/>
  <c r="D152" i="17"/>
  <c r="D158" i="18"/>
  <c r="P158" i="18"/>
  <c r="P152" i="17"/>
  <c r="W157" i="18"/>
  <c r="AI157" i="18"/>
  <c r="AF157" i="18"/>
  <c r="AC157" i="18"/>
  <c r="Z157" i="18"/>
  <c r="T157" i="18"/>
  <c r="H158" i="18"/>
  <c r="H152" i="17"/>
  <c r="M125" i="16"/>
  <c r="B152" i="17"/>
  <c r="B158" i="18"/>
  <c r="N158" i="18"/>
  <c r="N152" i="17"/>
  <c r="AM138" i="18"/>
  <c r="Y157" i="18"/>
  <c r="AH157" i="18"/>
  <c r="AE157" i="18"/>
  <c r="AB157" i="18"/>
  <c r="V157" i="18"/>
  <c r="S157" i="18"/>
  <c r="AE139" i="18"/>
  <c r="AH139" i="18"/>
  <c r="AB139" i="18"/>
  <c r="Y139" i="18"/>
  <c r="V139" i="18"/>
  <c r="S139" i="18"/>
  <c r="AD139" i="18"/>
  <c r="AJ139" i="18"/>
  <c r="AG139" i="18"/>
  <c r="AA139" i="18"/>
  <c r="X139" i="18"/>
  <c r="U139" i="18"/>
  <c r="X157" i="18"/>
  <c r="AD157" i="18"/>
  <c r="AA157" i="18"/>
  <c r="AJ157" i="18"/>
  <c r="AG157" i="18"/>
  <c r="U157" i="18"/>
  <c r="E126" i="16"/>
  <c r="D140" i="18"/>
  <c r="D134" i="17"/>
  <c r="P140" i="18"/>
  <c r="J140" i="18"/>
  <c r="P134" i="17"/>
  <c r="J134" i="17"/>
  <c r="AF139" i="18"/>
  <c r="AI139" i="18"/>
  <c r="AC139" i="18"/>
  <c r="Z139" i="18"/>
  <c r="W139" i="18"/>
  <c r="T139" i="18"/>
  <c r="AL138" i="18"/>
  <c r="D126" i="16"/>
  <c r="C140" i="18"/>
  <c r="C134" i="17"/>
  <c r="O140" i="18"/>
  <c r="O134" i="17"/>
  <c r="I134" i="17"/>
  <c r="I140" i="18"/>
  <c r="C126" i="16"/>
  <c r="B140" i="18"/>
  <c r="B134" i="17"/>
  <c r="N140" i="18"/>
  <c r="H140" i="18"/>
  <c r="N134" i="17"/>
  <c r="H134" i="17"/>
  <c r="I158" i="18"/>
  <c r="I152" i="17"/>
  <c r="N125" i="16"/>
  <c r="C152" i="17"/>
  <c r="C158" i="18"/>
  <c r="O158" i="18"/>
  <c r="O152" i="17"/>
  <c r="AE7" i="16"/>
  <c r="AE15" i="16" s="1"/>
  <c r="AL139" i="18" l="1"/>
  <c r="AM139" i="18"/>
  <c r="AM157" i="18"/>
  <c r="AL157" i="18"/>
  <c r="Z140" i="18"/>
  <c r="Z143" i="18" s="1"/>
  <c r="AI140" i="18"/>
  <c r="AF140" i="18"/>
  <c r="AF143" i="18" s="1"/>
  <c r="AC140" i="18"/>
  <c r="AC143" i="18" s="1"/>
  <c r="W140" i="18"/>
  <c r="W143" i="18" s="1"/>
  <c r="T140" i="18"/>
  <c r="H159" i="18"/>
  <c r="H153" i="17"/>
  <c r="M126" i="16"/>
  <c r="B153" i="17"/>
  <c r="B159" i="18"/>
  <c r="N159" i="18"/>
  <c r="N153" i="17"/>
  <c r="S158" i="18"/>
  <c r="AE158" i="18"/>
  <c r="AB158" i="18"/>
  <c r="Y158" i="18"/>
  <c r="V158" i="18"/>
  <c r="AH158" i="18"/>
  <c r="AK139" i="18"/>
  <c r="I159" i="18"/>
  <c r="I153" i="17"/>
  <c r="N126" i="16"/>
  <c r="C153" i="17"/>
  <c r="C159" i="18"/>
  <c r="O153" i="17"/>
  <c r="O159" i="18"/>
  <c r="X3" i="17"/>
  <c r="AC158" i="18"/>
  <c r="Z158" i="18"/>
  <c r="W158" i="18"/>
  <c r="T158" i="18"/>
  <c r="AI158" i="18"/>
  <c r="AF158" i="18"/>
  <c r="X4" i="17"/>
  <c r="AW32" i="18" s="1"/>
  <c r="BF32" i="18" s="1"/>
  <c r="X140" i="18"/>
  <c r="AJ140" i="18"/>
  <c r="AG140" i="18"/>
  <c r="AD140" i="18"/>
  <c r="AA140" i="18"/>
  <c r="U140" i="18"/>
  <c r="AK157" i="18"/>
  <c r="J159" i="18"/>
  <c r="J153" i="17"/>
  <c r="O126" i="16"/>
  <c r="D159" i="18"/>
  <c r="D153" i="17"/>
  <c r="P159" i="18"/>
  <c r="P153" i="17"/>
  <c r="Y140" i="18"/>
  <c r="Y143" i="18" s="1"/>
  <c r="AE140" i="18"/>
  <c r="AE143" i="18" s="1"/>
  <c r="AB140" i="18"/>
  <c r="AB143" i="18" s="1"/>
  <c r="AH140" i="18"/>
  <c r="V140" i="18"/>
  <c r="V143" i="18" s="1"/>
  <c r="S140" i="18"/>
  <c r="X158" i="18"/>
  <c r="U158" i="18"/>
  <c r="AJ158" i="18"/>
  <c r="AG158" i="18"/>
  <c r="AD158" i="18"/>
  <c r="AA158" i="18"/>
  <c r="F129" i="16"/>
  <c r="F130" i="16" s="1"/>
  <c r="N11" i="15" s="1"/>
  <c r="N12" i="15" s="1"/>
  <c r="AV32" i="18" l="1"/>
  <c r="G45" i="8" s="1"/>
  <c r="H6" i="22" s="1"/>
  <c r="H7" i="22" s="1"/>
  <c r="U39" i="16"/>
  <c r="AJ159" i="18"/>
  <c r="AG159" i="18"/>
  <c r="AD159" i="18"/>
  <c r="AA159" i="18"/>
  <c r="X159" i="18"/>
  <c r="U159" i="18"/>
  <c r="AS32" i="18"/>
  <c r="AA143" i="18"/>
  <c r="I160" i="18"/>
  <c r="I154" i="17"/>
  <c r="N127" i="16"/>
  <c r="C160" i="18"/>
  <c r="C154" i="17"/>
  <c r="O160" i="18"/>
  <c r="O154" i="17"/>
  <c r="AG143" i="18"/>
  <c r="AU32" i="18"/>
  <c r="BD32" i="18" s="1"/>
  <c r="AD143" i="18"/>
  <c r="AT32" i="18"/>
  <c r="G44" i="8" s="1"/>
  <c r="AR32" i="18"/>
  <c r="X143" i="18"/>
  <c r="H160" i="18"/>
  <c r="H154" i="17"/>
  <c r="M127" i="16"/>
  <c r="B160" i="18"/>
  <c r="B154" i="17"/>
  <c r="N160" i="18"/>
  <c r="N154" i="17"/>
  <c r="BE32" i="18"/>
  <c r="Y159" i="18"/>
  <c r="V159" i="18"/>
  <c r="S159" i="18"/>
  <c r="AH159" i="18"/>
  <c r="AE159" i="18"/>
  <c r="AB159" i="18"/>
  <c r="AK158" i="18"/>
  <c r="AL140" i="18"/>
  <c r="AL143" i="18" s="1"/>
  <c r="T143" i="18"/>
  <c r="N16" i="15"/>
  <c r="O128" i="16" s="1"/>
  <c r="N14" i="15"/>
  <c r="M128" i="16" s="1"/>
  <c r="N15" i="15"/>
  <c r="N128" i="16" s="1"/>
  <c r="J160" i="18"/>
  <c r="J154" i="17"/>
  <c r="O127" i="16"/>
  <c r="D160" i="18"/>
  <c r="D154" i="17"/>
  <c r="P160" i="18"/>
  <c r="P154" i="17"/>
  <c r="AM140" i="18"/>
  <c r="AM143" i="18" s="1"/>
  <c r="AQ32" i="18"/>
  <c r="U143" i="18"/>
  <c r="AL158" i="18"/>
  <c r="AI159" i="18"/>
  <c r="W159" i="18"/>
  <c r="T159" i="18"/>
  <c r="AF159" i="18"/>
  <c r="AC159" i="18"/>
  <c r="Z159" i="18"/>
  <c r="AM158" i="18"/>
  <c r="AK140" i="18"/>
  <c r="AK143" i="18" s="1"/>
  <c r="S143" i="18"/>
  <c r="X5" i="17"/>
  <c r="F26" i="7" l="1"/>
  <c r="AM159" i="18"/>
  <c r="AH7" i="16"/>
  <c r="H161" i="18"/>
  <c r="H155" i="17"/>
  <c r="U40" i="16"/>
  <c r="B155" i="17"/>
  <c r="B161" i="18"/>
  <c r="N161" i="18"/>
  <c r="N155" i="17"/>
  <c r="J161" i="18"/>
  <c r="J155" i="17"/>
  <c r="D155" i="17"/>
  <c r="D161" i="18"/>
  <c r="P161" i="18"/>
  <c r="P155" i="17"/>
  <c r="AE160" i="18"/>
  <c r="S160" i="18"/>
  <c r="AH160" i="18"/>
  <c r="AB160" i="18"/>
  <c r="Y160" i="18"/>
  <c r="V160" i="18"/>
  <c r="AD160" i="18"/>
  <c r="AJ160" i="18"/>
  <c r="AG160" i="18"/>
  <c r="AA160" i="18"/>
  <c r="X160" i="18"/>
  <c r="U160" i="18"/>
  <c r="BK44" i="18"/>
  <c r="BA32" i="18"/>
  <c r="BK32" i="18" s="1"/>
  <c r="I162" i="18"/>
  <c r="I156" i="17"/>
  <c r="C156" i="17"/>
  <c r="O162" i="18"/>
  <c r="O156" i="17"/>
  <c r="C162" i="18"/>
  <c r="BC32" i="18"/>
  <c r="F20" i="7"/>
  <c r="H162" i="18"/>
  <c r="H156" i="17"/>
  <c r="B162" i="18"/>
  <c r="B156" i="17"/>
  <c r="N162" i="18"/>
  <c r="N156" i="17"/>
  <c r="J162" i="18"/>
  <c r="J156" i="17"/>
  <c r="D156" i="17"/>
  <c r="D162" i="18"/>
  <c r="P156" i="17"/>
  <c r="P162" i="18"/>
  <c r="AG7" i="16"/>
  <c r="AL159" i="18"/>
  <c r="I161" i="18"/>
  <c r="I155" i="17"/>
  <c r="C161" i="18"/>
  <c r="C155" i="17"/>
  <c r="O155" i="17"/>
  <c r="O161" i="18"/>
  <c r="AK159" i="18"/>
  <c r="AC160" i="18"/>
  <c r="AI160" i="18"/>
  <c r="AF160" i="18"/>
  <c r="Z160" i="18"/>
  <c r="W160" i="18"/>
  <c r="T160" i="18"/>
  <c r="BB32" i="18"/>
  <c r="BL32" i="18" s="1"/>
  <c r="BL44" i="18"/>
  <c r="BJ44" i="18"/>
  <c r="AZ32" i="18"/>
  <c r="BJ32" i="18" s="1"/>
  <c r="AI7" i="16"/>
  <c r="AL160" i="18" l="1"/>
  <c r="Y4" i="17"/>
  <c r="AW33" i="18" s="1"/>
  <c r="BF33" i="18" s="1"/>
  <c r="Y3" i="17"/>
  <c r="BM32" i="18"/>
  <c r="BM34" i="18" s="1"/>
  <c r="BM44" i="18"/>
  <c r="G42" i="8" s="1"/>
  <c r="F22" i="7" s="1"/>
  <c r="AF15" i="16"/>
  <c r="AA162" i="18"/>
  <c r="X162" i="18"/>
  <c r="U162" i="18"/>
  <c r="AG162" i="18"/>
  <c r="AD162" i="18"/>
  <c r="AJ162" i="18"/>
  <c r="AK160" i="18"/>
  <c r="S162" i="18"/>
  <c r="AE162" i="18"/>
  <c r="AB162" i="18"/>
  <c r="Y162" i="18"/>
  <c r="V162" i="18"/>
  <c r="AH162" i="18"/>
  <c r="X161" i="18"/>
  <c r="AD161" i="18"/>
  <c r="AA161" i="18"/>
  <c r="AJ161" i="18"/>
  <c r="AG161" i="18"/>
  <c r="U161" i="18"/>
  <c r="AC162" i="18"/>
  <c r="Z162" i="18"/>
  <c r="W162" i="18"/>
  <c r="T162" i="18"/>
  <c r="AF162" i="18"/>
  <c r="AI162" i="18"/>
  <c r="W161" i="18"/>
  <c r="AI161" i="18"/>
  <c r="AF161" i="18"/>
  <c r="AC161" i="18"/>
  <c r="Z161" i="18"/>
  <c r="T161" i="18"/>
  <c r="AM160" i="18"/>
  <c r="Y161" i="18"/>
  <c r="AH161" i="18"/>
  <c r="AE161" i="18"/>
  <c r="AB161" i="18"/>
  <c r="V161" i="18"/>
  <c r="S161" i="18"/>
  <c r="AW34" i="18" l="1"/>
  <c r="Y5" i="17"/>
  <c r="Z5" i="17" s="1"/>
  <c r="AK161" i="18"/>
  <c r="Y163" i="18"/>
  <c r="AL161" i="18"/>
  <c r="F34" i="7"/>
  <c r="F39" i="7" s="1"/>
  <c r="I24" i="8"/>
  <c r="AM161" i="18"/>
  <c r="V163" i="18"/>
  <c r="AK162" i="18"/>
  <c r="AV33" i="18"/>
  <c r="AT33" i="18"/>
  <c r="H44" i="8" s="1"/>
  <c r="AU33" i="18"/>
  <c r="AU34" i="18" s="1"/>
  <c r="AM162" i="18"/>
  <c r="AQ33" i="18"/>
  <c r="U163" i="18"/>
  <c r="X163" i="18"/>
  <c r="AR33" i="18"/>
  <c r="AL162" i="18"/>
  <c r="T163" i="18"/>
  <c r="AS33" i="18"/>
  <c r="AA163" i="18"/>
  <c r="W163" i="18"/>
  <c r="Z163" i="18"/>
  <c r="AH163" i="18" l="1"/>
  <c r="AB164" i="18"/>
  <c r="H45" i="8"/>
  <c r="AK163" i="18"/>
  <c r="AC164" i="18"/>
  <c r="AI163" i="18"/>
  <c r="AL163" i="18" s="1"/>
  <c r="AJ163" i="18"/>
  <c r="AD164" i="18"/>
  <c r="BL45" i="18"/>
  <c r="AV34" i="18"/>
  <c r="AR34" i="18"/>
  <c r="BK45" i="18"/>
  <c r="AQ34" i="18"/>
  <c r="BJ45" i="18"/>
  <c r="AT34" i="18"/>
  <c r="G20" i="7"/>
  <c r="B3" i="7" s="1"/>
  <c r="BC33" i="18" l="1"/>
  <c r="BE33" i="18"/>
  <c r="BM45" i="18"/>
  <c r="G26" i="7"/>
  <c r="B10" i="7" s="1"/>
  <c r="I6" i="22"/>
  <c r="I7" i="22" s="1"/>
  <c r="H42" i="8"/>
  <c r="G22" i="7" s="1"/>
  <c r="B6" i="7"/>
  <c r="AM163" i="18"/>
  <c r="G34" i="7" l="1"/>
  <c r="G39" i="7" s="1"/>
  <c r="J24" i="8"/>
  <c r="E30" i="8"/>
  <c r="U37" i="9"/>
  <c r="U39" i="9" s="1"/>
  <c r="U41" i="9" s="1"/>
  <c r="U23" i="9"/>
  <c r="U27" i="9" s="1"/>
  <c r="I19" i="22" l="1"/>
  <c r="I16" i="22" s="1"/>
  <c r="I14" i="22" s="1"/>
  <c r="B3" i="1" s="1"/>
  <c r="B26" i="8" s="1"/>
  <c r="U30" i="9"/>
  <c r="V13" i="9"/>
  <c r="AM39" i="9" s="1"/>
  <c r="AM41" i="9" s="1"/>
  <c r="AL27" i="9"/>
  <c r="L95" i="9"/>
  <c r="D33" i="8" l="1"/>
  <c r="D34" i="8" s="1"/>
  <c r="D35" i="8" s="1"/>
  <c r="D36" i="8" s="1"/>
  <c r="B27" i="8"/>
  <c r="B30" i="8" s="1"/>
  <c r="AL30" i="9"/>
  <c r="AL35" i="9" s="1"/>
  <c r="AM36" i="9" s="1"/>
  <c r="AM44" i="9" s="1"/>
  <c r="AL32" i="9"/>
  <c r="L105" i="9"/>
  <c r="C95" i="21" s="1"/>
  <c r="C98" i="21" s="1"/>
  <c r="C85" i="21"/>
  <c r="B7" i="8" l="1"/>
  <c r="B31" i="8"/>
  <c r="J14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B8" authorId="0" shapeId="0" xr:uid="{00000000-0006-0000-12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GDP 증가에 따라 인당면적 증가 가정
</t>
        </r>
      </text>
    </comment>
    <comment ref="C16" authorId="0" shapeId="0" xr:uid="{00000000-0006-0000-12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2020년 비주거부문 에너지 소비 / 연면적
</t>
        </r>
      </text>
    </comment>
    <comment ref="D16" authorId="0" shapeId="0" xr:uid="{00000000-0006-0000-1200-000003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기존 2016 실적 (에너지총조사 보고서) 냉난방 비중 53.4%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A3" authorId="0" shapeId="0" xr:uid="{00000000-0006-0000-06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District heating </t>
        </r>
      </text>
    </comment>
    <comment ref="I18" authorId="0" shapeId="0" xr:uid="{00000000-0006-0000-06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classical electricity demand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T15" authorId="0" shapeId="0" xr:uid="{00000000-0006-0000-08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비영업용 승합차
대당 승객수 적다고 가정</t>
        </r>
      </text>
    </comment>
    <comment ref="K37" authorId="0" shapeId="0" xr:uid="{00000000-0006-0000-08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영업용 승합차 증가하는 수준 125000 대 수준
</t>
        </r>
      </text>
    </comment>
    <comment ref="T37" authorId="0" shapeId="0" xr:uid="{00000000-0006-0000-0800-000003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지금 현재
자가용 승합차 등록대수 60만대 수준
줄어드는 추세</t>
        </r>
      </text>
    </comment>
    <comment ref="K39" authorId="0" shapeId="0" xr:uid="{00000000-0006-0000-0800-000004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</t>
        </r>
      </text>
    </comment>
    <comment ref="T39" authorId="0" shapeId="0" xr:uid="{00000000-0006-0000-0800-000005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</t>
        </r>
      </text>
    </comment>
    <comment ref="K41" authorId="0" shapeId="0" xr:uid="{00000000-0006-0000-0800-000006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버스 배터리 저장용량의 1/4 맥스 
charging infra </t>
        </r>
      </text>
    </comment>
    <comment ref="T41" authorId="0" shapeId="0" xr:uid="{00000000-0006-0000-0800-000007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버스 배터리 저장용량의 1/4 맥스 
charging infra </t>
        </r>
      </text>
    </comment>
  </commentList>
</comments>
</file>

<file path=xl/sharedStrings.xml><?xml version="1.0" encoding="utf-8"?>
<sst xmlns="http://schemas.openxmlformats.org/spreadsheetml/2006/main" count="5239" uniqueCount="800">
  <si>
    <t>year</t>
  </si>
  <si>
    <t>NDC</t>
  </si>
  <si>
    <t>ratio_PV</t>
  </si>
  <si>
    <t>약</t>
  </si>
  <si>
    <t>ratio_WT</t>
  </si>
  <si>
    <t>중</t>
  </si>
  <si>
    <t>강</t>
  </si>
  <si>
    <t>효율</t>
  </si>
  <si>
    <t>수소</t>
  </si>
  <si>
    <t>i_cap</t>
  </si>
  <si>
    <t>i_eff</t>
  </si>
  <si>
    <t>iter</t>
  </si>
  <si>
    <t>20yrs_series</t>
  </si>
  <si>
    <t>25yrs_series</t>
  </si>
  <si>
    <t>30years_series</t>
  </si>
  <si>
    <t>20yrs_series_cancel</t>
  </si>
  <si>
    <t>25yrs_series_cancel</t>
  </si>
  <si>
    <t>30years_series_cancel</t>
  </si>
  <si>
    <t>8th_cancel</t>
  </si>
  <si>
    <t>FC1</t>
  </si>
  <si>
    <t>i1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</si>
  <si>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</si>
  <si>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</si>
  <si>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</si>
  <si>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</si>
  <si>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</si>
  <si>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</si>
  <si>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</si>
  <si>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</si>
  <si>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</si>
  <si>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</si>
  <si>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</si>
  <si>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</si>
  <si>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</si>
  <si>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</si>
  <si>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</si>
  <si>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</si>
  <si>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</si>
  <si>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</si>
  <si>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</si>
  <si>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</si>
  <si>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</si>
  <si>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</si>
  <si>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</si>
  <si>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</si>
  <si>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</si>
  <si>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</si>
  <si>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</si>
  <si>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</si>
  <si>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</si>
  <si>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</si>
  <si>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</si>
  <si>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</si>
  <si>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</si>
  <si>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</si>
  <si>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</si>
  <si>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</si>
  <si>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</si>
  <si>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</si>
  <si>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</si>
  <si>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</si>
  <si>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</si>
  <si>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</si>
  <si>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</si>
  <si>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</si>
  <si>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</si>
  <si>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</si>
  <si>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</si>
  <si>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</si>
  <si>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</si>
  <si>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</si>
  <si>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</si>
  <si>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</si>
  <si>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</si>
  <si>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</si>
  <si>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</si>
  <si>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</si>
  <si>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</si>
  <si>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</si>
  <si>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</si>
  <si>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</si>
  <si>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</si>
  <si>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</si>
  <si>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</si>
  <si>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</si>
  <si>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</si>
  <si>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FC67</t>
  </si>
  <si>
    <t>FC68</t>
  </si>
  <si>
    <t>FC69</t>
  </si>
  <si>
    <t>FC70</t>
  </si>
  <si>
    <t>FC71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</si>
  <si>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</si>
  <si>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</si>
  <si>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</si>
  <si>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</si>
  <si>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</si>
  <si>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</si>
  <si>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</si>
  <si>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</si>
  <si>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</si>
  <si>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</si>
  <si>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region</t>
  </si>
  <si>
    <t>FN1</t>
  </si>
  <si>
    <t>FN2</t>
  </si>
  <si>
    <t>FN3</t>
  </si>
  <si>
    <t>FN4</t>
  </si>
  <si>
    <t>FN5</t>
  </si>
  <si>
    <t>FN6</t>
  </si>
  <si>
    <t>FN7</t>
  </si>
  <si>
    <t>FN8</t>
  </si>
  <si>
    <t>FN9</t>
  </si>
  <si>
    <t>FN10</t>
  </si>
  <si>
    <t>FN11</t>
  </si>
  <si>
    <t>FN12</t>
  </si>
  <si>
    <t>FN13</t>
  </si>
  <si>
    <t>FN14</t>
  </si>
  <si>
    <t>FN15</t>
  </si>
  <si>
    <t>FN16</t>
  </si>
  <si>
    <t>FN17</t>
  </si>
  <si>
    <t>FN18</t>
  </si>
  <si>
    <t>FN19</t>
  </si>
  <si>
    <t>FN20</t>
  </si>
  <si>
    <t>FN21</t>
  </si>
  <si>
    <t>FN22</t>
  </si>
  <si>
    <t>FN23</t>
  </si>
  <si>
    <t>FN24</t>
  </si>
  <si>
    <t>FN25</t>
  </si>
  <si>
    <t>FN26</t>
  </si>
  <si>
    <t>FN27</t>
  </si>
  <si>
    <t>FN28</t>
  </si>
  <si>
    <t>FN29</t>
  </si>
  <si>
    <t>FN30</t>
  </si>
  <si>
    <t>FN31</t>
  </si>
  <si>
    <t>FN32</t>
  </si>
  <si>
    <t>FN33</t>
  </si>
  <si>
    <t>FN34</t>
  </si>
  <si>
    <t>FN35</t>
  </si>
  <si>
    <t>FN36</t>
  </si>
  <si>
    <t>FN37</t>
  </si>
  <si>
    <t>FN38</t>
  </si>
  <si>
    <t>FN39</t>
  </si>
  <si>
    <t>FN40</t>
  </si>
  <si>
    <t>FN41</t>
  </si>
  <si>
    <t>FN42</t>
  </si>
  <si>
    <t>FN43</t>
  </si>
  <si>
    <t>FN44</t>
  </si>
  <si>
    <t>FN45</t>
  </si>
  <si>
    <t>FN46</t>
  </si>
  <si>
    <t>FN47</t>
  </si>
  <si>
    <t>FN48</t>
  </si>
  <si>
    <t>FN49</t>
  </si>
  <si>
    <t>FN50</t>
  </si>
  <si>
    <t>FN51</t>
  </si>
  <si>
    <t>FN52</t>
  </si>
  <si>
    <t>FN53</t>
  </si>
  <si>
    <t>FN54</t>
  </si>
  <si>
    <t>FN55</t>
  </si>
  <si>
    <t>FN56</t>
  </si>
  <si>
    <t>FN57</t>
  </si>
  <si>
    <t>FN58</t>
  </si>
  <si>
    <t>FN59</t>
  </si>
  <si>
    <t>FN60</t>
  </si>
  <si>
    <t>FN61</t>
  </si>
  <si>
    <t>FN62</t>
  </si>
  <si>
    <t>FN63</t>
  </si>
  <si>
    <t>FN64</t>
  </si>
  <si>
    <t>FN65</t>
  </si>
  <si>
    <t>FN66</t>
  </si>
  <si>
    <t>FN67</t>
  </si>
  <si>
    <t>FN68</t>
  </si>
  <si>
    <t>FN69</t>
  </si>
  <si>
    <t>FN70</t>
  </si>
  <si>
    <t>FN71</t>
  </si>
  <si>
    <t>FN72</t>
  </si>
  <si>
    <t>FN73</t>
  </si>
  <si>
    <t>FN74</t>
  </si>
  <si>
    <t>FN75</t>
  </si>
  <si>
    <t>FN76</t>
  </si>
  <si>
    <t>FN77</t>
  </si>
  <si>
    <t>FN78</t>
  </si>
  <si>
    <t>FN79</t>
  </si>
  <si>
    <t>FN80</t>
  </si>
  <si>
    <t>FN81</t>
  </si>
  <si>
    <t>FN82</t>
  </si>
  <si>
    <t>FN83</t>
  </si>
  <si>
    <t>FN84</t>
  </si>
  <si>
    <t>FN85</t>
  </si>
  <si>
    <t>FN86</t>
  </si>
  <si>
    <t>FN87</t>
  </si>
  <si>
    <t>FN88</t>
  </si>
  <si>
    <t>FN89</t>
  </si>
  <si>
    <t>Demand</t>
  </si>
  <si>
    <t>H_demand</t>
  </si>
  <si>
    <t>wind</t>
  </si>
  <si>
    <t>solar</t>
  </si>
  <si>
    <t>T_demand</t>
  </si>
  <si>
    <t>ocean</t>
  </si>
  <si>
    <t>river</t>
  </si>
  <si>
    <t>constant</t>
  </si>
  <si>
    <t>correction factor</t>
  </si>
  <si>
    <t>GWh</t>
  </si>
  <si>
    <t>capacity factor</t>
  </si>
  <si>
    <t>WT_on</t>
  </si>
  <si>
    <t>WT_off</t>
  </si>
  <si>
    <t>PV</t>
  </si>
  <si>
    <t>invest</t>
  </si>
  <si>
    <t>fixed_OM</t>
  </si>
  <si>
    <t>variable_OM</t>
  </si>
  <si>
    <t>life</t>
  </si>
  <si>
    <t>Use_rate</t>
  </si>
  <si>
    <t>euro to krw</t>
  </si>
  <si>
    <t>ecf projec investment cost</t>
  </si>
  <si>
    <t>Wind_on</t>
  </si>
  <si>
    <t>investment cost</t>
  </si>
  <si>
    <t>Wind_off</t>
  </si>
  <si>
    <t>coal</t>
  </si>
  <si>
    <t>cc_NG</t>
  </si>
  <si>
    <t>CHP</t>
  </si>
  <si>
    <t>Fcell</t>
  </si>
  <si>
    <t>to euro</t>
  </si>
  <si>
    <t>krw/euro</t>
  </si>
  <si>
    <t>PP</t>
  </si>
  <si>
    <t>Waste</t>
  </si>
  <si>
    <t>DH_HP</t>
  </si>
  <si>
    <t>DH_Boiler</t>
  </si>
  <si>
    <t>Local_HP</t>
  </si>
  <si>
    <t>GS_interface</t>
  </si>
  <si>
    <t>Gas_storage</t>
  </si>
  <si>
    <t>TES_DH</t>
  </si>
  <si>
    <t>electrolysis</t>
  </si>
  <si>
    <t>methan</t>
  </si>
  <si>
    <t>battery</t>
  </si>
  <si>
    <t>b_interface</t>
  </si>
  <si>
    <t>H_storage</t>
  </si>
  <si>
    <t>wave</t>
  </si>
  <si>
    <t>pumped</t>
  </si>
  <si>
    <t>Nuke</t>
  </si>
  <si>
    <t>E_boiler</t>
  </si>
  <si>
    <t>EV</t>
  </si>
  <si>
    <t>#FN</t>
  </si>
  <si>
    <t>#FC</t>
  </si>
  <si>
    <t>fixed cost</t>
  </si>
  <si>
    <t>irean data</t>
  </si>
  <si>
    <t>2018USD</t>
  </si>
  <si>
    <t>krw</t>
  </si>
  <si>
    <t>onshore</t>
  </si>
  <si>
    <t>KEA data</t>
  </si>
  <si>
    <t>offshore</t>
  </si>
  <si>
    <t>18~30</t>
  </si>
  <si>
    <t>30~50</t>
  </si>
  <si>
    <t>cap</t>
  </si>
  <si>
    <t>eff_pe</t>
  </si>
  <si>
    <t>eff_de</t>
  </si>
  <si>
    <t>eff_th</t>
  </si>
  <si>
    <t>storage</t>
  </si>
  <si>
    <t>loss</t>
  </si>
  <si>
    <t>unit:MW</t>
  </si>
  <si>
    <t>제8차 ep</t>
  </si>
  <si>
    <t>신재생 3020</t>
  </si>
  <si>
    <t>해상풍력 발전방안</t>
  </si>
  <si>
    <t>2030,2040 평균(해상풍력은 2030~2034 증가율 적용)</t>
  </si>
  <si>
    <t>3차에기본 54p 우선공급잠재량</t>
  </si>
  <si>
    <t>wind_on</t>
  </si>
  <si>
    <t>wind_off</t>
  </si>
  <si>
    <t>wind-total</t>
  </si>
  <si>
    <t>Final</t>
  </si>
  <si>
    <t>description</t>
  </si>
  <si>
    <t>EL</t>
  </si>
  <si>
    <t>Annual Electricity demand (TWh)</t>
  </si>
  <si>
    <t>H</t>
  </si>
  <si>
    <t>Annual Heating demand(TWh), District heating share</t>
  </si>
  <si>
    <t>discount</t>
  </si>
  <si>
    <t>discount rate (%)</t>
  </si>
  <si>
    <t>gas_D</t>
  </si>
  <si>
    <t>annual gas demand (TWh)</t>
  </si>
  <si>
    <t>em_heat_r</t>
  </si>
  <si>
    <t>milCO2ton</t>
  </si>
  <si>
    <t>em_heat_c</t>
  </si>
  <si>
    <t>em_tr</t>
  </si>
  <si>
    <t>em_ind</t>
  </si>
  <si>
    <t>el_h_new</t>
  </si>
  <si>
    <t>TWh</t>
  </si>
  <si>
    <t>el_h_old</t>
  </si>
  <si>
    <t>smart_share</t>
  </si>
  <si>
    <t>flex_bus</t>
  </si>
  <si>
    <t>Residential</t>
  </si>
  <si>
    <t>Commercial</t>
  </si>
  <si>
    <t>Transportation</t>
  </si>
  <si>
    <t>Industry</t>
  </si>
  <si>
    <t>power</t>
  </si>
  <si>
    <t>price</t>
  </si>
  <si>
    <t>em</t>
  </si>
  <si>
    <t>NG</t>
  </si>
  <si>
    <t>oil</t>
  </si>
  <si>
    <t>emission</t>
  </si>
  <si>
    <t>em_cap</t>
  </si>
  <si>
    <t>&lt;-비고: 2030년 배출량 상한</t>
  </si>
  <si>
    <t>합계</t>
  </si>
  <si>
    <t>에너지</t>
  </si>
  <si>
    <t>비에너지</t>
  </si>
  <si>
    <t>전환</t>
  </si>
  <si>
    <t>산업</t>
  </si>
  <si>
    <t>건물</t>
  </si>
  <si>
    <t>수송</t>
  </si>
  <si>
    <t>농축산/폐기물</t>
  </si>
  <si>
    <t>배출량</t>
  </si>
  <si>
    <t>발전외</t>
  </si>
  <si>
    <t>총배출량</t>
  </si>
  <si>
    <t>농수산</t>
  </si>
  <si>
    <t>폐기물</t>
  </si>
  <si>
    <t>발전부문</t>
  </si>
  <si>
    <t>현재</t>
  </si>
  <si>
    <t>전력</t>
  </si>
  <si>
    <t>햡게</t>
  </si>
  <si>
    <t>N_Evs</t>
  </si>
  <si>
    <t>assumed number of EVs</t>
  </si>
  <si>
    <t>av_distance</t>
  </si>
  <si>
    <t>average traveling distance of an EV(km)</t>
  </si>
  <si>
    <t>bat_cap</t>
  </si>
  <si>
    <t>battery capacity per a EV (MWh)</t>
  </si>
  <si>
    <t>c_rate</t>
  </si>
  <si>
    <t>battery charging rate</t>
  </si>
  <si>
    <t>M_share</t>
  </si>
  <si>
    <t xml:space="preserve">max share of driving EVs on road </t>
  </si>
  <si>
    <t>C_share</t>
  </si>
  <si>
    <t>connection share of EVs</t>
  </si>
  <si>
    <t>eff_EV</t>
  </si>
  <si>
    <t>average effency of EVs (km per kwh)</t>
  </si>
  <si>
    <t>electricity consumption</t>
  </si>
  <si>
    <t>대체 E</t>
  </si>
  <si>
    <t>대체 H</t>
  </si>
  <si>
    <t>Bus</t>
  </si>
  <si>
    <t>Bus2</t>
  </si>
  <si>
    <t>Truck</t>
  </si>
  <si>
    <t>passenger vehicle</t>
  </si>
  <si>
    <t>p_km</t>
  </si>
  <si>
    <t>ton_km</t>
  </si>
  <si>
    <t>vehicles</t>
  </si>
  <si>
    <t>BEV</t>
  </si>
  <si>
    <t>FCEV</t>
  </si>
  <si>
    <t>ICE</t>
  </si>
  <si>
    <t>BEV_occupancy</t>
  </si>
  <si>
    <t>FCEV_occupancy</t>
  </si>
  <si>
    <t>ICE_occupancy</t>
  </si>
  <si>
    <t>BEV(kwh,el/p-km)</t>
  </si>
  <si>
    <t>FCEV(kwh,H2/p-km)</t>
  </si>
  <si>
    <t>total</t>
  </si>
  <si>
    <t>ICE(kwh,th/p-km)</t>
  </si>
  <si>
    <t>Energy</t>
  </si>
  <si>
    <t>Total sum</t>
  </si>
  <si>
    <t>GHG emission</t>
  </si>
  <si>
    <t>electricity</t>
  </si>
  <si>
    <t>efficiency</t>
  </si>
  <si>
    <t>BEV(kwh,el/km)</t>
  </si>
  <si>
    <t>hydrogen</t>
  </si>
  <si>
    <t>FCEV(kwh,H2/km)</t>
  </si>
  <si>
    <t>ICE(kwh,th/km)</t>
  </si>
  <si>
    <t>parameter</t>
  </si>
  <si>
    <t>Number of BEVs</t>
  </si>
  <si>
    <t>Number of ev bus</t>
  </si>
  <si>
    <t>average distance</t>
  </si>
  <si>
    <t>efficiency(km/kwh)</t>
  </si>
  <si>
    <t>Battery capacity (MWh)</t>
  </si>
  <si>
    <t>대체E</t>
  </si>
  <si>
    <t>battery capacity (kwh)</t>
  </si>
  <si>
    <t>bus battery capacity(kwh)</t>
  </si>
  <si>
    <t>대체H</t>
  </si>
  <si>
    <t>battery charging capacity (MW)</t>
  </si>
  <si>
    <t>계</t>
  </si>
  <si>
    <t>Hydrogen amount(TWh)</t>
  </si>
  <si>
    <t>2025년 제외하고 일치, 전기대체에서 빼서 값 보정</t>
  </si>
  <si>
    <t>Emission</t>
  </si>
  <si>
    <t xml:space="preserve"> </t>
  </si>
  <si>
    <t>승용</t>
  </si>
  <si>
    <t>버스</t>
  </si>
  <si>
    <t>트럭</t>
  </si>
  <si>
    <t>대수</t>
  </si>
  <si>
    <t>passenser</t>
  </si>
  <si>
    <t>bus</t>
  </si>
  <si>
    <t>truck</t>
  </si>
  <si>
    <t>passenger</t>
  </si>
  <si>
    <t>Elec</t>
  </si>
  <si>
    <t>Hydro</t>
  </si>
  <si>
    <t>rail</t>
  </si>
  <si>
    <t>diesel</t>
  </si>
  <si>
    <t>electric</t>
  </si>
  <si>
    <t>marine</t>
  </si>
  <si>
    <t>The future of electric vehicles:</t>
  </si>
  <si>
    <t>prospects and impediments</t>
  </si>
  <si>
    <t>Amela Ajanovic∗</t>
  </si>
  <si>
    <t>항공</t>
  </si>
  <si>
    <t>WIREs Energy Environ 2015, 4:521–536. doi: 10.1002/wene.160</t>
  </si>
  <si>
    <t>BASE(=1)</t>
  </si>
  <si>
    <t>oil products</t>
  </si>
  <si>
    <t>Total</t>
  </si>
  <si>
    <t>biofuel/waste</t>
  </si>
  <si>
    <t>resistance heater</t>
  </si>
  <si>
    <t>HP</t>
  </si>
  <si>
    <t>Phase I&gt; Improve energy efficiency 5% over the course of 5 years</t>
  </si>
  <si>
    <t>space and water heating</t>
  </si>
  <si>
    <t>space cooling</t>
  </si>
  <si>
    <t>motors</t>
  </si>
  <si>
    <t>lighting</t>
  </si>
  <si>
    <t>cooking and other</t>
  </si>
  <si>
    <t>Commercial and public(TWh)</t>
  </si>
  <si>
    <t>Coal</t>
  </si>
  <si>
    <t>City gas</t>
  </si>
  <si>
    <t>heat energy</t>
  </si>
  <si>
    <t>other</t>
  </si>
  <si>
    <t>raw material</t>
  </si>
  <si>
    <t>fuel</t>
  </si>
  <si>
    <t>Industry(TWh)</t>
  </si>
  <si>
    <t>Iron</t>
  </si>
  <si>
    <t>Refinery</t>
  </si>
  <si>
    <t>Chemical</t>
  </si>
  <si>
    <t>Etc</t>
  </si>
  <si>
    <t>(공통) 에너지 소비효율 강화</t>
  </si>
  <si>
    <t>/5yr</t>
  </si>
  <si>
    <t>low(=&lt;100)</t>
  </si>
  <si>
    <t>high(&gt;100)</t>
  </si>
  <si>
    <t>(TWh)</t>
  </si>
  <si>
    <t>non-energy</t>
  </si>
  <si>
    <t>철강</t>
  </si>
  <si>
    <t>정유</t>
  </si>
  <si>
    <t>BF-BOF</t>
  </si>
  <si>
    <t>석유화학</t>
  </si>
  <si>
    <t>EAF</t>
  </si>
  <si>
    <t>DRI</t>
  </si>
  <si>
    <t>시멘트</t>
  </si>
  <si>
    <t>수소경제 활성화로드맵</t>
  </si>
  <si>
    <t>2030이후</t>
  </si>
  <si>
    <t>재활용률</t>
  </si>
  <si>
    <t>ton</t>
  </si>
  <si>
    <t>MWh</t>
  </si>
  <si>
    <t>바이오에너지</t>
  </si>
  <si>
    <t>수요</t>
  </si>
  <si>
    <t>매년 5% 상승 가정</t>
  </si>
  <si>
    <t>수전해수소</t>
  </si>
  <si>
    <t>기술 개발 및 실증계획을 참고하여 볼 때, 상용화시기는 빨라야 25년에 이를 것으로 예상</t>
  </si>
  <si>
    <t>감축분</t>
  </si>
  <si>
    <t>'20</t>
  </si>
  <si>
    <t>'25</t>
  </si>
  <si>
    <t>'30</t>
  </si>
  <si>
    <t>'35</t>
  </si>
  <si>
    <t>'40</t>
  </si>
  <si>
    <t>'45</t>
  </si>
  <si>
    <t>'50</t>
  </si>
  <si>
    <t>인구(백만)</t>
  </si>
  <si>
    <t>인당면적 (m2/인)</t>
  </si>
  <si>
    <t>주거용면적 (m2)</t>
  </si>
  <si>
    <t>renovation/remodelling rate</t>
  </si>
  <si>
    <t>percent</t>
  </si>
  <si>
    <t>신규 주택 건설 비율</t>
  </si>
  <si>
    <t>단독주택</t>
  </si>
  <si>
    <t>아파트</t>
  </si>
  <si>
    <t>저층아파트</t>
  </si>
  <si>
    <t>멸실 비율</t>
  </si>
  <si>
    <t>건물 효율 가정</t>
  </si>
  <si>
    <t>kwh/m2</t>
  </si>
  <si>
    <t>에너지 총합</t>
  </si>
  <si>
    <t>실적</t>
  </si>
  <si>
    <t>-1979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</si>
  <si>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</si>
  <si>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</si>
  <si>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</si>
  <si>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</si>
  <si>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</si>
  <si>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</si>
  <si>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</si>
  <si>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</si>
  <si>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2020-2024</t>
  </si>
  <si>
    <t>미래가정</t>
  </si>
  <si>
    <t>2025-2029</t>
  </si>
  <si>
    <t>2030-2034</t>
  </si>
  <si>
    <t>2035-2039</t>
  </si>
  <si>
    <t>2040-2044</t>
  </si>
  <si>
    <t>2045-2050</t>
  </si>
  <si>
    <t>전력 효율 향상 가정</t>
  </si>
  <si>
    <t>%</t>
  </si>
  <si>
    <t>전력외 에너지 소비 연료 (주로 난방)</t>
  </si>
  <si>
    <t>도시가스</t>
  </si>
  <si>
    <t>열</t>
  </si>
  <si>
    <t>기타(폐기물 재생에너지)</t>
  </si>
  <si>
    <t>check list (1이 되면 Yes)</t>
  </si>
  <si>
    <t>Power to heat 효율</t>
  </si>
  <si>
    <t>도시가스-&gt;지역난방//전력 비중</t>
  </si>
  <si>
    <t>emission_r</t>
  </si>
  <si>
    <t>emission_c</t>
  </si>
  <si>
    <t>District heating demand</t>
  </si>
  <si>
    <t>population</t>
  </si>
  <si>
    <t>'17</t>
  </si>
  <si>
    <t>population(mil. People)</t>
  </si>
  <si>
    <t>houses</t>
  </si>
  <si>
    <t>인당면적</t>
  </si>
  <si>
    <t>주거용면적</t>
  </si>
  <si>
    <t>GDP</t>
  </si>
  <si>
    <t>GDP growth rate</t>
  </si>
  <si>
    <t>one member house</t>
  </si>
  <si>
    <t>출처 : 통계청, 장래가구추계</t>
  </si>
  <si>
    <t>총가구</t>
  </si>
  <si>
    <t>1인가구</t>
  </si>
  <si>
    <t>가구 구성</t>
  </si>
  <si>
    <t>구성인원</t>
  </si>
  <si>
    <t>연령대</t>
  </si>
  <si>
    <t>2025 simlation</t>
  </si>
  <si>
    <t>멸실율</t>
  </si>
  <si>
    <t>space area by building type</t>
  </si>
  <si>
    <t>5년동안 멸실율</t>
  </si>
  <si>
    <t>기존</t>
  </si>
  <si>
    <t>신규</t>
  </si>
  <si>
    <t xml:space="preserve">new vs exisiting </t>
  </si>
  <si>
    <t>2030 simulatio</t>
  </si>
  <si>
    <t>space area by age</t>
  </si>
  <si>
    <t>1970년대</t>
  </si>
  <si>
    <t>1980년대</t>
  </si>
  <si>
    <t>1990년대</t>
  </si>
  <si>
    <t>2000년대</t>
  </si>
  <si>
    <t>2010년대</t>
  </si>
  <si>
    <t>2020년대</t>
  </si>
  <si>
    <t>2030년대</t>
  </si>
  <si>
    <t>2040년대</t>
  </si>
  <si>
    <t>2035 simulatio</t>
  </si>
  <si>
    <t>2040 simulatio</t>
  </si>
  <si>
    <t>2050 simulatio</t>
  </si>
  <si>
    <t>2045 simulatio</t>
  </si>
  <si>
    <t>비전력</t>
  </si>
  <si>
    <t xml:space="preserve">energy consumption before fuel change </t>
  </si>
  <si>
    <t>2020 실적</t>
  </si>
  <si>
    <t>석탄</t>
  </si>
  <si>
    <t>석유</t>
  </si>
  <si>
    <t>기타</t>
  </si>
  <si>
    <t>원칙</t>
  </si>
  <si>
    <t>단독주택과 저층아파트 80년대 전반부까지</t>
  </si>
  <si>
    <t>단독주택과 저층아파트 90년대까지</t>
  </si>
  <si>
    <t>단독주택과 저층아파트 전반적으로</t>
  </si>
  <si>
    <t>heat pump COP</t>
  </si>
  <si>
    <t>비율</t>
  </si>
  <si>
    <t>check</t>
  </si>
  <si>
    <t>연면적(1000m2)</t>
  </si>
  <si>
    <t>결과</t>
  </si>
  <si>
    <t>emission factor</t>
  </si>
  <si>
    <t xml:space="preserve">energy consumption </t>
  </si>
  <si>
    <t>energy consumption_no emission</t>
  </si>
  <si>
    <t>전력(heat)</t>
  </si>
  <si>
    <t>가스</t>
  </si>
  <si>
    <t>emission (MtCO2eq)</t>
  </si>
  <si>
    <t>2050*</t>
  </si>
  <si>
    <t>heating method change</t>
  </si>
  <si>
    <t>경제활동인구</t>
  </si>
  <si>
    <t>경제활동인구 인당 면적</t>
  </si>
  <si>
    <t>비주거연면적</t>
  </si>
  <si>
    <t>renovation 비율</t>
  </si>
  <si>
    <t>건물 에너지 스탠다드</t>
  </si>
  <si>
    <t>난방 냉방</t>
  </si>
  <si>
    <t>그외</t>
  </si>
  <si>
    <t>냉난방</t>
  </si>
  <si>
    <t>연료 대체 비율</t>
  </si>
  <si>
    <t>2020-2025</t>
  </si>
  <si>
    <t>2025-2030</t>
  </si>
  <si>
    <t>2030-2035</t>
  </si>
  <si>
    <t>2035-2040</t>
  </si>
  <si>
    <t>2040-2045</t>
  </si>
  <si>
    <t>난방</t>
  </si>
  <si>
    <t>냉방</t>
  </si>
  <si>
    <t>gas</t>
  </si>
  <si>
    <t xml:space="preserve">motor 엘리베이터 </t>
  </si>
  <si>
    <t xml:space="preserve">효율향상 </t>
  </si>
  <si>
    <t>조명</t>
  </si>
  <si>
    <t>효율향상</t>
  </si>
  <si>
    <t>전기기기 효율 향상</t>
  </si>
  <si>
    <t>induction 효율 향상률</t>
  </si>
  <si>
    <t>인구</t>
  </si>
  <si>
    <t>명목 GDP</t>
  </si>
  <si>
    <t>상업면적</t>
  </si>
  <si>
    <t>상업에너지수요</t>
  </si>
  <si>
    <t>공공에너지수요</t>
  </si>
  <si>
    <t>상업+공공</t>
  </si>
  <si>
    <t>경제활동비율 (경제활동인구/전체인구)</t>
  </si>
  <si>
    <t>renovation 대상(연간)</t>
  </si>
  <si>
    <t>m2</t>
  </si>
  <si>
    <t>기존건물</t>
  </si>
  <si>
    <t>총합(TWh)</t>
  </si>
  <si>
    <t>난방//냉방(TWh)</t>
  </si>
  <si>
    <t>기타 (TWh)</t>
  </si>
  <si>
    <t>냉난방 비중</t>
  </si>
  <si>
    <t>substitution rate</t>
  </si>
  <si>
    <t>난방//냉방 연료</t>
  </si>
  <si>
    <t>energy efficiency increased</t>
  </si>
  <si>
    <t>motor</t>
  </si>
  <si>
    <t>light</t>
  </si>
  <si>
    <t>cooking and others</t>
  </si>
  <si>
    <t>saving rate</t>
  </si>
  <si>
    <t>preexisting</t>
  </si>
  <si>
    <t>new</t>
  </si>
  <si>
    <t>cooking and othersw</t>
  </si>
  <si>
    <t>change</t>
  </si>
  <si>
    <t>replacement</t>
  </si>
  <si>
    <t>stock</t>
  </si>
  <si>
    <t>2025-2020</t>
  </si>
  <si>
    <t>energy saving from P2H</t>
  </si>
  <si>
    <t>energy effiency increased</t>
  </si>
  <si>
    <t>2030-2025</t>
  </si>
  <si>
    <t>2035-2030</t>
  </si>
  <si>
    <t>2040-2035</t>
  </si>
  <si>
    <t>2045-2040</t>
  </si>
  <si>
    <t>2050-2045</t>
  </si>
  <si>
    <t>종합</t>
  </si>
  <si>
    <t>emission(MtCO2eq)</t>
  </si>
  <si>
    <t>시나리오</t>
    <phoneticPr fontId="6" type="noConversion"/>
  </si>
  <si>
    <t>시나리오 설명</t>
    <phoneticPr fontId="6" type="noConversion"/>
  </si>
  <si>
    <t>성장율</t>
    <phoneticPr fontId="6" type="noConversion"/>
  </si>
  <si>
    <t>태양광</t>
    <phoneticPr fontId="6" type="noConversion"/>
  </si>
  <si>
    <t>육상풍력</t>
    <phoneticPr fontId="6" type="noConversion"/>
  </si>
  <si>
    <t>해상풍력</t>
    <phoneticPr fontId="6" type="noConversion"/>
  </si>
  <si>
    <t>합계</t>
    <phoneticPr fontId="6" type="noConversion"/>
  </si>
  <si>
    <t>감축비율</t>
    <phoneticPr fontId="6" type="noConversion"/>
  </si>
  <si>
    <t>수소수입비중</t>
    <phoneticPr fontId="6" type="noConversion"/>
  </si>
  <si>
    <t>탄소중립 시나리오 전력수요</t>
    <phoneticPr fontId="6" type="noConversion"/>
  </si>
  <si>
    <t>탄소중립 배출량</t>
    <phoneticPr fontId="6" type="noConversion"/>
  </si>
  <si>
    <t>십억인 km</t>
    <phoneticPr fontId="6" type="noConversion"/>
  </si>
  <si>
    <t>증감율</t>
    <phoneticPr fontId="6" type="noConversion"/>
  </si>
  <si>
    <t>화물수요</t>
    <phoneticPr fontId="6" type="noConversion"/>
  </si>
  <si>
    <t>십억톤 km</t>
    <phoneticPr fontId="6" type="noConversion"/>
  </si>
  <si>
    <t>연간증감율</t>
    <phoneticPr fontId="6" type="noConversion"/>
  </si>
  <si>
    <t>승용</t>
    <phoneticPr fontId="6" type="noConversion"/>
  </si>
  <si>
    <t>공용버스</t>
    <phoneticPr fontId="6" type="noConversion"/>
  </si>
  <si>
    <t>상용버스</t>
    <phoneticPr fontId="6" type="noConversion"/>
  </si>
  <si>
    <t>철도</t>
    <phoneticPr fontId="6" type="noConversion"/>
  </si>
  <si>
    <t>트럭</t>
    <phoneticPr fontId="6" type="noConversion"/>
  </si>
  <si>
    <t>승용차</t>
    <phoneticPr fontId="6" type="noConversion"/>
  </si>
  <si>
    <t>BEV</t>
    <phoneticPr fontId="6" type="noConversion"/>
  </si>
  <si>
    <t>FCEV</t>
    <phoneticPr fontId="6" type="noConversion"/>
  </si>
  <si>
    <t>ICE</t>
    <phoneticPr fontId="6" type="noConversion"/>
  </si>
  <si>
    <t>버스</t>
    <phoneticPr fontId="6" type="noConversion"/>
  </si>
  <si>
    <t>버스2</t>
    <phoneticPr fontId="6" type="noConversion"/>
  </si>
  <si>
    <t>Emission</t>
    <phoneticPr fontId="6" type="noConversion"/>
  </si>
  <si>
    <t>화물트럭</t>
    <phoneticPr fontId="6" type="noConversion"/>
  </si>
  <si>
    <t>에너지 합</t>
    <phoneticPr fontId="6" type="noConversion"/>
  </si>
  <si>
    <t>Emission 합</t>
    <phoneticPr fontId="6" type="noConversion"/>
  </si>
  <si>
    <t>승용차(TWh)</t>
    <phoneticPr fontId="6" type="noConversion"/>
  </si>
  <si>
    <t>버스(TWh)</t>
    <phoneticPr fontId="6" type="noConversion"/>
  </si>
  <si>
    <t>화물트럭(TWh)</t>
    <phoneticPr fontId="6" type="noConversion"/>
  </si>
  <si>
    <t>에너지합(TWh)</t>
    <phoneticPr fontId="6" type="noConversion"/>
  </si>
  <si>
    <t>배출(MtCO2eq)</t>
    <phoneticPr fontId="6" type="noConversion"/>
  </si>
  <si>
    <t>설비용량(GW)</t>
    <phoneticPr fontId="6" type="noConversion"/>
  </si>
  <si>
    <t>신재생</t>
  </si>
  <si>
    <t>연료</t>
    <phoneticPr fontId="6" type="noConversion"/>
  </si>
  <si>
    <t>계</t>
    <phoneticPr fontId="6" type="noConversion"/>
  </si>
  <si>
    <t>소계</t>
    <phoneticPr fontId="6" type="noConversion"/>
  </si>
  <si>
    <t>원료</t>
    <phoneticPr fontId="6" type="noConversion"/>
  </si>
  <si>
    <t>2050년 에너지 원별 수요 추정</t>
    <phoneticPr fontId="6" type="noConversion"/>
  </si>
  <si>
    <t>BASE(=1)</t>
    <phoneticPr fontId="6" type="noConversion"/>
  </si>
  <si>
    <t>Phase II&gt; (공통) 연료 전환 - 열전환</t>
    <phoneticPr fontId="6" type="noConversion"/>
  </si>
  <si>
    <t>coal</t>
    <phoneticPr fontId="6" type="noConversion"/>
  </si>
  <si>
    <t>oil</t>
    <phoneticPr fontId="6" type="noConversion"/>
  </si>
  <si>
    <t>city gas</t>
    <phoneticPr fontId="6" type="noConversion"/>
  </si>
  <si>
    <t>other</t>
    <phoneticPr fontId="6" type="noConversion"/>
  </si>
  <si>
    <t>Phase II&gt; (공통) 연료 전환 - 전력화(탈탄소)</t>
    <phoneticPr fontId="6" type="noConversion"/>
  </si>
  <si>
    <t>전기로 전력사용량 -</t>
    <phoneticPr fontId="6" type="noConversion"/>
  </si>
  <si>
    <t>수소</t>
    <phoneticPr fontId="6" type="noConversion"/>
  </si>
  <si>
    <t>33.3MWh</t>
    <phoneticPr fontId="6" type="noConversion"/>
  </si>
  <si>
    <t>~40</t>
    <phoneticPr fontId="6" type="noConversion"/>
  </si>
  <si>
    <t>~50</t>
    <phoneticPr fontId="6" type="noConversion"/>
  </si>
  <si>
    <t>화학적 재활용</t>
    <phoneticPr fontId="6" type="noConversion"/>
  </si>
  <si>
    <t>증가율</t>
    <phoneticPr fontId="6" type="noConversion"/>
  </si>
  <si>
    <t>바이오에너지</t>
    <phoneticPr fontId="6" type="noConversion"/>
  </si>
  <si>
    <t>수전해수소</t>
    <phoneticPr fontId="6" type="noConversion"/>
  </si>
  <si>
    <t>수소수요증가율</t>
    <phoneticPr fontId="6" type="noConversion"/>
  </si>
  <si>
    <t>TOE-&gt;TWh</t>
    <phoneticPr fontId="6" type="noConversion"/>
  </si>
  <si>
    <t>fuel to electricity/heat</t>
    <phoneticPr fontId="6" type="noConversion"/>
  </si>
  <si>
    <t>Industry(TOE)</t>
    <phoneticPr fontId="6" type="noConversion"/>
  </si>
  <si>
    <t>raw material</t>
    <phoneticPr fontId="6" type="noConversion"/>
  </si>
  <si>
    <t>fuel</t>
    <phoneticPr fontId="6" type="noConversion"/>
  </si>
  <si>
    <t>Total</t>
    <phoneticPr fontId="6" type="noConversion"/>
  </si>
  <si>
    <t>Industry(TWh)</t>
    <phoneticPr fontId="6" type="noConversion"/>
  </si>
  <si>
    <t>electricity</t>
    <phoneticPr fontId="6" type="noConversion"/>
  </si>
  <si>
    <t>heat</t>
    <phoneticPr fontId="6" type="noConversion"/>
  </si>
  <si>
    <t>Coal</t>
    <phoneticPr fontId="6" type="noConversion"/>
  </si>
  <si>
    <t>City gas</t>
    <phoneticPr fontId="6" type="noConversion"/>
  </si>
  <si>
    <t>heat energy</t>
    <phoneticPr fontId="6" type="noConversion"/>
  </si>
  <si>
    <t>total</t>
    <phoneticPr fontId="6" type="noConversion"/>
  </si>
  <si>
    <t>Energy consumption(%) by industry</t>
    <phoneticPr fontId="6" type="noConversion"/>
  </si>
  <si>
    <t>Phase I&gt; Improve energy efficiency 5% over the course of 5 years</t>
    <phoneticPr fontId="6" type="noConversion"/>
  </si>
  <si>
    <t>Iron</t>
    <phoneticPr fontId="6" type="noConversion"/>
  </si>
  <si>
    <t>Cement</t>
    <phoneticPr fontId="6" type="noConversion"/>
  </si>
  <si>
    <t>Refinery</t>
    <phoneticPr fontId="6" type="noConversion"/>
  </si>
  <si>
    <t>Chemical</t>
    <phoneticPr fontId="6" type="noConversion"/>
  </si>
  <si>
    <t>Etc</t>
    <phoneticPr fontId="6" type="noConversion"/>
  </si>
  <si>
    <t>(공통) 에너지 소비효율 강화</t>
    <phoneticPr fontId="6" type="noConversion"/>
  </si>
  <si>
    <t>/5yr</t>
    <phoneticPr fontId="6" type="noConversion"/>
  </si>
  <si>
    <t>heat temperature(%)</t>
    <phoneticPr fontId="6" type="noConversion"/>
  </si>
  <si>
    <t>(%)</t>
    <phoneticPr fontId="6" type="noConversion"/>
  </si>
  <si>
    <t>low(=&lt;100)</t>
    <phoneticPr fontId="6" type="noConversion"/>
  </si>
  <si>
    <t>high(&gt;100)</t>
    <phoneticPr fontId="6" type="noConversion"/>
  </si>
  <si>
    <t>(TWh)</t>
    <phoneticPr fontId="6" type="noConversion"/>
  </si>
  <si>
    <r>
      <t xml:space="preserve">Phase II&gt; (공통) </t>
    </r>
    <r>
      <rPr>
        <b/>
        <sz val="11"/>
        <color rgb="FFFF0000"/>
        <rFont val="맑은 고딕"/>
        <family val="3"/>
        <charset val="129"/>
        <scheme val="minor"/>
      </rPr>
      <t>연료</t>
    </r>
    <r>
      <rPr>
        <b/>
        <sz val="11"/>
        <color theme="1"/>
        <rFont val="맑은 고딕"/>
        <family val="3"/>
        <charset val="129"/>
        <scheme val="minor"/>
      </rPr>
      <t xml:space="preserve"> 전환 - 열전환</t>
    </r>
    <phoneticPr fontId="6" type="noConversion"/>
  </si>
  <si>
    <t>raw material use</t>
    <phoneticPr fontId="6" type="noConversion"/>
  </si>
  <si>
    <t>(TOE)</t>
    <phoneticPr fontId="6" type="noConversion"/>
  </si>
  <si>
    <t>산업별 에너지 사용 비중</t>
    <phoneticPr fontId="6" type="noConversion"/>
  </si>
  <si>
    <r>
      <t xml:space="preserve">Phase II&gt; (공통) </t>
    </r>
    <r>
      <rPr>
        <b/>
        <sz val="11"/>
        <color rgb="FFFF0000"/>
        <rFont val="맑은 고딕"/>
        <family val="3"/>
        <charset val="129"/>
        <scheme val="minor"/>
      </rPr>
      <t>연료</t>
    </r>
    <r>
      <rPr>
        <b/>
        <sz val="11"/>
        <color theme="1"/>
        <rFont val="맑은 고딕"/>
        <family val="3"/>
        <charset val="129"/>
        <scheme val="minor"/>
      </rPr>
      <t xml:space="preserve"> 전환 - 전력화(탈탄소)</t>
    </r>
    <phoneticPr fontId="6" type="noConversion"/>
  </si>
  <si>
    <r>
      <t xml:space="preserve">Phase III&gt; (산업별) </t>
    </r>
    <r>
      <rPr>
        <b/>
        <sz val="11"/>
        <color rgb="FFFF0000"/>
        <rFont val="맑은 고딕"/>
        <family val="3"/>
        <charset val="129"/>
        <scheme val="minor"/>
      </rPr>
      <t>원료</t>
    </r>
    <r>
      <rPr>
        <b/>
        <sz val="11"/>
        <color theme="1"/>
        <rFont val="맑은 고딕"/>
        <family val="3"/>
        <charset val="129"/>
        <scheme val="minor"/>
      </rPr>
      <t xml:space="preserve"> 전환- 대체기술</t>
    </r>
    <phoneticPr fontId="6" type="noConversion"/>
  </si>
  <si>
    <t>철강</t>
    <phoneticPr fontId="6" type="noConversion"/>
  </si>
  <si>
    <t>1) 전기로 확대</t>
    <phoneticPr fontId="6" type="noConversion"/>
  </si>
  <si>
    <t>2) 수소환원제철</t>
    <phoneticPr fontId="6" type="noConversion"/>
  </si>
  <si>
    <t>Hydrogen</t>
    <phoneticPr fontId="6" type="noConversion"/>
  </si>
  <si>
    <t>정유</t>
    <phoneticPr fontId="6" type="noConversion"/>
  </si>
  <si>
    <t>1) 산업외 부분 석유제품 수요 감소 반영</t>
    <phoneticPr fontId="6" type="noConversion"/>
  </si>
  <si>
    <t>Oil</t>
    <phoneticPr fontId="6" type="noConversion"/>
  </si>
  <si>
    <t>2) 산업부문 석유제품 수입 증가 및 원유 종류 변화</t>
    <phoneticPr fontId="6" type="noConversion"/>
  </si>
  <si>
    <t>석유화학</t>
    <phoneticPr fontId="6" type="noConversion"/>
  </si>
  <si>
    <t>1) 폐자원재활용</t>
    <phoneticPr fontId="6" type="noConversion"/>
  </si>
  <si>
    <t>수요 절감</t>
    <phoneticPr fontId="6" type="noConversion"/>
  </si>
  <si>
    <t>(-Oil)</t>
    <phoneticPr fontId="6" type="noConversion"/>
  </si>
  <si>
    <t>2) 바이오원료</t>
    <phoneticPr fontId="6" type="noConversion"/>
  </si>
  <si>
    <t>3) 수전해수소</t>
    <phoneticPr fontId="6" type="noConversion"/>
  </si>
  <si>
    <t>원료 대체</t>
    <phoneticPr fontId="6" type="noConversion"/>
  </si>
  <si>
    <t>바이오</t>
    <phoneticPr fontId="6" type="noConversion"/>
  </si>
  <si>
    <t>Other</t>
    <phoneticPr fontId="6" type="noConversion"/>
  </si>
  <si>
    <t>시멘트</t>
    <phoneticPr fontId="6" type="noConversion"/>
  </si>
  <si>
    <t xml:space="preserve"> </t>
    <phoneticPr fontId="6" type="noConversion"/>
  </si>
  <si>
    <t>Calculation of fuel consumption(raw material)</t>
    <phoneticPr fontId="6" type="noConversion"/>
  </si>
  <si>
    <t>Efficiency</t>
    <phoneticPr fontId="6" type="noConversion"/>
  </si>
  <si>
    <t>fuel consumption</t>
    <phoneticPr fontId="6" type="noConversion"/>
  </si>
  <si>
    <t>Calculation of emission</t>
    <phoneticPr fontId="6" type="noConversion"/>
  </si>
  <si>
    <t>emission</t>
    <phoneticPr fontId="6" type="noConversion"/>
  </si>
  <si>
    <t>ton/MWh</t>
    <phoneticPr fontId="6" type="noConversion"/>
  </si>
  <si>
    <t>NG</t>
    <phoneticPr fontId="6" type="noConversion"/>
  </si>
  <si>
    <t>others</t>
    <phoneticPr fontId="6" type="noConversion"/>
  </si>
  <si>
    <t>약</t>
    <phoneticPr fontId="6" type="noConversion"/>
  </si>
  <si>
    <t>total(Mil CO2 ton)</t>
    <phoneticPr fontId="6" type="noConversion"/>
  </si>
  <si>
    <t>강</t>
    <phoneticPr fontId="6" type="noConversion"/>
  </si>
  <si>
    <t>중</t>
    <phoneticPr fontId="6" type="noConversion"/>
  </si>
  <si>
    <t>Calculation of fuel consumption(fuel)</t>
    <phoneticPr fontId="6" type="noConversion"/>
  </si>
  <si>
    <t>Total consumption</t>
    <phoneticPr fontId="6" type="noConversion"/>
  </si>
  <si>
    <t>Electrification rate(%)</t>
    <phoneticPr fontId="6" type="noConversion"/>
  </si>
  <si>
    <t>2050 탄소중립 시나리오 세부산출근거</t>
    <phoneticPr fontId="6" type="noConversion"/>
  </si>
  <si>
    <t>2050년 수요 전망</t>
    <phoneticPr fontId="6" type="noConversion"/>
  </si>
  <si>
    <t>kTOE</t>
    <phoneticPr fontId="6" type="noConversion"/>
  </si>
  <si>
    <t>원수치</t>
    <phoneticPr fontId="6" type="noConversion"/>
  </si>
  <si>
    <t>탄중위로드맵</t>
    <phoneticPr fontId="6" type="noConversion"/>
  </si>
  <si>
    <t>TWh</t>
    <phoneticPr fontId="6" type="noConversion"/>
  </si>
  <si>
    <t>기타</t>
    <phoneticPr fontId="6" type="noConversion"/>
  </si>
  <si>
    <t>반디</t>
    <phoneticPr fontId="6" type="noConversion"/>
  </si>
  <si>
    <t>석탄</t>
    <phoneticPr fontId="6" type="noConversion"/>
  </si>
  <si>
    <t>석유</t>
    <phoneticPr fontId="6" type="noConversion"/>
  </si>
  <si>
    <t>도시가스</t>
    <phoneticPr fontId="6" type="noConversion"/>
  </si>
  <si>
    <t>전력</t>
    <phoneticPr fontId="6" type="noConversion"/>
  </si>
  <si>
    <t>신재생</t>
    <phoneticPr fontId="6" type="noConversion"/>
  </si>
  <si>
    <t>정유 및 석유화학</t>
    <phoneticPr fontId="6" type="noConversion"/>
  </si>
  <si>
    <t>가스</t>
    <phoneticPr fontId="6" type="noConversion"/>
  </si>
  <si>
    <t>열</t>
    <phoneticPr fontId="6" type="noConversion"/>
  </si>
  <si>
    <t>신재생+수소</t>
    <phoneticPr fontId="6" type="noConversion"/>
  </si>
  <si>
    <t>-&gt;기타</t>
    <phoneticPr fontId="6" type="noConversion"/>
  </si>
  <si>
    <t>연료 탈탄소</t>
    <phoneticPr fontId="6" type="noConversion"/>
  </si>
  <si>
    <t>기준 대비</t>
    <phoneticPr fontId="6" type="noConversion"/>
  </si>
  <si>
    <t>효율</t>
    <phoneticPr fontId="6" type="noConversion"/>
  </si>
  <si>
    <t>1. 에너지 효율 향상</t>
    <phoneticPr fontId="6" type="noConversion"/>
  </si>
  <si>
    <t>직접 입력</t>
    <phoneticPr fontId="6" type="noConversion"/>
  </si>
  <si>
    <t>2. 직접 열사용 확대</t>
    <phoneticPr fontId="6" type="noConversion"/>
  </si>
  <si>
    <t>3. 전력화 비중 확대</t>
    <phoneticPr fontId="6" type="noConversion"/>
  </si>
  <si>
    <t>직접역</t>
    <phoneticPr fontId="6" type="noConversion"/>
  </si>
  <si>
    <t>전력화</t>
    <phoneticPr fontId="6" type="noConversion"/>
  </si>
  <si>
    <t>원료 탈탄소</t>
    <phoneticPr fontId="6" type="noConversion"/>
  </si>
  <si>
    <t>1. 전기로 확대</t>
    <phoneticPr fontId="6" type="noConversion"/>
  </si>
  <si>
    <t>2. DRI 확대</t>
    <phoneticPr fontId="6" type="noConversion"/>
  </si>
  <si>
    <t>전기로</t>
    <phoneticPr fontId="6" type="noConversion"/>
  </si>
  <si>
    <t>DRI</t>
    <phoneticPr fontId="6" type="noConversion"/>
  </si>
  <si>
    <t>1. 화학적 재활용 확대</t>
    <phoneticPr fontId="6" type="noConversion"/>
  </si>
  <si>
    <t>재활용</t>
    <phoneticPr fontId="6" type="noConversion"/>
  </si>
  <si>
    <t>수요 증가율(석유)</t>
    <phoneticPr fontId="6" type="noConversion"/>
  </si>
  <si>
    <t>2. 바이오연료 사용 확대</t>
    <phoneticPr fontId="6" type="noConversion"/>
  </si>
  <si>
    <t>3. 수소 사용 확대</t>
    <phoneticPr fontId="6" type="noConversion"/>
  </si>
  <si>
    <t>&lt;종합 결과&gt;</t>
    <phoneticPr fontId="6" type="noConversion"/>
  </si>
  <si>
    <t>원료용</t>
    <phoneticPr fontId="6" type="noConversion"/>
  </si>
  <si>
    <t>연료용</t>
    <phoneticPr fontId="6" type="noConversion"/>
  </si>
  <si>
    <t>ratio_WT_off</t>
    <phoneticPr fontId="6" type="noConversion"/>
  </si>
  <si>
    <t>조리용</t>
    <phoneticPr fontId="6" type="noConversion"/>
  </si>
  <si>
    <t>industry</t>
    <phoneticPr fontId="6" type="noConversion"/>
  </si>
  <si>
    <t>transport</t>
    <phoneticPr fontId="6" type="noConversion"/>
  </si>
  <si>
    <t>building</t>
    <phoneticPr fontId="6" type="noConversion"/>
  </si>
  <si>
    <t>Direct Electrification</t>
    <phoneticPr fontId="6" type="noConversion"/>
  </si>
  <si>
    <t>hydrogen_import_share</t>
    <phoneticPr fontId="6" type="noConversion"/>
  </si>
  <si>
    <t>경제활동인구비율(%)</t>
    <phoneticPr fontId="6" type="noConversion"/>
  </si>
  <si>
    <t>생산연령인구(백만)</t>
    <phoneticPr fontId="6" type="noConversion"/>
  </si>
  <si>
    <t>수송</t>
    <phoneticPr fontId="6" type="noConversion"/>
  </si>
  <si>
    <t>산업</t>
    <phoneticPr fontId="6" type="noConversion"/>
  </si>
  <si>
    <t>교통연구원(2016)</t>
    <phoneticPr fontId="6" type="noConversion"/>
  </si>
  <si>
    <t>주요 탈탄소 관련 지표</t>
    <phoneticPr fontId="6" type="noConversion"/>
  </si>
  <si>
    <t>전력화율</t>
    <phoneticPr fontId="6" type="noConversion"/>
  </si>
  <si>
    <t>수소비중</t>
    <phoneticPr fontId="6" type="noConversion"/>
  </si>
  <si>
    <t>화석연료</t>
    <phoneticPr fontId="6" type="noConversion"/>
  </si>
  <si>
    <t>발전량(TWh)</t>
    <phoneticPr fontId="6" type="noConversion"/>
  </si>
  <si>
    <t>그린수소의 국산 생산화 어려움 지속</t>
    <phoneticPr fontId="6" type="noConversion"/>
  </si>
  <si>
    <t>육상풍력 입지조건과 잠재량 발굴이 어려워짐에 따라</t>
    <phoneticPr fontId="6" type="noConversion"/>
  </si>
  <si>
    <t>이미 효율이 높아서 감축잠재량 여지가 낮음</t>
    <phoneticPr fontId="6" type="noConversion"/>
  </si>
  <si>
    <t>상쇄</t>
    <phoneticPr fontId="6" type="noConversion"/>
  </si>
  <si>
    <t>설정한 감축목표 달성을 위해서는 상쇄 필요</t>
    <phoneticPr fontId="6" type="noConversion"/>
  </si>
  <si>
    <t>발전부문의 순배출량이 제로라고 하더라도 이미 수요부문에서 발생한 온실가스 배출을 상쇄해야 함</t>
    <phoneticPr fontId="6" type="noConversion"/>
  </si>
  <si>
    <t>기타(농업,폐기물)</t>
    <phoneticPr fontId="6" type="noConversion"/>
  </si>
  <si>
    <t>상쇄 포함 온실가스 감축목표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</si>
</sst>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_-;\-* #,##0.0_-;_-* &quot;-&quot;_-;_-@_-"/>
    <numFmt numFmtId="178" formatCode="_-* #,##0.0000_-;\-* #,##0.0000_-;_-* &quot;-&quot;??_-;_-@_-"/>
    <numFmt numFmtId="179" formatCode="_-* #,##0.0000_-;\-* #,##0.0000_-;_-* &quot;-&quot;_-;_-@_-"/>
    <numFmt numFmtId="180" formatCode="0.0%"/>
    <numFmt numFmtId="181" formatCode="0.0"/>
    <numFmt numFmtId="182" formatCode="0.000"/>
    <numFmt numFmtId="183" formatCode="_-* #,##0_-;\-* #,##0_-;_-* &quot;-&quot;??_-;_-@_-"/>
    <numFmt numFmtId="184" formatCode="0.00_ "/>
    <numFmt numFmtId="185" formatCode="_-* #,##0.0_-;\-* #,##0.0_-;_-* &quot;-&quot;??_-;_-@_-"/>
    <numFmt numFmtId="186" formatCode="_-* #,##0.0_-;\-* #,##0.0_-;_-* &quot;-&quot;?_-;_-@_-"/>
    <numFmt numFmtId="187" formatCode="_-* #,##0.000_-;\-* #,##0.000_-;_-* &quot;-&quot;_-;_-@_-"/>
    <numFmt numFmtId="188" formatCode="0.0000"/>
    <numFmt numFmtId="189" formatCode="#,##0.0"/>
    <numFmt numFmtId="190" formatCode="0.0_ "/>
    <numFmt numFmtId="191" formatCode="0.000%"/>
    <numFmt numFmtId="192" formatCode="0.0000%"/>
    <numFmt numFmtId="193" formatCode="0.000000_ "/>
    <numFmt numFmtId="194" formatCode="0.000_ "/>
    <numFmt numFmtId="195" formatCode="0.0000000000000_ "/>
    <numFmt numFmtId="196" formatCode="0.00000_ "/>
    <numFmt numFmtId="197" formatCode="0.0000_ "/>
    <numFmt numFmtId="198" formatCode="_-* #,##0.00000_-;\-* #,##0.00000_-;_-* &quot;-&quot;_-;_-@_-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rgb="FF666666"/>
      <name val="굴림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0"/>
      <color rgb="FF242021"/>
      <name val="PalatinoLTStd-Medium"/>
      <family val="1"/>
      <charset val="129"/>
    </font>
    <font>
      <sz val="10"/>
      <color rgb="FF006991"/>
      <name val="FrutigerLTStd-Roman"/>
      <family val="2"/>
      <charset val="129"/>
    </font>
    <font>
      <i/>
      <sz val="10"/>
      <color rgb="FF000000"/>
      <name val="SabonLTStd-Italic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555555"/>
      <name val="나눔고딕"/>
      <family val="3"/>
      <charset val="129"/>
    </font>
    <font>
      <sz val="11"/>
      <color rgb="FF555555"/>
      <name val="나눔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7F1FF"/>
        <bgColor indexed="64"/>
      </patternFill>
    </fill>
    <fill>
      <patternFill patternType="solid">
        <fgColor rgb="FFFFD8FF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59595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999999"/>
      </right>
      <top style="thick">
        <color rgb="FF999999"/>
      </top>
      <bottom/>
      <diagonal/>
    </border>
    <border>
      <left/>
      <right/>
      <top style="thick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0" fontId="0" fillId="0" borderId="0"/>
    <xf numFmtId="41" fontId="3" fillId="0" borderId="0"/>
    <xf numFmtId="0" fontId="5" fillId="3" borderId="0"/>
    <xf numFmtId="9" fontId="3" fillId="0" borderId="0">
      <alignment vertical="center"/>
    </xf>
    <xf numFmtId="0" fontId="2" fillId="0" borderId="0"/>
    <xf numFmtId="0" fontId="8" fillId="4" borderId="0">
      <alignment vertical="center"/>
    </xf>
    <xf numFmtId="0" fontId="3" fillId="6" borderId="14"/>
    <xf numFmtId="0" fontId="18" fillId="9" borderId="36">
      <alignment vertical="center"/>
    </xf>
    <xf numFmtId="0" fontId="19" fillId="10" borderId="0">
      <alignment vertical="center"/>
    </xf>
    <xf numFmtId="0" fontId="3" fillId="11" borderId="0">
      <alignment vertical="center"/>
    </xf>
    <xf numFmtId="0" fontId="2" fillId="0" borderId="0"/>
    <xf numFmtId="0" fontId="28" fillId="21" borderId="0">
      <alignment vertical="center"/>
    </xf>
    <xf numFmtId="0" fontId="3" fillId="22" borderId="0">
      <alignment vertical="center"/>
    </xf>
    <xf numFmtId="0" fontId="3" fillId="23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5" fillId="3" borderId="0">
      <alignment vertical="center"/>
    </xf>
    <xf numFmtId="0" fontId="31" fillId="0" borderId="0">
      <alignment vertical="center"/>
    </xf>
    <xf numFmtId="0" fontId="5" fillId="3" borderId="0"/>
    <xf numFmtId="0" fontId="3" fillId="0" borderId="0"/>
    <xf numFmtId="0" fontId="3" fillId="27" borderId="0">
      <alignment vertical="center"/>
    </xf>
    <xf numFmtId="0" fontId="3" fillId="28" borderId="0">
      <alignment vertical="center"/>
    </xf>
    <xf numFmtId="0" fontId="19" fillId="2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33" borderId="0">
      <alignment vertical="center"/>
    </xf>
    <xf numFmtId="0" fontId="19" fillId="34" borderId="0">
      <alignment vertical="center"/>
    </xf>
    <xf numFmtId="0" fontId="19" fillId="32" borderId="0">
      <alignment vertical="center"/>
    </xf>
    <xf numFmtId="0" fontId="19" fillId="35" borderId="0" applyNumberFormat="0" applyBorder="0" applyAlignment="0" applyProtection="0">
      <alignment vertical="center"/>
    </xf>
  </cellStyleXfs>
  <cellXfs count="600">
    <xf numFmtId="0" fontId="0" fillId="0" borderId="0" xfId="0"/>
    <xf numFmtId="0" fontId="0" fillId="0" borderId="0" xfId="0" applyAlignment="1">
      <alignment vertical="center"/>
    </xf>
    <xf numFmtId="1" fontId="0" fillId="0" borderId="2" xfId="1" applyNumberFormat="1" applyFont="1" applyBorder="1"/>
    <xf numFmtId="0" fontId="5" fillId="3" borderId="2" xfId="2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2" xfId="4" applyBorder="1"/>
    <xf numFmtId="0" fontId="2" fillId="0" borderId="3" xfId="4" applyBorder="1"/>
    <xf numFmtId="0" fontId="0" fillId="5" borderId="2" xfId="0" applyFill="1" applyBorder="1" applyAlignment="1">
      <alignment vertical="center"/>
    </xf>
    <xf numFmtId="9" fontId="0" fillId="5" borderId="2" xfId="0" applyNumberFormat="1" applyFill="1" applyBorder="1" applyAlignment="1">
      <alignment vertical="center"/>
    </xf>
    <xf numFmtId="0" fontId="0" fillId="5" borderId="2" xfId="0" applyFill="1" applyBorder="1" applyAlignment="1">
      <alignment vertical="center" wrapText="1"/>
    </xf>
    <xf numFmtId="9" fontId="0" fillId="5" borderId="2" xfId="3" applyFont="1" applyFill="1" applyBorder="1">
      <alignment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8" fillId="4" borderId="7" xfId="5" applyBorder="1" applyAlignment="1"/>
    <xf numFmtId="0" fontId="8" fillId="4" borderId="8" xfId="5" applyBorder="1" applyAlignment="1"/>
    <xf numFmtId="2" fontId="0" fillId="0" borderId="0" xfId="0" applyNumberForma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3" fillId="0" borderId="17" xfId="0" applyFont="1" applyBorder="1" applyAlignment="1">
      <alignment horizontal="center" vertical="center" wrapText="1"/>
    </xf>
    <xf numFmtId="0" fontId="0" fillId="0" borderId="18" xfId="0" applyBorder="1"/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21" xfId="0" applyBorder="1"/>
    <xf numFmtId="0" fontId="12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13" fillId="0" borderId="33" xfId="0" applyFont="1" applyBorder="1" applyAlignment="1">
      <alignment horizontal="center" vertical="center" wrapText="1"/>
    </xf>
    <xf numFmtId="0" fontId="0" fillId="0" borderId="34" xfId="0" applyBorder="1"/>
    <xf numFmtId="0" fontId="13" fillId="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3" fillId="6" borderId="14" xfId="6"/>
    <xf numFmtId="0" fontId="14" fillId="0" borderId="19" xfId="0" applyFont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2" fillId="5" borderId="2" xfId="4" applyFill="1" applyBorder="1"/>
    <xf numFmtId="0" fontId="16" fillId="0" borderId="0" xfId="0" applyFont="1"/>
    <xf numFmtId="0" fontId="16" fillId="5" borderId="2" xfId="4" applyFont="1" applyFill="1" applyBorder="1"/>
    <xf numFmtId="2" fontId="16" fillId="5" borderId="2" xfId="4" applyNumberFormat="1" applyFont="1" applyFill="1" applyBorder="1"/>
    <xf numFmtId="0" fontId="16" fillId="0" borderId="2" xfId="0" applyFont="1" applyBorder="1"/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7" fillId="0" borderId="0" xfId="0" applyFont="1"/>
    <xf numFmtId="0" fontId="17" fillId="5" borderId="2" xfId="4" applyFont="1" applyFill="1" applyBorder="1"/>
    <xf numFmtId="2" fontId="17" fillId="5" borderId="2" xfId="4" applyNumberFormat="1" applyFont="1" applyFill="1" applyBorder="1"/>
    <xf numFmtId="11" fontId="0" fillId="0" borderId="0" xfId="0" applyNumberFormat="1"/>
    <xf numFmtId="0" fontId="8" fillId="4" borderId="2" xfId="5" applyBorder="1" applyAlignment="1"/>
    <xf numFmtId="0" fontId="0" fillId="0" borderId="0" xfId="0" applyAlignment="1">
      <alignment wrapText="1"/>
    </xf>
    <xf numFmtId="9" fontId="0" fillId="0" borderId="0" xfId="0" applyNumberFormat="1"/>
    <xf numFmtId="0" fontId="20" fillId="0" borderId="16" xfId="0" applyFont="1" applyBorder="1"/>
    <xf numFmtId="0" fontId="0" fillId="0" borderId="38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20" xfId="0" applyBorder="1"/>
    <xf numFmtId="0" fontId="0" fillId="0" borderId="32" xfId="0" applyBorder="1"/>
    <xf numFmtId="0" fontId="0" fillId="0" borderId="38" xfId="0" applyBorder="1" applyAlignment="1">
      <alignment wrapText="1"/>
    </xf>
    <xf numFmtId="0" fontId="0" fillId="0" borderId="12" xfId="0" applyBorder="1"/>
    <xf numFmtId="9" fontId="0" fillId="0" borderId="39" xfId="0" applyNumberFormat="1" applyBorder="1"/>
    <xf numFmtId="0" fontId="0" fillId="0" borderId="16" xfId="0" applyBorder="1"/>
    <xf numFmtId="0" fontId="20" fillId="0" borderId="0" xfId="0" applyFont="1"/>
    <xf numFmtId="2" fontId="0" fillId="0" borderId="2" xfId="0" applyNumberFormat="1" applyBorder="1"/>
    <xf numFmtId="0" fontId="0" fillId="0" borderId="41" xfId="0" applyBorder="1"/>
    <xf numFmtId="0" fontId="0" fillId="0" borderId="42" xfId="0" applyBorder="1"/>
    <xf numFmtId="0" fontId="17" fillId="0" borderId="2" xfId="0" applyFont="1" applyBorder="1"/>
    <xf numFmtId="0" fontId="0" fillId="0" borderId="3" xfId="0" applyBorder="1"/>
    <xf numFmtId="0" fontId="0" fillId="12" borderId="11" xfId="0" applyFill="1" applyBorder="1"/>
    <xf numFmtId="0" fontId="2" fillId="5" borderId="0" xfId="4" applyFill="1"/>
    <xf numFmtId="0" fontId="1" fillId="5" borderId="0" xfId="4" applyFont="1" applyFill="1"/>
    <xf numFmtId="0" fontId="0" fillId="13" borderId="2" xfId="0" applyFill="1" applyBorder="1"/>
    <xf numFmtId="1" fontId="0" fillId="13" borderId="2" xfId="1" applyNumberFormat="1" applyFont="1" applyFill="1" applyBorder="1"/>
    <xf numFmtId="0" fontId="0" fillId="14" borderId="6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4" borderId="9" xfId="0" applyFill="1" applyBorder="1"/>
    <xf numFmtId="0" fontId="0" fillId="13" borderId="6" xfId="0" applyFill="1" applyBorder="1"/>
    <xf numFmtId="0" fontId="0" fillId="13" borderId="9" xfId="0" applyFill="1" applyBorder="1"/>
    <xf numFmtId="0" fontId="0" fillId="0" borderId="0" xfId="0" quotePrefix="1"/>
    <xf numFmtId="0" fontId="0" fillId="14" borderId="44" xfId="0" applyFill="1" applyBorder="1"/>
    <xf numFmtId="0" fontId="0" fillId="12" borderId="12" xfId="0" applyFill="1" applyBorder="1"/>
    <xf numFmtId="0" fontId="7" fillId="0" borderId="0" xfId="0" applyFont="1"/>
    <xf numFmtId="0" fontId="17" fillId="0" borderId="0" xfId="1" applyNumberFormat="1" applyFont="1"/>
    <xf numFmtId="0" fontId="25" fillId="0" borderId="0" xfId="1" applyNumberFormat="1" applyFont="1"/>
    <xf numFmtId="0" fontId="0" fillId="17" borderId="2" xfId="0" applyFill="1" applyBorder="1"/>
    <xf numFmtId="0" fontId="26" fillId="5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 wrapText="1"/>
    </xf>
    <xf numFmtId="0" fontId="17" fillId="0" borderId="2" xfId="1" applyNumberFormat="1" applyFont="1" applyBorder="1"/>
    <xf numFmtId="0" fontId="0" fillId="18" borderId="0" xfId="0" applyFill="1"/>
    <xf numFmtId="0" fontId="23" fillId="13" borderId="0" xfId="0" applyFont="1" applyFill="1"/>
    <xf numFmtId="3" fontId="0" fillId="0" borderId="0" xfId="0" applyNumberFormat="1"/>
    <xf numFmtId="0" fontId="0" fillId="19" borderId="0" xfId="0" applyFill="1"/>
    <xf numFmtId="0" fontId="23" fillId="0" borderId="0" xfId="0" applyFont="1"/>
    <xf numFmtId="0" fontId="0" fillId="13" borderId="47" xfId="0" applyFill="1" applyBorder="1"/>
    <xf numFmtId="0" fontId="0" fillId="0" borderId="47" xfId="0" applyBorder="1"/>
    <xf numFmtId="0" fontId="20" fillId="0" borderId="20" xfId="0" applyFont="1" applyBorder="1"/>
    <xf numFmtId="0" fontId="0" fillId="0" borderId="48" xfId="0" applyBorder="1"/>
    <xf numFmtId="0" fontId="0" fillId="18" borderId="2" xfId="0" applyFill="1" applyBorder="1"/>
    <xf numFmtId="0" fontId="23" fillId="0" borderId="2" xfId="0" applyFont="1" applyBorder="1"/>
    <xf numFmtId="0" fontId="23" fillId="13" borderId="2" xfId="0" applyFont="1" applyFill="1" applyBorder="1"/>
    <xf numFmtId="0" fontId="0" fillId="0" borderId="2" xfId="0" applyBorder="1"/>
    <xf numFmtId="0" fontId="0" fillId="12" borderId="0" xfId="0" applyFill="1"/>
    <xf numFmtId="0" fontId="23" fillId="0" borderId="37" xfId="1" applyNumberFormat="1" applyFont="1" applyBorder="1"/>
    <xf numFmtId="9" fontId="0" fillId="0" borderId="0" xfId="1" applyNumberFormat="1" applyFont="1"/>
    <xf numFmtId="0" fontId="0" fillId="12" borderId="0" xfId="1" applyNumberFormat="1" applyFont="1" applyFill="1"/>
    <xf numFmtId="0" fontId="26" fillId="13" borderId="2" xfId="0" applyFont="1" applyFill="1" applyBorder="1" applyAlignment="1">
      <alignment vertical="center"/>
    </xf>
    <xf numFmtId="0" fontId="26" fillId="13" borderId="2" xfId="0" applyFont="1" applyFill="1" applyBorder="1" applyAlignment="1">
      <alignment vertical="center" wrapText="1"/>
    </xf>
    <xf numFmtId="0" fontId="0" fillId="13" borderId="2" xfId="0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0" fillId="13" borderId="2" xfId="0" applyFill="1" applyBorder="1" applyAlignment="1">
      <alignment vertical="center" wrapText="1"/>
    </xf>
    <xf numFmtId="9" fontId="22" fillId="13" borderId="2" xfId="0" applyNumberFormat="1" applyFont="1" applyFill="1" applyBorder="1" applyAlignment="1">
      <alignment vertical="center"/>
    </xf>
    <xf numFmtId="0" fontId="0" fillId="13" borderId="0" xfId="0" applyFill="1"/>
    <xf numFmtId="0" fontId="23" fillId="0" borderId="0" xfId="0" quotePrefix="1" applyFont="1"/>
    <xf numFmtId="0" fontId="3" fillId="0" borderId="0" xfId="14">
      <alignment vertical="center"/>
    </xf>
    <xf numFmtId="0" fontId="3" fillId="0" borderId="16" xfId="14" applyBorder="1">
      <alignment vertical="center"/>
    </xf>
    <xf numFmtId="0" fontId="3" fillId="0" borderId="38" xfId="14" quotePrefix="1" applyBorder="1">
      <alignment vertical="center"/>
    </xf>
    <xf numFmtId="0" fontId="3" fillId="0" borderId="18" xfId="14" quotePrefix="1" applyBorder="1">
      <alignment vertical="center"/>
    </xf>
    <xf numFmtId="0" fontId="3" fillId="0" borderId="20" xfId="14" applyBorder="1">
      <alignment vertical="center"/>
    </xf>
    <xf numFmtId="0" fontId="3" fillId="0" borderId="21" xfId="14" applyBorder="1">
      <alignment vertical="center"/>
    </xf>
    <xf numFmtId="0" fontId="3" fillId="24" borderId="0" xfId="14" applyFill="1">
      <alignment vertical="center"/>
    </xf>
    <xf numFmtId="0" fontId="3" fillId="24" borderId="21" xfId="14" applyFill="1" applyBorder="1">
      <alignment vertical="center"/>
    </xf>
    <xf numFmtId="0" fontId="3" fillId="0" borderId="32" xfId="14" applyBorder="1">
      <alignment vertical="center"/>
    </xf>
    <xf numFmtId="0" fontId="3" fillId="0" borderId="57" xfId="14" applyBorder="1">
      <alignment vertical="center"/>
    </xf>
    <xf numFmtId="0" fontId="20" fillId="0" borderId="16" xfId="14" applyFont="1" applyBorder="1">
      <alignment vertical="center"/>
    </xf>
    <xf numFmtId="0" fontId="3" fillId="0" borderId="38" xfId="14" applyBorder="1">
      <alignment vertical="center"/>
    </xf>
    <xf numFmtId="0" fontId="3" fillId="24" borderId="38" xfId="14" applyFill="1" applyBorder="1">
      <alignment vertical="center"/>
    </xf>
    <xf numFmtId="0" fontId="3" fillId="24" borderId="18" xfId="14" applyFill="1" applyBorder="1">
      <alignment vertical="center"/>
    </xf>
    <xf numFmtId="0" fontId="3" fillId="0" borderId="39" xfId="14" applyBorder="1">
      <alignment vertical="center"/>
    </xf>
    <xf numFmtId="0" fontId="3" fillId="24" borderId="39" xfId="14" applyFill="1" applyBorder="1">
      <alignment vertical="center"/>
    </xf>
    <xf numFmtId="0" fontId="3" fillId="24" borderId="34" xfId="14" applyFill="1" applyBorder="1">
      <alignment vertical="center"/>
    </xf>
    <xf numFmtId="0" fontId="20" fillId="0" borderId="35" xfId="14" applyFont="1" applyBorder="1">
      <alignment vertical="center"/>
    </xf>
    <xf numFmtId="0" fontId="20" fillId="0" borderId="0" xfId="14" applyFont="1">
      <alignment vertical="center"/>
    </xf>
    <xf numFmtId="0" fontId="5" fillId="3" borderId="6" xfId="16" applyBorder="1">
      <alignment vertical="center"/>
    </xf>
    <xf numFmtId="0" fontId="5" fillId="3" borderId="7" xfId="16" applyBorder="1">
      <alignment vertical="center"/>
    </xf>
    <xf numFmtId="0" fontId="5" fillId="3" borderId="9" xfId="16" quotePrefix="1" applyBorder="1">
      <alignment vertical="center"/>
    </xf>
    <xf numFmtId="0" fontId="5" fillId="3" borderId="2" xfId="16" applyBorder="1">
      <alignment vertical="center"/>
    </xf>
    <xf numFmtId="0" fontId="5" fillId="3" borderId="9" xfId="16" applyBorder="1">
      <alignment vertical="center"/>
    </xf>
    <xf numFmtId="17" fontId="8" fillId="4" borderId="9" xfId="5" applyNumberFormat="1" applyBorder="1">
      <alignment vertical="center"/>
    </xf>
    <xf numFmtId="0" fontId="8" fillId="4" borderId="2" xfId="5" applyBorder="1">
      <alignment vertical="center"/>
    </xf>
    <xf numFmtId="0" fontId="8" fillId="4" borderId="9" xfId="5" applyBorder="1">
      <alignment vertical="center"/>
    </xf>
    <xf numFmtId="0" fontId="8" fillId="4" borderId="11" xfId="5" applyBorder="1">
      <alignment vertical="center"/>
    </xf>
    <xf numFmtId="0" fontId="8" fillId="4" borderId="12" xfId="5" applyBorder="1">
      <alignment vertical="center"/>
    </xf>
    <xf numFmtId="0" fontId="8" fillId="4" borderId="16" xfId="5" applyBorder="1">
      <alignment vertical="center"/>
    </xf>
    <xf numFmtId="0" fontId="3" fillId="0" borderId="18" xfId="14" applyBorder="1">
      <alignment vertical="center"/>
    </xf>
    <xf numFmtId="0" fontId="3" fillId="0" borderId="34" xfId="14" applyBorder="1">
      <alignment vertical="center"/>
    </xf>
    <xf numFmtId="0" fontId="8" fillId="4" borderId="56" xfId="5" applyBorder="1">
      <alignment vertical="center"/>
    </xf>
    <xf numFmtId="0" fontId="8" fillId="4" borderId="59" xfId="5" applyBorder="1">
      <alignment vertical="center"/>
    </xf>
    <xf numFmtId="0" fontId="8" fillId="4" borderId="41" xfId="5" applyBorder="1">
      <alignment vertical="center"/>
    </xf>
    <xf numFmtId="0" fontId="8" fillId="4" borderId="42" xfId="5" applyBorder="1">
      <alignment vertical="center"/>
    </xf>
    <xf numFmtId="17" fontId="8" fillId="4" borderId="2" xfId="5" applyNumberFormat="1" applyBorder="1">
      <alignment vertical="center"/>
    </xf>
    <xf numFmtId="2" fontId="28" fillId="21" borderId="10" xfId="11" applyNumberFormat="1" applyBorder="1" applyAlignment="1">
      <alignment horizontal="center" vertical="center"/>
    </xf>
    <xf numFmtId="2" fontId="28" fillId="21" borderId="13" xfId="11" applyNumberFormat="1" applyBorder="1" applyAlignment="1">
      <alignment horizontal="center" vertical="center"/>
    </xf>
    <xf numFmtId="0" fontId="5" fillId="3" borderId="35" xfId="16" applyBorder="1">
      <alignment vertical="center"/>
    </xf>
    <xf numFmtId="0" fontId="0" fillId="0" borderId="0" xfId="3" applyNumberFormat="1" applyFont="1">
      <alignment vertical="center"/>
    </xf>
    <xf numFmtId="9" fontId="28" fillId="21" borderId="35" xfId="11" applyNumberFormat="1" applyBorder="1">
      <alignment vertical="center"/>
    </xf>
    <xf numFmtId="9" fontId="28" fillId="21" borderId="60" xfId="11" applyNumberFormat="1" applyBorder="1">
      <alignment vertical="center"/>
    </xf>
    <xf numFmtId="0" fontId="3" fillId="0" borderId="0" xfId="14" quotePrefix="1">
      <alignment vertical="center"/>
    </xf>
    <xf numFmtId="10" fontId="3" fillId="0" borderId="0" xfId="14" applyNumberFormat="1">
      <alignment vertical="center"/>
    </xf>
    <xf numFmtId="0" fontId="29" fillId="25" borderId="61" xfId="14" applyFont="1" applyFill="1" applyBorder="1" applyAlignment="1">
      <alignment horizontal="center" vertical="center" wrapText="1"/>
    </xf>
    <xf numFmtId="0" fontId="29" fillId="25" borderId="62" xfId="14" applyFont="1" applyFill="1" applyBorder="1" applyAlignment="1">
      <alignment horizontal="center" vertical="center" wrapText="1"/>
    </xf>
    <xf numFmtId="0" fontId="3" fillId="2" borderId="0" xfId="14" applyFill="1">
      <alignment vertical="center"/>
    </xf>
    <xf numFmtId="0" fontId="29" fillId="25" borderId="63" xfId="14" applyFont="1" applyFill="1" applyBorder="1" applyAlignment="1">
      <alignment horizontal="center" vertical="center" wrapText="1"/>
    </xf>
    <xf numFmtId="3" fontId="30" fillId="2" borderId="63" xfId="14" applyNumberFormat="1" applyFont="1" applyFill="1" applyBorder="1" applyAlignment="1">
      <alignment horizontal="right" vertical="center" wrapText="1"/>
    </xf>
    <xf numFmtId="3" fontId="30" fillId="2" borderId="64" xfId="14" applyNumberFormat="1" applyFont="1" applyFill="1" applyBorder="1" applyAlignment="1">
      <alignment horizontal="right" vertical="center" wrapText="1"/>
    </xf>
    <xf numFmtId="0" fontId="29" fillId="25" borderId="65" xfId="14" applyFont="1" applyFill="1" applyBorder="1" applyAlignment="1">
      <alignment horizontal="center" vertical="center" wrapText="1"/>
    </xf>
    <xf numFmtId="0" fontId="30" fillId="2" borderId="65" xfId="14" applyFont="1" applyFill="1" applyBorder="1" applyAlignment="1">
      <alignment horizontal="right" vertical="center" wrapText="1"/>
    </xf>
    <xf numFmtId="0" fontId="30" fillId="2" borderId="66" xfId="14" applyFont="1" applyFill="1" applyBorder="1" applyAlignment="1">
      <alignment horizontal="right" vertical="center" wrapText="1"/>
    </xf>
    <xf numFmtId="9" fontId="0" fillId="0" borderId="0" xfId="3" applyFont="1">
      <alignment vertical="center"/>
    </xf>
    <xf numFmtId="0" fontId="3" fillId="17" borderId="0" xfId="14" quotePrefix="1" applyFill="1">
      <alignment vertical="center"/>
    </xf>
    <xf numFmtId="0" fontId="3" fillId="17" borderId="0" xfId="14" applyFill="1">
      <alignment vertical="center"/>
    </xf>
    <xf numFmtId="17" fontId="3" fillId="0" borderId="0" xfId="14" applyNumberFormat="1">
      <alignment vertical="center"/>
    </xf>
    <xf numFmtId="17" fontId="3" fillId="26" borderId="0" xfId="14" applyNumberFormat="1" applyFill="1">
      <alignment vertical="center"/>
    </xf>
    <xf numFmtId="0" fontId="3" fillId="26" borderId="0" xfId="14" applyFill="1">
      <alignment vertical="center"/>
    </xf>
    <xf numFmtId="0" fontId="8" fillId="4" borderId="0" xfId="5">
      <alignment vertical="center"/>
    </xf>
    <xf numFmtId="17" fontId="3" fillId="15" borderId="0" xfId="14" applyNumberFormat="1" applyFill="1">
      <alignment vertical="center"/>
    </xf>
    <xf numFmtId="0" fontId="3" fillId="15" borderId="0" xfId="14" applyFill="1">
      <alignment vertical="center"/>
    </xf>
    <xf numFmtId="0" fontId="3" fillId="16" borderId="0" xfId="14" quotePrefix="1" applyFill="1">
      <alignment vertical="center"/>
    </xf>
    <xf numFmtId="0" fontId="3" fillId="16" borderId="0" xfId="14" applyFill="1">
      <alignment vertical="center"/>
    </xf>
    <xf numFmtId="0" fontId="8" fillId="4" borderId="35" xfId="5" applyBorder="1">
      <alignment vertical="center"/>
    </xf>
    <xf numFmtId="17" fontId="8" fillId="4" borderId="0" xfId="5" applyNumberFormat="1">
      <alignment vertical="center"/>
    </xf>
    <xf numFmtId="0" fontId="31" fillId="0" borderId="0" xfId="17">
      <alignment vertical="center"/>
    </xf>
    <xf numFmtId="2" fontId="31" fillId="0" borderId="0" xfId="17" applyNumberFormat="1">
      <alignment vertical="center"/>
    </xf>
    <xf numFmtId="2" fontId="3" fillId="0" borderId="0" xfId="14" applyNumberFormat="1">
      <alignment vertical="center"/>
    </xf>
    <xf numFmtId="0" fontId="3" fillId="22" borderId="0" xfId="12">
      <alignment vertical="center"/>
    </xf>
    <xf numFmtId="0" fontId="3" fillId="22" borderId="35" xfId="12" applyBorder="1">
      <alignment vertical="center"/>
    </xf>
    <xf numFmtId="0" fontId="8" fillId="4" borderId="0" xfId="5" applyAlignment="1">
      <alignment horizontal="center" vertical="center"/>
    </xf>
    <xf numFmtId="0" fontId="5" fillId="3" borderId="0" xfId="16" applyAlignment="1">
      <alignment horizontal="center" vertical="center"/>
    </xf>
    <xf numFmtId="0" fontId="8" fillId="4" borderId="2" xfId="5" quotePrefix="1" applyBorder="1">
      <alignment vertical="center"/>
    </xf>
    <xf numFmtId="0" fontId="5" fillId="3" borderId="0" xfId="16">
      <alignment vertical="center"/>
    </xf>
    <xf numFmtId="0" fontId="5" fillId="3" borderId="2" xfId="16" quotePrefix="1" applyBorder="1">
      <alignment vertical="center"/>
    </xf>
    <xf numFmtId="0" fontId="3" fillId="0" borderId="0" xfId="14" applyAlignment="1"/>
    <xf numFmtId="2" fontId="3" fillId="0" borderId="0" xfId="14" applyNumberFormat="1" applyAlignment="1"/>
    <xf numFmtId="0" fontId="28" fillId="21" borderId="57" xfId="11" applyBorder="1" applyAlignment="1">
      <alignment vertical="center" wrapText="1"/>
    </xf>
    <xf numFmtId="9" fontId="28" fillId="21" borderId="58" xfId="11" applyNumberFormat="1" applyBorder="1">
      <alignment vertical="center"/>
    </xf>
    <xf numFmtId="9" fontId="0" fillId="0" borderId="0" xfId="15" applyNumberFormat="1" applyFont="1">
      <alignment vertical="center"/>
    </xf>
    <xf numFmtId="0" fontId="0" fillId="0" borderId="0" xfId="15" applyNumberFormat="1" applyFont="1">
      <alignment vertical="center"/>
    </xf>
    <xf numFmtId="0" fontId="28" fillId="21" borderId="0" xfId="11">
      <alignment vertical="center"/>
    </xf>
    <xf numFmtId="9" fontId="28" fillId="21" borderId="0" xfId="11" applyNumberFormat="1">
      <alignment vertical="center"/>
    </xf>
    <xf numFmtId="9" fontId="3" fillId="22" borderId="0" xfId="12" applyNumberFormat="1">
      <alignment vertical="center"/>
    </xf>
    <xf numFmtId="11" fontId="3" fillId="0" borderId="0" xfId="19" applyNumberFormat="1"/>
    <xf numFmtId="3" fontId="3" fillId="0" borderId="0" xfId="14" applyNumberFormat="1" applyAlignment="1">
      <alignment horizontal="right"/>
    </xf>
    <xf numFmtId="11" fontId="3" fillId="0" borderId="0" xfId="14" applyNumberFormat="1">
      <alignment vertical="center"/>
    </xf>
    <xf numFmtId="9" fontId="18" fillId="9" borderId="36" xfId="7" applyNumberFormat="1">
      <alignment vertical="center"/>
    </xf>
    <xf numFmtId="0" fontId="8" fillId="4" borderId="18" xfId="5" applyBorder="1">
      <alignment vertical="center"/>
    </xf>
    <xf numFmtId="2" fontId="3" fillId="0" borderId="67" xfId="14" applyNumberFormat="1" applyBorder="1">
      <alignment vertical="center"/>
    </xf>
    <xf numFmtId="2" fontId="3" fillId="0" borderId="68" xfId="14" applyNumberFormat="1" applyBorder="1">
      <alignment vertical="center"/>
    </xf>
    <xf numFmtId="2" fontId="3" fillId="0" borderId="60" xfId="14" applyNumberFormat="1" applyBorder="1">
      <alignment vertical="center"/>
    </xf>
    <xf numFmtId="2" fontId="3" fillId="0" borderId="39" xfId="14" applyNumberFormat="1" applyBorder="1">
      <alignment vertical="center"/>
    </xf>
    <xf numFmtId="2" fontId="28" fillId="21" borderId="0" xfId="11" applyNumberFormat="1">
      <alignment vertical="center"/>
    </xf>
    <xf numFmtId="9" fontId="3" fillId="0" borderId="0" xfId="14" applyNumberFormat="1">
      <alignment vertical="center"/>
    </xf>
    <xf numFmtId="2" fontId="3" fillId="22" borderId="0" xfId="12" applyNumberFormat="1">
      <alignment vertical="center"/>
    </xf>
    <xf numFmtId="2" fontId="3" fillId="0" borderId="21" xfId="14" applyNumberFormat="1" applyBorder="1">
      <alignment vertical="center"/>
    </xf>
    <xf numFmtId="10" fontId="0" fillId="0" borderId="0" xfId="3" applyNumberFormat="1" applyFont="1">
      <alignment vertical="center"/>
    </xf>
    <xf numFmtId="2" fontId="3" fillId="0" borderId="34" xfId="14" applyNumberFormat="1" applyBorder="1">
      <alignment vertical="center"/>
    </xf>
    <xf numFmtId="2" fontId="3" fillId="11" borderId="0" xfId="9" applyNumberFormat="1">
      <alignment vertical="center"/>
    </xf>
    <xf numFmtId="0" fontId="3" fillId="6" borderId="14" xfId="6" applyAlignment="1">
      <alignment vertical="center"/>
    </xf>
    <xf numFmtId="0" fontId="3" fillId="28" borderId="16" xfId="21" applyBorder="1" applyAlignment="1"/>
    <xf numFmtId="0" fontId="3" fillId="28" borderId="18" xfId="21" applyBorder="1" applyAlignment="1"/>
    <xf numFmtId="0" fontId="3" fillId="28" borderId="20" xfId="21" applyBorder="1" applyAlignment="1"/>
    <xf numFmtId="0" fontId="3" fillId="28" borderId="21" xfId="21" applyBorder="1" applyAlignment="1"/>
    <xf numFmtId="0" fontId="3" fillId="27" borderId="9" xfId="20" applyBorder="1" applyAlignment="1"/>
    <xf numFmtId="0" fontId="3" fillId="27" borderId="10" xfId="20" applyBorder="1" applyAlignment="1"/>
    <xf numFmtId="0" fontId="0" fillId="0" borderId="4" xfId="0" applyBorder="1"/>
    <xf numFmtId="41" fontId="0" fillId="0" borderId="0" xfId="1" applyFont="1"/>
    <xf numFmtId="41" fontId="0" fillId="0" borderId="0" xfId="0" applyNumberFormat="1"/>
    <xf numFmtId="41" fontId="0" fillId="0" borderId="0" xfId="0" applyNumberFormat="1" applyAlignment="1">
      <alignment vertical="center"/>
    </xf>
    <xf numFmtId="41" fontId="4" fillId="2" borderId="1" xfId="1" applyFont="1" applyFill="1" applyBorder="1" applyAlignment="1">
      <alignment horizontal="right" vertical="center" wrapText="1"/>
    </xf>
    <xf numFmtId="41" fontId="4" fillId="2" borderId="0" xfId="1" applyFont="1" applyFill="1" applyAlignment="1">
      <alignment horizontal="right" vertical="center" wrapText="1"/>
    </xf>
    <xf numFmtId="176" fontId="4" fillId="2" borderId="0" xfId="1" applyNumberFormat="1" applyFont="1" applyFill="1" applyAlignment="1">
      <alignment horizontal="right" vertical="center" wrapText="1"/>
    </xf>
    <xf numFmtId="178" fontId="0" fillId="0" borderId="0" xfId="0" applyNumberFormat="1"/>
    <xf numFmtId="179" fontId="0" fillId="0" borderId="0" xfId="0" applyNumberFormat="1"/>
    <xf numFmtId="176" fontId="0" fillId="0" borderId="0" xfId="0" applyNumberFormat="1"/>
    <xf numFmtId="41" fontId="17" fillId="0" borderId="0" xfId="1" applyFont="1"/>
    <xf numFmtId="41" fontId="24" fillId="3" borderId="35" xfId="1" applyFont="1" applyFill="1" applyBorder="1" applyAlignment="1">
      <alignment vertical="center"/>
    </xf>
    <xf numFmtId="41" fontId="17" fillId="0" borderId="0" xfId="0" applyNumberFormat="1" applyFont="1"/>
    <xf numFmtId="41" fontId="25" fillId="0" borderId="0" xfId="1" applyFont="1"/>
    <xf numFmtId="41" fontId="17" fillId="18" borderId="0" xfId="1" applyFont="1" applyFill="1"/>
    <xf numFmtId="41" fontId="25" fillId="18" borderId="0" xfId="1" applyFont="1" applyFill="1"/>
    <xf numFmtId="41" fontId="7" fillId="0" borderId="0" xfId="1" applyFont="1"/>
    <xf numFmtId="43" fontId="7" fillId="0" borderId="0" xfId="1" applyNumberFormat="1" applyFont="1"/>
    <xf numFmtId="180" fontId="7" fillId="0" borderId="0" xfId="3" applyNumberFormat="1" applyFont="1" applyAlignment="1"/>
    <xf numFmtId="181" fontId="23" fillId="0" borderId="0" xfId="0" applyNumberFormat="1" applyFont="1"/>
    <xf numFmtId="181" fontId="0" fillId="0" borderId="0" xfId="0" applyNumberFormat="1"/>
    <xf numFmtId="41" fontId="17" fillId="0" borderId="2" xfId="1" applyFont="1" applyBorder="1"/>
    <xf numFmtId="41" fontId="23" fillId="17" borderId="2" xfId="1" applyFont="1" applyFill="1" applyBorder="1"/>
    <xf numFmtId="41" fontId="23" fillId="13" borderId="2" xfId="1" applyFont="1" applyFill="1" applyBorder="1"/>
    <xf numFmtId="41" fontId="0" fillId="13" borderId="2" xfId="1" applyFont="1" applyFill="1" applyBorder="1"/>
    <xf numFmtId="177" fontId="0" fillId="0" borderId="0" xfId="1" applyNumberFormat="1" applyFont="1"/>
    <xf numFmtId="43" fontId="23" fillId="0" borderId="2" xfId="0" applyNumberFormat="1" applyFont="1" applyBorder="1"/>
    <xf numFmtId="182" fontId="23" fillId="0" borderId="2" xfId="0" applyNumberFormat="1" applyFont="1" applyBorder="1"/>
    <xf numFmtId="183" fontId="0" fillId="0" borderId="2" xfId="0" applyNumberFormat="1" applyBorder="1"/>
    <xf numFmtId="43" fontId="0" fillId="0" borderId="2" xfId="0" applyNumberFormat="1" applyBorder="1"/>
    <xf numFmtId="41" fontId="0" fillId="0" borderId="2" xfId="1" applyFont="1" applyBorder="1"/>
    <xf numFmtId="41" fontId="23" fillId="0" borderId="2" xfId="0" applyNumberFormat="1" applyFont="1" applyBorder="1"/>
    <xf numFmtId="184" fontId="0" fillId="0" borderId="2" xfId="0" applyNumberFormat="1" applyBorder="1"/>
    <xf numFmtId="43" fontId="0" fillId="0" borderId="0" xfId="0" applyNumberFormat="1"/>
    <xf numFmtId="185" fontId="0" fillId="0" borderId="0" xfId="0" applyNumberFormat="1"/>
    <xf numFmtId="41" fontId="0" fillId="0" borderId="51" xfId="1" applyFont="1" applyBorder="1"/>
    <xf numFmtId="41" fontId="0" fillId="0" borderId="52" xfId="1" applyFont="1" applyBorder="1"/>
    <xf numFmtId="41" fontId="0" fillId="0" borderId="53" xfId="1" applyFont="1" applyBorder="1"/>
    <xf numFmtId="41" fontId="0" fillId="12" borderId="0" xfId="1" applyFont="1" applyFill="1"/>
    <xf numFmtId="41" fontId="0" fillId="0" borderId="55" xfId="1" applyFont="1" applyBorder="1"/>
    <xf numFmtId="186" fontId="0" fillId="0" borderId="0" xfId="0" applyNumberFormat="1"/>
    <xf numFmtId="187" fontId="0" fillId="0" borderId="0" xfId="1" applyNumberFormat="1" applyFont="1"/>
    <xf numFmtId="41" fontId="7" fillId="0" borderId="2" xfId="1" applyFont="1" applyBorder="1"/>
    <xf numFmtId="41" fontId="16" fillId="0" borderId="2" xfId="1" applyFont="1" applyBorder="1"/>
    <xf numFmtId="176" fontId="7" fillId="0" borderId="2" xfId="1" applyNumberFormat="1" applyFont="1" applyBorder="1"/>
    <xf numFmtId="176" fontId="16" fillId="0" borderId="2" xfId="1" applyNumberFormat="1" applyFont="1" applyBorder="1"/>
    <xf numFmtId="176" fontId="17" fillId="0" borderId="2" xfId="1" applyNumberFormat="1" applyFont="1" applyBorder="1"/>
    <xf numFmtId="43" fontId="16" fillId="0" borderId="2" xfId="0" applyNumberFormat="1" applyFont="1" applyBorder="1"/>
    <xf numFmtId="43" fontId="17" fillId="0" borderId="2" xfId="0" applyNumberFormat="1" applyFont="1" applyBorder="1"/>
    <xf numFmtId="41" fontId="17" fillId="0" borderId="2" xfId="1" applyFont="1" applyBorder="1" applyAlignment="1">
      <alignment vertical="center"/>
    </xf>
    <xf numFmtId="41" fontId="17" fillId="0" borderId="2" xfId="1" applyFont="1" applyBorder="1" applyAlignment="1">
      <alignment vertical="center" wrapText="1"/>
    </xf>
    <xf numFmtId="41" fontId="0" fillId="18" borderId="0" xfId="1" applyFont="1" applyFill="1"/>
    <xf numFmtId="41" fontId="17" fillId="5" borderId="2" xfId="1" applyFont="1" applyFill="1" applyBorder="1"/>
    <xf numFmtId="177" fontId="23" fillId="13" borderId="0" xfId="1" applyNumberFormat="1" applyFont="1" applyFill="1"/>
    <xf numFmtId="187" fontId="2" fillId="0" borderId="2" xfId="1" applyNumberFormat="1" applyFont="1" applyBorder="1"/>
    <xf numFmtId="43" fontId="23" fillId="13" borderId="0" xfId="0" applyNumberFormat="1" applyFont="1" applyFill="1"/>
    <xf numFmtId="41" fontId="0" fillId="0" borderId="10" xfId="1" applyFont="1" applyBorder="1"/>
    <xf numFmtId="41" fontId="17" fillId="5" borderId="0" xfId="1" applyFont="1" applyFill="1"/>
    <xf numFmtId="43" fontId="0" fillId="0" borderId="0" xfId="1" applyNumberFormat="1" applyFont="1"/>
    <xf numFmtId="177" fontId="23" fillId="13" borderId="38" xfId="1" applyNumberFormat="1" applyFont="1" applyFill="1" applyBorder="1"/>
    <xf numFmtId="177" fontId="0" fillId="0" borderId="38" xfId="1" applyNumberFormat="1" applyFont="1" applyBorder="1"/>
    <xf numFmtId="177" fontId="0" fillId="0" borderId="18" xfId="1" applyNumberFormat="1" applyFont="1" applyBorder="1"/>
    <xf numFmtId="43" fontId="0" fillId="0" borderId="10" xfId="0" applyNumberFormat="1" applyBorder="1"/>
    <xf numFmtId="177" fontId="0" fillId="0" borderId="21" xfId="1" applyNumberFormat="1" applyFont="1" applyBorder="1"/>
    <xf numFmtId="43" fontId="0" fillId="0" borderId="12" xfId="0" applyNumberFormat="1" applyBorder="1"/>
    <xf numFmtId="43" fontId="0" fillId="0" borderId="13" xfId="0" applyNumberFormat="1" applyBorder="1"/>
    <xf numFmtId="177" fontId="23" fillId="13" borderId="39" xfId="0" applyNumberFormat="1" applyFont="1" applyFill="1" applyBorder="1"/>
    <xf numFmtId="177" fontId="0" fillId="0" borderId="39" xfId="0" applyNumberFormat="1" applyBorder="1"/>
    <xf numFmtId="177" fontId="0" fillId="0" borderId="34" xfId="0" applyNumberFormat="1" applyBorder="1"/>
    <xf numFmtId="176" fontId="8" fillId="4" borderId="2" xfId="5" applyNumberFormat="1" applyBorder="1" applyAlignment="1"/>
    <xf numFmtId="41" fontId="3" fillId="11" borderId="2" xfId="9" applyNumberFormat="1" applyBorder="1" applyAlignment="1"/>
    <xf numFmtId="177" fontId="3" fillId="11" borderId="2" xfId="9" applyNumberFormat="1" applyBorder="1" applyAlignment="1"/>
    <xf numFmtId="176" fontId="0" fillId="0" borderId="0" xfId="1" applyNumberFormat="1" applyFont="1"/>
    <xf numFmtId="180" fontId="22" fillId="13" borderId="2" xfId="0" applyNumberFormat="1" applyFont="1" applyFill="1" applyBorder="1" applyAlignment="1">
      <alignment vertical="center"/>
    </xf>
    <xf numFmtId="188" fontId="0" fillId="0" borderId="0" xfId="0" applyNumberFormat="1"/>
    <xf numFmtId="180" fontId="26" fillId="5" borderId="2" xfId="0" applyNumberFormat="1" applyFont="1" applyFill="1" applyBorder="1" applyAlignment="1">
      <alignment vertical="center"/>
    </xf>
    <xf numFmtId="43" fontId="0" fillId="0" borderId="21" xfId="0" applyNumberFormat="1" applyBorder="1"/>
    <xf numFmtId="43" fontId="23" fillId="13" borderId="7" xfId="0" applyNumberFormat="1" applyFont="1" applyFill="1" applyBorder="1"/>
    <xf numFmtId="43" fontId="23" fillId="0" borderId="10" xfId="0" applyNumberFormat="1" applyFont="1" applyBorder="1"/>
    <xf numFmtId="180" fontId="0" fillId="0" borderId="0" xfId="0" quotePrefix="1" applyNumberFormat="1"/>
    <xf numFmtId="177" fontId="0" fillId="0" borderId="21" xfId="0" applyNumberFormat="1" applyBorder="1"/>
    <xf numFmtId="177" fontId="0" fillId="0" borderId="0" xfId="0" applyNumberFormat="1"/>
    <xf numFmtId="185" fontId="0" fillId="0" borderId="49" xfId="0" applyNumberFormat="1" applyBorder="1"/>
    <xf numFmtId="185" fontId="0" fillId="0" borderId="50" xfId="0" applyNumberFormat="1" applyBorder="1"/>
    <xf numFmtId="43" fontId="0" fillId="0" borderId="39" xfId="0" applyNumberFormat="1" applyBorder="1"/>
    <xf numFmtId="180" fontId="0" fillId="0" borderId="0" xfId="0" applyNumberFormat="1"/>
    <xf numFmtId="43" fontId="23" fillId="0" borderId="12" xfId="0" applyNumberFormat="1" applyFont="1" applyBorder="1"/>
    <xf numFmtId="43" fontId="23" fillId="14" borderId="7" xfId="0" applyNumberFormat="1" applyFont="1" applyFill="1" applyBorder="1"/>
    <xf numFmtId="43" fontId="23" fillId="14" borderId="8" xfId="0" applyNumberFormat="1" applyFont="1" applyFill="1" applyBorder="1"/>
    <xf numFmtId="43" fontId="23" fillId="12" borderId="12" xfId="0" applyNumberFormat="1" applyFont="1" applyFill="1" applyBorder="1"/>
    <xf numFmtId="43" fontId="0" fillId="0" borderId="34" xfId="0" applyNumberFormat="1" applyBorder="1"/>
    <xf numFmtId="43" fontId="0" fillId="0" borderId="38" xfId="0" applyNumberFormat="1" applyBorder="1"/>
    <xf numFmtId="43" fontId="0" fillId="0" borderId="18" xfId="0" applyNumberFormat="1" applyBorder="1"/>
    <xf numFmtId="43" fontId="23" fillId="0" borderId="5" xfId="0" applyNumberFormat="1" applyFont="1" applyBorder="1"/>
    <xf numFmtId="43" fontId="23" fillId="0" borderId="40" xfId="0" applyNumberFormat="1" applyFont="1" applyBorder="1"/>
    <xf numFmtId="43" fontId="23" fillId="13" borderId="5" xfId="0" applyNumberFormat="1" applyFont="1" applyFill="1" applyBorder="1"/>
    <xf numFmtId="43" fontId="0" fillId="14" borderId="45" xfId="0" applyNumberFormat="1" applyFill="1" applyBorder="1"/>
    <xf numFmtId="43" fontId="0" fillId="14" borderId="46" xfId="0" applyNumberFormat="1" applyFill="1" applyBorder="1"/>
    <xf numFmtId="43" fontId="23" fillId="15" borderId="10" xfId="0" applyNumberFormat="1" applyFont="1" applyFill="1" applyBorder="1"/>
    <xf numFmtId="43" fontId="23" fillId="16" borderId="10" xfId="0" applyNumberFormat="1" applyFont="1" applyFill="1" applyBorder="1"/>
    <xf numFmtId="177" fontId="23" fillId="12" borderId="12" xfId="0" applyNumberFormat="1" applyFont="1" applyFill="1" applyBorder="1"/>
    <xf numFmtId="177" fontId="23" fillId="12" borderId="13" xfId="0" applyNumberFormat="1" applyFont="1" applyFill="1" applyBorder="1"/>
    <xf numFmtId="177" fontId="0" fillId="13" borderId="0" xfId="0" applyNumberFormat="1" applyFill="1"/>
    <xf numFmtId="43" fontId="0" fillId="0" borderId="3" xfId="0" applyNumberFormat="1" applyBorder="1"/>
    <xf numFmtId="43" fontId="0" fillId="0" borderId="43" xfId="0" applyNumberFormat="1" applyBorder="1"/>
    <xf numFmtId="43" fontId="0" fillId="12" borderId="0" xfId="0" applyNumberFormat="1" applyFill="1"/>
    <xf numFmtId="41" fontId="0" fillId="0" borderId="39" xfId="15" applyFont="1" applyBorder="1">
      <alignment vertical="center"/>
    </xf>
    <xf numFmtId="41" fontId="0" fillId="0" borderId="34" xfId="15" applyFont="1" applyBorder="1">
      <alignment vertical="center"/>
    </xf>
    <xf numFmtId="41" fontId="0" fillId="0" borderId="0" xfId="15" applyFont="1">
      <alignment vertical="center"/>
    </xf>
    <xf numFmtId="176" fontId="19" fillId="10" borderId="58" xfId="8" applyNumberFormat="1" applyBorder="1">
      <alignment vertical="center"/>
    </xf>
    <xf numFmtId="176" fontId="0" fillId="0" borderId="0" xfId="15" applyNumberFormat="1" applyFont="1">
      <alignment vertical="center"/>
    </xf>
    <xf numFmtId="43" fontId="28" fillId="21" borderId="9" xfId="11" applyNumberFormat="1" applyBorder="1" applyAlignment="1">
      <alignment horizontal="center" vertical="center"/>
    </xf>
    <xf numFmtId="43" fontId="28" fillId="21" borderId="2" xfId="11" applyNumberFormat="1" applyBorder="1" applyAlignment="1">
      <alignment horizontal="center" vertical="center"/>
    </xf>
    <xf numFmtId="43" fontId="28" fillId="21" borderId="11" xfId="11" applyNumberFormat="1" applyBorder="1" applyAlignment="1">
      <alignment horizontal="center" vertical="center"/>
    </xf>
    <xf numFmtId="43" fontId="28" fillId="21" borderId="12" xfId="11" applyNumberFormat="1" applyBorder="1" applyAlignment="1">
      <alignment horizontal="center" vertical="center"/>
    </xf>
    <xf numFmtId="43" fontId="3" fillId="0" borderId="0" xfId="14" applyNumberFormat="1">
      <alignment vertical="center"/>
    </xf>
    <xf numFmtId="41" fontId="0" fillId="0" borderId="21" xfId="15" applyFont="1" applyBorder="1">
      <alignment vertical="center"/>
    </xf>
    <xf numFmtId="41" fontId="3" fillId="0" borderId="0" xfId="14" applyNumberFormat="1">
      <alignment vertical="center"/>
    </xf>
    <xf numFmtId="41" fontId="3" fillId="0" borderId="21" xfId="14" applyNumberFormat="1" applyBorder="1">
      <alignment vertical="center"/>
    </xf>
    <xf numFmtId="183" fontId="3" fillId="0" borderId="0" xfId="14" applyNumberFormat="1">
      <alignment vertical="center"/>
    </xf>
    <xf numFmtId="183" fontId="3" fillId="0" borderId="21" xfId="14" applyNumberFormat="1" applyBorder="1">
      <alignment vertical="center"/>
    </xf>
    <xf numFmtId="183" fontId="3" fillId="0" borderId="39" xfId="14" applyNumberFormat="1" applyBorder="1">
      <alignment vertical="center"/>
    </xf>
    <xf numFmtId="183" fontId="3" fillId="0" borderId="34" xfId="14" applyNumberFormat="1" applyBorder="1">
      <alignment vertical="center"/>
    </xf>
    <xf numFmtId="41" fontId="0" fillId="17" borderId="0" xfId="15" applyFont="1" applyFill="1">
      <alignment vertical="center"/>
    </xf>
    <xf numFmtId="177" fontId="0" fillId="24" borderId="67" xfId="15" applyNumberFormat="1" applyFont="1" applyFill="1" applyBorder="1">
      <alignment vertical="center"/>
    </xf>
    <xf numFmtId="177" fontId="0" fillId="24" borderId="68" xfId="15" applyNumberFormat="1" applyFont="1" applyFill="1" applyBorder="1">
      <alignment vertical="center"/>
    </xf>
    <xf numFmtId="177" fontId="0" fillId="24" borderId="60" xfId="15" applyNumberFormat="1" applyFont="1" applyFill="1" applyBorder="1">
      <alignment vertical="center"/>
    </xf>
    <xf numFmtId="177" fontId="0" fillId="0" borderId="0" xfId="15" applyNumberFormat="1" applyFont="1">
      <alignment vertical="center"/>
    </xf>
    <xf numFmtId="41" fontId="0" fillId="26" borderId="0" xfId="15" applyFont="1" applyFill="1">
      <alignment vertical="center"/>
    </xf>
    <xf numFmtId="183" fontId="3" fillId="26" borderId="0" xfId="14" applyNumberFormat="1" applyFill="1">
      <alignment vertical="center"/>
    </xf>
    <xf numFmtId="41" fontId="0" fillId="15" borderId="0" xfId="15" applyFont="1" applyFill="1">
      <alignment vertical="center"/>
    </xf>
    <xf numFmtId="41" fontId="0" fillId="16" borderId="0" xfId="15" applyFont="1" applyFill="1">
      <alignment vertical="center"/>
    </xf>
    <xf numFmtId="176" fontId="3" fillId="0" borderId="0" xfId="14" applyNumberFormat="1">
      <alignment vertical="center"/>
    </xf>
    <xf numFmtId="190" fontId="8" fillId="4" borderId="0" xfId="5" applyNumberFormat="1">
      <alignment vertical="center"/>
    </xf>
    <xf numFmtId="181" fontId="8" fillId="4" borderId="0" xfId="5" applyNumberFormat="1">
      <alignment vertical="center"/>
    </xf>
    <xf numFmtId="43" fontId="8" fillId="4" borderId="2" xfId="5" applyNumberFormat="1" applyBorder="1">
      <alignment vertical="center"/>
    </xf>
    <xf numFmtId="185" fontId="8" fillId="4" borderId="2" xfId="5" applyNumberFormat="1" applyBorder="1">
      <alignment vertical="center"/>
    </xf>
    <xf numFmtId="41" fontId="5" fillId="3" borderId="2" xfId="18" applyNumberFormat="1" applyBorder="1" applyAlignment="1">
      <alignment vertical="center"/>
    </xf>
    <xf numFmtId="41" fontId="5" fillId="3" borderId="0" xfId="18" applyNumberFormat="1" applyAlignment="1">
      <alignment vertical="center"/>
    </xf>
    <xf numFmtId="43" fontId="5" fillId="3" borderId="2" xfId="16" applyNumberFormat="1" applyBorder="1">
      <alignment vertical="center"/>
    </xf>
    <xf numFmtId="43" fontId="5" fillId="3" borderId="0" xfId="16" applyNumberFormat="1">
      <alignment vertical="center"/>
    </xf>
    <xf numFmtId="43" fontId="3" fillId="23" borderId="2" xfId="13" applyNumberFormat="1" applyBorder="1">
      <alignment vertical="center"/>
    </xf>
    <xf numFmtId="43" fontId="3" fillId="22" borderId="2" xfId="12" applyNumberFormat="1" applyBorder="1">
      <alignment vertical="center"/>
    </xf>
    <xf numFmtId="43" fontId="3" fillId="0" borderId="21" xfId="14" applyNumberFormat="1" applyBorder="1">
      <alignment vertical="center"/>
    </xf>
    <xf numFmtId="41" fontId="0" fillId="0" borderId="69" xfId="15" applyFont="1" applyBorder="1" applyAlignment="1">
      <alignment horizontal="right" vertical="center"/>
    </xf>
    <xf numFmtId="191" fontId="0" fillId="0" borderId="0" xfId="3" applyNumberFormat="1" applyFont="1">
      <alignment vertical="center"/>
    </xf>
    <xf numFmtId="180" fontId="0" fillId="0" borderId="0" xfId="3" applyNumberFormat="1" applyFont="1">
      <alignment vertical="center"/>
    </xf>
    <xf numFmtId="192" fontId="0" fillId="0" borderId="0" xfId="3" applyNumberFormat="1" applyFont="1">
      <alignment vertical="center"/>
    </xf>
    <xf numFmtId="43" fontId="8" fillId="4" borderId="21" xfId="5" applyNumberFormat="1" applyBorder="1">
      <alignment vertical="center"/>
    </xf>
    <xf numFmtId="43" fontId="8" fillId="4" borderId="34" xfId="5" applyNumberFormat="1" applyBorder="1">
      <alignment vertical="center"/>
    </xf>
    <xf numFmtId="188" fontId="28" fillId="21" borderId="0" xfId="11" applyNumberFormat="1">
      <alignment vertical="center"/>
    </xf>
    <xf numFmtId="184" fontId="28" fillId="21" borderId="0" xfId="11" applyNumberFormat="1">
      <alignment vertical="center"/>
    </xf>
    <xf numFmtId="184" fontId="3" fillId="0" borderId="0" xfId="14" applyNumberFormat="1">
      <alignment vertical="center"/>
    </xf>
    <xf numFmtId="188" fontId="3" fillId="22" borderId="0" xfId="12" applyNumberFormat="1">
      <alignment vertical="center"/>
    </xf>
    <xf numFmtId="184" fontId="3" fillId="22" borderId="0" xfId="12" applyNumberFormat="1">
      <alignment vertical="center"/>
    </xf>
    <xf numFmtId="193" fontId="3" fillId="0" borderId="0" xfId="14" applyNumberFormat="1">
      <alignment vertical="center"/>
    </xf>
    <xf numFmtId="194" fontId="8" fillId="4" borderId="0" xfId="5" applyNumberFormat="1">
      <alignment vertical="center"/>
    </xf>
    <xf numFmtId="194" fontId="28" fillId="21" borderId="0" xfId="11" applyNumberFormat="1">
      <alignment vertical="center"/>
    </xf>
    <xf numFmtId="182" fontId="3" fillId="0" borderId="0" xfId="14" applyNumberFormat="1">
      <alignment vertical="center"/>
    </xf>
    <xf numFmtId="194" fontId="3" fillId="22" borderId="0" xfId="12" applyNumberFormat="1">
      <alignment vertical="center"/>
    </xf>
    <xf numFmtId="195" fontId="3" fillId="0" borderId="0" xfId="14" applyNumberFormat="1">
      <alignment vertical="center"/>
    </xf>
    <xf numFmtId="182" fontId="3" fillId="22" borderId="0" xfId="12" applyNumberFormat="1">
      <alignment vertical="center"/>
    </xf>
    <xf numFmtId="194" fontId="3" fillId="0" borderId="0" xfId="14" applyNumberFormat="1">
      <alignment vertical="center"/>
    </xf>
    <xf numFmtId="196" fontId="3" fillId="0" borderId="0" xfId="14" applyNumberFormat="1">
      <alignment vertical="center"/>
    </xf>
    <xf numFmtId="182" fontId="28" fillId="21" borderId="0" xfId="11" applyNumberFormat="1">
      <alignment vertical="center"/>
    </xf>
    <xf numFmtId="197" fontId="3" fillId="0" borderId="0" xfId="14" applyNumberFormat="1">
      <alignment vertical="center"/>
    </xf>
    <xf numFmtId="184" fontId="8" fillId="4" borderId="0" xfId="5" applyNumberFormat="1">
      <alignment vertical="center"/>
    </xf>
    <xf numFmtId="197" fontId="8" fillId="4" borderId="0" xfId="5" applyNumberFormat="1">
      <alignment vertical="center"/>
    </xf>
    <xf numFmtId="43" fontId="8" fillId="4" borderId="0" xfId="5" applyNumberFormat="1">
      <alignment vertical="center"/>
    </xf>
    <xf numFmtId="43" fontId="3" fillId="6" borderId="14" xfId="6" applyNumberFormat="1" applyAlignment="1">
      <alignment vertical="center"/>
    </xf>
    <xf numFmtId="10" fontId="0" fillId="0" borderId="0" xfId="0" applyNumberFormat="1"/>
    <xf numFmtId="0" fontId="0" fillId="0" borderId="5" xfId="0" applyBorder="1"/>
    <xf numFmtId="0" fontId="0" fillId="0" borderId="39" xfId="0" applyBorder="1"/>
    <xf numFmtId="0" fontId="0" fillId="0" borderId="40" xfId="0" applyBorder="1"/>
    <xf numFmtId="0" fontId="0" fillId="0" borderId="49" xfId="0" applyBorder="1"/>
    <xf numFmtId="9" fontId="3" fillId="0" borderId="0" xfId="3">
      <alignment vertical="center"/>
    </xf>
    <xf numFmtId="10" fontId="3" fillId="0" borderId="0" xfId="3" applyNumberFormat="1">
      <alignment vertical="center"/>
    </xf>
    <xf numFmtId="10" fontId="19" fillId="29" borderId="0" xfId="22" applyNumberFormat="1">
      <alignment vertical="center"/>
    </xf>
    <xf numFmtId="180" fontId="19" fillId="29" borderId="0" xfId="22" applyNumberFormat="1">
      <alignment vertical="center"/>
    </xf>
    <xf numFmtId="0" fontId="2" fillId="0" borderId="0" xfId="4"/>
    <xf numFmtId="180" fontId="19" fillId="29" borderId="0" xfId="22" applyNumberFormat="1" applyAlignment="1"/>
    <xf numFmtId="10" fontId="19" fillId="29" borderId="0" xfId="22" applyNumberFormat="1" applyAlignment="1"/>
    <xf numFmtId="9" fontId="19" fillId="29" borderId="0" xfId="22" applyNumberFormat="1" applyAlignment="1"/>
    <xf numFmtId="0" fontId="19" fillId="29" borderId="0" xfId="22" applyNumberFormat="1">
      <alignment vertical="center"/>
    </xf>
    <xf numFmtId="9" fontId="19" fillId="29" borderId="0" xfId="22" applyNumberFormat="1">
      <alignment vertical="center"/>
    </xf>
    <xf numFmtId="2" fontId="19" fillId="29" borderId="0" xfId="22" applyNumberFormat="1" applyAlignment="1"/>
    <xf numFmtId="2" fontId="19" fillId="29" borderId="0" xfId="22" applyNumberFormat="1">
      <alignment vertical="center"/>
    </xf>
    <xf numFmtId="0" fontId="0" fillId="0" borderId="71" xfId="0" applyBorder="1"/>
    <xf numFmtId="43" fontId="0" fillId="0" borderId="71" xfId="0" applyNumberFormat="1" applyBorder="1"/>
    <xf numFmtId="177" fontId="0" fillId="0" borderId="71" xfId="0" applyNumberFormat="1" applyBorder="1"/>
    <xf numFmtId="0" fontId="31" fillId="0" borderId="71" xfId="17" applyBorder="1">
      <alignment vertical="center"/>
    </xf>
    <xf numFmtId="2" fontId="0" fillId="0" borderId="71" xfId="0" applyNumberFormat="1" applyBorder="1"/>
    <xf numFmtId="41" fontId="3" fillId="0" borderId="0" xfId="1"/>
    <xf numFmtId="0" fontId="0" fillId="0" borderId="0" xfId="0" applyAlignment="1">
      <alignment horizontal="center"/>
    </xf>
    <xf numFmtId="0" fontId="8" fillId="0" borderId="0" xfId="5" applyFill="1">
      <alignment vertical="center"/>
    </xf>
    <xf numFmtId="0" fontId="0" fillId="0" borderId="0" xfId="0" applyAlignment="1">
      <alignment horizontal="center" vertical="center"/>
    </xf>
    <xf numFmtId="0" fontId="0" fillId="20" borderId="0" xfId="0" applyFill="1"/>
    <xf numFmtId="176" fontId="0" fillId="0" borderId="0" xfId="23" applyNumberFormat="1" applyFont="1"/>
    <xf numFmtId="176" fontId="0" fillId="19" borderId="0" xfId="23" applyNumberFormat="1" applyFont="1" applyFill="1"/>
    <xf numFmtId="176" fontId="0" fillId="0" borderId="0" xfId="23" applyNumberFormat="1" applyFont="1" applyFill="1"/>
    <xf numFmtId="41" fontId="0" fillId="0" borderId="0" xfId="23" applyFont="1"/>
    <xf numFmtId="177" fontId="0" fillId="0" borderId="0" xfId="23" applyNumberFormat="1" applyFont="1"/>
    <xf numFmtId="41" fontId="23" fillId="0" borderId="0" xfId="23" applyFont="1"/>
    <xf numFmtId="180" fontId="0" fillId="0" borderId="0" xfId="24" applyNumberFormat="1" applyFont="1" applyAlignment="1"/>
    <xf numFmtId="9" fontId="0" fillId="0" borderId="0" xfId="24" applyFont="1" applyAlignment="1"/>
    <xf numFmtId="176" fontId="0" fillId="13" borderId="0" xfId="23" applyNumberFormat="1" applyFont="1" applyFill="1"/>
    <xf numFmtId="10" fontId="0" fillId="0" borderId="0" xfId="24" applyNumberFormat="1" applyFont="1" applyAlignment="1"/>
    <xf numFmtId="0" fontId="0" fillId="0" borderId="71" xfId="0" applyBorder="1" applyAlignment="1">
      <alignment vertical="center" wrapText="1"/>
    </xf>
    <xf numFmtId="0" fontId="21" fillId="0" borderId="71" xfId="0" applyFont="1" applyBorder="1" applyAlignment="1">
      <alignment vertical="center" wrapText="1"/>
    </xf>
    <xf numFmtId="0" fontId="22" fillId="0" borderId="71" xfId="0" applyFont="1" applyBorder="1" applyAlignment="1">
      <alignment vertical="center" wrapText="1"/>
    </xf>
    <xf numFmtId="177" fontId="1" fillId="0" borderId="71" xfId="23" applyNumberFormat="1" applyFont="1" applyBorder="1" applyAlignment="1">
      <alignment horizontal="right"/>
    </xf>
    <xf numFmtId="177" fontId="0" fillId="0" borderId="71" xfId="23" applyNumberFormat="1" applyFont="1" applyBorder="1" applyAlignment="1">
      <alignment horizontal="right"/>
    </xf>
    <xf numFmtId="177" fontId="0" fillId="0" borderId="71" xfId="23" applyNumberFormat="1" applyFont="1" applyBorder="1"/>
    <xf numFmtId="177" fontId="22" fillId="0" borderId="71" xfId="23" applyNumberFormat="1" applyFont="1" applyBorder="1"/>
    <xf numFmtId="177" fontId="22" fillId="0" borderId="71" xfId="23" applyNumberFormat="1" applyFont="1" applyFill="1" applyBorder="1"/>
    <xf numFmtId="180" fontId="0" fillId="0" borderId="71" xfId="24" applyNumberFormat="1" applyFont="1" applyBorder="1" applyAlignment="1"/>
    <xf numFmtId="177" fontId="22" fillId="0" borderId="71" xfId="23" applyNumberFormat="1" applyFont="1" applyBorder="1" applyAlignment="1">
      <alignment vertical="center"/>
    </xf>
    <xf numFmtId="177" fontId="22" fillId="0" borderId="71" xfId="23" applyNumberFormat="1" applyFont="1" applyFill="1" applyBorder="1" applyAlignment="1">
      <alignment vertical="center"/>
    </xf>
    <xf numFmtId="177" fontId="0" fillId="0" borderId="0" xfId="23" applyNumberFormat="1" applyFont="1" applyBorder="1"/>
    <xf numFmtId="177" fontId="0" fillId="0" borderId="0" xfId="23" applyNumberFormat="1" applyFont="1" applyFill="1" applyBorder="1" applyAlignment="1">
      <alignment vertical="center"/>
    </xf>
    <xf numFmtId="177" fontId="22" fillId="0" borderId="0" xfId="23" applyNumberFormat="1" applyFont="1" applyBorder="1" applyAlignment="1">
      <alignment vertical="center"/>
    </xf>
    <xf numFmtId="177" fontId="22" fillId="0" borderId="0" xfId="23" applyNumberFormat="1" applyFont="1" applyFill="1" applyBorder="1" applyAlignment="1">
      <alignment vertical="center"/>
    </xf>
    <xf numFmtId="189" fontId="2" fillId="0" borderId="0" xfId="10" applyNumberFormat="1" applyAlignment="1">
      <alignment horizontal="right"/>
    </xf>
    <xf numFmtId="180" fontId="0" fillId="0" borderId="0" xfId="24" applyNumberFormat="1" applyFont="1" applyBorder="1" applyAlignment="1"/>
    <xf numFmtId="180" fontId="0" fillId="0" borderId="32" xfId="24" applyNumberFormat="1" applyFont="1" applyBorder="1">
      <alignment vertical="center"/>
    </xf>
    <xf numFmtId="180" fontId="0" fillId="0" borderId="39" xfId="24" applyNumberFormat="1" applyFont="1" applyBorder="1">
      <alignment vertical="center"/>
    </xf>
    <xf numFmtId="177" fontId="0" fillId="0" borderId="21" xfId="23" applyNumberFormat="1" applyFont="1" applyBorder="1"/>
    <xf numFmtId="177" fontId="0" fillId="0" borderId="39" xfId="23" applyNumberFormat="1" applyFont="1" applyBorder="1"/>
    <xf numFmtId="177" fontId="0" fillId="0" borderId="34" xfId="23" applyNumberFormat="1" applyFont="1" applyBorder="1"/>
    <xf numFmtId="43" fontId="23" fillId="0" borderId="71" xfId="0" applyNumberFormat="1" applyFont="1" applyBorder="1"/>
    <xf numFmtId="177" fontId="0" fillId="0" borderId="0" xfId="23" applyNumberFormat="1" applyFont="1" applyBorder="1" applyAlignment="1"/>
    <xf numFmtId="180" fontId="0" fillId="0" borderId="0" xfId="24" applyNumberFormat="1" applyFont="1" applyFill="1" applyBorder="1" applyAlignment="1"/>
    <xf numFmtId="43" fontId="23" fillId="15" borderId="71" xfId="0" applyNumberFormat="1" applyFont="1" applyFill="1" applyBorder="1"/>
    <xf numFmtId="43" fontId="23" fillId="16" borderId="71" xfId="0" applyNumberFormat="1" applyFont="1" applyFill="1" applyBorder="1"/>
    <xf numFmtId="43" fontId="23" fillId="14" borderId="71" xfId="0" applyNumberFormat="1" applyFont="1" applyFill="1" applyBorder="1"/>
    <xf numFmtId="43" fontId="23" fillId="14" borderId="10" xfId="0" applyNumberFormat="1" applyFont="1" applyFill="1" applyBorder="1"/>
    <xf numFmtId="180" fontId="0" fillId="15" borderId="0" xfId="24" applyNumberFormat="1" applyFont="1" applyFill="1" applyBorder="1" applyAlignment="1"/>
    <xf numFmtId="43" fontId="23" fillId="12" borderId="13" xfId="0" applyNumberFormat="1" applyFont="1" applyFill="1" applyBorder="1"/>
    <xf numFmtId="0" fontId="0" fillId="13" borderId="71" xfId="0" applyFill="1" applyBorder="1"/>
    <xf numFmtId="43" fontId="0" fillId="13" borderId="71" xfId="0" applyNumberFormat="1" applyFill="1" applyBorder="1"/>
    <xf numFmtId="43" fontId="23" fillId="13" borderId="71" xfId="0" applyNumberFormat="1" applyFont="1" applyFill="1" applyBorder="1"/>
    <xf numFmtId="0" fontId="0" fillId="12" borderId="71" xfId="0" applyFill="1" applyBorder="1"/>
    <xf numFmtId="43" fontId="0" fillId="12" borderId="71" xfId="0" applyNumberFormat="1" applyFill="1" applyBorder="1"/>
    <xf numFmtId="43" fontId="0" fillId="12" borderId="10" xfId="0" applyNumberFormat="1" applyFill="1" applyBorder="1"/>
    <xf numFmtId="9" fontId="0" fillId="12" borderId="0" xfId="24" applyFont="1" applyFill="1" applyAlignment="1"/>
    <xf numFmtId="43" fontId="23" fillId="13" borderId="10" xfId="0" applyNumberFormat="1" applyFont="1" applyFill="1" applyBorder="1"/>
    <xf numFmtId="198" fontId="0" fillId="0" borderId="0" xfId="23" applyNumberFormat="1" applyFont="1"/>
    <xf numFmtId="0" fontId="0" fillId="16" borderId="75" xfId="0" applyFill="1" applyBorder="1"/>
    <xf numFmtId="43" fontId="23" fillId="16" borderId="3" xfId="0" applyNumberFormat="1" applyFont="1" applyFill="1" applyBorder="1"/>
    <xf numFmtId="43" fontId="23" fillId="16" borderId="43" xfId="0" applyNumberFormat="1" applyFont="1" applyFill="1" applyBorder="1"/>
    <xf numFmtId="9" fontId="0" fillId="0" borderId="0" xfId="24" applyFont="1" applyBorder="1" applyAlignment="1"/>
    <xf numFmtId="41" fontId="0" fillId="14" borderId="45" xfId="23" applyFont="1" applyFill="1" applyBorder="1"/>
    <xf numFmtId="41" fontId="0" fillId="0" borderId="0" xfId="23" applyFont="1" applyFill="1" applyBorder="1"/>
    <xf numFmtId="177" fontId="0" fillId="0" borderId="38" xfId="23" applyNumberFormat="1" applyFont="1" applyBorder="1"/>
    <xf numFmtId="0" fontId="0" fillId="14" borderId="71" xfId="0" applyFill="1" applyBorder="1"/>
    <xf numFmtId="177" fontId="23" fillId="14" borderId="71" xfId="23" applyNumberFormat="1" applyFont="1" applyFill="1" applyBorder="1"/>
    <xf numFmtId="177" fontId="23" fillId="14" borderId="10" xfId="23" applyNumberFormat="1" applyFont="1" applyFill="1" applyBorder="1"/>
    <xf numFmtId="177" fontId="23" fillId="13" borderId="71" xfId="23" applyNumberFormat="1" applyFont="1" applyFill="1" applyBorder="1"/>
    <xf numFmtId="177" fontId="23" fillId="13" borderId="10" xfId="23" applyNumberFormat="1" applyFont="1" applyFill="1" applyBorder="1"/>
    <xf numFmtId="177" fontId="23" fillId="0" borderId="71" xfId="23" applyNumberFormat="1" applyFont="1" applyBorder="1"/>
    <xf numFmtId="0" fontId="0" fillId="15" borderId="71" xfId="0" applyFill="1" applyBorder="1"/>
    <xf numFmtId="180" fontId="0" fillId="12" borderId="0" xfId="24" applyNumberFormat="1" applyFont="1" applyFill="1" applyAlignment="1"/>
    <xf numFmtId="0" fontId="0" fillId="16" borderId="71" xfId="0" applyFill="1" applyBorder="1"/>
    <xf numFmtId="177" fontId="0" fillId="0" borderId="7" xfId="23" applyNumberFormat="1" applyFont="1" applyBorder="1"/>
    <xf numFmtId="177" fontId="0" fillId="0" borderId="8" xfId="23" applyNumberFormat="1" applyFont="1" applyBorder="1"/>
    <xf numFmtId="177" fontId="0" fillId="0" borderId="10" xfId="23" applyNumberFormat="1" applyFont="1" applyBorder="1"/>
    <xf numFmtId="177" fontId="0" fillId="0" borderId="12" xfId="23" applyNumberFormat="1" applyFont="1" applyBorder="1"/>
    <xf numFmtId="177" fontId="0" fillId="0" borderId="13" xfId="23" applyNumberFormat="1" applyFont="1" applyBorder="1"/>
    <xf numFmtId="177" fontId="0" fillId="18" borderId="0" xfId="23" applyNumberFormat="1" applyFont="1" applyFill="1"/>
    <xf numFmtId="41" fontId="0" fillId="0" borderId="21" xfId="23" applyFont="1" applyBorder="1"/>
    <xf numFmtId="177" fontId="0" fillId="18" borderId="0" xfId="23" applyNumberFormat="1" applyFont="1" applyFill="1" applyBorder="1"/>
    <xf numFmtId="41" fontId="0" fillId="0" borderId="34" xfId="23" applyFont="1" applyBorder="1"/>
    <xf numFmtId="9" fontId="0" fillId="0" borderId="0" xfId="0" applyNumberFormat="1" applyAlignment="1">
      <alignment horizontal="center" vertical="center"/>
    </xf>
    <xf numFmtId="180" fontId="21" fillId="0" borderId="0" xfId="22" applyNumberFormat="1" applyFont="1" applyFill="1">
      <alignment vertical="center"/>
    </xf>
    <xf numFmtId="0" fontId="21" fillId="0" borderId="0" xfId="0" applyFont="1" applyAlignment="1">
      <alignment horizontal="center" vertical="center"/>
    </xf>
    <xf numFmtId="180" fontId="21" fillId="0" borderId="0" xfId="3" applyNumberFormat="1" applyFont="1">
      <alignment vertical="center"/>
    </xf>
    <xf numFmtId="43" fontId="0" fillId="0" borderId="0" xfId="0" applyNumberFormat="1" applyAlignment="1">
      <alignment horizontal="center" vertical="center"/>
    </xf>
    <xf numFmtId="180" fontId="19" fillId="0" borderId="0" xfId="22" applyNumberFormat="1" applyFill="1">
      <alignment vertical="center"/>
    </xf>
    <xf numFmtId="2" fontId="19" fillId="0" borderId="0" xfId="22" applyNumberFormat="1" applyFill="1" applyAlignment="1"/>
    <xf numFmtId="180" fontId="3" fillId="0" borderId="0" xfId="3" applyNumberFormat="1">
      <alignment vertical="center"/>
    </xf>
    <xf numFmtId="0" fontId="0" fillId="0" borderId="57" xfId="0" applyBorder="1"/>
    <xf numFmtId="0" fontId="0" fillId="0" borderId="76" xfId="0" applyBorder="1"/>
    <xf numFmtId="0" fontId="0" fillId="0" borderId="76" xfId="0" applyBorder="1" applyAlignment="1">
      <alignment horizontal="center" vertical="center"/>
    </xf>
    <xf numFmtId="180" fontId="19" fillId="29" borderId="76" xfId="22" applyNumberFormat="1" applyBorder="1">
      <alignment vertical="center"/>
    </xf>
    <xf numFmtId="180" fontId="19" fillId="20" borderId="58" xfId="3" applyNumberFormat="1" applyFont="1" applyFill="1" applyBorder="1">
      <alignment vertical="center"/>
    </xf>
    <xf numFmtId="10" fontId="3" fillId="0" borderId="76" xfId="3" applyNumberFormat="1" applyBorder="1">
      <alignment vertical="center"/>
    </xf>
    <xf numFmtId="9" fontId="19" fillId="20" borderId="58" xfId="3" applyFont="1" applyFill="1" applyBorder="1">
      <alignment vertical="center"/>
    </xf>
    <xf numFmtId="41" fontId="3" fillId="0" borderId="71" xfId="1" applyBorder="1" applyAlignment="1">
      <alignment horizontal="center" vertical="center"/>
    </xf>
    <xf numFmtId="2" fontId="0" fillId="31" borderId="71" xfId="0" applyNumberFormat="1" applyFill="1" applyBorder="1" applyAlignment="1">
      <alignment horizontal="center" vertical="center"/>
    </xf>
    <xf numFmtId="0" fontId="8" fillId="31" borderId="71" xfId="5" applyFill="1" applyBorder="1" applyAlignment="1">
      <alignment horizontal="center" vertical="center"/>
    </xf>
    <xf numFmtId="41" fontId="0" fillId="0" borderId="71" xfId="0" applyNumberFormat="1" applyBorder="1" applyAlignment="1">
      <alignment horizontal="center" vertical="center"/>
    </xf>
    <xf numFmtId="0" fontId="0" fillId="31" borderId="71" xfId="0" applyFill="1" applyBorder="1" applyAlignment="1">
      <alignment horizontal="center" vertical="center"/>
    </xf>
    <xf numFmtId="0" fontId="0" fillId="31" borderId="71" xfId="0" applyFill="1" applyBorder="1" applyAlignment="1">
      <alignment horizontal="center"/>
    </xf>
    <xf numFmtId="0" fontId="3" fillId="31" borderId="71" xfId="1" applyNumberFormat="1" applyFill="1" applyBorder="1" applyAlignment="1">
      <alignment horizontal="center" vertical="center"/>
    </xf>
    <xf numFmtId="177" fontId="3" fillId="0" borderId="71" xfId="1" applyNumberFormat="1" applyBorder="1"/>
    <xf numFmtId="0" fontId="0" fillId="31" borderId="71" xfId="0" applyFill="1" applyBorder="1"/>
    <xf numFmtId="0" fontId="19" fillId="35" borderId="77" xfId="28" applyBorder="1" applyAlignment="1"/>
    <xf numFmtId="0" fontId="3" fillId="11" borderId="0" xfId="9">
      <alignment vertical="center"/>
    </xf>
    <xf numFmtId="181" fontId="3" fillId="11" borderId="0" xfId="9" applyNumberFormat="1">
      <alignment vertical="center"/>
    </xf>
    <xf numFmtId="181" fontId="5" fillId="3" borderId="0" xfId="16" applyNumberFormat="1">
      <alignment vertical="center"/>
    </xf>
    <xf numFmtId="181" fontId="5" fillId="3" borderId="71" xfId="2" applyNumberFormat="1" applyBorder="1"/>
    <xf numFmtId="0" fontId="0" fillId="24" borderId="71" xfId="0" applyFill="1" applyBorder="1"/>
    <xf numFmtId="9" fontId="0" fillId="24" borderId="71" xfId="0" applyNumberFormat="1" applyFill="1" applyBorder="1"/>
    <xf numFmtId="181" fontId="5" fillId="3" borderId="5" xfId="2" applyNumberFormat="1" applyBorder="1"/>
    <xf numFmtId="0" fontId="0" fillId="5" borderId="71" xfId="0" applyFill="1" applyBorder="1"/>
    <xf numFmtId="0" fontId="19" fillId="29" borderId="0" xfId="22" applyAlignment="1"/>
    <xf numFmtId="9" fontId="19" fillId="29" borderId="71" xfId="22" applyNumberFormat="1" applyBorder="1" applyAlignment="1"/>
    <xf numFmtId="180" fontId="19" fillId="29" borderId="57" xfId="22" applyNumberFormat="1" applyBorder="1">
      <alignment vertical="center"/>
    </xf>
    <xf numFmtId="1" fontId="19" fillId="29" borderId="71" xfId="22" applyNumberFormat="1" applyBorder="1">
      <alignment vertical="center"/>
    </xf>
    <xf numFmtId="0" fontId="19" fillId="29" borderId="71" xfId="22" applyBorder="1" applyAlignment="1"/>
    <xf numFmtId="0" fontId="0" fillId="31" borderId="0" xfId="0" applyFill="1"/>
    <xf numFmtId="0" fontId="27" fillId="31" borderId="71" xfId="1" applyNumberFormat="1" applyFont="1" applyFill="1" applyBorder="1" applyAlignment="1">
      <alignment horizontal="center" vertical="center"/>
    </xf>
    <xf numFmtId="9" fontId="33" fillId="22" borderId="0" xfId="12" applyNumberFormat="1" applyFont="1">
      <alignment vertical="center"/>
    </xf>
    <xf numFmtId="0" fontId="33" fillId="3" borderId="2" xfId="16" applyFont="1" applyBorder="1">
      <alignment vertical="center"/>
    </xf>
    <xf numFmtId="10" fontId="33" fillId="0" borderId="0" xfId="3" applyNumberFormat="1" applyFont="1">
      <alignment vertical="center"/>
    </xf>
    <xf numFmtId="0" fontId="33" fillId="0" borderId="0" xfId="0" applyFont="1"/>
    <xf numFmtId="9" fontId="3" fillId="24" borderId="0" xfId="3" applyFill="1">
      <alignment vertical="center"/>
    </xf>
    <xf numFmtId="9" fontId="0" fillId="24" borderId="0" xfId="3" applyFont="1" applyFill="1">
      <alignment vertical="center"/>
    </xf>
    <xf numFmtId="0" fontId="21" fillId="0" borderId="0" xfId="27" applyFont="1" applyFill="1">
      <alignment vertical="center"/>
    </xf>
    <xf numFmtId="0" fontId="22" fillId="0" borderId="0" xfId="27" applyFont="1" applyFill="1">
      <alignment vertical="center"/>
    </xf>
    <xf numFmtId="9" fontId="3" fillId="15" borderId="0" xfId="3" applyFill="1">
      <alignment vertical="center"/>
    </xf>
    <xf numFmtId="0" fontId="28" fillId="21" borderId="39" xfId="11" applyBorder="1" applyAlignment="1">
      <alignment horizontal="center" vertical="center"/>
    </xf>
    <xf numFmtId="0" fontId="0" fillId="0" borderId="39" xfId="0" applyBorder="1"/>
    <xf numFmtId="0" fontId="5" fillId="3" borderId="8" xfId="16" applyBorder="1" applyAlignment="1">
      <alignment horizontal="center" vertical="center"/>
    </xf>
    <xf numFmtId="0" fontId="0" fillId="0" borderId="70" xfId="0" applyBorder="1"/>
    <xf numFmtId="0" fontId="0" fillId="0" borderId="40" xfId="0" applyBorder="1"/>
    <xf numFmtId="0" fontId="8" fillId="4" borderId="10" xfId="5" applyBorder="1" applyAlignment="1">
      <alignment horizontal="center" vertical="center"/>
    </xf>
    <xf numFmtId="0" fontId="8" fillId="4" borderId="71" xfId="5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8" fillId="4" borderId="54" xfId="5" applyBorder="1" applyAlignment="1">
      <alignment horizontal="center" vertical="center"/>
    </xf>
    <xf numFmtId="0" fontId="0" fillId="0" borderId="49" xfId="0" applyBorder="1"/>
    <xf numFmtId="0" fontId="0" fillId="31" borderId="71" xfId="0" applyFill="1" applyBorder="1" applyAlignment="1">
      <alignment horizontal="center" vertical="center"/>
    </xf>
    <xf numFmtId="0" fontId="27" fillId="3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0" fontId="31" fillId="0" borderId="0" xfId="17" applyAlignment="1">
      <alignment horizontal="center" vertical="center"/>
    </xf>
    <xf numFmtId="0" fontId="21" fillId="0" borderId="49" xfId="5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5" borderId="2" xfId="0" applyFill="1" applyBorder="1" applyAlignment="1">
      <alignment horizontal="center" vertical="center"/>
    </xf>
    <xf numFmtId="0" fontId="23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5" fillId="3" borderId="2" xfId="16" applyBorder="1" applyAlignment="1">
      <alignment horizontal="center" vertical="center"/>
    </xf>
    <xf numFmtId="0" fontId="0" fillId="0" borderId="74" xfId="0" applyBorder="1"/>
    <xf numFmtId="0" fontId="5" fillId="3" borderId="5" xfId="16" applyBorder="1" applyAlignment="1">
      <alignment horizontal="center" vertical="center"/>
    </xf>
    <xf numFmtId="0" fontId="0" fillId="0" borderId="55" xfId="0" applyBorder="1"/>
  </cellXfs>
  <cellStyles count="29">
    <cellStyle name="20% - Accent1 2" xfId="25" xr:uid="{0B4672B9-6D62-4384-806F-F9F6E432FC43}"/>
    <cellStyle name="40% - 강조색1" xfId="12" builtinId="31"/>
    <cellStyle name="40% - 강조색4" xfId="20" builtinId="43"/>
    <cellStyle name="40% - 강조색5" xfId="13" builtinId="47"/>
    <cellStyle name="40% - 강조색6" xfId="21" builtinId="51"/>
    <cellStyle name="60% - 강조색6" xfId="9" builtinId="52"/>
    <cellStyle name="Accent1 2" xfId="27" xr:uid="{BD94787D-111D-4C4E-91D0-B0D38A92322D}"/>
    <cellStyle name="Accent3 2" xfId="26" xr:uid="{F0EDFBDC-8D19-4919-A5E7-B7055C920D79}"/>
    <cellStyle name="Comma [0] 2" xfId="15" xr:uid="{00000000-0005-0000-0000-000012000000}"/>
    <cellStyle name="Neutral 2" xfId="16" xr:uid="{00000000-0005-0000-0000-000013000000}"/>
    <cellStyle name="Neutral 2 2" xfId="18" xr:uid="{00000000-0005-0000-0000-000015000000}"/>
    <cellStyle name="Normal 2" xfId="14" xr:uid="{00000000-0005-0000-0000-000011000000}"/>
    <cellStyle name="Normal 2 2" xfId="19" xr:uid="{00000000-0005-0000-0000-000016000000}"/>
    <cellStyle name="Normal 4" xfId="17" xr:uid="{00000000-0005-0000-0000-000014000000}"/>
    <cellStyle name="강조색2" xfId="8" builtinId="33"/>
    <cellStyle name="강조색4" xfId="28" builtinId="41"/>
    <cellStyle name="강조색6" xfId="22" builtinId="49"/>
    <cellStyle name="나쁨" xfId="11" builtinId="27"/>
    <cellStyle name="메모" xfId="6" builtinId="10"/>
    <cellStyle name="백분율" xfId="3" builtinId="5"/>
    <cellStyle name="백분율 2" xfId="24" xr:uid="{27911CE9-7C03-433F-854C-3E55F25F9848}"/>
    <cellStyle name="보통" xfId="2" builtinId="28"/>
    <cellStyle name="쉼표 [0]" xfId="1" builtinId="6"/>
    <cellStyle name="쉼표 [0] 2" xfId="23" xr:uid="{BE85EE97-5EAA-421C-B4DB-70500CC1B04D}"/>
    <cellStyle name="입력" xfId="7" builtinId="20"/>
    <cellStyle name="좋음" xfId="5" builtinId="26"/>
    <cellStyle name="표준" xfId="0" builtinId="0"/>
    <cellStyle name="표준 2" xfId="4" xr:uid="{00000000-0005-0000-0000-000004000000}"/>
    <cellStyle name="표준 2 2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수송부문 총에너지소비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Transportation_scenario!$B$95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Transportation_scenario!$C$95:$I$95</c:f>
              <c:numCache>
                <c:formatCode>_(* #,##0.00_);_(* \(#,##0.00\);_(* "-"??_);_(@_)</c:formatCode>
                <c:ptCount val="7"/>
                <c:pt idx="0">
                  <c:v>0.94302422799910945</c:v>
                </c:pt>
                <c:pt idx="1">
                  <c:v>8.4256972205652225</c:v>
                </c:pt>
                <c:pt idx="2">
                  <c:v>26.429314572863902</c:v>
                </c:pt>
                <c:pt idx="3">
                  <c:v>41.379777325990432</c:v>
                </c:pt>
                <c:pt idx="4">
                  <c:v>53.921303847630583</c:v>
                </c:pt>
                <c:pt idx="5">
                  <c:v>68.177057780165526</c:v>
                </c:pt>
                <c:pt idx="6">
                  <c:v>64.782580265623821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7-44C8-BD35-70F6707932C4}"/>
            </c:ext>
          </c:extLst>
        </c:ser>
        <c:ser>
          <c:idx val="2"/>
          <c:order val="1"/>
          <c:tx>
            <c:strRef>
              <c:f>Transportation_scenario!$B$96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Transportation_scenario!$C$96:$I$96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3.2017360373497059</c:v>
                </c:pt>
                <c:pt idx="2">
                  <c:v>14.483812436162982</c:v>
                </c:pt>
                <c:pt idx="3">
                  <c:v>14.060849257206488</c:v>
                </c:pt>
                <c:pt idx="4">
                  <c:v>18.201139671936879</c:v>
                </c:pt>
                <c:pt idx="5">
                  <c:v>22.63544078656091</c:v>
                </c:pt>
                <c:pt idx="6">
                  <c:v>26.05340293228172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44C8-BD35-70F6707932C4}"/>
            </c:ext>
          </c:extLst>
        </c:ser>
        <c:ser>
          <c:idx val="3"/>
          <c:order val="2"/>
          <c:tx>
            <c:strRef>
              <c:f>Transportation_scenario!$B$97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Transportation_scenario!$C$97:$I$97</c:f>
              <c:numCache>
                <c:formatCode>_(* #,##0.00_);_(* \(#,##0.00\);_(* "-"??_);_(@_)</c:formatCode>
                <c:ptCount val="7"/>
                <c:pt idx="0">
                  <c:v>413.68378402658459</c:v>
                </c:pt>
                <c:pt idx="1">
                  <c:v>361.17527059861573</c:v>
                </c:pt>
                <c:pt idx="2">
                  <c:v>271.25150758531606</c:v>
                </c:pt>
                <c:pt idx="3">
                  <c:v>206.79660476218163</c:v>
                </c:pt>
                <c:pt idx="4">
                  <c:v>104.74869190836486</c:v>
                </c:pt>
                <c:pt idx="5">
                  <c:v>22.683787951300509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7-44C8-BD35-70F67079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1600"/>
        <c:axId val="175908688"/>
      </c:areaChart>
      <c:catAx>
        <c:axId val="1759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08688"/>
        <c:crosses val="autoZero"/>
        <c:auto val="1"/>
        <c:lblAlgn val="ctr"/>
        <c:lblOffset val="100"/>
        <c:noMultiLvlLbl val="0"/>
      </c:catAx>
      <c:valAx>
        <c:axId val="1759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energy demand'!$R$7</c:f>
          <c:strCache>
            <c:ptCount val="1"/>
            <c:pt idx="0">
              <c:v>energy consumption before fuel change 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energy demand'!$R$3</c:f>
              <c:strCache>
                <c:ptCount val="1"/>
                <c:pt idx="0">
                  <c:v>비전력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demand'!$S$3:$Y$3</c:f>
              <c:numCache>
                <c:formatCode>_-* #,##0.00_-;\-* #,##0.00_-;_-* "-"_-;_-@_-</c:formatCode>
                <c:ptCount val="7"/>
                <c:pt idx="0">
                  <c:v>193.23341115871762</c:v>
                </c:pt>
                <c:pt idx="1">
                  <c:v>181.32308636097636</c:v>
                </c:pt>
                <c:pt idx="2">
                  <c:v>169.06977967096807</c:v>
                </c:pt>
                <c:pt idx="3">
                  <c:v>153.413249340378</c:v>
                </c:pt>
                <c:pt idx="4">
                  <c:v>137.53795797784949</c:v>
                </c:pt>
                <c:pt idx="5">
                  <c:v>119.2711585625545</c:v>
                </c:pt>
                <c:pt idx="6">
                  <c:v>103.4933196253416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579-8335-7D2BA4353832}"/>
            </c:ext>
          </c:extLst>
        </c:ser>
        <c:ser>
          <c:idx val="1"/>
          <c:order val="1"/>
          <c:tx>
            <c:strRef>
              <c:f>'building energy demand'!$R$4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demand'!$S$4:$Y$4</c:f>
              <c:numCache>
                <c:formatCode>_-* #,##0.00_-;\-* #,##0.00_-;_-* "-"_-;_-@_-</c:formatCode>
                <c:ptCount val="7"/>
                <c:pt idx="0">
                  <c:v>77.137491399566358</c:v>
                </c:pt>
                <c:pt idx="1">
                  <c:v>77.328573937225102</c:v>
                </c:pt>
                <c:pt idx="2">
                  <c:v>77.571779952897955</c:v>
                </c:pt>
                <c:pt idx="3">
                  <c:v>76.398939158488005</c:v>
                </c:pt>
                <c:pt idx="4">
                  <c:v>75.488470155744736</c:v>
                </c:pt>
                <c:pt idx="5">
                  <c:v>74.01770707103978</c:v>
                </c:pt>
                <c:pt idx="6">
                  <c:v>70.355761328027313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579-8335-7D2BA435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10112"/>
        <c:axId val="1819521760"/>
      </c:barChart>
      <c:catAx>
        <c:axId val="1819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21760"/>
        <c:crosses val="autoZero"/>
        <c:auto val="1"/>
        <c:lblAlgn val="ctr"/>
        <c:lblOffset val="100"/>
        <c:noMultiLvlLbl val="0"/>
      </c:catAx>
      <c:valAx>
        <c:axId val="181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10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(real)'!$AS$25</c:f>
          <c:strCache>
            <c:ptCount val="1"/>
            <c:pt idx="0">
              <c:v>energy consumption (renovation rate =2.5%,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C-423F-B00A-E8A4F28F7584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20.079822224747289</c:v>
                </c:pt>
                <c:pt idx="2">
                  <c:v>8.3470703635826293</c:v>
                </c:pt>
                <c:pt idx="3">
                  <c:v>1.655273664745283</c:v>
                </c:pt>
                <c:pt idx="4">
                  <c:v>0.53544474521317775</c:v>
                </c:pt>
                <c:pt idx="5">
                  <c:v>5.4457528856588833E-2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C-423F-B00A-E8A4F28F7584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123.45203422890587</c:v>
                </c:pt>
                <c:pt idx="2">
                  <c:v>102.47823737363038</c:v>
                </c:pt>
                <c:pt idx="3">
                  <c:v>69.808334400906475</c:v>
                </c:pt>
                <c:pt idx="4">
                  <c:v>45.997820688711272</c:v>
                </c:pt>
                <c:pt idx="5">
                  <c:v>11.543589750530561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C-423F-B00A-E8A4F28F7584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29.53042685709967</c:v>
                </c:pt>
                <c:pt idx="2">
                  <c:v>33.785462439483169</c:v>
                </c:pt>
                <c:pt idx="3">
                  <c:v>38.782224507884848</c:v>
                </c:pt>
                <c:pt idx="4">
                  <c:v>38.072179291377481</c:v>
                </c:pt>
                <c:pt idx="5">
                  <c:v>42.646583861419309</c:v>
                </c:pt>
                <c:pt idx="6">
                  <c:v>37.62676512865891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C-423F-B00A-E8A4F28F7584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3.1954920773191127</c:v>
                </c:pt>
                <c:pt idx="2">
                  <c:v>2.0135482194919563</c:v>
                </c:pt>
                <c:pt idx="3">
                  <c:v>1.2385351815353869</c:v>
                </c:pt>
                <c:pt idx="4">
                  <c:v>0.9334476382601532</c:v>
                </c:pt>
                <c:pt idx="5">
                  <c:v>0.62454321437040194</c:v>
                </c:pt>
                <c:pt idx="6">
                  <c:v>0.47673825642667655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C-423F-B00A-E8A4F28F7584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1.4472317065441391</c:v>
                </c:pt>
                <c:pt idx="2">
                  <c:v>6.9223852413200158</c:v>
                </c:pt>
                <c:pt idx="3">
                  <c:v>13.553243495622244</c:v>
                </c:pt>
                <c:pt idx="4">
                  <c:v>16.901445388345333</c:v>
                </c:pt>
                <c:pt idx="5">
                  <c:v>26.127089292344561</c:v>
                </c:pt>
                <c:pt idx="6">
                  <c:v>26.872049243014164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C-423F-B00A-E8A4F28F7584}"/>
            </c:ext>
          </c:extLst>
        </c:ser>
        <c:ser>
          <c:idx val="6"/>
          <c:order val="6"/>
          <c:tx>
            <c:strRef>
              <c:f>'building non-electricity (real)'!$AW$26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(real)'!$AW$27:$AW$33</c:f>
              <c:numCache>
                <c:formatCode>General</c:formatCode>
                <c:ptCount val="7"/>
                <c:pt idx="0">
                  <c:v>77.137491399566358</c:v>
                </c:pt>
                <c:pt idx="1">
                  <c:v>77.328573937225102</c:v>
                </c:pt>
                <c:pt idx="2">
                  <c:v>77.571779952897955</c:v>
                </c:pt>
                <c:pt idx="3">
                  <c:v>76.398939158488005</c:v>
                </c:pt>
                <c:pt idx="4">
                  <c:v>75.488470155744736</c:v>
                </c:pt>
                <c:pt idx="5">
                  <c:v>74.01770707103978</c:v>
                </c:pt>
                <c:pt idx="6">
                  <c:v>70.355761328027313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C-423F-B00A-E8A4F28F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148527"/>
        <c:axId val="1256150191"/>
      </c:barChart>
      <c:catAx>
        <c:axId val="125614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6150191"/>
        <c:crosses val="autoZero"/>
        <c:auto val="1"/>
        <c:lblAlgn val="ctr"/>
        <c:lblOffset val="100"/>
        <c:noMultiLvlLbl val="0"/>
      </c:catAx>
      <c:valAx>
        <c:axId val="12561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485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(real)'!$BJ$38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(real)'!$BJ$39:$BJ$45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8E3-B94C-6E7A7F196650}"/>
            </c:ext>
          </c:extLst>
        </c:ser>
        <c:ser>
          <c:idx val="1"/>
          <c:order val="1"/>
          <c:tx>
            <c:strRef>
              <c:f>'building non-electricity (real)'!$BK$38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(real)'!$BK$39:$BK$45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5.0199555561868223</c:v>
                </c:pt>
                <c:pt idx="2">
                  <c:v>2.0867675908956573</c:v>
                </c:pt>
                <c:pt idx="3">
                  <c:v>0.41381841618632076</c:v>
                </c:pt>
                <c:pt idx="4">
                  <c:v>0.13386118630329444</c:v>
                </c:pt>
                <c:pt idx="5">
                  <c:v>1.3614382214147208E-2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D-48E3-B94C-6E7A7F196650}"/>
            </c:ext>
          </c:extLst>
        </c:ser>
        <c:ser>
          <c:idx val="2"/>
          <c:order val="2"/>
          <c:tx>
            <c:strRef>
              <c:f>'building non-electricity (real)'!$BL$38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(real)'!$BL$39:$BL$45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25.924927188070232</c:v>
                </c:pt>
                <c:pt idx="2">
                  <c:v>21.520429848462378</c:v>
                </c:pt>
                <c:pt idx="3">
                  <c:v>14.659750224190359</c:v>
                </c:pt>
                <c:pt idx="4">
                  <c:v>9.6595423446293669</c:v>
                </c:pt>
                <c:pt idx="5">
                  <c:v>2.4241538476114179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D-48E3-B94C-6E7A7F19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54639"/>
        <c:axId val="101844239"/>
      </c:barChart>
      <c:catAx>
        <c:axId val="101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44239"/>
        <c:crosses val="autoZero"/>
        <c:auto val="1"/>
        <c:lblAlgn val="ctr"/>
        <c:lblOffset val="100"/>
        <c:noMultiLvlLbl val="0"/>
      </c:catAx>
      <c:valAx>
        <c:axId val="101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54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 sz="1400"/>
              <a:t>신규건물 </a:t>
            </a:r>
            <a:r>
              <a:rPr lang="en-US" altLang="ko-KR" sz="1400"/>
              <a:t>vs </a:t>
            </a:r>
            <a:r>
              <a:rPr lang="ko-KR" altLang="en-US" sz="1400"/>
              <a:t>기존건물</a:t>
            </a:r>
            <a:endParaRPr lang="en-US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Sheet3!$G$13</c:f>
              <c:strCache>
                <c:ptCount val="1"/>
                <c:pt idx="0">
                  <c:v>기존건물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Sheet3!$G$14:$G$20</c:f>
              <c:numCache>
                <c:formatCode>_(* #,##0_);_(* \(#,##0\);_(* "-"_);_(@_)</c:formatCode>
                <c:ptCount val="7"/>
                <c:pt idx="0">
                  <c:v>814626300</c:v>
                </c:pt>
                <c:pt idx="1">
                  <c:v>692432355</c:v>
                </c:pt>
                <c:pt idx="2">
                  <c:v>569762055</c:v>
                </c:pt>
                <c:pt idx="3">
                  <c:v>448382055</c:v>
                </c:pt>
                <c:pt idx="4">
                  <c:v>327611055</c:v>
                </c:pt>
                <c:pt idx="5">
                  <c:v>209740155</c:v>
                </c:pt>
                <c:pt idx="6">
                  <c:v>92992755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1-4F6F-AA24-535B89D49BF6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Sheet3!$H$14:$H$20</c:f>
              <c:numCache>
                <c:formatCode>_(* #,##0_);_(* \(#,##0\);_(* "-"_);_(@_)</c:formatCode>
                <c:ptCount val="7"/>
                <c:pt idx="1">
                  <c:v>125369645</c:v>
                </c:pt>
                <c:pt idx="2">
                  <c:v>239437945</c:v>
                </c:pt>
                <c:pt idx="3">
                  <c:v>356757945</c:v>
                </c:pt>
                <c:pt idx="4">
                  <c:v>458194945</c:v>
                </c:pt>
                <c:pt idx="5">
                  <c:v>568575845</c:v>
                </c:pt>
                <c:pt idx="6">
                  <c:v>671407245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1-4F6F-AA24-535B89D4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74784"/>
        <c:axId val="1690578528"/>
      </c:barChart>
      <c:catAx>
        <c:axId val="1690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8528"/>
        <c:crosses val="autoZero"/>
        <c:auto val="1"/>
        <c:lblAlgn val="ctr"/>
        <c:lblOffset val="100"/>
        <c:noMultiLvlLbl val="0"/>
      </c:catAx>
      <c:valAx>
        <c:axId val="1690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천</a:t>
                </a:r>
                <a:r>
                  <a:rPr lang="en-US" altLang="ko-KR" sz="800"/>
                  <a:t>m2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4784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motor(electricity)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Sheet3!$Z$44:$Z$50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Sheet3!$AA$44:$AA$50</c:f>
              <c:numCache>
                <c:formatCode>0.00</c:formatCode>
                <c:ptCount val="7"/>
                <c:pt idx="0">
                  <c:v>21.042697374957601</c:v>
                </c:pt>
                <c:pt idx="1">
                  <c:v>19.505510991683725</c:v>
                </c:pt>
                <c:pt idx="2">
                  <c:v>17.810056718592708</c:v>
                </c:pt>
                <c:pt idx="3">
                  <c:v>16.18992982193182</c:v>
                </c:pt>
                <c:pt idx="4">
                  <c:v>14.380396348903492</c:v>
                </c:pt>
                <c:pt idx="5">
                  <c:v>12.761291072439718</c:v>
                </c:pt>
                <c:pt idx="6">
                  <c:v>11.073701079222563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69C-9813-407E4DE7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83103"/>
        <c:axId val="1568587679"/>
      </c:barChart>
      <c:catAx>
        <c:axId val="15685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7679"/>
        <c:crosses val="autoZero"/>
        <c:auto val="1"/>
        <c:lblAlgn val="ctr"/>
        <c:lblOffset val="100"/>
        <c:noMultiLvlLbl val="0"/>
      </c:catAx>
      <c:valAx>
        <c:axId val="15685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31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light(electricity)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Sheet3!$AF$42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Sheet3!$AE$43:$AE$49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Sheet3!$AF$43:$AF$49</c:f>
              <c:numCache>
                <c:formatCode>0.00</c:formatCode>
                <c:ptCount val="7"/>
                <c:pt idx="0">
                  <c:v>34.164601210029637</c:v>
                </c:pt>
                <c:pt idx="1">
                  <c:v>32.194636520644451</c:v>
                </c:pt>
                <c:pt idx="2">
                  <c:v>29.920313813789683</c:v>
                </c:pt>
                <c:pt idx="3">
                  <c:v>27.781928781908203</c:v>
                </c:pt>
                <c:pt idx="4">
                  <c:v>25.269414441318631</c:v>
                </c:pt>
                <c:pt idx="5">
                  <c:v>23.103586214382201</c:v>
                </c:pt>
                <c:pt idx="6">
                  <c:v>20.794905412416455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D5B-B170-023EBE67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36079"/>
        <c:axId val="1572838991"/>
      </c:barChart>
      <c:catAx>
        <c:axId val="15728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8991"/>
        <c:crosses val="autoZero"/>
        <c:auto val="1"/>
        <c:lblAlgn val="ctr"/>
        <c:lblOffset val="100"/>
        <c:noMultiLvlLbl val="0"/>
      </c:catAx>
      <c:valAx>
        <c:axId val="1572838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607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난방</a:t>
            </a:r>
            <a:endParaRPr lang="en-US" altLang="ko-KR" sz="105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Sheet3!$B$119:$H$119</c:f>
              <c:numCache>
                <c:formatCode>0.00</c:formatCode>
                <c:ptCount val="7"/>
                <c:pt idx="0">
                  <c:v>1.7485780117772769</c:v>
                </c:pt>
                <c:pt idx="1">
                  <c:v>1.2814877880437485</c:v>
                </c:pt>
                <c:pt idx="2">
                  <c:v>0.80426662015220274</c:v>
                </c:pt>
                <c:pt idx="3">
                  <c:v>0.49416472799509154</c:v>
                </c:pt>
                <c:pt idx="4">
                  <c:v>0.29127654389010171</c:v>
                </c:pt>
                <c:pt idx="5">
                  <c:v>0.11790581116622817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4-44A2-8BA3-FFBDD37D632A}"/>
            </c:ext>
          </c:extLst>
        </c:ser>
        <c:ser>
          <c:idx val="1"/>
          <c:order val="1"/>
          <c:tx>
            <c:strRef>
              <c:f>Sheet3!$A$120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Sheet3!$B$120:$H$120</c:f>
              <c:numCache>
                <c:formatCode>0.00</c:formatCode>
                <c:ptCount val="7"/>
                <c:pt idx="0">
                  <c:v>9.303012870397021</c:v>
                </c:pt>
                <c:pt idx="1">
                  <c:v>6.8179385221196034</c:v>
                </c:pt>
                <c:pt idx="2">
                  <c:v>4.2789642029764234</c:v>
                </c:pt>
                <c:pt idx="3">
                  <c:v>2.6291196581855143</c:v>
                </c:pt>
                <c:pt idx="4">
                  <c:v>1.3283035464425286</c:v>
                </c:pt>
                <c:pt idx="5">
                  <c:v>0.53768389663870253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4-44A2-8BA3-FFBDD37D632A}"/>
            </c:ext>
          </c:extLst>
        </c:ser>
        <c:ser>
          <c:idx val="2"/>
          <c:order val="2"/>
          <c:tx>
            <c:strRef>
              <c:f>Sheet3!$A$121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Sheet3!$B$121:$H$121</c:f>
              <c:numCache>
                <c:formatCode>0.00</c:formatCode>
                <c:ptCount val="7"/>
                <c:pt idx="0">
                  <c:v>23.80118822299589</c:v>
                </c:pt>
                <c:pt idx="1">
                  <c:v>21.804097274517929</c:v>
                </c:pt>
                <c:pt idx="2">
                  <c:v>15.6392394920607</c:v>
                </c:pt>
                <c:pt idx="3">
                  <c:v>10.981945305908235</c:v>
                </c:pt>
                <c:pt idx="4">
                  <c:v>6.010745810749893</c:v>
                </c:pt>
                <c:pt idx="5">
                  <c:v>2.4330893626569061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4-44A2-8BA3-FFBDD37D632A}"/>
            </c:ext>
          </c:extLst>
        </c:ser>
        <c:ser>
          <c:idx val="3"/>
          <c:order val="3"/>
          <c:tx>
            <c:strRef>
              <c:f>Sheet3!$A$122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Sheet3!$B$122:$H$122</c:f>
              <c:numCache>
                <c:formatCode>0.00</c:formatCode>
                <c:ptCount val="7"/>
                <c:pt idx="0">
                  <c:v>2.8007891868706198</c:v>
                </c:pt>
                <c:pt idx="1">
                  <c:v>2.1608115060798112</c:v>
                </c:pt>
                <c:pt idx="2">
                  <c:v>3.1550010981910037</c:v>
                </c:pt>
                <c:pt idx="3">
                  <c:v>3.5861275579383074</c:v>
                </c:pt>
                <c:pt idx="4">
                  <c:v>3.8690685428310463</c:v>
                </c:pt>
                <c:pt idx="5">
                  <c:v>4.058923673220578</c:v>
                </c:pt>
                <c:pt idx="6">
                  <c:v>3.8066921759788155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4-44A2-8BA3-FFBDD37D632A}"/>
            </c:ext>
          </c:extLst>
        </c:ser>
        <c:ser>
          <c:idx val="4"/>
          <c:order val="4"/>
          <c:tx>
            <c:strRef>
              <c:f>Sheet3!$A$123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Sheet3!$B$123:$H$123</c:f>
              <c:numCache>
                <c:formatCode>0.00</c:formatCode>
                <c:ptCount val="7"/>
                <c:pt idx="0">
                  <c:v>39.815797801368241</c:v>
                </c:pt>
                <c:pt idx="1">
                  <c:v>36.937790240006727</c:v>
                </c:pt>
                <c:pt idx="2">
                  <c:v>34.509188459390018</c:v>
                </c:pt>
                <c:pt idx="3">
                  <c:v>31.224131047422503</c:v>
                </c:pt>
                <c:pt idx="4">
                  <c:v>27.262874807541337</c:v>
                </c:pt>
                <c:pt idx="5">
                  <c:v>22.689210063109115</c:v>
                </c:pt>
                <c:pt idx="6">
                  <c:v>17.795984556636768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4-44A2-8BA3-FFBDD37D632A}"/>
            </c:ext>
          </c:extLst>
        </c:ser>
        <c:ser>
          <c:idx val="5"/>
          <c:order val="5"/>
          <c:tx>
            <c:strRef>
              <c:f>Sheet3!$A$124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Sheet3!$B$124:$H$124</c:f>
              <c:numCache>
                <c:formatCode>0.00</c:formatCode>
                <c:ptCount val="7"/>
                <c:pt idx="0">
                  <c:v>0.80958991556312898</c:v>
                </c:pt>
                <c:pt idx="1">
                  <c:v>0.74165949640917928</c:v>
                </c:pt>
                <c:pt idx="2">
                  <c:v>0.66495475253290048</c:v>
                </c:pt>
                <c:pt idx="3">
                  <c:v>0.58366782532225991</c:v>
                </c:pt>
                <c:pt idx="4">
                  <c:v>0.49147505826786958</c:v>
                </c:pt>
                <c:pt idx="5">
                  <c:v>0.39788830668703651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4-44A2-8BA3-FFBDD37D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냉방</a:t>
            </a:r>
            <a:endParaRPr lang="en-US" altLang="ko-KR" sz="105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Sheet3!$B$128:$H$128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E-4F90-A65E-13AF047E63EB}"/>
            </c:ext>
          </c:extLst>
        </c:ser>
        <c:ser>
          <c:idx val="1"/>
          <c:order val="1"/>
          <c:tx>
            <c:strRef>
              <c:f>Sheet3!$A$129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Sheet3!$B$129:$H$129</c:f>
              <c:numCache>
                <c:formatCode>0.00</c:formatCode>
                <c:ptCount val="7"/>
                <c:pt idx="0">
                  <c:v>5.3180058226851623E-2</c:v>
                </c:pt>
                <c:pt idx="1">
                  <c:v>3.8974294956332957E-2</c:v>
                </c:pt>
                <c:pt idx="2">
                  <c:v>2.4460416064670951E-2</c:v>
                </c:pt>
                <c:pt idx="3">
                  <c:v>1.5029188764488827E-2</c:v>
                </c:pt>
                <c:pt idx="4">
                  <c:v>7.5931594341363652E-3</c:v>
                </c:pt>
                <c:pt idx="5">
                  <c:v>3.073634458990743E-3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E-4F90-A65E-13AF047E63EB}"/>
            </c:ext>
          </c:extLst>
        </c:ser>
        <c:ser>
          <c:idx val="2"/>
          <c:order val="2"/>
          <c:tx>
            <c:strRef>
              <c:f>Sheet3!$A$130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Sheet3!$B$130:$H$130</c:f>
              <c:numCache>
                <c:formatCode>0.00</c:formatCode>
                <c:ptCount val="7"/>
                <c:pt idx="0">
                  <c:v>7.7833143921575481</c:v>
                </c:pt>
                <c:pt idx="1">
                  <c:v>5.7041906491304459</c:v>
                </c:pt>
                <c:pt idx="2">
                  <c:v>4.0913963346871274</c:v>
                </c:pt>
                <c:pt idx="3">
                  <c:v>2.8729971681255373</c:v>
                </c:pt>
                <c:pt idx="4">
                  <c:v>1.5724769347846157</c:v>
                </c:pt>
                <c:pt idx="5">
                  <c:v>0.63652282487228684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E-4F90-A65E-13AF047E63EB}"/>
            </c:ext>
          </c:extLst>
        </c:ser>
        <c:ser>
          <c:idx val="3"/>
          <c:order val="3"/>
          <c:tx>
            <c:strRef>
              <c:f>Sheet3!$A$131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Sheet3!$B$131:$H$131</c:f>
              <c:numCache>
                <c:formatCode>0.00</c:formatCode>
                <c:ptCount val="7"/>
                <c:pt idx="0">
                  <c:v>0.33160407070202602</c:v>
                </c:pt>
                <c:pt idx="1">
                  <c:v>0.23199054137995737</c:v>
                </c:pt>
                <c:pt idx="2">
                  <c:v>0.31133056619757554</c:v>
                </c:pt>
                <c:pt idx="3">
                  <c:v>0.34574121684618853</c:v>
                </c:pt>
                <c:pt idx="4">
                  <c:v>0.37630799539454274</c:v>
                </c:pt>
                <c:pt idx="5">
                  <c:v>0.36861101849315886</c:v>
                </c:pt>
                <c:pt idx="6">
                  <c:v>0.33028870038756963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E-4F90-A65E-13AF047E63EB}"/>
            </c:ext>
          </c:extLst>
        </c:ser>
        <c:ser>
          <c:idx val="4"/>
          <c:order val="4"/>
          <c:tx>
            <c:strRef>
              <c:f>Sheet3!$A$132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Sheet3!$B$132:$H$132</c:f>
              <c:numCache>
                <c:formatCode>0.00</c:formatCode>
                <c:ptCount val="7"/>
                <c:pt idx="0">
                  <c:v>55.576268404873481</c:v>
                </c:pt>
                <c:pt idx="1">
                  <c:v>52.277021272283726</c:v>
                </c:pt>
                <c:pt idx="2">
                  <c:v>47.800367198286416</c:v>
                </c:pt>
                <c:pt idx="3">
                  <c:v>42.60926618110441</c:v>
                </c:pt>
                <c:pt idx="4">
                  <c:v>36.645557306425282</c:v>
                </c:pt>
                <c:pt idx="5">
                  <c:v>30.243141804687639</c:v>
                </c:pt>
                <c:pt idx="6">
                  <c:v>23.531633498078715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E-4F90-A65E-13AF047E63EB}"/>
            </c:ext>
          </c:extLst>
        </c:ser>
        <c:ser>
          <c:idx val="5"/>
          <c:order val="5"/>
          <c:tx>
            <c:strRef>
              <c:f>Sheet3!$A$133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Sheet3!$B$133:$H$133</c:f>
              <c:numCache>
                <c:formatCode>0.00</c:formatCode>
                <c:ptCount val="7"/>
                <c:pt idx="0">
                  <c:v>3.4960025402305459E-3</c:v>
                </c:pt>
                <c:pt idx="1">
                  <c:v>3.2026627723359003E-3</c:v>
                </c:pt>
                <c:pt idx="2">
                  <c:v>2.8714333754718355E-3</c:v>
                </c:pt>
                <c:pt idx="3">
                  <c:v>2.5204170170006861E-3</c:v>
                </c:pt>
                <c:pt idx="4">
                  <c:v>2.1223066383791291E-3</c:v>
                </c:pt>
                <c:pt idx="5">
                  <c:v>1.7181767017667884E-3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E-4F90-A65E-13AF047E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비주거건물에너지</a:t>
            </a:r>
            <a:endParaRPr lang="en-US" altLang="ko-KR" sz="11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Sheet3!$A$156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Sheet3!$B$156:$H$156</c:f>
              <c:numCache>
                <c:formatCode>_-* #,##0.00_-;\-* #,##0.00_-;_-* "-"_-;_-@_-</c:formatCode>
                <c:ptCount val="7"/>
                <c:pt idx="0">
                  <c:v>2.51328610188513</c:v>
                </c:pt>
                <c:pt idx="1">
                  <c:v>1.9697250691408161</c:v>
                </c:pt>
                <c:pt idx="2">
                  <c:v>1.3548564450298568</c:v>
                </c:pt>
                <c:pt idx="3">
                  <c:v>0.8245186229216841</c:v>
                </c:pt>
                <c:pt idx="4">
                  <c:v>0.29127654389010171</c:v>
                </c:pt>
                <c:pt idx="5">
                  <c:v>0.11790581116622817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5-4134-A34B-7DAE90A4BDA8}"/>
            </c:ext>
          </c:extLst>
        </c:ser>
        <c:ser>
          <c:idx val="2"/>
          <c:order val="1"/>
          <c:tx>
            <c:strRef>
              <c:f>Sheet3!$A$157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Sheet3!$B$157:$H$157</c:f>
              <c:numCache>
                <c:formatCode>_-* #,##0.00_-;\-* #,##0.00_-;_-* "-"_-;_-@_-</c:formatCode>
                <c:ptCount val="7"/>
                <c:pt idx="0">
                  <c:v>20.066853116370169</c:v>
                </c:pt>
                <c:pt idx="1">
                  <c:v>16.496506986047603</c:v>
                </c:pt>
                <c:pt idx="2">
                  <c:v>12.015099954218428</c:v>
                </c:pt>
                <c:pt idx="3">
                  <c:v>7.2711540480564034</c:v>
                </c:pt>
                <c:pt idx="4">
                  <c:v>1.3358967058766649</c:v>
                </c:pt>
                <c:pt idx="5">
                  <c:v>0.54075753109769331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5-4134-A34B-7DAE90A4BDA8}"/>
            </c:ext>
          </c:extLst>
        </c:ser>
        <c:ser>
          <c:idx val="3"/>
          <c:order val="2"/>
          <c:tx>
            <c:strRef>
              <c:f>Sheet3!$A$158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Sheet3!$B$158:$H$158</c:f>
              <c:numCache>
                <c:formatCode>_-* #,##0.00_-;\-* #,##0.00_-;_-* "-"_-;_-@_-</c:formatCode>
                <c:ptCount val="7"/>
                <c:pt idx="0">
                  <c:v>59.171579802196931</c:v>
                </c:pt>
                <c:pt idx="1">
                  <c:v>52.336657391987515</c:v>
                </c:pt>
                <c:pt idx="2">
                  <c:v>42.076168348253056</c:v>
                </c:pt>
                <c:pt idx="3">
                  <c:v>29.496815239087432</c:v>
                </c:pt>
                <c:pt idx="4">
                  <c:v>12.275784575050608</c:v>
                </c:pt>
                <c:pt idx="5">
                  <c:v>7.7621740170452913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5-4134-A34B-7DAE90A4BDA8}"/>
            </c:ext>
          </c:extLst>
        </c:ser>
        <c:ser>
          <c:idx val="4"/>
          <c:order val="3"/>
          <c:tx>
            <c:strRef>
              <c:f>Sheet3!$A$159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Sheet3!$B$159:$H$159</c:f>
              <c:numCache>
                <c:formatCode>_-* #,##0.00_-;\-* #,##0.00_-;_-* "-"_-;_-@_-</c:formatCode>
                <c:ptCount val="7"/>
                <c:pt idx="0">
                  <c:v>3.132517033180473</c:v>
                </c:pt>
                <c:pt idx="1">
                  <c:v>2.3929258230675958</c:v>
                </c:pt>
                <c:pt idx="2">
                  <c:v>3.4664554399964063</c:v>
                </c:pt>
                <c:pt idx="3">
                  <c:v>3.931992550392323</c:v>
                </c:pt>
                <c:pt idx="4">
                  <c:v>4.245500313833416</c:v>
                </c:pt>
                <c:pt idx="5">
                  <c:v>4.4276584673215638</c:v>
                </c:pt>
                <c:pt idx="6">
                  <c:v>4.1371046519742123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5-4134-A34B-7DAE90A4BDA8}"/>
            </c:ext>
          </c:extLst>
        </c:ser>
        <c:ser>
          <c:idx val="5"/>
          <c:order val="4"/>
          <c:tx>
            <c:strRef>
              <c:f>Sheet3!$A$160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Sheet3!$B$160:$H$160</c:f>
              <c:numCache>
                <c:formatCode>_-* #,##0.00_-;\-* #,##0.00_-;_-* "-"_-;_-@_-</c:formatCode>
                <c:ptCount val="7"/>
                <c:pt idx="0">
                  <c:v>175.18898125113486</c:v>
                </c:pt>
                <c:pt idx="1">
                  <c:v>166.6188413894231</c:v>
                </c:pt>
                <c:pt idx="2">
                  <c:v>157.18765637873165</c:v>
                </c:pt>
                <c:pt idx="3">
                  <c:v>149.60073900389025</c:v>
                </c:pt>
                <c:pt idx="4">
                  <c:v>141.52073354852163</c:v>
                </c:pt>
                <c:pt idx="5">
                  <c:v>126.75971979895156</c:v>
                </c:pt>
                <c:pt idx="6">
                  <c:v>112.0761277561804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5-4134-A34B-7DAE90A4BDA8}"/>
            </c:ext>
          </c:extLst>
        </c:ser>
        <c:ser>
          <c:idx val="6"/>
          <c:order val="5"/>
          <c:tx>
            <c:strRef>
              <c:f>Sheet3!$A$161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Sheet3!$B$161:$H$161</c:f>
              <c:numCache>
                <c:formatCode>_-* #,##0.00_-;\-* #,##0.00_-;_-* "-"_-;_-@_-</c:formatCode>
                <c:ptCount val="7"/>
                <c:pt idx="0">
                  <c:v>0.9397070481489751</c:v>
                </c:pt>
                <c:pt idx="1">
                  <c:v>0.87148328922713092</c:v>
                </c:pt>
                <c:pt idx="2">
                  <c:v>0.79444731595398799</c:v>
                </c:pt>
                <c:pt idx="3">
                  <c:v>0.71280937238487629</c:v>
                </c:pt>
                <c:pt idx="4">
                  <c:v>0.62021849495186432</c:v>
                </c:pt>
                <c:pt idx="5">
                  <c:v>0.52622761343441893</c:v>
                </c:pt>
                <c:pt idx="6">
                  <c:v>0.12662113004561565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5-4134-A34B-7DAE90A4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46320"/>
        <c:axId val="1720846736"/>
      </c:barChart>
      <c:catAx>
        <c:axId val="172084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0846736"/>
        <c:crosses val="autoZero"/>
        <c:auto val="1"/>
        <c:lblAlgn val="ctr"/>
        <c:lblOffset val="100"/>
        <c:noMultiLvlLbl val="0"/>
      </c:catAx>
      <c:valAx>
        <c:axId val="172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Sheet3!$A$166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Sheet3!$B$166:$H$166</c:f>
              <c:numCache>
                <c:formatCode>_(* #,##0.00_);_(* \(#,##0.00\);_(* "-"??_);_(@_)</c:formatCode>
                <c:ptCount val="7"/>
                <c:pt idx="0">
                  <c:v>0.85451727464094429</c:v>
                </c:pt>
                <c:pt idx="1">
                  <c:v>0.41364226451957137</c:v>
                </c:pt>
                <c:pt idx="2">
                  <c:v>0.2845198534562699</c:v>
                </c:pt>
                <c:pt idx="3">
                  <c:v>0.17314891081355366</c:v>
                </c:pt>
                <c:pt idx="4">
                  <c:v>6.1168074216921359E-2</c:v>
                </c:pt>
                <c:pt idx="5">
                  <c:v>2.4760220344907914E-2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2-4DD0-96BA-C455E65D9315}"/>
            </c:ext>
          </c:extLst>
        </c:ser>
        <c:ser>
          <c:idx val="2"/>
          <c:order val="1"/>
          <c:tx>
            <c:strRef>
              <c:f>Sheet3!$A$167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Sheet3!$B$167:$H$167</c:f>
              <c:numCache>
                <c:formatCode>_(* #,##0.00_);_(* \(#,##0.00\);_(* "-"??_);_(@_)</c:formatCode>
                <c:ptCount val="7"/>
                <c:pt idx="0">
                  <c:v>5.0167132790925422</c:v>
                </c:pt>
                <c:pt idx="1">
                  <c:v>4.1241267465119007</c:v>
                </c:pt>
                <c:pt idx="2">
                  <c:v>3.003774988554607</c:v>
                </c:pt>
                <c:pt idx="3">
                  <c:v>1.8177885120141009</c:v>
                </c:pt>
                <c:pt idx="4">
                  <c:v>0.33397417646916622</c:v>
                </c:pt>
                <c:pt idx="5">
                  <c:v>0.13518938277442333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2-4DD0-96BA-C455E65D9315}"/>
            </c:ext>
          </c:extLst>
        </c:ser>
        <c:ser>
          <c:idx val="3"/>
          <c:order val="2"/>
          <c:tx>
            <c:strRef>
              <c:f>Sheet3!$A$168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Sheet3!$B$168:$H$168</c:f>
              <c:numCache>
                <c:formatCode>_(* #,##0.00_);_(* \(#,##0.00\);_(* "-"??_);_(@_)</c:formatCode>
                <c:ptCount val="7"/>
                <c:pt idx="0">
                  <c:v>12.426031758461354</c:v>
                </c:pt>
                <c:pt idx="1">
                  <c:v>10.990698052317377</c:v>
                </c:pt>
                <c:pt idx="2">
                  <c:v>8.835995353133141</c:v>
                </c:pt>
                <c:pt idx="3">
                  <c:v>6.1943312002083601</c:v>
                </c:pt>
                <c:pt idx="4">
                  <c:v>2.5779147607606276</c:v>
                </c:pt>
                <c:pt idx="5">
                  <c:v>1.6300565435795111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2-4DD0-96BA-C455E65D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523247"/>
        <c:axId val="1554511183"/>
      </c:barChart>
      <c:catAx>
        <c:axId val="15545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11183"/>
        <c:crosses val="autoZero"/>
        <c:auto val="1"/>
        <c:lblAlgn val="ctr"/>
        <c:lblOffset val="100"/>
        <c:noMultiLvlLbl val="0"/>
      </c:catAx>
      <c:valAx>
        <c:axId val="15545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MCO2toneq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23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여객수송</a:t>
            </a:r>
            <a:r>
              <a:rPr lang="en-US" altLang="ko-KR" sz="1050"/>
              <a:t>(</a:t>
            </a:r>
            <a:r>
              <a:rPr lang="ko-KR" altLang="en-US" sz="1050"/>
              <a:t>십억인 </a:t>
            </a:r>
            <a:r>
              <a:rPr lang="en-US" altLang="ko-KR" sz="1050"/>
              <a:t>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Transportation_scenario!$K$24</c:f>
              <c:strCache>
                <c:ptCount val="1"/>
                <c:pt idx="0">
                  <c:v>승용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Transportation_scenario!$L$24:$R$24</c:f>
              <c:numCache>
                <c:formatCode>0.0</c:formatCode>
                <c:ptCount val="7"/>
                <c:pt idx="0">
                  <c:v>253.94020883908917</c:v>
                </c:pt>
                <c:pt idx="1">
                  <c:v>258.16747760816236</c:v>
                </c:pt>
                <c:pt idx="2">
                  <c:v>255.43787731337943</c:v>
                </c:pt>
                <c:pt idx="3">
                  <c:v>240.67277215722703</c:v>
                </c:pt>
                <c:pt idx="4">
                  <c:v>213.93135302864627</c:v>
                </c:pt>
                <c:pt idx="5">
                  <c:v>186.25585425894062</c:v>
                </c:pt>
                <c:pt idx="6">
                  <c:v>155.69639110944129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814-9287-B13BB80257B6}"/>
            </c:ext>
          </c:extLst>
        </c:ser>
        <c:ser>
          <c:idx val="1"/>
          <c:order val="1"/>
          <c:tx>
            <c:strRef>
              <c:f>Transportation_scenario!$K$25</c:f>
              <c:strCache>
                <c:ptCount val="1"/>
                <c:pt idx="0">
                  <c:v>공용버스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Transportation_scenario!$L$25:$R$25</c:f>
              <c:numCache>
                <c:formatCode>0.0</c:formatCode>
                <c:ptCount val="7"/>
                <c:pt idx="0">
                  <c:v>111.22130197410445</c:v>
                </c:pt>
                <c:pt idx="1">
                  <c:v>115.91192872203209</c:v>
                </c:pt>
                <c:pt idx="2">
                  <c:v>117.07569376863225</c:v>
                </c:pt>
                <c:pt idx="3">
                  <c:v>133.70709564290391</c:v>
                </c:pt>
                <c:pt idx="4">
                  <c:v>160.4485147714847</c:v>
                </c:pt>
                <c:pt idx="5">
                  <c:v>186.25585425894059</c:v>
                </c:pt>
                <c:pt idx="6">
                  <c:v>207.5951881459217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814-9287-B13BB80257B6}"/>
            </c:ext>
          </c:extLst>
        </c:ser>
        <c:ser>
          <c:idx val="2"/>
          <c:order val="2"/>
          <c:tx>
            <c:strRef>
              <c:f>Transportation_scenario!$K$26</c:f>
              <c:strCache>
                <c:ptCount val="1"/>
                <c:pt idx="0">
                  <c:v>상용버스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Transportation_scenario!$L$26:$R$26</c:f>
              <c:numCache>
                <c:formatCode>0.0</c:formatCode>
                <c:ptCount val="7"/>
                <c:pt idx="0">
                  <c:v>76.84679234798385</c:v>
                </c:pt>
                <c:pt idx="1">
                  <c:v>73.762136459474974</c:v>
                </c:pt>
                <c:pt idx="2">
                  <c:v>74.502714216402353</c:v>
                </c:pt>
                <c:pt idx="3">
                  <c:v>74.875973560026196</c:v>
                </c:pt>
                <c:pt idx="4">
                  <c:v>69.52768973431003</c:v>
                </c:pt>
                <c:pt idx="5">
                  <c:v>69.180745867606504</c:v>
                </c:pt>
                <c:pt idx="6">
                  <c:v>67.468436147424555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3-4814-9287-B13BB80257B6}"/>
            </c:ext>
          </c:extLst>
        </c:ser>
        <c:ser>
          <c:idx val="3"/>
          <c:order val="3"/>
          <c:tx>
            <c:strRef>
              <c:f>Transportation_scenario!$K$27</c:f>
              <c:strCache>
                <c:ptCount val="1"/>
                <c:pt idx="0">
                  <c:v>철도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Transportation_scenario!$L$27:$R$27</c:f>
              <c:numCache>
                <c:formatCode>0.0</c:formatCode>
                <c:ptCount val="7"/>
                <c:pt idx="0">
                  <c:v>71.887584968131378</c:v>
                </c:pt>
                <c:pt idx="1">
                  <c:v>79.030860492294593</c:v>
                </c:pt>
                <c:pt idx="2">
                  <c:v>85.14595910445982</c:v>
                </c:pt>
                <c:pt idx="3">
                  <c:v>85.5725412114585</c:v>
                </c:pt>
                <c:pt idx="4">
                  <c:v>90.920825037174666</c:v>
                </c:pt>
                <c:pt idx="5">
                  <c:v>90.467129211485428</c:v>
                </c:pt>
                <c:pt idx="6">
                  <c:v>88.227954962016724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3-4814-9287-B13BB802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231951"/>
        <c:axId val="385223631"/>
      </c:barChart>
      <c:catAx>
        <c:axId val="3852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23631"/>
        <c:crosses val="autoZero"/>
        <c:auto val="1"/>
        <c:lblAlgn val="ctr"/>
        <c:lblOffset val="100"/>
        <c:noMultiLvlLbl val="0"/>
      </c:catAx>
      <c:valAx>
        <c:axId val="3852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원료용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Industry_scenario!$B$96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Industry_scenario!$C$96:$I$96</c:f>
              <c:numCache>
                <c:formatCode>_(* #,##0.00_);_(* \(#,##0.00\);_(* "-"??_);_(@_)</c:formatCode>
                <c:ptCount val="7"/>
                <c:pt idx="0">
                  <c:v>237.02338199917023</c:v>
                </c:pt>
                <c:pt idx="1">
                  <c:v>202.80453354480071</c:v>
                </c:pt>
                <c:pt idx="2">
                  <c:v>165.41465596313586</c:v>
                </c:pt>
                <c:pt idx="3">
                  <c:v>128.02477838147107</c:v>
                </c:pt>
                <c:pt idx="4">
                  <c:v>87.463871672510933</c:v>
                </c:pt>
                <c:pt idx="5">
                  <c:v>43.731935836255481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4-41E1-A38E-785CBC20DA05}"/>
            </c:ext>
          </c:extLst>
        </c:ser>
        <c:ser>
          <c:idx val="1"/>
          <c:order val="1"/>
          <c:tx>
            <c:strRef>
              <c:f>Industry_scenario!$B$97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Industry_scenario!$C$97:$I$97</c:f>
              <c:numCache>
                <c:formatCode>_(* #,##0.00_);_(* \(#,##0.00\);_(* "-"??_);_(@_)</c:formatCode>
                <c:ptCount val="7"/>
                <c:pt idx="0">
                  <c:v>821.51093228756872</c:v>
                </c:pt>
                <c:pt idx="1">
                  <c:v>800.25321276807836</c:v>
                </c:pt>
                <c:pt idx="2">
                  <c:v>765.49313117120164</c:v>
                </c:pt>
                <c:pt idx="3">
                  <c:v>680.36958835499365</c:v>
                </c:pt>
                <c:pt idx="4">
                  <c:v>580.44442654571731</c:v>
                </c:pt>
                <c:pt idx="5">
                  <c:v>451.26694161983664</c:v>
                </c:pt>
                <c:pt idx="6">
                  <c:v>318.05817562999607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4-41E1-A38E-785CBC20DA05}"/>
            </c:ext>
          </c:extLst>
        </c:ser>
        <c:ser>
          <c:idx val="2"/>
          <c:order val="2"/>
          <c:tx>
            <c:strRef>
              <c:f>Industry_scenario!$B$98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Industry_scenario!$C$98:$I$98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4-41E1-A38E-785CBC20DA05}"/>
            </c:ext>
          </c:extLst>
        </c:ser>
        <c:ser>
          <c:idx val="3"/>
          <c:order val="3"/>
          <c:tx>
            <c:strRef>
              <c:f>Industry_scenario!$B$99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Industry_scenario!$C$99:$I$99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4-41E1-A38E-785CBC20DA05}"/>
            </c:ext>
          </c:extLst>
        </c:ser>
        <c:ser>
          <c:idx val="4"/>
          <c:order val="4"/>
          <c:tx>
            <c:strRef>
              <c:f>Industry_scenario!$B$100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Industry_scenario!$C$100:$I$100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4-41E1-A38E-785CBC20DA05}"/>
            </c:ext>
          </c:extLst>
        </c:ser>
        <c:ser>
          <c:idx val="5"/>
          <c:order val="5"/>
          <c:tx>
            <c:strRef>
              <c:f>Industry_scenario!$B$101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Industry_scenario!$C$101:$I$101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10.88926319112619</c:v>
                </c:pt>
                <c:pt idx="2">
                  <c:v>23.577460728035724</c:v>
                </c:pt>
                <c:pt idx="3">
                  <c:v>38.287484053678298</c:v>
                </c:pt>
                <c:pt idx="4">
                  <c:v>55.266772771582573</c:v>
                </c:pt>
                <c:pt idx="5">
                  <c:v>71.891373145713487</c:v>
                </c:pt>
                <c:pt idx="6">
                  <c:v>89.776089730652203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84-41E1-A38E-785CBC20DA05}"/>
            </c:ext>
          </c:extLst>
        </c:ser>
        <c:ser>
          <c:idx val="6"/>
          <c:order val="6"/>
          <c:tx>
            <c:strRef>
              <c:f>Industry_scenario!$B$102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Industry_scenario!$C$102:$I$102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32.19720389106719</c:v>
                </c:pt>
                <c:pt idx="3">
                  <c:v>110.43982525779275</c:v>
                </c:pt>
                <c:pt idx="4">
                  <c:v>204.14811757888867</c:v>
                </c:pt>
                <c:pt idx="5">
                  <c:v>302.6285403769154</c:v>
                </c:pt>
                <c:pt idx="6">
                  <c:v>402.62266412461656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4-41E1-A38E-785CBC20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연료용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Industry_scenario!$B$107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Industry_scenario!$C$107:$I$107</c:f>
              <c:numCache>
                <c:formatCode>_(* #,##0.00_);_(* \(#,##0.00\);_(* "-"??_);_(@_)</c:formatCode>
                <c:ptCount val="7"/>
                <c:pt idx="0">
                  <c:v>128.25492165167705</c:v>
                </c:pt>
                <c:pt idx="1">
                  <c:v>98.970856474555148</c:v>
                </c:pt>
                <c:pt idx="2">
                  <c:v>71.23100293410468</c:v>
                </c:pt>
                <c:pt idx="3">
                  <c:v>45.038132428710014</c:v>
                </c:pt>
                <c:pt idx="4">
                  <c:v>20.432765782381551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995-BD8D-C9317457F7F9}"/>
            </c:ext>
          </c:extLst>
        </c:ser>
        <c:ser>
          <c:idx val="1"/>
          <c:order val="1"/>
          <c:tx>
            <c:strRef>
              <c:f>Industry_scenario!$B$108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Industry_scenario!$C$108:$I$108</c:f>
              <c:numCache>
                <c:formatCode>_(* #,##0.00_);_(* \(#,##0.00\);_(* "-"??_);_(@_)</c:formatCode>
                <c:ptCount val="7"/>
                <c:pt idx="0">
                  <c:v>62.209997944989432</c:v>
                </c:pt>
                <c:pt idx="1">
                  <c:v>48.141784789580711</c:v>
                </c:pt>
                <c:pt idx="2">
                  <c:v>34.806933310219264</c:v>
                </c:pt>
                <c:pt idx="3">
                  <c:v>22.199786188549123</c:v>
                </c:pt>
                <c:pt idx="4">
                  <c:v>10.329928844641817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C-4995-BD8D-C9317457F7F9}"/>
            </c:ext>
          </c:extLst>
        </c:ser>
        <c:ser>
          <c:idx val="2"/>
          <c:order val="2"/>
          <c:tx>
            <c:strRef>
              <c:f>Industry_scenario!$B$109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Industry_scenario!$C$109:$I$109</c:f>
              <c:numCache>
                <c:formatCode>_(* #,##0.00_);_(* \(#,##0.00\);_(* "-"??_);_(@_)</c:formatCode>
                <c:ptCount val="7"/>
                <c:pt idx="0">
                  <c:v>100.69238259858724</c:v>
                </c:pt>
                <c:pt idx="1">
                  <c:v>77.977851157593634</c:v>
                </c:pt>
                <c:pt idx="2">
                  <c:v>56.444059261535699</c:v>
                </c:pt>
                <c:pt idx="3">
                  <c:v>36.079010307753713</c:v>
                </c:pt>
                <c:pt idx="4">
                  <c:v>16.894105387740261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C-4995-BD8D-C9317457F7F9}"/>
            </c:ext>
          </c:extLst>
        </c:ser>
        <c:ser>
          <c:idx val="3"/>
          <c:order val="3"/>
          <c:tx>
            <c:strRef>
              <c:f>Industry_scenario!$B$110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Industry_scenario!$C$110:$I$110</c:f>
              <c:numCache>
                <c:formatCode>_(* #,##0.00_);_(* \(#,##0.00\);_(* "-"??_);_(@_)</c:formatCode>
                <c:ptCount val="7"/>
                <c:pt idx="0">
                  <c:v>266.27906976744185</c:v>
                </c:pt>
                <c:pt idx="1">
                  <c:v>321.12911132508634</c:v>
                </c:pt>
                <c:pt idx="2">
                  <c:v>354.21047604107673</c:v>
                </c:pt>
                <c:pt idx="3">
                  <c:v>385.84235504560922</c:v>
                </c:pt>
                <c:pt idx="4">
                  <c:v>413.59799827284007</c:v>
                </c:pt>
                <c:pt idx="5">
                  <c:v>435.20119944866588</c:v>
                </c:pt>
                <c:pt idx="6">
                  <c:v>420.92039438337042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C-4995-BD8D-C9317457F7F9}"/>
            </c:ext>
          </c:extLst>
        </c:ser>
        <c:ser>
          <c:idx val="4"/>
          <c:order val="4"/>
          <c:tx>
            <c:strRef>
              <c:f>Industry_scenario!$B$111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Industry_scenario!$C$111:$I$111</c:f>
              <c:numCache>
                <c:formatCode>_(* #,##0.00_);_(* \(#,##0.00\);_(* "-"??_);_(@_)</c:formatCode>
                <c:ptCount val="7"/>
                <c:pt idx="0">
                  <c:v>36.890784670597391</c:v>
                </c:pt>
                <c:pt idx="1">
                  <c:v>37.563837593615396</c:v>
                </c:pt>
                <c:pt idx="2">
                  <c:v>40.720830027030381</c:v>
                </c:pt>
                <c:pt idx="3">
                  <c:v>46.237564995322494</c:v>
                </c:pt>
                <c:pt idx="4">
                  <c:v>53.996055371747879</c:v>
                </c:pt>
                <c:pt idx="5">
                  <c:v>63.884213385899876</c:v>
                </c:pt>
                <c:pt idx="6">
                  <c:v>75.795555655892144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C-4995-BD8D-C9317457F7F9}"/>
            </c:ext>
          </c:extLst>
        </c:ser>
        <c:ser>
          <c:idx val="5"/>
          <c:order val="5"/>
          <c:tx>
            <c:strRef>
              <c:f>Industry_scenario!$B$112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Industry_scenario!$C$112:$I$112</c:f>
              <c:numCache>
                <c:formatCode>_(* #,##0.00_);_(* \(#,##0.00\);_(* "-"??_);_(@_)</c:formatCode>
                <c:ptCount val="7"/>
                <c:pt idx="0">
                  <c:v>41.012375785519303</c:v>
                </c:pt>
                <c:pt idx="1">
                  <c:v>45.72431569319339</c:v>
                </c:pt>
                <c:pt idx="2">
                  <c:v>57.265702164087813</c:v>
                </c:pt>
                <c:pt idx="3">
                  <c:v>75.115399457891115</c:v>
                </c:pt>
                <c:pt idx="4">
                  <c:v>98.692215883571137</c:v>
                </c:pt>
                <c:pt idx="5">
                  <c:v>127.34954278967106</c:v>
                </c:pt>
                <c:pt idx="6">
                  <c:v>160.55351402701064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C-4995-BD8D-C9317457F7F9}"/>
            </c:ext>
          </c:extLst>
        </c:ser>
        <c:ser>
          <c:idx val="6"/>
          <c:order val="6"/>
          <c:tx>
            <c:strRef>
              <c:f>Industry_scenario!$B$113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Industry_scenario!$C$113:$I$113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C-4995-BD8D-C9317457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Industry_scenario!$B$118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Industry_scenario!$C$118:$I$118</c:f>
              <c:numCache>
                <c:formatCode>_(* #,##0.00_);_(* \(#,##0.00\);_(* "-"??_);_(@_)</c:formatCode>
                <c:ptCount val="7"/>
                <c:pt idx="0">
                  <c:v>365.27830365084731</c:v>
                </c:pt>
                <c:pt idx="1">
                  <c:v>301.77539001935588</c:v>
                </c:pt>
                <c:pt idx="2">
                  <c:v>236.64565889724054</c:v>
                </c:pt>
                <c:pt idx="3">
                  <c:v>173.06291081018108</c:v>
                </c:pt>
                <c:pt idx="4">
                  <c:v>107.89663745489248</c:v>
                </c:pt>
                <c:pt idx="5">
                  <c:v>43.731935836255481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49BF-8211-5592F9AB741A}"/>
            </c:ext>
          </c:extLst>
        </c:ser>
        <c:ser>
          <c:idx val="1"/>
          <c:order val="1"/>
          <c:tx>
            <c:strRef>
              <c:f>Industry_scenario!$B$119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Industry_scenario!$C$119:$I$119</c:f>
              <c:numCache>
                <c:formatCode>_(* #,##0.00_);_(* \(#,##0.00\);_(* "-"??_);_(@_)</c:formatCode>
                <c:ptCount val="7"/>
                <c:pt idx="0">
                  <c:v>883.7209302325582</c:v>
                </c:pt>
                <c:pt idx="1">
                  <c:v>848.39499755765905</c:v>
                </c:pt>
                <c:pt idx="2">
                  <c:v>800.30006448142092</c:v>
                </c:pt>
                <c:pt idx="3">
                  <c:v>702.56937454354272</c:v>
                </c:pt>
                <c:pt idx="4">
                  <c:v>590.77435539035912</c:v>
                </c:pt>
                <c:pt idx="5">
                  <c:v>451.26694161983664</c:v>
                </c:pt>
                <c:pt idx="6">
                  <c:v>318.05817562999607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7-49BF-8211-5592F9AB741A}"/>
            </c:ext>
          </c:extLst>
        </c:ser>
        <c:ser>
          <c:idx val="2"/>
          <c:order val="2"/>
          <c:tx>
            <c:strRef>
              <c:f>Industry_scenario!$B$120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Industry_scenario!$C$120:$I$120</c:f>
              <c:numCache>
                <c:formatCode>_(* #,##0.00_);_(* \(#,##0.00\);_(* "-"??_);_(@_)</c:formatCode>
                <c:ptCount val="7"/>
                <c:pt idx="0">
                  <c:v>100.69238259858724</c:v>
                </c:pt>
                <c:pt idx="1">
                  <c:v>77.977851157593634</c:v>
                </c:pt>
                <c:pt idx="2">
                  <c:v>56.444059261535699</c:v>
                </c:pt>
                <c:pt idx="3">
                  <c:v>36.079010307753713</c:v>
                </c:pt>
                <c:pt idx="4">
                  <c:v>16.894105387740261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7-49BF-8211-5592F9AB741A}"/>
            </c:ext>
          </c:extLst>
        </c:ser>
        <c:ser>
          <c:idx val="3"/>
          <c:order val="3"/>
          <c:tx>
            <c:strRef>
              <c:f>Industry_scenario!$B$121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Industry_scenario!$C$121:$I$121</c:f>
              <c:numCache>
                <c:formatCode>_(* #,##0.00_);_(* \(#,##0.00\);_(* "-"??_);_(@_)</c:formatCode>
                <c:ptCount val="7"/>
                <c:pt idx="0">
                  <c:v>266.27906976744185</c:v>
                </c:pt>
                <c:pt idx="1">
                  <c:v>321.12911132508634</c:v>
                </c:pt>
                <c:pt idx="2">
                  <c:v>354.21047604107673</c:v>
                </c:pt>
                <c:pt idx="3">
                  <c:v>385.84235504560922</c:v>
                </c:pt>
                <c:pt idx="4">
                  <c:v>413.59799827284007</c:v>
                </c:pt>
                <c:pt idx="5">
                  <c:v>435.20119944866588</c:v>
                </c:pt>
                <c:pt idx="6">
                  <c:v>420.92039438337042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7-49BF-8211-5592F9AB741A}"/>
            </c:ext>
          </c:extLst>
        </c:ser>
        <c:ser>
          <c:idx val="4"/>
          <c:order val="4"/>
          <c:tx>
            <c:strRef>
              <c:f>Industry_scenario!$B$122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Industry_scenario!$C$122:$I$122</c:f>
              <c:numCache>
                <c:formatCode>_(* #,##0.00_);_(* \(#,##0.00\);_(* "-"??_);_(@_)</c:formatCode>
                <c:ptCount val="7"/>
                <c:pt idx="0">
                  <c:v>36.890784670597391</c:v>
                </c:pt>
                <c:pt idx="1">
                  <c:v>37.563837593615396</c:v>
                </c:pt>
                <c:pt idx="2">
                  <c:v>40.720830027030381</c:v>
                </c:pt>
                <c:pt idx="3">
                  <c:v>46.237564995322494</c:v>
                </c:pt>
                <c:pt idx="4">
                  <c:v>53.996055371747879</c:v>
                </c:pt>
                <c:pt idx="5">
                  <c:v>63.884213385899876</c:v>
                </c:pt>
                <c:pt idx="6">
                  <c:v>75.795555655892144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7-49BF-8211-5592F9AB741A}"/>
            </c:ext>
          </c:extLst>
        </c:ser>
        <c:ser>
          <c:idx val="5"/>
          <c:order val="5"/>
          <c:tx>
            <c:strRef>
              <c:f>Industry_scenario!$B$123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Industry_scenario!$C$123:$I$123</c:f>
              <c:numCache>
                <c:formatCode>_(* #,##0.00_);_(* \(#,##0.00\);_(* "-"??_);_(@_)</c:formatCode>
                <c:ptCount val="7"/>
                <c:pt idx="0">
                  <c:v>41.012375785519303</c:v>
                </c:pt>
                <c:pt idx="1">
                  <c:v>56.61357888431958</c:v>
                </c:pt>
                <c:pt idx="2">
                  <c:v>80.84316289212353</c:v>
                </c:pt>
                <c:pt idx="3">
                  <c:v>113.40288351156941</c:v>
                </c:pt>
                <c:pt idx="4">
                  <c:v>153.95898865515372</c:v>
                </c:pt>
                <c:pt idx="5">
                  <c:v>199.24091593538455</c:v>
                </c:pt>
                <c:pt idx="6">
                  <c:v>250.32960375766282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7-49BF-8211-5592F9AB741A}"/>
            </c:ext>
          </c:extLst>
        </c:ser>
        <c:ser>
          <c:idx val="6"/>
          <c:order val="6"/>
          <c:tx>
            <c:strRef>
              <c:f>Industry_scenario!$B$124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Industry_scenario!$C$124:$I$124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32.19720389106719</c:v>
                </c:pt>
                <c:pt idx="3">
                  <c:v>110.43982525779275</c:v>
                </c:pt>
                <c:pt idx="4">
                  <c:v>204.14811757888867</c:v>
                </c:pt>
                <c:pt idx="5">
                  <c:v>302.6285403769154</c:v>
                </c:pt>
                <c:pt idx="6">
                  <c:v>402.62266412461656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7-49BF-8211-5592F9AB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온실가스 배출량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Industry_scenario!$C$129:$I$129</c:f>
              <c:numCache>
                <c:formatCode>_-* #,##0.0_-;\-* #,##0.0_-;_-* "-"_-;_-@_-</c:formatCode>
                <c:ptCount val="7"/>
                <c:pt idx="0">
                  <c:v>124.19462324128808</c:v>
                </c:pt>
                <c:pt idx="1">
                  <c:v>102.60363260658099</c:v>
                </c:pt>
                <c:pt idx="2">
                  <c:v>80.459524025061782</c:v>
                </c:pt>
                <c:pt idx="3">
                  <c:v>58.841389675461571</c:v>
                </c:pt>
                <c:pt idx="4">
                  <c:v>36.684856734663448</c:v>
                </c:pt>
                <c:pt idx="5">
                  <c:v>14.868858184326864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E5D-88F4-25AF3BA6FEC3}"/>
            </c:ext>
          </c:extLst>
        </c:ser>
        <c:ser>
          <c:idx val="1"/>
          <c:order val="1"/>
          <c:tx>
            <c:strRef>
              <c:f>Industry_scenario!$B$130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Industry_scenario!$C$130:$I$130</c:f>
              <c:numCache>
                <c:formatCode>_-* #,##0.0_-;\-* #,##0.0_-;_-* "-"_-;_-@_-</c:formatCode>
                <c:ptCount val="7"/>
                <c:pt idx="0">
                  <c:v>66.896932754220401</c:v>
                </c:pt>
                <c:pt idx="1">
                  <c:v>62.051271995400072</c:v>
                </c:pt>
                <c:pt idx="2">
                  <c:v>56.545054025754922</c:v>
                </c:pt>
                <c:pt idx="3">
                  <c:v>48.073045819324385</c:v>
                </c:pt>
                <c:pt idx="4">
                  <c:v>38.860258870267785</c:v>
                </c:pt>
                <c:pt idx="5">
                  <c:v>28.20418385123979</c:v>
                </c:pt>
                <c:pt idx="6">
                  <c:v>19.878635976874754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4E5D-88F4-25AF3BA6FEC3}"/>
            </c:ext>
          </c:extLst>
        </c:ser>
        <c:ser>
          <c:idx val="2"/>
          <c:order val="2"/>
          <c:tx>
            <c:strRef>
              <c:f>Industry_scenario!$B$131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Industry_scenario!$C$131:$I$131</c:f>
              <c:numCache>
                <c:formatCode>_-* #,##0.0_-;\-* #,##0.0_-;_-* "-"_-;_-@_-</c:formatCode>
                <c:ptCount val="7"/>
                <c:pt idx="0">
                  <c:v>21.145400345703319</c:v>
                </c:pt>
                <c:pt idx="1">
                  <c:v>16.375348743094662</c:v>
                </c:pt>
                <c:pt idx="2">
                  <c:v>11.853252444922497</c:v>
                </c:pt>
                <c:pt idx="3">
                  <c:v>7.5765921646282797</c:v>
                </c:pt>
                <c:pt idx="4">
                  <c:v>3.5477621314254546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7-4E5D-88F4-25AF3BA6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기간별 온실가스 감축량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온실가스 감축량(원료용)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Industry_scenario!$C$140:$I$140</c15:sqref>
                  </c15:fullRef>
                </c:ext>
              </c:extLst>
              <c:f>Industry_scenario!$D$140:$I$140</c:f>
              <c:numCache>
                <c:formatCode>_(* #,##0.00_);_(* \(#,##0.00\);_(* "-"??_);_(@_)</c:formatCode>
                <c:ptCount val="6"/>
                <c:pt idx="0">
                  <c:v>12.963015944453787</c:v>
                </c:pt>
                <c:pt idx="1">
                  <c:v>14.885063477570839</c:v>
                </c:pt>
                <c:pt idx="2">
                  <c:v>18.032779803779036</c:v>
                </c:pt>
                <c:pt idx="3">
                  <c:v>20.036030894126213</c:v>
                </c:pt>
                <c:pt idx="4">
                  <c:v>22.942450992194395</c:v>
                </c:pt>
                <c:pt idx="5">
                  <c:v>23.194406058691904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163-8A0F-78E0E9BB4A1B}"/>
            </c:ext>
          </c:extLst>
        </c:ser>
        <c:ser>
          <c:idx val="1"/>
          <c:order val="1"/>
          <c:tx>
            <c:v>기간별 온실가스 감축량(연료용)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Industry_scenario!$C$147:$I$147</c15:sqref>
                  </c15:fullRef>
                </c:ext>
              </c:extLst>
              <c:f>Industry_scenario!$D$147:$I$147</c:f>
              <c:numCache>
                <c:formatCode>_(* #,##0.00_);_(* \(#,##0.00\);_(* "-"??_);_(@_)</c:formatCode>
                <c:ptCount val="6"/>
                <c:pt idx="0">
                  <c:v>18.243687051682286</c:v>
                </c:pt>
                <c:pt idx="1">
                  <c:v>17.287359371765689</c:v>
                </c:pt>
                <c:pt idx="2">
                  <c:v>16.334023032545939</c:v>
                </c:pt>
                <c:pt idx="3">
                  <c:v>15.362119028931328</c:v>
                </c:pt>
                <c:pt idx="4">
                  <c:v>13.077384708595638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0-4163-8A0F-78E0E9BB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전력화율 및 수소비중 변화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Industry_scenario!$B$151</c:f>
              <c:strCache>
                <c:ptCount val="1"/>
                <c:pt idx="0">
                  <c:v>수소비중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Industry_scenario!$C$151:$I$151</c15:sqref>
                  </c15:fullRef>
                </c:ext>
              </c:extLst>
              <c:f>Industry_scenario!$D$151:$I$151</c:f>
              <c:numCache>
                <c:formatCode>0.0%</c:formatCode>
                <c:ptCount val="6"/>
                <c:pt idx="0">
                  <c:v>0</c:v>
                </c:pt>
                <c:pt idx="1">
                  <c:v>2.01061439193846E-2</c:v>
                </c:pt>
                <c:pt idx="2">
                  <c:v>7.0450009746380327E-2</c:v>
                </c:pt>
                <c:pt idx="3">
                  <c:v>0.13245480234480275</c:v>
                </c:pt>
                <c:pt idx="4">
                  <c:v>0.20229805972552992</c:v>
                </c:pt>
                <c:pt idx="5">
                  <c:v>0.27431724733815577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2-43EE-924D-59F717CE7144}"/>
            </c:ext>
          </c:extLst>
        </c:ser>
        <c:ser>
          <c:idx val="1"/>
          <c:order val="1"/>
          <c:tx>
            <c:strRef>
              <c:f>Industry_scenario!$B$150</c:f>
              <c:strCache>
                <c:ptCount val="1"/>
                <c:pt idx="0">
                  <c:v>전력화율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Industry_scenario!$C$150:$I$150</c15:sqref>
                  </c15:fullRef>
                </c:ext>
              </c:extLst>
              <c:f>Industry_scenario!$D$150:$I$150</c:f>
              <c:numCache>
                <c:formatCode>0.0%</c:formatCode>
                <c:ptCount val="6"/>
                <c:pt idx="0">
                  <c:v>0.19539881344080395</c:v>
                </c:pt>
                <c:pt idx="1">
                  <c:v>0.2211933319778584</c:v>
                </c:pt>
                <c:pt idx="2">
                  <c:v>0.24613039372417403</c:v>
                </c:pt>
                <c:pt idx="3">
                  <c:v>0.26834947958932498</c:v>
                </c:pt>
                <c:pt idx="4">
                  <c:v>0.290918887323174</c:v>
                </c:pt>
                <c:pt idx="5">
                  <c:v>0.28678396479935631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3EE-924D-59F717CE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lineChart>
        <c:grouping val="standard"/>
        <c:varyColors val="0"/>
        <c:ser>
          <c:idx val="2"/>
          <c:order val="2"/>
          <c:tx>
            <c:strRef>
              <c:f>Industry_scenario!$B$152</c:f>
              <c:strCache>
                <c:ptCount val="1"/>
                <c:pt idx="0">
                  <c:v>화석연료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Industry_scenario!$C$152:$I$152</c15:sqref>
                  </c15:fullRef>
                </c:ext>
              </c:extLst>
              <c:f>Industry_scenario!$D$152:$I$152</c:f>
              <c:numCache>
                <c:formatCode>0.0%</c:formatCode>
                <c:ptCount val="6"/>
                <c:pt idx="0">
                  <c:v>0.74729664834160681</c:v>
                </c:pt>
                <c:pt idx="1">
                  <c:v>0.68278762355036859</c:v>
                </c:pt>
                <c:pt idx="2">
                  <c:v>0.58158431087071993</c:v>
                </c:pt>
                <c:pt idx="3">
                  <c:v>0.46427091650582858</c:v>
                </c:pt>
                <c:pt idx="4">
                  <c:v>0.33089183310656872</c:v>
                </c:pt>
                <c:pt idx="5">
                  <c:v>0.21670127145453402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2-43EE-924D-59F717CE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1952"/>
        <c:axId val="176798224"/>
      </c:line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Economy!$A$34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Economy!$B$34:$G$34</c:f>
              <c:numCache>
                <c:formatCode>_-* #,##0.0_-;\-* #,##0.0_-;_-* "-"??_-;_-@_-</c:formatCode>
                <c:ptCount val="6"/>
                <c:pt idx="0">
                  <c:v>30.944882744257054</c:v>
                </c:pt>
                <c:pt idx="1">
                  <c:v>23.607197439358035</c:v>
                </c:pt>
                <c:pt idx="2">
                  <c:v>15.07356864037668</c:v>
                </c:pt>
                <c:pt idx="3">
                  <c:v>9.793403530932661</c:v>
                </c:pt>
                <c:pt idx="4">
                  <c:v>2.437768229825565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F-4672-A661-F0E2BB5F7A45}"/>
            </c:ext>
          </c:extLst>
        </c:ser>
        <c:ser>
          <c:idx val="1"/>
          <c:order val="1"/>
          <c:tx>
            <c:strRef>
              <c:f>Economy!$A$35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Economy!$B$35:$G$35</c:f>
              <c:numCache>
                <c:formatCode>_-* #,##0.0_-;\-* #,##0.0_-;_-* "-"??_-;_-@_-</c:formatCode>
                <c:ptCount val="6"/>
                <c:pt idx="0">
                  <c:v>15.528467063348849</c:v>
                </c:pt>
                <c:pt idx="1">
                  <c:v>12.124290195144019</c:v>
                </c:pt>
                <c:pt idx="2">
                  <c:v>8.1852686230360145</c:v>
                </c:pt>
                <c:pt idx="3">
                  <c:v>2.9730570114467154</c:v>
                </c:pt>
                <c:pt idx="4">
                  <c:v>1.7900061466988424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F-4672-A661-F0E2BB5F7A45}"/>
            </c:ext>
          </c:extLst>
        </c:ser>
        <c:ser>
          <c:idx val="2"/>
          <c:order val="2"/>
          <c:tx>
            <c:strRef>
              <c:f>Economy!$A$36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Economy!$B$36:$G$36</c:f>
              <c:numCache>
                <c:formatCode>_-* #,##0.0_-;\-* #,##0.0_-;_-* "-"??_-;_-@_-</c:formatCode>
                <c:ptCount val="6"/>
                <c:pt idx="0">
                  <c:v>90.293817649653917</c:v>
                </c:pt>
                <c:pt idx="1">
                  <c:v>67.812876896329016</c:v>
                </c:pt>
                <c:pt idx="2">
                  <c:v>51.6991511905454</c:v>
                </c:pt>
                <c:pt idx="3">
                  <c:v>26.187172977091215</c:v>
                </c:pt>
                <c:pt idx="4">
                  <c:v>5.6709469878251273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F-4672-A661-F0E2BB5F7A45}"/>
            </c:ext>
          </c:extLst>
        </c:ser>
        <c:ser>
          <c:idx val="3"/>
          <c:order val="3"/>
          <c:tx>
            <c:strRef>
              <c:f>Economy!$A$37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Economy!$B$37:$G$37</c:f>
              <c:numCache>
                <c:formatCode>_-* #,##0.0_-;\-* #,##0.0_-;_-* "-"??_-;_-@_-</c:formatCode>
                <c:ptCount val="6"/>
                <c:pt idx="0">
                  <c:v>181.03025334507572</c:v>
                </c:pt>
                <c:pt idx="1">
                  <c:v>148.85783049573919</c:v>
                </c:pt>
                <c:pt idx="2">
                  <c:v>114.49102765941423</c:v>
                </c:pt>
                <c:pt idx="3">
                  <c:v>79.092877736356684</c:v>
                </c:pt>
                <c:pt idx="4">
                  <c:v>43.073042035566658</c:v>
                </c:pt>
                <c:pt idx="5">
                  <c:v>19.878635976874754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F-4672-A661-F0E2BB5F7A45}"/>
            </c:ext>
          </c:extLst>
        </c:ser>
        <c:ser>
          <c:idx val="4"/>
          <c:order val="4"/>
          <c:tx>
            <c:strRef>
              <c:f>Economy!$A$38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Economy!$B$38:$G$38</c:f>
              <c:numCache>
                <c:formatCode>_-* #,##0.0_-;\-* #,##0.0_-;_-* "-"??_-;_-@_-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110</c:v>
                </c:pt>
                <c:pt idx="3">
                  <c:v>70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F-4672-A661-F0E2BB5F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36736768"/>
        <c:axId val="336735520"/>
      </c:barChart>
      <c:catAx>
        <c:axId val="3367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735520"/>
        <c:crosses val="autoZero"/>
        <c:auto val="1"/>
        <c:lblAlgn val="ctr"/>
        <c:lblOffset val="100"/>
        <c:noMultiLvlLbl val="0"/>
      </c:catAx>
      <c:valAx>
        <c:axId val="336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ash"/>
              <a:round/>
            </a:ln>
          </c:spPr>
        </c:min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7367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specs!$A$31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specs!$C$31:$H$31</c:f>
              <c:numCache>
                <c:formatCode>_(* #,##0_);_(* \(#,##0\);_(* "-"_);_(@_)</c:formatCode>
                <c:ptCount val="6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412-AFF2-E8078F07A3FD}"/>
            </c:ext>
          </c:extLst>
        </c:ser>
        <c:ser>
          <c:idx val="1"/>
          <c:order val="1"/>
          <c:tx>
            <c:strRef>
              <c:f>specs!$A$32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specs!$C$32:$H$32</c:f>
              <c:numCache>
                <c:formatCode>_(* #,##0_);_(* \(#,##0\);_(* "-"_);_(@_)</c:formatCode>
                <c:ptCount val="6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412-AFF2-E8078F07A3FD}"/>
            </c:ext>
          </c:extLst>
        </c:ser>
        <c:ser>
          <c:idx val="2"/>
          <c:order val="2"/>
          <c:tx>
            <c:strRef>
              <c:f>specs!$A$33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specs!$C$33:$H$33</c:f>
              <c:numCache>
                <c:formatCode>_(* #,##0_);_(* \(#,##0\);_(* "-"_);_(@_)</c:formatCode>
                <c:ptCount val="6"/>
                <c:pt idx="0">
                  <c:v>9330</c:v>
                </c:pt>
                <c:pt idx="1">
                  <c:v>9330</c:v>
                </c:pt>
                <c:pt idx="2">
                  <c:v>9330</c:v>
                </c:pt>
                <c:pt idx="3">
                  <c:v>9330</c:v>
                </c:pt>
                <c:pt idx="4">
                  <c:v>9330</c:v>
                </c:pt>
                <c:pt idx="5">
                  <c:v>69330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412-AFF2-E8078F07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405535"/>
        <c:axId val="2001406783"/>
      </c:barChart>
      <c:catAx>
        <c:axId val="20014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406783"/>
        <c:crosses val="autoZero"/>
        <c:auto val="1"/>
        <c:lblAlgn val="ctr"/>
        <c:lblOffset val="100"/>
        <c:noMultiLvlLbl val="0"/>
      </c:catAx>
      <c:valAx>
        <c:axId val="20014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405535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21002181835087E-2"/>
                <c:y val="0.4218191655509053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GW</a:t>
                  </a:r>
                </a:p>
              </c:rich>
            </c:tx>
            <c:spPr>
              <a:noFill/>
              <a:ln>
                <a:noFill/>
                <a:prstDash val="solid"/>
              </a:ln>
            </c:spPr>
          </c:dispUnitsLbl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9"/>
          <c:order val="1"/>
          <c:tx>
            <c:strRef>
              <c:f>specs!$A$43</c:f>
              <c:strCache>
                <c:ptCount val="1"/>
                <c:pt idx="0">
                  <c:v>TES_DH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 w="25400"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specs!$C$43:$H$43</c:f>
              <c:numCache>
                <c:formatCode>General</c:formatCode>
                <c:ptCount val="6"/>
                <c:pt idx="5" formatCode="_(* #,##0_);_(* \(#,##0\);_(* &quot;-&quot;_);_(@_)">
                  <c:v>53863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1-4107-A6C2-63581F0B3B28}"/>
            </c:ext>
          </c:extLst>
        </c:ser>
        <c:ser>
          <c:idx val="10"/>
          <c:order val="2"/>
          <c:tx>
            <c:strRef>
              <c:f>specs!$A$41</c:f>
              <c:strCache>
                <c:ptCount val="1"/>
                <c:pt idx="0">
                  <c:v>Gas_storage</c:v>
                </c:pt>
              </c:strCache>
            </c:strRef>
          </c:tx>
          <c:spPr>
            <a:pattFill prst="pct70">
              <a:fgClr>
                <a:schemeClr val="tx2"/>
              </a:fgClr>
              <a:bgClr>
                <a:schemeClr val="bg1"/>
              </a:bgClr>
            </a:pattFill>
            <a:ln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specs!$C$41:$H$41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_);_(@_)">
                  <c:v>43997059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1-4107-A6C2-63581F0B3B28}"/>
            </c:ext>
          </c:extLst>
        </c:ser>
        <c:ser>
          <c:idx val="11"/>
          <c:order val="5"/>
          <c:tx>
            <c:strRef>
              <c:f>specs!$A$46</c:f>
              <c:strCache>
                <c:ptCount val="1"/>
                <c:pt idx="0">
                  <c:v>battery</c:v>
                </c:pt>
              </c:strCache>
            </c:strRef>
          </c:tx>
          <c:spPr>
            <a:pattFill prst="pct25">
              <a:fgClr>
                <a:schemeClr val="accent5"/>
              </a:fgClr>
              <a:bgClr>
                <a:schemeClr val="bg1"/>
              </a:bgClr>
            </a:pattFill>
            <a:ln w="25400"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specs!$C$46:$H$46</c:f>
              <c:numCache>
                <c:formatCode>0</c:formatCode>
                <c:ptCount val="6"/>
                <c:pt idx="4" formatCode="_(* #,##0_);_(* \(#,##0\);_(* &quot;-&quot;_);_(@_)">
                  <c:v>0</c:v>
                </c:pt>
                <c:pt idx="5" formatCode="_(* #,##0_);_(* \(#,##0\);_(* &quot;-&quot;_);_(@_)">
                  <c:v>800834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1-4107-A6C2-63581F0B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barChart>
        <c:barDir val="col"/>
        <c:grouping val="stacked"/>
        <c:varyColors val="0"/>
        <c:ser>
          <c:idx val="12"/>
          <c:order val="0"/>
          <c:tx>
            <c:strRef>
              <c:f>specs!$A$38</c:f>
              <c:strCache>
                <c:ptCount val="1"/>
                <c:pt idx="0">
                  <c:v>DH_HP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specs!$C$38:$H$38</c:f>
              <c:numCache>
                <c:formatCode>General</c:formatCode>
                <c:ptCount val="6"/>
                <c:pt idx="5" formatCode="_(* #,##0_);_(* \(#,##0\);_(* &quot;-&quot;_);_(@_)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1-4107-A6C2-63581F0B3B28}"/>
            </c:ext>
          </c:extLst>
        </c:ser>
        <c:ser>
          <c:idx val="13"/>
          <c:order val="3"/>
          <c:tx>
            <c:strRef>
              <c:f>specs!$A$42</c:f>
              <c:strCache>
                <c:ptCount val="1"/>
                <c:pt idx="0">
                  <c:v>GS_interface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specs!$C$42:$H$42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_);_(@_)">
                  <c:v>71372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1-4107-A6C2-63581F0B3B28}"/>
            </c:ext>
          </c:extLst>
        </c:ser>
        <c:ser>
          <c:idx val="14"/>
          <c:order val="4"/>
          <c:tx>
            <c:strRef>
              <c:f>specs!$A$44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specs!$C$44:$H$44</c:f>
              <c:numCache>
                <c:formatCode>General</c:formatCode>
                <c:ptCount val="6"/>
                <c:pt idx="5" formatCode="_(* #,##0_);_(* \(#,##0\);_(* &quot;-&quot;_);_(@_)">
                  <c:v>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F1-4107-A6C2-63581F0B3B28}"/>
            </c:ext>
          </c:extLst>
        </c:ser>
        <c:ser>
          <c:idx val="15"/>
          <c:order val="6"/>
          <c:tx>
            <c:strRef>
              <c:f>specs!$A$47</c:f>
              <c:strCache>
                <c:ptCount val="1"/>
                <c:pt idx="0">
                  <c:v>b_interface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specs!$C$47:$H$47</c:f>
              <c:numCache>
                <c:formatCode>0</c:formatCode>
                <c:ptCount val="6"/>
                <c:pt idx="5" formatCode="_(* #,##0_);_(* \(#,##0\);_(* &quot;-&quot;_);_(@_)">
                  <c:v>109015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1-4107-A6C2-63581F0B3B28}"/>
            </c:ext>
          </c:extLst>
        </c:ser>
        <c:ser>
          <c:idx val="16"/>
          <c:order val="7"/>
          <c:tx>
            <c:strRef>
              <c:f>specs!$A$53</c:f>
              <c:strCache>
                <c:ptCount val="1"/>
                <c:pt idx="0">
                  <c:v>E_boiler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specs!$C$53:$H$53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F1-4107-A6C2-63581F0B3B28}"/>
            </c:ext>
          </c:extLst>
        </c:ser>
        <c:ser>
          <c:idx val="17"/>
          <c:order val="8"/>
          <c:tx>
            <c:strRef>
              <c:f>specs!$A$39</c:f>
              <c:strCache>
                <c:ptCount val="1"/>
                <c:pt idx="0">
                  <c:v>DH_Boiler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specs!$C$39:$H$39</c:f>
              <c:numCache>
                <c:formatCode>General</c:formatCode>
                <c:ptCount val="6"/>
                <c:pt idx="5" formatCode="_(* #,##0_);_(* \(#,##0\);_(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F1-4107-A6C2-63581F0B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46207"/>
        <c:axId val="150542463"/>
      </c:bar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catAx>
        <c:axId val="1505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42463"/>
        <c:crosses val="autoZero"/>
        <c:auto val="1"/>
        <c:lblAlgn val="ctr"/>
        <c:lblOffset val="100"/>
        <c:noMultiLvlLbl val="0"/>
      </c:catAx>
      <c:valAx>
        <c:axId val="1505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462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Transportation!$B$27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Transportation!$C$27:$I$27</c:f>
              <c:numCache>
                <c:formatCode>_(* #,##0_);_(* \(#,##0\);_(* "-"_);_(@_)</c:formatCode>
                <c:ptCount val="7"/>
                <c:pt idx="0">
                  <c:v>735368521.42986238</c:v>
                </c:pt>
                <c:pt idx="1">
                  <c:v>5456287673.4851742</c:v>
                </c:pt>
                <c:pt idx="2">
                  <c:v>12265623098.333368</c:v>
                </c:pt>
                <c:pt idx="3">
                  <c:v>17693499100.944077</c:v>
                </c:pt>
                <c:pt idx="4">
                  <c:v>20070623471.493683</c:v>
                </c:pt>
                <c:pt idx="5">
                  <c:v>21304196845.126492</c:v>
                </c:pt>
                <c:pt idx="6">
                  <c:v>16410533568.708664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4D4-9C21-82DC3D74C72C}"/>
            </c:ext>
          </c:extLst>
        </c:ser>
        <c:ser>
          <c:idx val="1"/>
          <c:order val="1"/>
          <c:tx>
            <c:strRef>
              <c:f>Transportation!$B$28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Transportation!$C$28:$I$28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2721797050.6643109</c:v>
                </c:pt>
                <c:pt idx="3">
                  <c:v>2595229364.1411791</c:v>
                </c:pt>
                <c:pt idx="4">
                  <c:v>3603112090.7441554</c:v>
                </c:pt>
                <c:pt idx="5">
                  <c:v>3792896546.4052658</c:v>
                </c:pt>
                <c:pt idx="6">
                  <c:v>5114378046.5953951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F-44D4-9C21-82DC3D74C72C}"/>
            </c:ext>
          </c:extLst>
        </c:ser>
        <c:ser>
          <c:idx val="2"/>
          <c:order val="2"/>
          <c:tx>
            <c:strRef>
              <c:f>Transportation!$B$29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Transportation!$C$29:$I$29</c:f>
              <c:numCache>
                <c:formatCode>_(* #,##0_);_(* \(#,##0\);_(* "-"_);_(@_)</c:formatCode>
                <c:ptCount val="7"/>
                <c:pt idx="0">
                  <c:v>218299477773.95386</c:v>
                </c:pt>
                <c:pt idx="1">
                  <c:v>176070183003.71106</c:v>
                </c:pt>
                <c:pt idx="2">
                  <c:v>137631175602.72012</c:v>
                </c:pt>
                <c:pt idx="3">
                  <c:v>96739031157.53447</c:v>
                </c:pt>
                <c:pt idx="4">
                  <c:v>33350558833.079124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F-44D4-9C21-82DC3D74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86048"/>
        <c:axId val="285591040"/>
      </c:lineChart>
      <c:catAx>
        <c:axId val="2855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1040"/>
        <c:crosses val="autoZero"/>
        <c:auto val="1"/>
        <c:lblAlgn val="ctr"/>
        <c:lblOffset val="100"/>
        <c:noMultiLvlLbl val="0"/>
      </c:catAx>
      <c:valAx>
        <c:axId val="285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860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승용차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Transportation_scenario!$B$80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Transportation_scenario!$C$80:$I$80</c:f>
              <c:numCache>
                <c:formatCode>_(* #,##0.00_);_(* \(#,##0.00\);_(* "-"??_);_(@_)</c:formatCode>
                <c:ptCount val="7"/>
                <c:pt idx="0">
                  <c:v>0.73536852142986242</c:v>
                </c:pt>
                <c:pt idx="1">
                  <c:v>5.456287673485174</c:v>
                </c:pt>
                <c:pt idx="2">
                  <c:v>12.265623098333368</c:v>
                </c:pt>
                <c:pt idx="3">
                  <c:v>17.693499100944077</c:v>
                </c:pt>
                <c:pt idx="4">
                  <c:v>20.070623471493683</c:v>
                </c:pt>
                <c:pt idx="5">
                  <c:v>21.304196845126491</c:v>
                </c:pt>
                <c:pt idx="6">
                  <c:v>16.410533568708665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Transportation_scenario!$B$81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Transportation_scenario!$C$81:$I$81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2.721797050664311</c:v>
                </c:pt>
                <c:pt idx="3">
                  <c:v>2.5952293641411792</c:v>
                </c:pt>
                <c:pt idx="4">
                  <c:v>3.6031120907441556</c:v>
                </c:pt>
                <c:pt idx="5">
                  <c:v>3.7928965464052657</c:v>
                </c:pt>
                <c:pt idx="6">
                  <c:v>5.1143780465953954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Transportation_scenario!$B$82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Transportation_scenario!$C$82:$I$82</c:f>
              <c:numCache>
                <c:formatCode>_(* #,##0.00_);_(* \(#,##0.00\);_(* "-"??_);_(@_)</c:formatCode>
                <c:ptCount val="7"/>
                <c:pt idx="0">
                  <c:v>218.29947777395387</c:v>
                </c:pt>
                <c:pt idx="1">
                  <c:v>176.07018300371107</c:v>
                </c:pt>
                <c:pt idx="2">
                  <c:v>137.63117560272013</c:v>
                </c:pt>
                <c:pt idx="3">
                  <c:v>96.73903115753447</c:v>
                </c:pt>
                <c:pt idx="4">
                  <c:v>33.350558833079127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demand'!$Y$23</c:f>
              <c:strCache>
                <c:ptCount val="1"/>
                <c:pt idx="0">
                  <c:v>low(=&lt;100)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bg1">
                          <a:alpha val="3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'Industry demand'!$Z$22:$AC$22</c:f>
              <c:strCache>
                <c:ptCount val="4"/>
                <c:pt idx="0">
                  <c:v>Iron</c:v>
                </c:pt>
                <c:pt idx="1">
                  <c:v>Refinery</c:v>
                </c:pt>
                <c:pt idx="2">
                  <c:v>Chemical</c:v>
                </c:pt>
                <c:pt idx="3">
                  <c:v>Etc</c:v>
                </c:pt>
              </c:strCache>
            </c:strRef>
          </c:cat>
          <c:val>
            <c:numRef>
              <c:f>'Industry demand'!$Z$23:$AC$23</c:f>
              <c:numCache>
                <c:formatCode>0.0</c:formatCode>
                <c:ptCount val="4"/>
                <c:pt idx="0">
                  <c:v>2.9092999225006211</c:v>
                </c:pt>
                <c:pt idx="1">
                  <c:v>21.749549024466226</c:v>
                </c:pt>
                <c:pt idx="2">
                  <c:v>20.105253221929264</c:v>
                </c:pt>
                <c:pt idx="3">
                  <c:v>12.675886120916871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40E-893B-071117B2F167}"/>
            </c:ext>
          </c:extLst>
        </c:ser>
        <c:ser>
          <c:idx val="1"/>
          <c:order val="1"/>
          <c:tx>
            <c:strRef>
              <c:f>'Industry demand'!$Y$24</c:f>
              <c:strCache>
                <c:ptCount val="1"/>
                <c:pt idx="0">
                  <c:v>high(&gt;100)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'Industry demand'!$Z$22:$AC$22</c:f>
              <c:strCache>
                <c:ptCount val="4"/>
                <c:pt idx="0">
                  <c:v>Iron</c:v>
                </c:pt>
                <c:pt idx="1">
                  <c:v>Refinery</c:v>
                </c:pt>
                <c:pt idx="2">
                  <c:v>Chemical</c:v>
                </c:pt>
                <c:pt idx="3">
                  <c:v>Etc</c:v>
                </c:pt>
              </c:strCache>
            </c:strRef>
          </c:cat>
          <c:val>
            <c:numRef>
              <c:f>'Industry demand'!$Z$24:$AC$24</c:f>
              <c:numCache>
                <c:formatCode>0.0</c:formatCode>
                <c:ptCount val="4"/>
                <c:pt idx="0">
                  <c:v>82.658344856929403</c:v>
                </c:pt>
                <c:pt idx="1">
                  <c:v>79.883857631918019</c:v>
                </c:pt>
                <c:pt idx="2">
                  <c:v>73.844528188955152</c:v>
                </c:pt>
                <c:pt idx="3">
                  <c:v>55.428974009649892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440E-893B-071117B2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2220656"/>
        <c:axId val="1002216496"/>
      </c:barChart>
      <c:catAx>
        <c:axId val="1002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216496"/>
        <c:crosses val="autoZero"/>
        <c:auto val="1"/>
        <c:lblAlgn val="ctr"/>
        <c:lblOffset val="100"/>
        <c:noMultiLvlLbl val="0"/>
      </c:catAx>
      <c:valAx>
        <c:axId val="1002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220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'Industry demand'!$Z$66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demand'!$AA$66:$AG$66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99D-4DA5-B498-25E33AD429C0}"/>
            </c:ext>
          </c:extLst>
        </c:ser>
        <c:ser>
          <c:idx val="1"/>
          <c:order val="1"/>
          <c:tx>
            <c:strRef>
              <c:f>'Industry demand'!$Z$67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demand'!$AA$67:$AG$67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99D-4DA5-B498-25E33AD429C0}"/>
            </c:ext>
          </c:extLst>
        </c:ser>
        <c:ser>
          <c:idx val="2"/>
          <c:order val="2"/>
          <c:tx>
            <c:strRef>
              <c:f>'Industry demand'!$Z$68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demand'!$AA$68:$AG$68</c:f>
              <c:numCache>
                <c:formatCode>_(* #,##0.00_);_(* \(#,##0.00\);_(* "-"??_);_(@_)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0.7</c:v>
                </c:pt>
                <c:pt idx="3">
                  <c:v>0.54285714285714293</c:v>
                </c:pt>
                <c:pt idx="4">
                  <c:v>0.3714285714285715</c:v>
                </c:pt>
                <c:pt idx="5">
                  <c:v>0.18571428571428575</c:v>
                </c:pt>
                <c:pt idx="6" formatCode="_-* #,##0.0000_-;\-* #,##0.0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D-4DA5-B498-25E33AD4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62256"/>
        <c:axId val="1043956016"/>
      </c:barChart>
      <c:catAx>
        <c:axId val="10439622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56016"/>
        <c:crosses val="autoZero"/>
        <c:auto val="1"/>
        <c:lblAlgn val="ctr"/>
        <c:lblOffset val="100"/>
        <c:noMultiLvlLbl val="0"/>
      </c:catAx>
      <c:valAx>
        <c:axId val="10439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622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'[2]Industry demand '!$Z$66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'!$AA$66:$AG$66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293-4338-B684-709C5301A364}"/>
            </c:ext>
          </c:extLst>
        </c:ser>
        <c:ser>
          <c:idx val="1"/>
          <c:order val="1"/>
          <c:tx>
            <c:strRef>
              <c:f>'[2]Industry demand '!$Z$67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'!$AA$67:$AG$67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293-4338-B684-709C5301A364}"/>
            </c:ext>
          </c:extLst>
        </c:ser>
        <c:ser>
          <c:idx val="2"/>
          <c:order val="2"/>
          <c:tx>
            <c:strRef>
              <c:f>'[2]Industry demand '!$Z$68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'!$AA$68:$AG$68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0.7</c:v>
                </c:pt>
                <c:pt idx="3">
                  <c:v>0.54285714285714293</c:v>
                </c:pt>
                <c:pt idx="4">
                  <c:v>0.3714285714285715</c:v>
                </c:pt>
                <c:pt idx="5">
                  <c:v>0.18571428571428575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3-4338-B684-709C5301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62256"/>
        <c:axId val="1043956016"/>
      </c:barChart>
      <c:catAx>
        <c:axId val="1043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56016"/>
        <c:crosses val="autoZero"/>
        <c:auto val="1"/>
        <c:lblAlgn val="ctr"/>
        <c:lblOffset val="100"/>
        <c:noMultiLvlLbl val="0"/>
      </c:catAx>
      <c:valAx>
        <c:axId val="10439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space_removal!$R$2</c:f>
          <c:strCache>
            <c:ptCount val="1"/>
            <c:pt idx="0">
              <c:v>space area by building type(2.5%)</c:v>
            </c:pt>
          </c:strCache>
        </c:strRef>
      </c:tx>
      <c:layout>
        <c:manualLayout>
          <c:xMode val="edge"/>
          <c:yMode val="edge"/>
          <c:x val="0.39454739828539709"/>
          <c:y val="1.19715661165087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space_removal!$Q$6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space_removal!$R$6:$AI$6</c:f>
              <c:numCache>
                <c:formatCode>_(* #,##0_);_(* \(#,##0\);_(* "-"_);_(@_)</c:formatCode>
                <c:ptCount val="18"/>
                <c:pt idx="0">
                  <c:v>406225.40709090262</c:v>
                </c:pt>
                <c:pt idx="1">
                  <c:v>1047084.3911953121</c:v>
                </c:pt>
                <c:pt idx="2">
                  <c:v>157445.67453973641</c:v>
                </c:pt>
                <c:pt idx="3">
                  <c:v>334647.28209090262</c:v>
                </c:pt>
                <c:pt idx="4">
                  <c:v>903928.14119531214</c:v>
                </c:pt>
                <c:pt idx="5">
                  <c:v>133586.29953973641</c:v>
                </c:pt>
                <c:pt idx="6">
                  <c:v>261248.53209090259</c:v>
                </c:pt>
                <c:pt idx="7">
                  <c:v>757130.64119531214</c:v>
                </c:pt>
                <c:pt idx="8">
                  <c:v>109120.0495397364</c:v>
                </c:pt>
                <c:pt idx="9">
                  <c:v>236782.28209090259</c:v>
                </c:pt>
                <c:pt idx="10">
                  <c:v>561400.64119531191</c:v>
                </c:pt>
                <c:pt idx="11">
                  <c:v>84653.799539736385</c:v>
                </c:pt>
                <c:pt idx="12">
                  <c:v>212172.90709090259</c:v>
                </c:pt>
                <c:pt idx="13">
                  <c:v>364525.64119531203</c:v>
                </c:pt>
                <c:pt idx="14">
                  <c:v>60044.424539736385</c:v>
                </c:pt>
                <c:pt idx="15">
                  <c:v>190621.81334090259</c:v>
                </c:pt>
                <c:pt idx="16">
                  <c:v>192116.89119531206</c:v>
                </c:pt>
                <c:pt idx="17">
                  <c:v>38493.330789736392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B4F-95C3-4B6A76329EFF}"/>
            </c:ext>
          </c:extLst>
        </c:ser>
        <c:ser>
          <c:idx val="1"/>
          <c:order val="1"/>
          <c:tx>
            <c:strRef>
              <c:f>space_removal!$Q$7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space_removal!$R$7:$AI$7</c:f>
              <c:numCache>
                <c:formatCode>_(* #,##0_);_(* \(#,##0\);_(* "-"_);_(@_)</c:formatCode>
                <c:ptCount val="18"/>
                <c:pt idx="0">
                  <c:v>59598.905434809836</c:v>
                </c:pt>
                <c:pt idx="1">
                  <c:v>208596.16902183439</c:v>
                </c:pt>
                <c:pt idx="2">
                  <c:v>29799.452717404918</c:v>
                </c:pt>
                <c:pt idx="3">
                  <c:v>117027.65543480983</c:v>
                </c:pt>
                <c:pt idx="4">
                  <c:v>409596.79402183439</c:v>
                </c:pt>
                <c:pt idx="5">
                  <c:v>58513.827717404914</c:v>
                </c:pt>
                <c:pt idx="6">
                  <c:v>168250.15543480974</c:v>
                </c:pt>
                <c:pt idx="7">
                  <c:v>588875.54402183404</c:v>
                </c:pt>
                <c:pt idx="8">
                  <c:v>84125.077717404871</c:v>
                </c:pt>
                <c:pt idx="9">
                  <c:v>220152.65543480983</c:v>
                </c:pt>
                <c:pt idx="10">
                  <c:v>770534.29402183439</c:v>
                </c:pt>
                <c:pt idx="11">
                  <c:v>110076.32771740491</c:v>
                </c:pt>
                <c:pt idx="12">
                  <c:v>270451.40543480986</c:v>
                </c:pt>
                <c:pt idx="13">
                  <c:v>946579.9190218345</c:v>
                </c:pt>
                <c:pt idx="14">
                  <c:v>135225.70271740493</c:v>
                </c:pt>
                <c:pt idx="15">
                  <c:v>301073.59293480974</c:v>
                </c:pt>
                <c:pt idx="16">
                  <c:v>1053757.5752718342</c:v>
                </c:pt>
                <c:pt idx="17">
                  <c:v>150536.79646740487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B4F-95C3-4B6A7632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91296"/>
        <c:axId val="1468891712"/>
      </c:barChart>
      <c:catAx>
        <c:axId val="14688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712"/>
        <c:crosses val="autoZero"/>
        <c:auto val="1"/>
        <c:lblAlgn val="ctr"/>
        <c:lblOffset val="100"/>
        <c:noMultiLvlLbl val="0"/>
      </c:catAx>
      <c:valAx>
        <c:axId val="146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2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space_removal!$U$2</c:f>
          <c:strCache>
            <c:ptCount val="1"/>
            <c:pt idx="0">
              <c:v>space area by age(renovation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space_removal!$Q$33</c:f>
              <c:strCache>
                <c:ptCount val="1"/>
                <c:pt idx="0">
                  <c:v>1970년대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space_removal!$R$33:$U$33</c:f>
              <c:numCache>
                <c:formatCode>_(* #,##0_);_(* \(#,##0\);_(* "-"_);_(@_)</c:formatCode>
                <c:ptCount val="4"/>
                <c:pt idx="0">
                  <c:v>10050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055-89F3-36F3E1097C19}"/>
            </c:ext>
          </c:extLst>
        </c:ser>
        <c:ser>
          <c:idx val="1"/>
          <c:order val="1"/>
          <c:tx>
            <c:strRef>
              <c:f>space_removal!$Q$34</c:f>
              <c:strCache>
                <c:ptCount val="1"/>
                <c:pt idx="0">
                  <c:v>1980년대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space_removal!$R$34:$U$34</c:f>
              <c:numCache>
                <c:formatCode>_(* #,##0_);_(* \(#,##0\);_(* "-"_);_(@_)</c:formatCode>
                <c:ptCount val="4"/>
                <c:pt idx="0">
                  <c:v>134658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055-89F3-36F3E1097C19}"/>
            </c:ext>
          </c:extLst>
        </c:ser>
        <c:ser>
          <c:idx val="2"/>
          <c:order val="2"/>
          <c:tx>
            <c:strRef>
              <c:f>space_removal!$Q$35</c:f>
              <c:strCache>
                <c:ptCount val="1"/>
                <c:pt idx="0">
                  <c:v>1990년대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space_removal!$R$35:$U$35</c:f>
              <c:numCache>
                <c:formatCode>_(* #,##0_);_(* \(#,##0\);_(* "-"_);_(@_)</c:formatCode>
                <c:ptCount val="4"/>
                <c:pt idx="0">
                  <c:v>693995</c:v>
                </c:pt>
                <c:pt idx="1">
                  <c:v>358515.61102486413</c:v>
                </c:pt>
                <c:pt idx="2">
                  <c:v>30893.419409945629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2-4055-89F3-36F3E1097C19}"/>
            </c:ext>
          </c:extLst>
        </c:ser>
        <c:ser>
          <c:idx val="3"/>
          <c:order val="3"/>
          <c:tx>
            <c:strRef>
              <c:f>space_removal!$Q$36</c:f>
              <c:strCache>
                <c:ptCount val="1"/>
                <c:pt idx="0">
                  <c:v>2000년대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space_removal!$R$36:$U$36</c:f>
              <c:numCache>
                <c:formatCode>_(* #,##0_);_(* \(#,##0\);_(* "-"_);_(@_)</c:formatCode>
                <c:ptCount val="4"/>
                <c:pt idx="0">
                  <c:v>505523</c:v>
                </c:pt>
                <c:pt idx="1">
                  <c:v>505523</c:v>
                </c:pt>
                <c:pt idx="2">
                  <c:v>343820.19161491841</c:v>
                </c:pt>
                <c:pt idx="3">
                  <c:v>79724.950659945636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2-4055-89F3-36F3E1097C19}"/>
            </c:ext>
          </c:extLst>
        </c:ser>
        <c:ser>
          <c:idx val="4"/>
          <c:order val="4"/>
          <c:tx>
            <c:strRef>
              <c:f>space_removal!$Q$37</c:f>
              <c:strCache>
                <c:ptCount val="1"/>
                <c:pt idx="0">
                  <c:v>2010년대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space_removal!$R$37:$U$37</c:f>
              <c:numCache>
                <c:formatCode>_(* #,##0_);_(* \(#,##0\);_(* "-"_);_(@_)</c:formatCode>
                <c:ptCount val="4"/>
                <c:pt idx="0">
                  <c:v>508123.11180108692</c:v>
                </c:pt>
                <c:pt idx="1">
                  <c:v>508123.11180108692</c:v>
                </c:pt>
                <c:pt idx="2">
                  <c:v>508123.11180108692</c:v>
                </c:pt>
                <c:pt idx="3">
                  <c:v>341507.08466600539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2-4055-89F3-36F3E1097C19}"/>
            </c:ext>
          </c:extLst>
        </c:ser>
        <c:ser>
          <c:idx val="5"/>
          <c:order val="5"/>
          <c:tx>
            <c:strRef>
              <c:f>space_removal!$Q$38</c:f>
              <c:strCache>
                <c:ptCount val="1"/>
                <c:pt idx="0">
                  <c:v>2020년대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space_removal!$R$38:$U$38</c:f>
              <c:numCache>
                <c:formatCode>_(* #,##0_);_(* \(#,##0\);_(* "-"_);_(@_)</c:formatCode>
                <c:ptCount val="4"/>
                <c:pt idx="1">
                  <c:v>585138.27717404917</c:v>
                </c:pt>
                <c:pt idx="2">
                  <c:v>585138.27717404917</c:v>
                </c:pt>
                <c:pt idx="3">
                  <c:v>585138.27717404917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2-4055-89F3-36F3E1097C19}"/>
            </c:ext>
          </c:extLst>
        </c:ser>
        <c:ser>
          <c:idx val="6"/>
          <c:order val="6"/>
          <c:tx>
            <c:strRef>
              <c:f>space_removal!$Q$39</c:f>
              <c:strCache>
                <c:ptCount val="1"/>
                <c:pt idx="0">
                  <c:v>2030년대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space_removal!$R$39:$U$39</c:f>
              <c:numCache>
                <c:formatCode>General</c:formatCode>
                <c:ptCount val="4"/>
                <c:pt idx="2" formatCode="_(* #,##0_);_(* \(#,##0\);_(* &quot;-&quot;_);_(@_)">
                  <c:v>515625.00000000006</c:v>
                </c:pt>
                <c:pt idx="3" formatCode="_(* #,##0_);_(* \(#,##0\);_(* &quot;-&quot;_);_(@_)">
                  <c:v>515625.00000000006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2-4055-89F3-36F3E1097C19}"/>
            </c:ext>
          </c:extLst>
        </c:ser>
        <c:ser>
          <c:idx val="7"/>
          <c:order val="7"/>
          <c:tx>
            <c:strRef>
              <c:f>space_removal!$Q$40</c:f>
              <c:strCache>
                <c:ptCount val="1"/>
                <c:pt idx="0">
                  <c:v>2040년대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space_removal!$R$40:$U$40</c:f>
              <c:numCache>
                <c:formatCode>General</c:formatCode>
                <c:ptCount val="4"/>
                <c:pt idx="3" formatCode="_(* #,##0_);_(* \(#,##0\);_(* &quot;-&quot;_);_(@_)">
                  <c:v>404604.68749999971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2-4055-89F3-36F3E109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947328"/>
        <c:axId val="1280948160"/>
      </c:barChart>
      <c:catAx>
        <c:axId val="1280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8160"/>
        <c:crosses val="autoZero"/>
        <c:auto val="1"/>
        <c:lblAlgn val="ctr"/>
        <c:lblOffset val="100"/>
        <c:noMultiLvlLbl val="0"/>
      </c:catAx>
      <c:valAx>
        <c:axId val="1280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73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space_removal!$Z$2</c:f>
          <c:strCache>
            <c:ptCount val="1"/>
            <c:pt idx="0">
              <c:v>new vs exisiting 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space_removal!$Z$14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space_removal!$AA$14:$AF$14</c:f>
              <c:numCache>
                <c:formatCode>_(* #,##0_);_(* \(#,##0\);_(* "-"_);_(@_)</c:formatCode>
                <c:ptCount val="6"/>
                <c:pt idx="0">
                  <c:v>1610755.4728259512</c:v>
                </c:pt>
                <c:pt idx="1">
                  <c:v>1372161.7228259512</c:v>
                </c:pt>
                <c:pt idx="2">
                  <c:v>1127499.2228259512</c:v>
                </c:pt>
                <c:pt idx="3">
                  <c:v>882836.72282595083</c:v>
                </c:pt>
                <c:pt idx="4">
                  <c:v>636742.97282595094</c:v>
                </c:pt>
                <c:pt idx="5">
                  <c:v>421232.03532595106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A-4CFB-B6E7-560E973250F1}"/>
            </c:ext>
          </c:extLst>
        </c:ser>
        <c:ser>
          <c:idx val="1"/>
          <c:order val="1"/>
          <c:tx>
            <c:strRef>
              <c:f>space_removal!$Z$15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space_removal!$AA$15:$AF$15</c:f>
              <c:numCache>
                <c:formatCode>_(* #,##0_);_(* \(#,##0\);_(* "-"_);_(@_)</c:formatCode>
                <c:ptCount val="6"/>
                <c:pt idx="0">
                  <c:v>297994.52717404917</c:v>
                </c:pt>
                <c:pt idx="1">
                  <c:v>585138.27717404917</c:v>
                </c:pt>
                <c:pt idx="2">
                  <c:v>841250.77717404859</c:v>
                </c:pt>
                <c:pt idx="3">
                  <c:v>1100763.2771740491</c:v>
                </c:pt>
                <c:pt idx="4">
                  <c:v>1352257.0271740491</c:v>
                </c:pt>
                <c:pt idx="5">
                  <c:v>1505367.9646740486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A-4CFB-B6E7-560E9732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045120"/>
        <c:axId val="1712045536"/>
      </c:barChart>
      <c:catAx>
        <c:axId val="1712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536"/>
        <c:crosses val="autoZero"/>
        <c:auto val="1"/>
        <c:lblAlgn val="ctr"/>
        <c:lblOffset val="100"/>
        <c:noMultiLvlLbl val="0"/>
      </c:catAx>
      <c:valAx>
        <c:axId val="1712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1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energy demand'!$R$7</c:f>
          <c:strCache>
            <c:ptCount val="1"/>
            <c:pt idx="0">
              <c:v>energy consumption before fuel change 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energy demand'!$R$3</c:f>
              <c:strCache>
                <c:ptCount val="1"/>
                <c:pt idx="0">
                  <c:v>비전력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demand'!$S$3:$Y$3</c:f>
              <c:numCache>
                <c:formatCode>_-* #,##0.00_-;\-* #,##0.00_-;_-* "-"_-;_-@_-</c:formatCode>
                <c:ptCount val="7"/>
                <c:pt idx="0">
                  <c:v>193.23341115871762</c:v>
                </c:pt>
                <c:pt idx="1">
                  <c:v>181.32308636097636</c:v>
                </c:pt>
                <c:pt idx="2">
                  <c:v>169.06977967096807</c:v>
                </c:pt>
                <c:pt idx="3">
                  <c:v>153.413249340378</c:v>
                </c:pt>
                <c:pt idx="4">
                  <c:v>137.53795797784949</c:v>
                </c:pt>
                <c:pt idx="5">
                  <c:v>119.2711585625545</c:v>
                </c:pt>
                <c:pt idx="6">
                  <c:v>103.4933196253416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226-8CA7-44D447FE3579}"/>
            </c:ext>
          </c:extLst>
        </c:ser>
        <c:ser>
          <c:idx val="1"/>
          <c:order val="1"/>
          <c:tx>
            <c:strRef>
              <c:f>'building energy demand'!$R$4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demand'!$S$4:$Y$4</c:f>
              <c:numCache>
                <c:formatCode>_-* #,##0.00_-;\-* #,##0.00_-;_-* "-"_-;_-@_-</c:formatCode>
                <c:ptCount val="7"/>
                <c:pt idx="0">
                  <c:v>77.137491399566358</c:v>
                </c:pt>
                <c:pt idx="1">
                  <c:v>77.328573937225102</c:v>
                </c:pt>
                <c:pt idx="2">
                  <c:v>77.571779952897955</c:v>
                </c:pt>
                <c:pt idx="3">
                  <c:v>76.398939158488005</c:v>
                </c:pt>
                <c:pt idx="4">
                  <c:v>75.488470155744736</c:v>
                </c:pt>
                <c:pt idx="5">
                  <c:v>74.01770707103978</c:v>
                </c:pt>
                <c:pt idx="6">
                  <c:v>70.355761328027313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C-4226-8CA7-44D447FE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10112"/>
        <c:axId val="1819521760"/>
      </c:barChart>
      <c:catAx>
        <c:axId val="1819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21760"/>
        <c:crosses val="autoZero"/>
        <c:auto val="1"/>
        <c:lblAlgn val="ctr"/>
        <c:lblOffset val="100"/>
        <c:noMultiLvlLbl val="0"/>
      </c:catAx>
      <c:valAx>
        <c:axId val="181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10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6-4501-9B37-FAFC8D8F6077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20.079822224747289</c:v>
                </c:pt>
                <c:pt idx="2">
                  <c:v>8.3470703635826293</c:v>
                </c:pt>
                <c:pt idx="3">
                  <c:v>1.655273664745283</c:v>
                </c:pt>
                <c:pt idx="4">
                  <c:v>0.53544474521317775</c:v>
                </c:pt>
                <c:pt idx="5">
                  <c:v>5.4457528856588833E-2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6-4501-9B37-FAFC8D8F6077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123.45203422890587</c:v>
                </c:pt>
                <c:pt idx="2">
                  <c:v>102.47823737363038</c:v>
                </c:pt>
                <c:pt idx="3">
                  <c:v>69.808334400906475</c:v>
                </c:pt>
                <c:pt idx="4">
                  <c:v>45.997820688711272</c:v>
                </c:pt>
                <c:pt idx="5">
                  <c:v>11.543589750530561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6-4501-9B37-FAFC8D8F6077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29.53042685709967</c:v>
                </c:pt>
                <c:pt idx="2">
                  <c:v>33.785462439483169</c:v>
                </c:pt>
                <c:pt idx="3">
                  <c:v>38.782224507884848</c:v>
                </c:pt>
                <c:pt idx="4">
                  <c:v>38.072179291377481</c:v>
                </c:pt>
                <c:pt idx="5">
                  <c:v>42.646583861419309</c:v>
                </c:pt>
                <c:pt idx="6">
                  <c:v>37.62676512865891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6-4501-9B37-FAFC8D8F6077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3.1954920773191127</c:v>
                </c:pt>
                <c:pt idx="2">
                  <c:v>2.0135482194919563</c:v>
                </c:pt>
                <c:pt idx="3">
                  <c:v>1.2385351815353869</c:v>
                </c:pt>
                <c:pt idx="4">
                  <c:v>0.9334476382601532</c:v>
                </c:pt>
                <c:pt idx="5">
                  <c:v>0.62454321437040194</c:v>
                </c:pt>
                <c:pt idx="6">
                  <c:v>0.47673825642667655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6-4501-9B37-FAFC8D8F6077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1.4472317065441391</c:v>
                </c:pt>
                <c:pt idx="2">
                  <c:v>6.9223852413200158</c:v>
                </c:pt>
                <c:pt idx="3">
                  <c:v>13.553243495622244</c:v>
                </c:pt>
                <c:pt idx="4">
                  <c:v>16.901445388345333</c:v>
                </c:pt>
                <c:pt idx="5">
                  <c:v>26.127089292344561</c:v>
                </c:pt>
                <c:pt idx="6">
                  <c:v>26.872049243014164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6-4501-9B37-FAFC8D8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551391"/>
        <c:axId val="2040550559"/>
      </c:barChart>
      <c:catAx>
        <c:axId val="20405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550559"/>
        <c:crosses val="autoZero"/>
        <c:auto val="1"/>
        <c:lblAlgn val="ctr"/>
        <c:lblOffset val="100"/>
        <c:noMultiLvlLbl val="0"/>
      </c:catAx>
      <c:valAx>
        <c:axId val="20405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55139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(real)'!$AS$25</c:f>
          <c:strCache>
            <c:ptCount val="1"/>
            <c:pt idx="0">
              <c:v>energy consumption (renovation rate =2.5%,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73C-9817-B671B659427B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20.079822224747289</c:v>
                </c:pt>
                <c:pt idx="2">
                  <c:v>8.3470703635826293</c:v>
                </c:pt>
                <c:pt idx="3">
                  <c:v>1.655273664745283</c:v>
                </c:pt>
                <c:pt idx="4">
                  <c:v>0.53544474521317775</c:v>
                </c:pt>
                <c:pt idx="5">
                  <c:v>5.4457528856588833E-2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473C-9817-B671B659427B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123.45203422890587</c:v>
                </c:pt>
                <c:pt idx="2">
                  <c:v>102.47823737363038</c:v>
                </c:pt>
                <c:pt idx="3">
                  <c:v>69.808334400906475</c:v>
                </c:pt>
                <c:pt idx="4">
                  <c:v>45.997820688711272</c:v>
                </c:pt>
                <c:pt idx="5">
                  <c:v>11.543589750530561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0-473C-9817-B671B659427B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29.53042685709967</c:v>
                </c:pt>
                <c:pt idx="2">
                  <c:v>33.785462439483169</c:v>
                </c:pt>
                <c:pt idx="3">
                  <c:v>38.782224507884848</c:v>
                </c:pt>
                <c:pt idx="4">
                  <c:v>38.072179291377481</c:v>
                </c:pt>
                <c:pt idx="5">
                  <c:v>42.646583861419309</c:v>
                </c:pt>
                <c:pt idx="6">
                  <c:v>37.62676512865891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0-473C-9817-B671B659427B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3.1954920773191127</c:v>
                </c:pt>
                <c:pt idx="2">
                  <c:v>2.0135482194919563</c:v>
                </c:pt>
                <c:pt idx="3">
                  <c:v>1.2385351815353869</c:v>
                </c:pt>
                <c:pt idx="4">
                  <c:v>0.9334476382601532</c:v>
                </c:pt>
                <c:pt idx="5">
                  <c:v>0.62454321437040194</c:v>
                </c:pt>
                <c:pt idx="6">
                  <c:v>0.47673825642667655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0-473C-9817-B671B659427B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1.4472317065441391</c:v>
                </c:pt>
                <c:pt idx="2">
                  <c:v>6.9223852413200158</c:v>
                </c:pt>
                <c:pt idx="3">
                  <c:v>13.553243495622244</c:v>
                </c:pt>
                <c:pt idx="4">
                  <c:v>16.901445388345333</c:v>
                </c:pt>
                <c:pt idx="5">
                  <c:v>26.127089292344561</c:v>
                </c:pt>
                <c:pt idx="6">
                  <c:v>26.872049243014164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0-473C-9817-B671B659427B}"/>
            </c:ext>
          </c:extLst>
        </c:ser>
        <c:ser>
          <c:idx val="6"/>
          <c:order val="6"/>
          <c:tx>
            <c:strRef>
              <c:f>'building non-electricity (real)'!$AW$26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(real)'!$AW$27:$AW$33</c:f>
              <c:numCache>
                <c:formatCode>General</c:formatCode>
                <c:ptCount val="7"/>
                <c:pt idx="0">
                  <c:v>77.137491399566358</c:v>
                </c:pt>
                <c:pt idx="1">
                  <c:v>77.328573937225102</c:v>
                </c:pt>
                <c:pt idx="2">
                  <c:v>77.571779952897955</c:v>
                </c:pt>
                <c:pt idx="3">
                  <c:v>76.398939158488005</c:v>
                </c:pt>
                <c:pt idx="4">
                  <c:v>75.488470155744736</c:v>
                </c:pt>
                <c:pt idx="5">
                  <c:v>74.01770707103978</c:v>
                </c:pt>
                <c:pt idx="6">
                  <c:v>70.355761328027313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0-473C-9817-B671B659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148527"/>
        <c:axId val="1256150191"/>
      </c:barChart>
      <c:catAx>
        <c:axId val="12561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50191"/>
        <c:crosses val="autoZero"/>
        <c:auto val="1"/>
        <c:lblAlgn val="ctr"/>
        <c:lblOffset val="100"/>
        <c:noMultiLvlLbl val="0"/>
      </c:catAx>
      <c:valAx>
        <c:axId val="12561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485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(real)'!$BB$25</c:f>
          <c:strCache>
            <c:ptCount val="1"/>
            <c:pt idx="0">
              <c:v>energy consumption_no emission(renovation rate=2.5%,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(real)'!$AZ$26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(real)'!$AZ$27:$AZ$33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E89-BC18-9D00B48D066F}"/>
            </c:ext>
          </c:extLst>
        </c:ser>
        <c:ser>
          <c:idx val="1"/>
          <c:order val="1"/>
          <c:tx>
            <c:strRef>
              <c:f>'building non-electricity (real)'!$BA$26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(real)'!$BA$27:$BA$33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20.079822224747289</c:v>
                </c:pt>
                <c:pt idx="2">
                  <c:v>8.3470703635826293</c:v>
                </c:pt>
                <c:pt idx="3">
                  <c:v>1.655273664745283</c:v>
                </c:pt>
                <c:pt idx="4">
                  <c:v>0.53544474521317775</c:v>
                </c:pt>
                <c:pt idx="5">
                  <c:v>5.4457528856588833E-2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E89-BC18-9D00B48D066F}"/>
            </c:ext>
          </c:extLst>
        </c:ser>
        <c:ser>
          <c:idx val="2"/>
          <c:order val="2"/>
          <c:tx>
            <c:strRef>
              <c:f>'building non-electricity (real)'!$BB$26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(real)'!$BB$27:$BB$33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123.45203422890587</c:v>
                </c:pt>
                <c:pt idx="2">
                  <c:v>102.47823737363038</c:v>
                </c:pt>
                <c:pt idx="3">
                  <c:v>69.808334400906475</c:v>
                </c:pt>
                <c:pt idx="4">
                  <c:v>45.997820688711272</c:v>
                </c:pt>
                <c:pt idx="5">
                  <c:v>11.543589750530561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1-4E89-BC18-9D00B48D066F}"/>
            </c:ext>
          </c:extLst>
        </c:ser>
        <c:ser>
          <c:idx val="3"/>
          <c:order val="3"/>
          <c:tx>
            <c:strRef>
              <c:f>'building non-electricity (real)'!$BC$26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(real)'!$BC$27:$BC$33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29.53042685709967</c:v>
                </c:pt>
                <c:pt idx="2">
                  <c:v>33.785462439483169</c:v>
                </c:pt>
                <c:pt idx="3">
                  <c:v>38.782224507884848</c:v>
                </c:pt>
                <c:pt idx="4">
                  <c:v>38.072179291377481</c:v>
                </c:pt>
                <c:pt idx="5">
                  <c:v>42.646583861419309</c:v>
                </c:pt>
                <c:pt idx="6">
                  <c:v>37.62676512865891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1-4E89-BC18-9D00B48D066F}"/>
            </c:ext>
          </c:extLst>
        </c:ser>
        <c:ser>
          <c:idx val="4"/>
          <c:order val="4"/>
          <c:tx>
            <c:strRef>
              <c:f>'building non-electricity (real)'!$BD$26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(real)'!$BD$27:$BD$33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3.1954920773191127</c:v>
                </c:pt>
                <c:pt idx="2">
                  <c:v>2.0135482194919563</c:v>
                </c:pt>
                <c:pt idx="3">
                  <c:v>1.2385351815353869</c:v>
                </c:pt>
                <c:pt idx="4">
                  <c:v>0.9334476382601532</c:v>
                </c:pt>
                <c:pt idx="5">
                  <c:v>0.62454321437040194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1-4E89-BC18-9D00B48D066F}"/>
            </c:ext>
          </c:extLst>
        </c:ser>
        <c:ser>
          <c:idx val="5"/>
          <c:order val="5"/>
          <c:tx>
            <c:strRef>
              <c:f>'building non-electricity (real)'!$BE$26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(real)'!$BE$27:$BE$33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1.4472317065441391</c:v>
                </c:pt>
                <c:pt idx="2">
                  <c:v>6.9223852413200158</c:v>
                </c:pt>
                <c:pt idx="3">
                  <c:v>13.553243495622244</c:v>
                </c:pt>
                <c:pt idx="4">
                  <c:v>16.901445388345333</c:v>
                </c:pt>
                <c:pt idx="5">
                  <c:v>26.127089292344561</c:v>
                </c:pt>
                <c:pt idx="6">
                  <c:v>26.872049243014164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21-4E89-BC18-9D00B48D066F}"/>
            </c:ext>
          </c:extLst>
        </c:ser>
        <c:ser>
          <c:idx val="6"/>
          <c:order val="6"/>
          <c:tx>
            <c:strRef>
              <c:f>'building non-electricity (real)'!$BF$26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(real)'!$BF$27:$BF$33</c:f>
              <c:numCache>
                <c:formatCode>_(* #,##0.00_);_(* \(#,##0.00\);_(* "-"??_);_(@_)</c:formatCode>
                <c:ptCount val="7"/>
                <c:pt idx="0">
                  <c:v>77.137491399566358</c:v>
                </c:pt>
                <c:pt idx="1">
                  <c:v>77.328573937225102</c:v>
                </c:pt>
                <c:pt idx="2">
                  <c:v>77.571779952897955</c:v>
                </c:pt>
                <c:pt idx="3">
                  <c:v>76.398939158488005</c:v>
                </c:pt>
                <c:pt idx="4">
                  <c:v>75.488470155744736</c:v>
                </c:pt>
                <c:pt idx="5">
                  <c:v>74.01770707103978</c:v>
                </c:pt>
                <c:pt idx="6">
                  <c:v>70.355761328027313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1-4E89-BC18-9D00B48D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558367"/>
        <c:axId val="1869559199"/>
      </c:barChart>
      <c:catAx>
        <c:axId val="18695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559199"/>
        <c:crosses val="autoZero"/>
        <c:auto val="1"/>
        <c:lblAlgn val="ctr"/>
        <c:lblOffset val="100"/>
        <c:noMultiLvlLbl val="0"/>
      </c:catAx>
      <c:valAx>
        <c:axId val="18695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55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버스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Transportation_scenario!$B$85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Transportation_scenario!$C$85:$I$85</c:f>
              <c:numCache>
                <c:formatCode>_(* #,##0.00_);_(* \(#,##0.00\);_(* "-"??_);_(@_)</c:formatCode>
                <c:ptCount val="7"/>
                <c:pt idx="0">
                  <c:v>0.20765570656924706</c:v>
                </c:pt>
                <c:pt idx="1">
                  <c:v>2.9694095470800486</c:v>
                </c:pt>
                <c:pt idx="2">
                  <c:v>5.742363536117149</c:v>
                </c:pt>
                <c:pt idx="3">
                  <c:v>6.4715600485548528</c:v>
                </c:pt>
                <c:pt idx="4">
                  <c:v>7.848239947748116</c:v>
                </c:pt>
                <c:pt idx="5">
                  <c:v>9.231216661996978</c:v>
                </c:pt>
                <c:pt idx="6">
                  <c:v>11.237777721094709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Transportation_scenario!$B$86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Transportation_scenario!$C$86:$I$86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2.4965155843220002</c:v>
                </c:pt>
                <c:pt idx="2">
                  <c:v>4.7826540279172809</c:v>
                </c:pt>
                <c:pt idx="3">
                  <c:v>4.5776579923602272</c:v>
                </c:pt>
                <c:pt idx="4">
                  <c:v>5.6939439964470884</c:v>
                </c:pt>
                <c:pt idx="5">
                  <c:v>8.1380289790297056</c:v>
                </c:pt>
                <c:pt idx="6">
                  <c:v>7.7016204623038744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Transportation_scenario!$B$87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Transportation_scenario!$C$87:$I$87</c:f>
              <c:numCache>
                <c:formatCode>_(* #,##0.00_);_(* \(#,##0.00\);_(* "-"??_);_(@_)</c:formatCode>
                <c:ptCount val="7"/>
                <c:pt idx="0">
                  <c:v>54.008992208784335</c:v>
                </c:pt>
                <c:pt idx="1">
                  <c:v>40.682305192043792</c:v>
                </c:pt>
                <c:pt idx="2">
                  <c:v>28.230295739570625</c:v>
                </c:pt>
                <c:pt idx="3">
                  <c:v>25.036629147691457</c:v>
                </c:pt>
                <c:pt idx="4">
                  <c:v>16.658412267942506</c:v>
                </c:pt>
                <c:pt idx="5">
                  <c:v>6.9324656895609129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  <a:r>
              <a:rPr lang="en-US" altLang="ko-KR" baseline="0"/>
              <a:t> _ zero 2050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(real)'!$BJ$27:$BJ$33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9-4266-9A09-42A50CB26249}"/>
            </c:ext>
          </c:extLst>
        </c:ser>
        <c:ser>
          <c:idx val="1"/>
          <c:order val="1"/>
          <c:tx>
            <c:strRef>
              <c:f>'building non-electricity (real)'!$BK$26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(real)'!$BK$27:$BK$33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5.0199555561868223</c:v>
                </c:pt>
                <c:pt idx="2">
                  <c:v>2.0867675908956573</c:v>
                </c:pt>
                <c:pt idx="3">
                  <c:v>0.41381841618632076</c:v>
                </c:pt>
                <c:pt idx="4">
                  <c:v>0.13386118630329444</c:v>
                </c:pt>
                <c:pt idx="5">
                  <c:v>1.3614382214147208E-2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9-4266-9A09-42A50CB26249}"/>
            </c:ext>
          </c:extLst>
        </c:ser>
        <c:ser>
          <c:idx val="2"/>
          <c:order val="2"/>
          <c:tx>
            <c:strRef>
              <c:f>'building non-electricity (real)'!$BL$26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(real)'!$BL$27:$BL$33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25.924927188070232</c:v>
                </c:pt>
                <c:pt idx="2">
                  <c:v>21.520429848462378</c:v>
                </c:pt>
                <c:pt idx="3">
                  <c:v>14.659750224190359</c:v>
                </c:pt>
                <c:pt idx="4">
                  <c:v>9.6595423446293669</c:v>
                </c:pt>
                <c:pt idx="5">
                  <c:v>2.4241538476114179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9-4266-9A09-42A50CB2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25039"/>
        <c:axId val="99837935"/>
      </c:barChart>
      <c:catAx>
        <c:axId val="998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7935"/>
        <c:crosses val="autoZero"/>
        <c:auto val="1"/>
        <c:lblAlgn val="ctr"/>
        <c:lblOffset val="100"/>
        <c:noMultiLvlLbl val="0"/>
      </c:catAx>
      <c:valAx>
        <c:axId val="998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250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(real)'!$BJ$38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(real)'!$BJ$39:$BJ$45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AB2-904E-155F136DFD66}"/>
            </c:ext>
          </c:extLst>
        </c:ser>
        <c:ser>
          <c:idx val="1"/>
          <c:order val="1"/>
          <c:tx>
            <c:strRef>
              <c:f>'building non-electricity (real)'!$BK$38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(real)'!$BK$39:$BK$45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5.0199555561868223</c:v>
                </c:pt>
                <c:pt idx="2">
                  <c:v>2.0867675908956573</c:v>
                </c:pt>
                <c:pt idx="3">
                  <c:v>0.41381841618632076</c:v>
                </c:pt>
                <c:pt idx="4">
                  <c:v>0.13386118630329444</c:v>
                </c:pt>
                <c:pt idx="5">
                  <c:v>1.3614382214147208E-2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F-4AB2-904E-155F136DFD66}"/>
            </c:ext>
          </c:extLst>
        </c:ser>
        <c:ser>
          <c:idx val="2"/>
          <c:order val="2"/>
          <c:tx>
            <c:strRef>
              <c:f>'building non-electricity (real)'!$BL$38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(real)'!$BL$39:$BL$45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25.924927188070232</c:v>
                </c:pt>
                <c:pt idx="2">
                  <c:v>21.520429848462378</c:v>
                </c:pt>
                <c:pt idx="3">
                  <c:v>14.659750224190359</c:v>
                </c:pt>
                <c:pt idx="4">
                  <c:v>9.6595423446293669</c:v>
                </c:pt>
                <c:pt idx="5">
                  <c:v>2.4241538476114179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F-4AB2-904E-155F136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54639"/>
        <c:axId val="101844239"/>
      </c:barChart>
      <c:catAx>
        <c:axId val="101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44239"/>
        <c:crosses val="autoZero"/>
        <c:auto val="1"/>
        <c:lblAlgn val="ctr"/>
        <c:lblOffset val="100"/>
        <c:noMultiLvlLbl val="0"/>
      </c:catAx>
      <c:valAx>
        <c:axId val="101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54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Sheet3!$G$13</c:f>
              <c:strCache>
                <c:ptCount val="1"/>
                <c:pt idx="0">
                  <c:v>기존건물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Sheet3!$G$14:$G$20</c:f>
              <c:numCache>
                <c:formatCode>_(* #,##0_);_(* \(#,##0\);_(* "-"_);_(@_)</c:formatCode>
                <c:ptCount val="7"/>
                <c:pt idx="0">
                  <c:v>814626300</c:v>
                </c:pt>
                <c:pt idx="1">
                  <c:v>692432355</c:v>
                </c:pt>
                <c:pt idx="2">
                  <c:v>569762055</c:v>
                </c:pt>
                <c:pt idx="3">
                  <c:v>448382055</c:v>
                </c:pt>
                <c:pt idx="4">
                  <c:v>327611055</c:v>
                </c:pt>
                <c:pt idx="5">
                  <c:v>209740155</c:v>
                </c:pt>
                <c:pt idx="6">
                  <c:v>92992755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A9C-8396-C7947895DC41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Sheet3!$H$14:$H$20</c:f>
              <c:numCache>
                <c:formatCode>_(* #,##0_);_(* \(#,##0\);_(* "-"_);_(@_)</c:formatCode>
                <c:ptCount val="7"/>
                <c:pt idx="1">
                  <c:v>125369645</c:v>
                </c:pt>
                <c:pt idx="2">
                  <c:v>239437945</c:v>
                </c:pt>
                <c:pt idx="3">
                  <c:v>356757945</c:v>
                </c:pt>
                <c:pt idx="4">
                  <c:v>458194945</c:v>
                </c:pt>
                <c:pt idx="5">
                  <c:v>568575845</c:v>
                </c:pt>
                <c:pt idx="6">
                  <c:v>671407245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A9C-8396-C7947895D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74784"/>
        <c:axId val="1690578528"/>
      </c:barChart>
      <c:catAx>
        <c:axId val="1690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8528"/>
        <c:crosses val="autoZero"/>
        <c:auto val="1"/>
        <c:lblAlgn val="ctr"/>
        <c:lblOffset val="100"/>
        <c:noMultiLvlLbl val="0"/>
      </c:catAx>
      <c:valAx>
        <c:axId val="1690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천</a:t>
                </a:r>
                <a:r>
                  <a:rPr lang="en-US" altLang="ko-KR" sz="800"/>
                  <a:t>m2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4784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난방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Sheet3!$B$119:$H$119</c:f>
              <c:numCache>
                <c:formatCode>0.00</c:formatCode>
                <c:ptCount val="7"/>
                <c:pt idx="0">
                  <c:v>1.7485780117772769</c:v>
                </c:pt>
                <c:pt idx="1">
                  <c:v>1.2814877880437485</c:v>
                </c:pt>
                <c:pt idx="2">
                  <c:v>0.80426662015220274</c:v>
                </c:pt>
                <c:pt idx="3">
                  <c:v>0.49416472799509154</c:v>
                </c:pt>
                <c:pt idx="4">
                  <c:v>0.29127654389010171</c:v>
                </c:pt>
                <c:pt idx="5">
                  <c:v>0.11790581116622817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C3C-9A0E-AC2ED6C6B7B5}"/>
            </c:ext>
          </c:extLst>
        </c:ser>
        <c:ser>
          <c:idx val="1"/>
          <c:order val="1"/>
          <c:tx>
            <c:strRef>
              <c:f>Sheet3!$A$120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Sheet3!$B$120:$H$120</c:f>
              <c:numCache>
                <c:formatCode>0.00</c:formatCode>
                <c:ptCount val="7"/>
                <c:pt idx="0">
                  <c:v>9.303012870397021</c:v>
                </c:pt>
                <c:pt idx="1">
                  <c:v>6.8179385221196034</c:v>
                </c:pt>
                <c:pt idx="2">
                  <c:v>4.2789642029764234</c:v>
                </c:pt>
                <c:pt idx="3">
                  <c:v>2.6291196581855143</c:v>
                </c:pt>
                <c:pt idx="4">
                  <c:v>1.3283035464425286</c:v>
                </c:pt>
                <c:pt idx="5">
                  <c:v>0.53768389663870253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C3C-9A0E-AC2ED6C6B7B5}"/>
            </c:ext>
          </c:extLst>
        </c:ser>
        <c:ser>
          <c:idx val="2"/>
          <c:order val="2"/>
          <c:tx>
            <c:strRef>
              <c:f>Sheet3!$A$121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Sheet3!$B$121:$H$121</c:f>
              <c:numCache>
                <c:formatCode>0.00</c:formatCode>
                <c:ptCount val="7"/>
                <c:pt idx="0">
                  <c:v>23.80118822299589</c:v>
                </c:pt>
                <c:pt idx="1">
                  <c:v>21.804097274517929</c:v>
                </c:pt>
                <c:pt idx="2">
                  <c:v>15.6392394920607</c:v>
                </c:pt>
                <c:pt idx="3">
                  <c:v>10.981945305908235</c:v>
                </c:pt>
                <c:pt idx="4">
                  <c:v>6.010745810749893</c:v>
                </c:pt>
                <c:pt idx="5">
                  <c:v>2.4330893626569061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3-4C3C-9A0E-AC2ED6C6B7B5}"/>
            </c:ext>
          </c:extLst>
        </c:ser>
        <c:ser>
          <c:idx val="3"/>
          <c:order val="3"/>
          <c:tx>
            <c:strRef>
              <c:f>Sheet3!$A$122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Sheet3!$B$122:$H$122</c:f>
              <c:numCache>
                <c:formatCode>0.00</c:formatCode>
                <c:ptCount val="7"/>
                <c:pt idx="0">
                  <c:v>2.8007891868706198</c:v>
                </c:pt>
                <c:pt idx="1">
                  <c:v>2.1608115060798112</c:v>
                </c:pt>
                <c:pt idx="2">
                  <c:v>3.1550010981910037</c:v>
                </c:pt>
                <c:pt idx="3">
                  <c:v>3.5861275579383074</c:v>
                </c:pt>
                <c:pt idx="4">
                  <c:v>3.8690685428310463</c:v>
                </c:pt>
                <c:pt idx="5">
                  <c:v>4.058923673220578</c:v>
                </c:pt>
                <c:pt idx="6">
                  <c:v>3.8066921759788155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3-4C3C-9A0E-AC2ED6C6B7B5}"/>
            </c:ext>
          </c:extLst>
        </c:ser>
        <c:ser>
          <c:idx val="4"/>
          <c:order val="4"/>
          <c:tx>
            <c:strRef>
              <c:f>Sheet3!$A$123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Sheet3!$B$123:$H$123</c:f>
              <c:numCache>
                <c:formatCode>0.00</c:formatCode>
                <c:ptCount val="7"/>
                <c:pt idx="0">
                  <c:v>39.815797801368241</c:v>
                </c:pt>
                <c:pt idx="1">
                  <c:v>36.937790240006727</c:v>
                </c:pt>
                <c:pt idx="2">
                  <c:v>34.509188459390018</c:v>
                </c:pt>
                <c:pt idx="3">
                  <c:v>31.224131047422503</c:v>
                </c:pt>
                <c:pt idx="4">
                  <c:v>27.262874807541337</c:v>
                </c:pt>
                <c:pt idx="5">
                  <c:v>22.689210063109115</c:v>
                </c:pt>
                <c:pt idx="6">
                  <c:v>17.795984556636768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3-4C3C-9A0E-AC2ED6C6B7B5}"/>
            </c:ext>
          </c:extLst>
        </c:ser>
        <c:ser>
          <c:idx val="5"/>
          <c:order val="5"/>
          <c:tx>
            <c:strRef>
              <c:f>Sheet3!$A$124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Sheet3!$B$124:$H$124</c:f>
              <c:numCache>
                <c:formatCode>0.00</c:formatCode>
                <c:ptCount val="7"/>
                <c:pt idx="0">
                  <c:v>0.80958991556312898</c:v>
                </c:pt>
                <c:pt idx="1">
                  <c:v>0.74165949640917928</c:v>
                </c:pt>
                <c:pt idx="2">
                  <c:v>0.66495475253290048</c:v>
                </c:pt>
                <c:pt idx="3">
                  <c:v>0.58366782532225991</c:v>
                </c:pt>
                <c:pt idx="4">
                  <c:v>0.49147505826786958</c:v>
                </c:pt>
                <c:pt idx="5">
                  <c:v>0.39788830668703651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3-4C3C-9A0E-AC2ED6C6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냉방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Sheet3!$B$128:$H$128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CAA-BA15-4A40E49DF212}"/>
            </c:ext>
          </c:extLst>
        </c:ser>
        <c:ser>
          <c:idx val="1"/>
          <c:order val="1"/>
          <c:tx>
            <c:strRef>
              <c:f>Sheet3!$A$129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Sheet3!$B$129:$H$129</c:f>
              <c:numCache>
                <c:formatCode>0.00</c:formatCode>
                <c:ptCount val="7"/>
                <c:pt idx="0">
                  <c:v>5.3180058226851623E-2</c:v>
                </c:pt>
                <c:pt idx="1">
                  <c:v>3.8974294956332957E-2</c:v>
                </c:pt>
                <c:pt idx="2">
                  <c:v>2.4460416064670951E-2</c:v>
                </c:pt>
                <c:pt idx="3">
                  <c:v>1.5029188764488827E-2</c:v>
                </c:pt>
                <c:pt idx="4">
                  <c:v>7.5931594341363652E-3</c:v>
                </c:pt>
                <c:pt idx="5">
                  <c:v>3.073634458990743E-3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2-4CAA-BA15-4A40E49DF212}"/>
            </c:ext>
          </c:extLst>
        </c:ser>
        <c:ser>
          <c:idx val="2"/>
          <c:order val="2"/>
          <c:tx>
            <c:strRef>
              <c:f>Sheet3!$A$130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Sheet3!$B$130:$H$130</c:f>
              <c:numCache>
                <c:formatCode>0.00</c:formatCode>
                <c:ptCount val="7"/>
                <c:pt idx="0">
                  <c:v>7.7833143921575481</c:v>
                </c:pt>
                <c:pt idx="1">
                  <c:v>5.7041906491304459</c:v>
                </c:pt>
                <c:pt idx="2">
                  <c:v>4.0913963346871274</c:v>
                </c:pt>
                <c:pt idx="3">
                  <c:v>2.8729971681255373</c:v>
                </c:pt>
                <c:pt idx="4">
                  <c:v>1.5724769347846157</c:v>
                </c:pt>
                <c:pt idx="5">
                  <c:v>0.63652282487228684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2-4CAA-BA15-4A40E49DF212}"/>
            </c:ext>
          </c:extLst>
        </c:ser>
        <c:ser>
          <c:idx val="3"/>
          <c:order val="3"/>
          <c:tx>
            <c:strRef>
              <c:f>Sheet3!$A$131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Sheet3!$B$131:$H$131</c:f>
              <c:numCache>
                <c:formatCode>0.00</c:formatCode>
                <c:ptCount val="7"/>
                <c:pt idx="0">
                  <c:v>0.33160407070202602</c:v>
                </c:pt>
                <c:pt idx="1">
                  <c:v>0.23199054137995737</c:v>
                </c:pt>
                <c:pt idx="2">
                  <c:v>0.31133056619757554</c:v>
                </c:pt>
                <c:pt idx="3">
                  <c:v>0.34574121684618853</c:v>
                </c:pt>
                <c:pt idx="4">
                  <c:v>0.37630799539454274</c:v>
                </c:pt>
                <c:pt idx="5">
                  <c:v>0.36861101849315886</c:v>
                </c:pt>
                <c:pt idx="6">
                  <c:v>0.33028870038756963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2-4CAA-BA15-4A40E49DF212}"/>
            </c:ext>
          </c:extLst>
        </c:ser>
        <c:ser>
          <c:idx val="4"/>
          <c:order val="4"/>
          <c:tx>
            <c:strRef>
              <c:f>Sheet3!$A$132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Sheet3!$B$132:$H$132</c:f>
              <c:numCache>
                <c:formatCode>0.00</c:formatCode>
                <c:ptCount val="7"/>
                <c:pt idx="0">
                  <c:v>55.576268404873481</c:v>
                </c:pt>
                <c:pt idx="1">
                  <c:v>52.277021272283726</c:v>
                </c:pt>
                <c:pt idx="2">
                  <c:v>47.800367198286416</c:v>
                </c:pt>
                <c:pt idx="3">
                  <c:v>42.60926618110441</c:v>
                </c:pt>
                <c:pt idx="4">
                  <c:v>36.645557306425282</c:v>
                </c:pt>
                <c:pt idx="5">
                  <c:v>30.243141804687639</c:v>
                </c:pt>
                <c:pt idx="6">
                  <c:v>23.531633498078715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2-4CAA-BA15-4A40E49DF212}"/>
            </c:ext>
          </c:extLst>
        </c:ser>
        <c:ser>
          <c:idx val="5"/>
          <c:order val="5"/>
          <c:tx>
            <c:strRef>
              <c:f>Sheet3!$A$133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Sheet3!$B$133:$H$133</c:f>
              <c:numCache>
                <c:formatCode>0.00</c:formatCode>
                <c:ptCount val="7"/>
                <c:pt idx="0">
                  <c:v>3.4960025402305459E-3</c:v>
                </c:pt>
                <c:pt idx="1">
                  <c:v>3.2026627723359003E-3</c:v>
                </c:pt>
                <c:pt idx="2">
                  <c:v>2.8714333754718355E-3</c:v>
                </c:pt>
                <c:pt idx="3">
                  <c:v>2.5204170170006861E-3</c:v>
                </c:pt>
                <c:pt idx="4">
                  <c:v>2.1223066383791291E-3</c:v>
                </c:pt>
                <c:pt idx="5">
                  <c:v>1.7181767017667884E-3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2-4CAA-BA15-4A40E49D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Sheet3!$A$156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Sheet3!$B$156:$H$156</c:f>
              <c:numCache>
                <c:formatCode>_-* #,##0.00_-;\-* #,##0.00_-;_-* "-"_-;_-@_-</c:formatCode>
                <c:ptCount val="7"/>
                <c:pt idx="0">
                  <c:v>2.51328610188513</c:v>
                </c:pt>
                <c:pt idx="1">
                  <c:v>1.9697250691408161</c:v>
                </c:pt>
                <c:pt idx="2">
                  <c:v>1.3548564450298568</c:v>
                </c:pt>
                <c:pt idx="3">
                  <c:v>0.8245186229216841</c:v>
                </c:pt>
                <c:pt idx="4">
                  <c:v>0.29127654389010171</c:v>
                </c:pt>
                <c:pt idx="5">
                  <c:v>0.11790581116622817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4-4885-9258-2924AE150EA2}"/>
            </c:ext>
          </c:extLst>
        </c:ser>
        <c:ser>
          <c:idx val="2"/>
          <c:order val="1"/>
          <c:tx>
            <c:strRef>
              <c:f>Sheet3!$A$157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Sheet3!$B$157:$H$157</c:f>
              <c:numCache>
                <c:formatCode>_-* #,##0.00_-;\-* #,##0.00_-;_-* "-"_-;_-@_-</c:formatCode>
                <c:ptCount val="7"/>
                <c:pt idx="0">
                  <c:v>20.066853116370169</c:v>
                </c:pt>
                <c:pt idx="1">
                  <c:v>16.496506986047603</c:v>
                </c:pt>
                <c:pt idx="2">
                  <c:v>12.015099954218428</c:v>
                </c:pt>
                <c:pt idx="3">
                  <c:v>7.2711540480564034</c:v>
                </c:pt>
                <c:pt idx="4">
                  <c:v>1.3358967058766649</c:v>
                </c:pt>
                <c:pt idx="5">
                  <c:v>0.54075753109769331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4-4885-9258-2924AE150EA2}"/>
            </c:ext>
          </c:extLst>
        </c:ser>
        <c:ser>
          <c:idx val="3"/>
          <c:order val="2"/>
          <c:tx>
            <c:strRef>
              <c:f>Sheet3!$A$158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Sheet3!$B$158:$H$158</c:f>
              <c:numCache>
                <c:formatCode>_-* #,##0.00_-;\-* #,##0.00_-;_-* "-"_-;_-@_-</c:formatCode>
                <c:ptCount val="7"/>
                <c:pt idx="0">
                  <c:v>59.171579802196931</c:v>
                </c:pt>
                <c:pt idx="1">
                  <c:v>52.336657391987515</c:v>
                </c:pt>
                <c:pt idx="2">
                  <c:v>42.076168348253056</c:v>
                </c:pt>
                <c:pt idx="3">
                  <c:v>29.496815239087432</c:v>
                </c:pt>
                <c:pt idx="4">
                  <c:v>12.275784575050608</c:v>
                </c:pt>
                <c:pt idx="5">
                  <c:v>7.7621740170452913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4-4885-9258-2924AE150EA2}"/>
            </c:ext>
          </c:extLst>
        </c:ser>
        <c:ser>
          <c:idx val="4"/>
          <c:order val="3"/>
          <c:tx>
            <c:strRef>
              <c:f>Sheet3!$A$159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Sheet3!$B$159:$H$159</c:f>
              <c:numCache>
                <c:formatCode>_-* #,##0.00_-;\-* #,##0.00_-;_-* "-"_-;_-@_-</c:formatCode>
                <c:ptCount val="7"/>
                <c:pt idx="0">
                  <c:v>3.132517033180473</c:v>
                </c:pt>
                <c:pt idx="1">
                  <c:v>2.3929258230675958</c:v>
                </c:pt>
                <c:pt idx="2">
                  <c:v>3.4664554399964063</c:v>
                </c:pt>
                <c:pt idx="3">
                  <c:v>3.931992550392323</c:v>
                </c:pt>
                <c:pt idx="4">
                  <c:v>4.245500313833416</c:v>
                </c:pt>
                <c:pt idx="5">
                  <c:v>4.4276584673215638</c:v>
                </c:pt>
                <c:pt idx="6">
                  <c:v>4.1371046519742123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4-4885-9258-2924AE150EA2}"/>
            </c:ext>
          </c:extLst>
        </c:ser>
        <c:ser>
          <c:idx val="5"/>
          <c:order val="4"/>
          <c:tx>
            <c:strRef>
              <c:f>Sheet3!$A$160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Sheet3!$B$160:$H$160</c:f>
              <c:numCache>
                <c:formatCode>_-* #,##0.00_-;\-* #,##0.00_-;_-* "-"_-;_-@_-</c:formatCode>
                <c:ptCount val="7"/>
                <c:pt idx="0">
                  <c:v>175.18898125113486</c:v>
                </c:pt>
                <c:pt idx="1">
                  <c:v>166.6188413894231</c:v>
                </c:pt>
                <c:pt idx="2">
                  <c:v>157.18765637873165</c:v>
                </c:pt>
                <c:pt idx="3">
                  <c:v>149.60073900389025</c:v>
                </c:pt>
                <c:pt idx="4">
                  <c:v>141.52073354852163</c:v>
                </c:pt>
                <c:pt idx="5">
                  <c:v>126.75971979895156</c:v>
                </c:pt>
                <c:pt idx="6">
                  <c:v>112.0761277561804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4-4885-9258-2924AE150EA2}"/>
            </c:ext>
          </c:extLst>
        </c:ser>
        <c:ser>
          <c:idx val="6"/>
          <c:order val="5"/>
          <c:tx>
            <c:strRef>
              <c:f>Sheet3!$A$161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Sheet3!$B$161:$H$161</c:f>
              <c:numCache>
                <c:formatCode>_-* #,##0.00_-;\-* #,##0.00_-;_-* "-"_-;_-@_-</c:formatCode>
                <c:ptCount val="7"/>
                <c:pt idx="0">
                  <c:v>0.9397070481489751</c:v>
                </c:pt>
                <c:pt idx="1">
                  <c:v>0.87148328922713092</c:v>
                </c:pt>
                <c:pt idx="2">
                  <c:v>0.79444731595398799</c:v>
                </c:pt>
                <c:pt idx="3">
                  <c:v>0.71280937238487629</c:v>
                </c:pt>
                <c:pt idx="4">
                  <c:v>0.62021849495186432</c:v>
                </c:pt>
                <c:pt idx="5">
                  <c:v>0.52622761343441893</c:v>
                </c:pt>
                <c:pt idx="6">
                  <c:v>0.12662113004561565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4-4885-9258-2924AE15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46320"/>
        <c:axId val="1720846736"/>
      </c:barChart>
      <c:catAx>
        <c:axId val="17208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736"/>
        <c:crosses val="autoZero"/>
        <c:auto val="1"/>
        <c:lblAlgn val="ctr"/>
        <c:lblOffset val="100"/>
        <c:noMultiLvlLbl val="0"/>
      </c:catAx>
      <c:valAx>
        <c:axId val="172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Sheet3!$Z$44:$Z$50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Sheet3!$AA$44:$AA$50</c:f>
              <c:numCache>
                <c:formatCode>0.00</c:formatCode>
                <c:ptCount val="7"/>
                <c:pt idx="0">
                  <c:v>21.042697374957601</c:v>
                </c:pt>
                <c:pt idx="1">
                  <c:v>19.505510991683725</c:v>
                </c:pt>
                <c:pt idx="2">
                  <c:v>17.810056718592708</c:v>
                </c:pt>
                <c:pt idx="3">
                  <c:v>16.18992982193182</c:v>
                </c:pt>
                <c:pt idx="4">
                  <c:v>14.380396348903492</c:v>
                </c:pt>
                <c:pt idx="5">
                  <c:v>12.761291072439718</c:v>
                </c:pt>
                <c:pt idx="6">
                  <c:v>11.073701079222563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75E-A5E2-BF5D2819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83103"/>
        <c:axId val="1568587679"/>
      </c:barChart>
      <c:catAx>
        <c:axId val="15685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7679"/>
        <c:crosses val="autoZero"/>
        <c:auto val="1"/>
        <c:lblAlgn val="ctr"/>
        <c:lblOffset val="100"/>
        <c:noMultiLvlLbl val="0"/>
      </c:catAx>
      <c:valAx>
        <c:axId val="15685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Sheet3!$AF$42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Sheet3!$AE$43:$AE$49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Sheet3!$AF$43:$AF$49</c:f>
              <c:numCache>
                <c:formatCode>0.00</c:formatCode>
                <c:ptCount val="7"/>
                <c:pt idx="0">
                  <c:v>34.164601210029637</c:v>
                </c:pt>
                <c:pt idx="1">
                  <c:v>32.194636520644451</c:v>
                </c:pt>
                <c:pt idx="2">
                  <c:v>29.920313813789683</c:v>
                </c:pt>
                <c:pt idx="3">
                  <c:v>27.781928781908203</c:v>
                </c:pt>
                <c:pt idx="4">
                  <c:v>25.269414441318631</c:v>
                </c:pt>
                <c:pt idx="5">
                  <c:v>23.103586214382201</c:v>
                </c:pt>
                <c:pt idx="6">
                  <c:v>20.794905412416455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4734-BA4F-CA72480C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36079"/>
        <c:axId val="1572838991"/>
      </c:barChart>
      <c:catAx>
        <c:axId val="15728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8991"/>
        <c:crosses val="autoZero"/>
        <c:auto val="1"/>
        <c:lblAlgn val="ctr"/>
        <c:lblOffset val="100"/>
        <c:noMultiLvlLbl val="0"/>
      </c:catAx>
      <c:valAx>
        <c:axId val="1572838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607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Sheet3!$A$166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Sheet3!$B$166:$H$166</c:f>
              <c:numCache>
                <c:formatCode>_(* #,##0.00_);_(* \(#,##0.00\);_(* "-"??_);_(@_)</c:formatCode>
                <c:ptCount val="7"/>
                <c:pt idx="0">
                  <c:v>0.85451727464094429</c:v>
                </c:pt>
                <c:pt idx="1">
                  <c:v>0.41364226451957137</c:v>
                </c:pt>
                <c:pt idx="2">
                  <c:v>0.2845198534562699</c:v>
                </c:pt>
                <c:pt idx="3">
                  <c:v>0.17314891081355366</c:v>
                </c:pt>
                <c:pt idx="4">
                  <c:v>6.1168074216921359E-2</c:v>
                </c:pt>
                <c:pt idx="5">
                  <c:v>2.4760220344907914E-2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E57-86B2-5FC89F9C8AD1}"/>
            </c:ext>
          </c:extLst>
        </c:ser>
        <c:ser>
          <c:idx val="2"/>
          <c:order val="1"/>
          <c:tx>
            <c:strRef>
              <c:f>Sheet3!$A$167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Sheet3!$B$167:$H$167</c:f>
              <c:numCache>
                <c:formatCode>_(* #,##0.00_);_(* \(#,##0.00\);_(* "-"??_);_(@_)</c:formatCode>
                <c:ptCount val="7"/>
                <c:pt idx="0">
                  <c:v>5.0167132790925422</c:v>
                </c:pt>
                <c:pt idx="1">
                  <c:v>4.1241267465119007</c:v>
                </c:pt>
                <c:pt idx="2">
                  <c:v>3.003774988554607</c:v>
                </c:pt>
                <c:pt idx="3">
                  <c:v>1.8177885120141009</c:v>
                </c:pt>
                <c:pt idx="4">
                  <c:v>0.33397417646916622</c:v>
                </c:pt>
                <c:pt idx="5">
                  <c:v>0.13518938277442333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E57-86B2-5FC89F9C8AD1}"/>
            </c:ext>
          </c:extLst>
        </c:ser>
        <c:ser>
          <c:idx val="3"/>
          <c:order val="2"/>
          <c:tx>
            <c:strRef>
              <c:f>Sheet3!$A$168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Sheet3!$B$168:$H$168</c:f>
              <c:numCache>
                <c:formatCode>_(* #,##0.00_);_(* \(#,##0.00\);_(* "-"??_);_(@_)</c:formatCode>
                <c:ptCount val="7"/>
                <c:pt idx="0">
                  <c:v>12.426031758461354</c:v>
                </c:pt>
                <c:pt idx="1">
                  <c:v>10.990698052317377</c:v>
                </c:pt>
                <c:pt idx="2">
                  <c:v>8.835995353133141</c:v>
                </c:pt>
                <c:pt idx="3">
                  <c:v>6.1943312002083601</c:v>
                </c:pt>
                <c:pt idx="4">
                  <c:v>2.5779147607606276</c:v>
                </c:pt>
                <c:pt idx="5">
                  <c:v>1.6300565435795111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E57-86B2-5FC89F9C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523247"/>
        <c:axId val="1554511183"/>
      </c:barChart>
      <c:catAx>
        <c:axId val="15545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11183"/>
        <c:crosses val="autoZero"/>
        <c:auto val="1"/>
        <c:lblAlgn val="ctr"/>
        <c:lblOffset val="100"/>
        <c:noMultiLvlLbl val="0"/>
      </c:catAx>
      <c:valAx>
        <c:axId val="15545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23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화물차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Transportation_scenario!$B$90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Transportation_scenario!$C$90:$I$90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8.4213279384133841</c:v>
                </c:pt>
                <c:pt idx="3">
                  <c:v>17.214718176491498</c:v>
                </c:pt>
                <c:pt idx="4">
                  <c:v>26.002440428388784</c:v>
                </c:pt>
                <c:pt idx="5">
                  <c:v>37.641644273042054</c:v>
                </c:pt>
                <c:pt idx="6">
                  <c:v>37.134268975820447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Transportation_scenario!$B$91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Transportation_scenario!$C$91:$I$91</c:f>
              <c:numCache>
                <c:formatCode>0.00</c:formatCode>
                <c:ptCount val="7"/>
                <c:pt idx="0">
                  <c:v>0</c:v>
                </c:pt>
                <c:pt idx="1">
                  <c:v>0.70522045302770575</c:v>
                </c:pt>
                <c:pt idx="2">
                  <c:v>6.9793613575813902</c:v>
                </c:pt>
                <c:pt idx="3">
                  <c:v>6.887961900705081</c:v>
                </c:pt>
                <c:pt idx="4">
                  <c:v>8.9040835847456368</c:v>
                </c:pt>
                <c:pt idx="5">
                  <c:v>10.704515261125938</c:v>
                </c:pt>
                <c:pt idx="6">
                  <c:v>13.237404423382451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Transportation_scenario!$B$92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Transportation_scenario!$C$92:$I$92</c:f>
              <c:numCache>
                <c:formatCode>0.00</c:formatCode>
                <c:ptCount val="7"/>
                <c:pt idx="0">
                  <c:v>141.37531404384637</c:v>
                </c:pt>
                <c:pt idx="1">
                  <c:v>144.42278240286083</c:v>
                </c:pt>
                <c:pt idx="2">
                  <c:v>105.39003624302528</c:v>
                </c:pt>
                <c:pt idx="3">
                  <c:v>85.020944456955704</c:v>
                </c:pt>
                <c:pt idx="4">
                  <c:v>54.739720807343232</c:v>
                </c:pt>
                <c:pt idx="5">
                  <c:v>15.751322261739595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화물수송</a:t>
            </a:r>
            <a:r>
              <a:rPr lang="en-US" altLang="ko-KR" sz="1050"/>
              <a:t>(</a:t>
            </a:r>
            <a:r>
              <a:rPr lang="ko-KR" altLang="en-US" sz="1050"/>
              <a:t>십억</a:t>
            </a:r>
            <a:r>
              <a:rPr lang="en-US" altLang="ko-KR" sz="1050"/>
              <a:t>ton</a:t>
            </a:r>
            <a:r>
              <a:rPr lang="ko-KR" altLang="en-US" sz="1050"/>
              <a:t> </a:t>
            </a:r>
            <a:r>
              <a:rPr lang="en-US" altLang="ko-KR" sz="1050"/>
              <a:t>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Transportation_scenario!$K$37</c:f>
              <c:strCache>
                <c:ptCount val="1"/>
                <c:pt idx="0">
                  <c:v>트럭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Transportation_scenario!$L$37:$R$37</c:f>
              <c:numCache>
                <c:formatCode>0.0</c:formatCode>
                <c:ptCount val="7"/>
                <c:pt idx="0">
                  <c:v>141.39346131856968</c:v>
                </c:pt>
                <c:pt idx="1">
                  <c:v>144.80993399185596</c:v>
                </c:pt>
                <c:pt idx="2">
                  <c:v>148.46656629055127</c:v>
                </c:pt>
                <c:pt idx="3">
                  <c:v>152.1346534701008</c:v>
                </c:pt>
                <c:pt idx="4">
                  <c:v>155.11927539225616</c:v>
                </c:pt>
                <c:pt idx="5">
                  <c:v>156.62251365403853</c:v>
                </c:pt>
                <c:pt idx="6">
                  <c:v>158.19501623346096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814-9287-B13BB80257B6}"/>
            </c:ext>
          </c:extLst>
        </c:ser>
        <c:ser>
          <c:idx val="2"/>
          <c:order val="1"/>
          <c:tx>
            <c:strRef>
              <c:f>Transportation_scenario!$K$38</c:f>
              <c:strCache>
                <c:ptCount val="1"/>
                <c:pt idx="0">
                  <c:v>철도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Transportation_scenario!$L$38:$R$38</c:f>
              <c:numCache>
                <c:formatCode>0.0</c:formatCode>
                <c:ptCount val="7"/>
                <c:pt idx="0">
                  <c:v>8.7057545185531229</c:v>
                </c:pt>
                <c:pt idx="1">
                  <c:v>9.0794751387029766</c:v>
                </c:pt>
                <c:pt idx="2">
                  <c:v>9.308743263700876</c:v>
                </c:pt>
                <c:pt idx="3">
                  <c:v>9.6246803630738942</c:v>
                </c:pt>
                <c:pt idx="4">
                  <c:v>9.9012303441865637</c:v>
                </c:pt>
                <c:pt idx="5">
                  <c:v>10.88819613637701</c:v>
                </c:pt>
                <c:pt idx="6">
                  <c:v>10.997514497513329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3-4814-9287-B13BB802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231951"/>
        <c:axId val="385223631"/>
      </c:barChart>
      <c:catAx>
        <c:axId val="3852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23631"/>
        <c:crosses val="autoZero"/>
        <c:auto val="1"/>
        <c:lblAlgn val="ctr"/>
        <c:lblOffset val="100"/>
        <c:noMultiLvlLbl val="0"/>
      </c:catAx>
      <c:valAx>
        <c:axId val="38522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space_removal!$R$2</c:f>
          <c:strCache>
            <c:ptCount val="1"/>
            <c:pt idx="0">
              <c:v>space area by building type(2.5%)</c:v>
            </c:pt>
          </c:strCache>
        </c:strRef>
      </c:tx>
      <c:layout>
        <c:manualLayout>
          <c:xMode val="edge"/>
          <c:yMode val="edge"/>
          <c:x val="0.39454739828539709"/>
          <c:y val="1.19715661165087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space_removal!$Q$6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space_removal!$R$6:$AI$6</c:f>
              <c:numCache>
                <c:formatCode>_(* #,##0_);_(* \(#,##0\);_(* "-"_);_(@_)</c:formatCode>
                <c:ptCount val="18"/>
                <c:pt idx="0">
                  <c:v>406225.40709090262</c:v>
                </c:pt>
                <c:pt idx="1">
                  <c:v>1047084.3911953121</c:v>
                </c:pt>
                <c:pt idx="2">
                  <c:v>157445.67453973641</c:v>
                </c:pt>
                <c:pt idx="3">
                  <c:v>334647.28209090262</c:v>
                </c:pt>
                <c:pt idx="4">
                  <c:v>903928.14119531214</c:v>
                </c:pt>
                <c:pt idx="5">
                  <c:v>133586.29953973641</c:v>
                </c:pt>
                <c:pt idx="6">
                  <c:v>261248.53209090259</c:v>
                </c:pt>
                <c:pt idx="7">
                  <c:v>757130.64119531214</c:v>
                </c:pt>
                <c:pt idx="8">
                  <c:v>109120.0495397364</c:v>
                </c:pt>
                <c:pt idx="9">
                  <c:v>236782.28209090259</c:v>
                </c:pt>
                <c:pt idx="10">
                  <c:v>561400.64119531191</c:v>
                </c:pt>
                <c:pt idx="11">
                  <c:v>84653.799539736385</c:v>
                </c:pt>
                <c:pt idx="12">
                  <c:v>212172.90709090259</c:v>
                </c:pt>
                <c:pt idx="13">
                  <c:v>364525.64119531203</c:v>
                </c:pt>
                <c:pt idx="14">
                  <c:v>60044.424539736385</c:v>
                </c:pt>
                <c:pt idx="15">
                  <c:v>190621.81334090259</c:v>
                </c:pt>
                <c:pt idx="16">
                  <c:v>192116.89119531206</c:v>
                </c:pt>
                <c:pt idx="17">
                  <c:v>38493.330789736392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435E-8AA9-8D3232F0BC3A}"/>
            </c:ext>
          </c:extLst>
        </c:ser>
        <c:ser>
          <c:idx val="1"/>
          <c:order val="1"/>
          <c:tx>
            <c:strRef>
              <c:f>space_removal!$Q$7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space_removal!$R$7:$AI$7</c:f>
              <c:numCache>
                <c:formatCode>_(* #,##0_);_(* \(#,##0\);_(* "-"_);_(@_)</c:formatCode>
                <c:ptCount val="18"/>
                <c:pt idx="0">
                  <c:v>59598.905434809836</c:v>
                </c:pt>
                <c:pt idx="1">
                  <c:v>208596.16902183439</c:v>
                </c:pt>
                <c:pt idx="2">
                  <c:v>29799.452717404918</c:v>
                </c:pt>
                <c:pt idx="3">
                  <c:v>117027.65543480983</c:v>
                </c:pt>
                <c:pt idx="4">
                  <c:v>409596.79402183439</c:v>
                </c:pt>
                <c:pt idx="5">
                  <c:v>58513.827717404914</c:v>
                </c:pt>
                <c:pt idx="6">
                  <c:v>168250.15543480974</c:v>
                </c:pt>
                <c:pt idx="7">
                  <c:v>588875.54402183404</c:v>
                </c:pt>
                <c:pt idx="8">
                  <c:v>84125.077717404871</c:v>
                </c:pt>
                <c:pt idx="9">
                  <c:v>220152.65543480983</c:v>
                </c:pt>
                <c:pt idx="10">
                  <c:v>770534.29402183439</c:v>
                </c:pt>
                <c:pt idx="11">
                  <c:v>110076.32771740491</c:v>
                </c:pt>
                <c:pt idx="12">
                  <c:v>270451.40543480986</c:v>
                </c:pt>
                <c:pt idx="13">
                  <c:v>946579.9190218345</c:v>
                </c:pt>
                <c:pt idx="14">
                  <c:v>135225.70271740493</c:v>
                </c:pt>
                <c:pt idx="15">
                  <c:v>301073.59293480974</c:v>
                </c:pt>
                <c:pt idx="16">
                  <c:v>1053757.5752718342</c:v>
                </c:pt>
                <c:pt idx="17">
                  <c:v>150536.79646740487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7-435E-8AA9-8D3232F0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91296"/>
        <c:axId val="1468891712"/>
      </c:barChart>
      <c:catAx>
        <c:axId val="14688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712"/>
        <c:crosses val="autoZero"/>
        <c:auto val="1"/>
        <c:lblAlgn val="ctr"/>
        <c:lblOffset val="100"/>
        <c:noMultiLvlLbl val="0"/>
      </c:catAx>
      <c:valAx>
        <c:axId val="146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2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space_removal!$U$2</c:f>
          <c:strCache>
            <c:ptCount val="1"/>
            <c:pt idx="0">
              <c:v>space area by age(renovation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space_removal!$Q$33</c:f>
              <c:strCache>
                <c:ptCount val="1"/>
                <c:pt idx="0">
                  <c:v>1970년대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space_removal!$R$33:$U$33</c:f>
              <c:numCache>
                <c:formatCode>_(* #,##0_);_(* \(#,##0\);_(* "-"_);_(@_)</c:formatCode>
                <c:ptCount val="4"/>
                <c:pt idx="0">
                  <c:v>10050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5FD-83C1-31863DF408EE}"/>
            </c:ext>
          </c:extLst>
        </c:ser>
        <c:ser>
          <c:idx val="1"/>
          <c:order val="1"/>
          <c:tx>
            <c:strRef>
              <c:f>space_removal!$Q$34</c:f>
              <c:strCache>
                <c:ptCount val="1"/>
                <c:pt idx="0">
                  <c:v>1980년대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space_removal!$R$34:$U$34</c:f>
              <c:numCache>
                <c:formatCode>_(* #,##0_);_(* \(#,##0\);_(* "-"_);_(@_)</c:formatCode>
                <c:ptCount val="4"/>
                <c:pt idx="0">
                  <c:v>134658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2-45FD-83C1-31863DF408EE}"/>
            </c:ext>
          </c:extLst>
        </c:ser>
        <c:ser>
          <c:idx val="2"/>
          <c:order val="2"/>
          <c:tx>
            <c:strRef>
              <c:f>space_removal!$Q$35</c:f>
              <c:strCache>
                <c:ptCount val="1"/>
                <c:pt idx="0">
                  <c:v>1990년대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space_removal!$R$35:$U$35</c:f>
              <c:numCache>
                <c:formatCode>_(* #,##0_);_(* \(#,##0\);_(* "-"_);_(@_)</c:formatCode>
                <c:ptCount val="4"/>
                <c:pt idx="0">
                  <c:v>693995</c:v>
                </c:pt>
                <c:pt idx="1">
                  <c:v>358515.61102486413</c:v>
                </c:pt>
                <c:pt idx="2">
                  <c:v>30893.419409945629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2-45FD-83C1-31863DF408EE}"/>
            </c:ext>
          </c:extLst>
        </c:ser>
        <c:ser>
          <c:idx val="3"/>
          <c:order val="3"/>
          <c:tx>
            <c:strRef>
              <c:f>space_removal!$Q$36</c:f>
              <c:strCache>
                <c:ptCount val="1"/>
                <c:pt idx="0">
                  <c:v>2000년대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space_removal!$R$36:$U$36</c:f>
              <c:numCache>
                <c:formatCode>_(* #,##0_);_(* \(#,##0\);_(* "-"_);_(@_)</c:formatCode>
                <c:ptCount val="4"/>
                <c:pt idx="0">
                  <c:v>505523</c:v>
                </c:pt>
                <c:pt idx="1">
                  <c:v>505523</c:v>
                </c:pt>
                <c:pt idx="2">
                  <c:v>343820.19161491841</c:v>
                </c:pt>
                <c:pt idx="3">
                  <c:v>79724.950659945636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2-45FD-83C1-31863DF408EE}"/>
            </c:ext>
          </c:extLst>
        </c:ser>
        <c:ser>
          <c:idx val="4"/>
          <c:order val="4"/>
          <c:tx>
            <c:strRef>
              <c:f>space_removal!$Q$37</c:f>
              <c:strCache>
                <c:ptCount val="1"/>
                <c:pt idx="0">
                  <c:v>2010년대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space_removal!$R$37:$U$37</c:f>
              <c:numCache>
                <c:formatCode>_(* #,##0_);_(* \(#,##0\);_(* "-"_);_(@_)</c:formatCode>
                <c:ptCount val="4"/>
                <c:pt idx="0">
                  <c:v>508123.11180108692</c:v>
                </c:pt>
                <c:pt idx="1">
                  <c:v>508123.11180108692</c:v>
                </c:pt>
                <c:pt idx="2">
                  <c:v>508123.11180108692</c:v>
                </c:pt>
                <c:pt idx="3">
                  <c:v>341507.08466600539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2-45FD-83C1-31863DF408EE}"/>
            </c:ext>
          </c:extLst>
        </c:ser>
        <c:ser>
          <c:idx val="5"/>
          <c:order val="5"/>
          <c:tx>
            <c:strRef>
              <c:f>space_removal!$Q$38</c:f>
              <c:strCache>
                <c:ptCount val="1"/>
                <c:pt idx="0">
                  <c:v>2020년대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space_removal!$R$38:$U$38</c:f>
              <c:numCache>
                <c:formatCode>_(* #,##0_);_(* \(#,##0\);_(* "-"_);_(@_)</c:formatCode>
                <c:ptCount val="4"/>
                <c:pt idx="1">
                  <c:v>585138.27717404917</c:v>
                </c:pt>
                <c:pt idx="2">
                  <c:v>585138.27717404917</c:v>
                </c:pt>
                <c:pt idx="3">
                  <c:v>585138.27717404917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32-45FD-83C1-31863DF408EE}"/>
            </c:ext>
          </c:extLst>
        </c:ser>
        <c:ser>
          <c:idx val="6"/>
          <c:order val="6"/>
          <c:tx>
            <c:strRef>
              <c:f>space_removal!$Q$39</c:f>
              <c:strCache>
                <c:ptCount val="1"/>
                <c:pt idx="0">
                  <c:v>2030년대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space_removal!$R$39:$U$39</c:f>
              <c:numCache>
                <c:formatCode>General</c:formatCode>
                <c:ptCount val="4"/>
                <c:pt idx="2" formatCode="_(* #,##0_);_(* \(#,##0\);_(* &quot;-&quot;_);_(@_)">
                  <c:v>515625.00000000006</c:v>
                </c:pt>
                <c:pt idx="3" formatCode="_(* #,##0_);_(* \(#,##0\);_(* &quot;-&quot;_);_(@_)">
                  <c:v>515625.00000000006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2-45FD-83C1-31863DF408EE}"/>
            </c:ext>
          </c:extLst>
        </c:ser>
        <c:ser>
          <c:idx val="7"/>
          <c:order val="7"/>
          <c:tx>
            <c:strRef>
              <c:f>space_removal!$Q$40</c:f>
              <c:strCache>
                <c:ptCount val="1"/>
                <c:pt idx="0">
                  <c:v>2040년대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space_removal!$R$40:$U$40</c:f>
              <c:numCache>
                <c:formatCode>General</c:formatCode>
                <c:ptCount val="4"/>
                <c:pt idx="3" formatCode="_(* #,##0_);_(* \(#,##0\);_(* &quot;-&quot;_);_(@_)">
                  <c:v>404604.68749999971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32-45FD-83C1-31863DF4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947328"/>
        <c:axId val="1280948160"/>
      </c:barChart>
      <c:catAx>
        <c:axId val="1280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8160"/>
        <c:crosses val="autoZero"/>
        <c:auto val="1"/>
        <c:lblAlgn val="ctr"/>
        <c:lblOffset val="100"/>
        <c:noMultiLvlLbl val="0"/>
      </c:catAx>
      <c:valAx>
        <c:axId val="1280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73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space_removal!$Z$2</c:f>
          <c:strCache>
            <c:ptCount val="1"/>
            <c:pt idx="0">
              <c:v>new vs exisiting (renovation rate =2.5%)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space_removal!$Z$14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space_removal!$AA$14:$AF$14</c:f>
              <c:numCache>
                <c:formatCode>_(* #,##0_);_(* \(#,##0\);_(* "-"_);_(@_)</c:formatCode>
                <c:ptCount val="6"/>
                <c:pt idx="0">
                  <c:v>1610755.4728259512</c:v>
                </c:pt>
                <c:pt idx="1">
                  <c:v>1372161.7228259512</c:v>
                </c:pt>
                <c:pt idx="2">
                  <c:v>1127499.2228259512</c:v>
                </c:pt>
                <c:pt idx="3">
                  <c:v>882836.72282595083</c:v>
                </c:pt>
                <c:pt idx="4">
                  <c:v>636742.97282595094</c:v>
                </c:pt>
                <c:pt idx="5">
                  <c:v>421232.03532595106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DE3-ABCE-1AFF21B80B5F}"/>
            </c:ext>
          </c:extLst>
        </c:ser>
        <c:ser>
          <c:idx val="1"/>
          <c:order val="1"/>
          <c:tx>
            <c:strRef>
              <c:f>space_removal!$Z$15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space_removal!$AA$15:$AF$15</c:f>
              <c:numCache>
                <c:formatCode>_(* #,##0_);_(* \(#,##0\);_(* "-"_);_(@_)</c:formatCode>
                <c:ptCount val="6"/>
                <c:pt idx="0">
                  <c:v>297994.52717404917</c:v>
                </c:pt>
                <c:pt idx="1">
                  <c:v>585138.27717404917</c:v>
                </c:pt>
                <c:pt idx="2">
                  <c:v>841250.77717404859</c:v>
                </c:pt>
                <c:pt idx="3">
                  <c:v>1100763.2771740491</c:v>
                </c:pt>
                <c:pt idx="4">
                  <c:v>1352257.0271740491</c:v>
                </c:pt>
                <c:pt idx="5">
                  <c:v>1505367.9646740486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4DE3-ABCE-1AFF21B8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045120"/>
        <c:axId val="1712045536"/>
      </c:barChart>
      <c:catAx>
        <c:axId val="1712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536"/>
        <c:crosses val="autoZero"/>
        <c:auto val="1"/>
        <c:lblAlgn val="ctr"/>
        <c:lblOffset val="100"/>
        <c:noMultiLvlLbl val="0"/>
      </c:catAx>
      <c:valAx>
        <c:axId val="1712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1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57151</xdr:rowOff>
    </xdr:from>
    <xdr:to>
      <xdr:col>1</xdr:col>
      <xdr:colOff>9525</xdr:colOff>
      <xdr:row>11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C171C6-EF7E-E430-41C8-4B83F6DE0EC4}"/>
            </a:ext>
          </a:extLst>
        </xdr:cNvPr>
        <xdr:cNvSpPr/>
      </xdr:nvSpPr>
      <xdr:spPr>
        <a:xfrm>
          <a:off x="9525" y="266701"/>
          <a:ext cx="2343150" cy="2143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전력수요</a:t>
          </a:r>
          <a:r>
            <a:rPr lang="ko-KR" altLang="en-US" sz="1100" baseline="0"/>
            <a:t> 전망</a:t>
          </a:r>
          <a:endParaRPr lang="en-US" altLang="ko-KR" sz="1100" baseline="0"/>
        </a:p>
        <a:p>
          <a:pPr algn="l"/>
          <a:r>
            <a:rPr lang="en-US" altLang="ko-KR" sz="1000" baseline="0"/>
            <a:t>-</a:t>
          </a:r>
          <a:r>
            <a:rPr lang="ko-KR" altLang="en-US" sz="1000" baseline="0"/>
            <a:t>전력수요는 지금 현재 전력으로 사용하고 있는 전력 수요와 미래에서 수송</a:t>
          </a:r>
          <a:r>
            <a:rPr lang="en-US" altLang="ko-KR" sz="1000" baseline="0"/>
            <a:t>, </a:t>
          </a:r>
          <a:r>
            <a:rPr lang="ko-KR" altLang="en-US" sz="1000" baseline="0"/>
            <a:t>건물</a:t>
          </a:r>
          <a:r>
            <a:rPr lang="en-US" altLang="ko-KR" sz="1000" baseline="0"/>
            <a:t>, </a:t>
          </a:r>
          <a:r>
            <a:rPr lang="ko-KR" altLang="en-US" sz="1000" baseline="0"/>
            <a:t>산업 부문에서 전기화가 지속되면서 신규전력수요로 구분됨</a:t>
          </a:r>
          <a:endParaRPr lang="en-US" altLang="ko-KR" sz="1000" baseline="0"/>
        </a:p>
        <a:p>
          <a:pPr algn="l"/>
          <a:r>
            <a:rPr lang="en-US" altLang="ko-KR" sz="1000" baseline="0"/>
            <a:t>- </a:t>
          </a:r>
          <a:r>
            <a:rPr lang="ko-KR" altLang="en-US" sz="1000" baseline="0"/>
            <a:t>신규전력수요는 다른 에너지 부문에서 결정됨</a:t>
          </a:r>
          <a:endParaRPr lang="en-US" altLang="ko-KR" sz="1000" baseline="0"/>
        </a:p>
        <a:p>
          <a:pPr algn="l"/>
          <a:r>
            <a:rPr lang="en-US" altLang="ko-KR" sz="1000" baseline="0"/>
            <a:t>- </a:t>
          </a:r>
          <a:r>
            <a:rPr lang="ko-KR" altLang="en-US" sz="1000" baseline="0"/>
            <a:t>지금 현재 전력수요에서 일정한 성장율을 가정</a:t>
          </a:r>
          <a:endParaRPr lang="en-US" altLang="ko-KR" sz="1000"/>
        </a:p>
      </xdr:txBody>
    </xdr:sp>
    <xdr:clientData/>
  </xdr:twoCellAnchor>
  <xdr:twoCellAnchor>
    <xdr:from>
      <xdr:col>0</xdr:col>
      <xdr:colOff>0</xdr:colOff>
      <xdr:row>11</xdr:row>
      <xdr:rowOff>190501</xdr:rowOff>
    </xdr:from>
    <xdr:to>
      <xdr:col>1</xdr:col>
      <xdr:colOff>0</xdr:colOff>
      <xdr:row>22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92067B-AAE0-E345-05EA-978D4414EB66}"/>
            </a:ext>
          </a:extLst>
        </xdr:cNvPr>
        <xdr:cNvSpPr/>
      </xdr:nvSpPr>
      <xdr:spPr>
        <a:xfrm>
          <a:off x="0" y="2495551"/>
          <a:ext cx="2343150" cy="2143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연도별 배출 감축 목표 설정</a:t>
          </a:r>
          <a:endParaRPr lang="en-US" altLang="ko-KR" sz="1100"/>
        </a:p>
        <a:p>
          <a:pPr algn="l"/>
          <a:r>
            <a:rPr lang="ko-KR" altLang="en-US" sz="1100"/>
            <a:t>기준배출량 </a:t>
          </a:r>
          <a:r>
            <a:rPr lang="en-US" altLang="ko-KR" sz="1100"/>
            <a:t>7</a:t>
          </a:r>
          <a:r>
            <a:rPr lang="ko-KR" altLang="en-US" sz="1100"/>
            <a:t>억</a:t>
          </a:r>
          <a:r>
            <a:rPr lang="en-US" altLang="ko-KR" sz="1100"/>
            <a:t>9</a:t>
          </a:r>
          <a:r>
            <a:rPr lang="ko-KR" altLang="en-US" sz="1100"/>
            <a:t>벡만톤에서 몇</a:t>
          </a:r>
          <a:r>
            <a:rPr lang="en-US" altLang="ko-KR" sz="1100"/>
            <a:t>% </a:t>
          </a:r>
          <a:r>
            <a:rPr lang="ko-KR" altLang="en-US" sz="1100"/>
            <a:t>감축</a:t>
          </a:r>
          <a:endParaRPr lang="en-US" altLang="ko-KR" sz="1100"/>
        </a:p>
        <a:p>
          <a:pPr algn="l"/>
          <a:r>
            <a:rPr lang="ko-KR" altLang="en-US" sz="1000"/>
            <a:t>각 부문의 직접배출량과 전력사용으로 인한 간접배출량의 합</a:t>
          </a:r>
          <a:endParaRPr lang="en-US" altLang="ko-KR" sz="1000"/>
        </a:p>
        <a:p>
          <a:pPr algn="l"/>
          <a:r>
            <a:rPr lang="ko-KR" altLang="en-US" sz="1000"/>
            <a:t>각부문의 직접배출량 감축이 적을 경우 전환부문</a:t>
          </a:r>
          <a:r>
            <a:rPr lang="en-US" altLang="ko-KR" sz="1000"/>
            <a:t>(power sector)</a:t>
          </a:r>
          <a:r>
            <a:rPr lang="ko-KR" altLang="en-US" sz="1000"/>
            <a:t>의 감축부담이 커짐</a:t>
          </a:r>
          <a:endParaRPr lang="en-US" altLang="ko-KR" sz="10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22</xdr:row>
      <xdr:rowOff>152401</xdr:rowOff>
    </xdr:from>
    <xdr:to>
      <xdr:col>1</xdr:col>
      <xdr:colOff>0</xdr:colOff>
      <xdr:row>29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40F7721-7B63-7B12-D1E8-116D465C160A}"/>
            </a:ext>
          </a:extLst>
        </xdr:cNvPr>
        <xdr:cNvSpPr/>
      </xdr:nvSpPr>
      <xdr:spPr>
        <a:xfrm>
          <a:off x="0" y="4762501"/>
          <a:ext cx="2343150" cy="14668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태양광과 풍력 비중 설정</a:t>
          </a:r>
          <a:endParaRPr lang="en-US" altLang="ko-KR" sz="1100"/>
        </a:p>
        <a:p>
          <a:pPr algn="l"/>
          <a:r>
            <a:rPr lang="ko-KR" altLang="en-US" sz="1100"/>
            <a:t>발전량 기준으로 태양광과 </a:t>
          </a:r>
          <a:r>
            <a:rPr lang="en-US" altLang="ko-KR" sz="1100" baseline="0"/>
            <a:t> </a:t>
          </a:r>
          <a:r>
            <a:rPr lang="ko-KR" altLang="en-US" sz="1100" baseline="0"/>
            <a:t>육상</a:t>
          </a:r>
          <a:r>
            <a:rPr lang="ko-KR" altLang="en-US" sz="1100"/>
            <a:t>풍력</a:t>
          </a:r>
          <a:r>
            <a:rPr lang="en-US" altLang="ko-KR" sz="1100"/>
            <a:t>, </a:t>
          </a:r>
          <a:r>
            <a:rPr lang="ko-KR" altLang="en-US" sz="1100"/>
            <a:t>해상풍력의 비중을 설정할 수 있음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29</xdr:row>
      <xdr:rowOff>190501</xdr:rowOff>
    </xdr:from>
    <xdr:to>
      <xdr:col>1</xdr:col>
      <xdr:colOff>0</xdr:colOff>
      <xdr:row>38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08A985C-A3EC-FC22-3C9F-3592659D5C02}"/>
            </a:ext>
          </a:extLst>
        </xdr:cNvPr>
        <xdr:cNvSpPr/>
      </xdr:nvSpPr>
      <xdr:spPr>
        <a:xfrm>
          <a:off x="0" y="6267451"/>
          <a:ext cx="2343150" cy="17240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해외수소 수입 비중</a:t>
          </a:r>
          <a:endParaRPr lang="en-US" altLang="ko-KR" sz="1100"/>
        </a:p>
        <a:p>
          <a:pPr algn="l"/>
          <a:r>
            <a:rPr lang="ko-KR" altLang="en-US" sz="1100"/>
            <a:t>국내에서 생산한 수소만으로 부족할 경우 해외에서 수소를 수입한다고 가정</a:t>
          </a:r>
          <a:endParaRPr lang="en-US" altLang="ko-KR" sz="1100"/>
        </a:p>
        <a:p>
          <a:pPr algn="l"/>
          <a:r>
            <a:rPr lang="ko-KR" altLang="en-US" sz="1100"/>
            <a:t>산업부문</a:t>
          </a:r>
          <a:r>
            <a:rPr lang="ko-KR" altLang="en-US" sz="1100" baseline="0"/>
            <a:t> </a:t>
          </a:r>
          <a:r>
            <a:rPr lang="ko-KR" altLang="en-US" sz="1100"/>
            <a:t>수소 수요량에서 해외수소수입비중을 입력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38</xdr:row>
      <xdr:rowOff>76201</xdr:rowOff>
    </xdr:from>
    <xdr:to>
      <xdr:col>1</xdr:col>
      <xdr:colOff>0</xdr:colOff>
      <xdr:row>41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3BDB47-F975-51D8-75C5-CED9AE09FC84}"/>
            </a:ext>
          </a:extLst>
        </xdr:cNvPr>
        <xdr:cNvSpPr/>
      </xdr:nvSpPr>
      <xdr:spPr>
        <a:xfrm>
          <a:off x="0" y="8096251"/>
          <a:ext cx="2971800" cy="5524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원전발전 설비용량</a:t>
          </a:r>
          <a:endParaRPr lang="en-US" altLang="ko-K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9</xdr:row>
      <xdr:rowOff>14287</xdr:rowOff>
    </xdr:from>
    <xdr:to>
      <xdr:col>23</xdr:col>
      <xdr:colOff>657225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80962</xdr:rowOff>
    </xdr:from>
    <xdr:to>
      <xdr:col>25</xdr:col>
      <xdr:colOff>123825</xdr:colOff>
      <xdr:row>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652462</xdr:colOff>
      <xdr:row>21</xdr:row>
      <xdr:rowOff>4762</xdr:rowOff>
    </xdr:from>
    <xdr:to>
      <xdr:col>30</xdr:col>
      <xdr:colOff>395287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9</xdr:row>
      <xdr:rowOff>33337</xdr:rowOff>
    </xdr:from>
    <xdr:to>
      <xdr:col>25</xdr:col>
      <xdr:colOff>119062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585787</xdr:colOff>
      <xdr:row>49</xdr:row>
      <xdr:rowOff>14287</xdr:rowOff>
    </xdr:from>
    <xdr:to>
      <xdr:col>47</xdr:col>
      <xdr:colOff>357187</xdr:colOff>
      <xdr:row>62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309561</xdr:colOff>
      <xdr:row>35</xdr:row>
      <xdr:rowOff>33337</xdr:rowOff>
    </xdr:from>
    <xdr:to>
      <xdr:col>49</xdr:col>
      <xdr:colOff>180974</xdr:colOff>
      <xdr:row>48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371475</xdr:colOff>
      <xdr:row>34</xdr:row>
      <xdr:rowOff>147637</xdr:rowOff>
    </xdr:from>
    <xdr:to>
      <xdr:col>56</xdr:col>
      <xdr:colOff>142875</xdr:colOff>
      <xdr:row>47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514350</xdr:colOff>
      <xdr:row>27</xdr:row>
      <xdr:rowOff>42862</xdr:rowOff>
    </xdr:from>
    <xdr:to>
      <xdr:col>70</xdr:col>
      <xdr:colOff>466725</xdr:colOff>
      <xdr:row>40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371475</xdr:colOff>
      <xdr:row>46</xdr:row>
      <xdr:rowOff>128587</xdr:rowOff>
    </xdr:from>
    <xdr:to>
      <xdr:col>63</xdr:col>
      <xdr:colOff>952500</xdr:colOff>
      <xdr:row>59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0</xdr:rowOff>
    </xdr:from>
    <xdr:to>
      <xdr:col>14</xdr:col>
      <xdr:colOff>823912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776287</xdr:colOff>
      <xdr:row>100</xdr:row>
      <xdr:rowOff>195262</xdr:rowOff>
    </xdr:from>
    <xdr:to>
      <xdr:col>6</xdr:col>
      <xdr:colOff>785812</xdr:colOff>
      <xdr:row>114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404812</xdr:colOff>
      <xdr:row>108</xdr:row>
      <xdr:rowOff>176212</xdr:rowOff>
    </xdr:from>
    <xdr:to>
      <xdr:col>12</xdr:col>
      <xdr:colOff>1033462</xdr:colOff>
      <xdr:row>121</xdr:row>
      <xdr:rowOff>195262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490536</xdr:colOff>
      <xdr:row>134</xdr:row>
      <xdr:rowOff>23812</xdr:rowOff>
    </xdr:from>
    <xdr:to>
      <xdr:col>16</xdr:col>
      <xdr:colOff>1162049</xdr:colOff>
      <xdr:row>157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823912</xdr:colOff>
      <xdr:row>21</xdr:row>
      <xdr:rowOff>33337</xdr:rowOff>
    </xdr:from>
    <xdr:to>
      <xdr:col>28</xdr:col>
      <xdr:colOff>433387</xdr:colOff>
      <xdr:row>34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28575</xdr:colOff>
      <xdr:row>26</xdr:row>
      <xdr:rowOff>14287</xdr:rowOff>
    </xdr:from>
    <xdr:to>
      <xdr:col>35</xdr:col>
      <xdr:colOff>114300</xdr:colOff>
      <xdr:row>39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371475</xdr:colOff>
      <xdr:row>162</xdr:row>
      <xdr:rowOff>119062</xdr:rowOff>
    </xdr:from>
    <xdr:to>
      <xdr:col>13</xdr:col>
      <xdr:colOff>923925</xdr:colOff>
      <xdr:row>175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</xdr:col>
      <xdr:colOff>0</xdr:colOff>
      <xdr:row>11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BFD514-807C-3AE4-BD01-AEA24079AEAA}"/>
            </a:ext>
          </a:extLst>
        </xdr:cNvPr>
        <xdr:cNvSpPr/>
      </xdr:nvSpPr>
      <xdr:spPr>
        <a:xfrm>
          <a:off x="0" y="190499"/>
          <a:ext cx="3810000" cy="2133601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수송수요 설정</a:t>
          </a:r>
          <a:endParaRPr lang="en-US" altLang="ko-KR" sz="1100"/>
        </a:p>
        <a:p>
          <a:pPr algn="l"/>
          <a:r>
            <a:rPr lang="ko-KR" altLang="en-US" sz="1100"/>
            <a:t>이 연구에서는 국내 수송 수요만 고려</a:t>
          </a:r>
          <a:endParaRPr lang="en-US" altLang="ko-KR" sz="1100"/>
        </a:p>
        <a:p>
          <a:pPr algn="l"/>
          <a:r>
            <a:rPr lang="ko-KR" altLang="en-US" sz="1100"/>
            <a:t>국내 수송</a:t>
          </a:r>
          <a:r>
            <a:rPr lang="ko-KR" altLang="en-US" sz="1100" baseline="0"/>
            <a:t> 중에서 육상운송만 고려</a:t>
          </a:r>
          <a:endParaRPr lang="en-US" altLang="ko-KR" sz="1100"/>
        </a:p>
        <a:p>
          <a:pPr algn="l"/>
          <a:r>
            <a:rPr lang="ko-KR" altLang="en-US" sz="1100"/>
            <a:t>수송수요는 여객수요와 화물수요로 나누어 분석</a:t>
          </a:r>
          <a:endParaRPr lang="en-US" altLang="ko-KR" sz="1100"/>
        </a:p>
        <a:p>
          <a:pPr algn="l"/>
          <a:r>
            <a:rPr lang="ko-KR" altLang="en-US" sz="1100"/>
            <a:t>여객수요의 단위는 인</a:t>
          </a:r>
          <a:r>
            <a:rPr lang="en-US" altLang="ko-KR" sz="1100"/>
            <a:t>*km</a:t>
          </a:r>
          <a:r>
            <a:rPr lang="en-US" altLang="ko-KR" sz="1100" baseline="0"/>
            <a:t> </a:t>
          </a:r>
          <a:r>
            <a:rPr lang="ko-KR" altLang="en-US" sz="1100" baseline="0"/>
            <a:t>이고 화물수요의 단위는 톤</a:t>
          </a:r>
          <a:r>
            <a:rPr lang="en-US" altLang="ko-KR" sz="1100" baseline="0"/>
            <a:t>*km</a:t>
          </a: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기본 수송 수요는 교통연구원</a:t>
          </a:r>
          <a:r>
            <a:rPr lang="en-US" altLang="ko-KR" sz="1100" baseline="0"/>
            <a:t>(2016) "</a:t>
          </a:r>
          <a:r>
            <a:rPr lang="ko-KR" altLang="en-US" sz="1100" baseline="0"/>
            <a:t>미래 교통수요의 변화 예측</a:t>
          </a:r>
          <a:r>
            <a:rPr lang="en-US" altLang="ko-KR" sz="1100" baseline="0"/>
            <a:t>"</a:t>
          </a:r>
          <a:r>
            <a:rPr lang="ko-KR" altLang="en-US" sz="1100" baseline="0"/>
            <a:t>을 참조로 </a:t>
          </a:r>
          <a:r>
            <a:rPr lang="ko-KR" altLang="en-US" sz="1100"/>
            <a:t>가공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22</xdr:row>
      <xdr:rowOff>9525</xdr:rowOff>
    </xdr:from>
    <xdr:to>
      <xdr:col>1</xdr:col>
      <xdr:colOff>28575</xdr:colOff>
      <xdr:row>28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1E1322-66A9-8E2E-4BD0-9EF5894841AA}"/>
            </a:ext>
          </a:extLst>
        </xdr:cNvPr>
        <xdr:cNvSpPr/>
      </xdr:nvSpPr>
      <xdr:spPr>
        <a:xfrm>
          <a:off x="0" y="3990975"/>
          <a:ext cx="3838575" cy="12477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Modal</a:t>
          </a:r>
          <a:r>
            <a:rPr lang="en-US" altLang="ko-KR" sz="1100" baseline="0"/>
            <a:t> shift</a:t>
          </a:r>
        </a:p>
        <a:p>
          <a:pPr algn="l"/>
          <a:r>
            <a:rPr lang="ko-KR" altLang="en-US" sz="1100" baseline="0"/>
            <a:t>여객수송의 경우에는 승용차 비중이 준다고 가정  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1</xdr:col>
      <xdr:colOff>9524</xdr:colOff>
      <xdr:row>39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6E290E-9F5A-1408-C062-60545663A12A}"/>
            </a:ext>
          </a:extLst>
        </xdr:cNvPr>
        <xdr:cNvSpPr/>
      </xdr:nvSpPr>
      <xdr:spPr>
        <a:xfrm>
          <a:off x="0" y="4191000"/>
          <a:ext cx="3819524" cy="10953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Modal</a:t>
          </a:r>
          <a:r>
            <a:rPr lang="en-US" altLang="ko-KR" sz="1100" baseline="0"/>
            <a:t> shift</a:t>
          </a:r>
        </a:p>
        <a:p>
          <a:pPr algn="l"/>
          <a:r>
            <a:rPr lang="ko-KR" altLang="en-US" sz="1100" baseline="0"/>
            <a:t>화물수송의 경우 철도의 비중이 미세하게 증가한다고 가정 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44</xdr:row>
      <xdr:rowOff>19049</xdr:rowOff>
    </xdr:from>
    <xdr:to>
      <xdr:col>1</xdr:col>
      <xdr:colOff>0</xdr:colOff>
      <xdr:row>58</xdr:row>
      <xdr:rowOff>9524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D5FD66-12F6-1EB0-4DCC-27B332E35EEB}"/>
            </a:ext>
          </a:extLst>
        </xdr:cNvPr>
        <xdr:cNvSpPr/>
      </xdr:nvSpPr>
      <xdr:spPr>
        <a:xfrm>
          <a:off x="0" y="7562849"/>
          <a:ext cx="1971675" cy="29241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자동차 기술 비중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39</xdr:row>
      <xdr:rowOff>57150</xdr:rowOff>
    </xdr:from>
    <xdr:to>
      <xdr:col>0</xdr:col>
      <xdr:colOff>3800475</xdr:colOff>
      <xdr:row>44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D3F61F-0DD4-AB56-B496-5CBDBEE6D55A}"/>
            </a:ext>
          </a:extLst>
        </xdr:cNvPr>
        <xdr:cNvSpPr/>
      </xdr:nvSpPr>
      <xdr:spPr>
        <a:xfrm>
          <a:off x="0" y="5295900"/>
          <a:ext cx="3800475" cy="9906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Occupancy</a:t>
          </a:r>
        </a:p>
        <a:p>
          <a:pPr algn="l"/>
          <a:r>
            <a:rPr lang="ko-KR" altLang="en-US" sz="1100"/>
            <a:t>화물차 </a:t>
          </a:r>
          <a:r>
            <a:rPr lang="en-US" altLang="ko-KR" sz="1100"/>
            <a:t>ocuupancy </a:t>
          </a:r>
          <a:r>
            <a:rPr lang="ko-KR" altLang="en-US" sz="1100"/>
            <a:t>변화 없다고</a:t>
          </a:r>
          <a:r>
            <a:rPr lang="ko-KR" altLang="en-US" sz="1100" baseline="0"/>
            <a:t> 가정</a:t>
          </a:r>
          <a:endParaRPr lang="en-US" altLang="ko-KR" sz="1100" baseline="0"/>
        </a:p>
        <a:p>
          <a:pPr algn="l"/>
          <a:r>
            <a:rPr lang="ko-KR" altLang="en-US" sz="1100" baseline="0"/>
            <a:t>여객 </a:t>
          </a:r>
          <a:r>
            <a:rPr lang="en-US" altLang="ko-KR" sz="1100" baseline="0"/>
            <a:t>occupancy 승용차는 카풀, 자율주행등의 요소로 증가한다고 가정 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1</xdr:colOff>
      <xdr:row>58</xdr:row>
      <xdr:rowOff>47624</xdr:rowOff>
    </xdr:from>
    <xdr:to>
      <xdr:col>0</xdr:col>
      <xdr:colOff>1943101</xdr:colOff>
      <xdr:row>77</xdr:row>
      <xdr:rowOff>38099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DF6C2AC-674B-EAA4-03E6-D0ED5B01F578}"/>
            </a:ext>
          </a:extLst>
        </xdr:cNvPr>
        <xdr:cNvSpPr/>
      </xdr:nvSpPr>
      <xdr:spPr>
        <a:xfrm>
          <a:off x="1" y="13468349"/>
          <a:ext cx="1943100" cy="397192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기술 평균 효율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77</xdr:row>
      <xdr:rowOff>209549</xdr:rowOff>
    </xdr:from>
    <xdr:to>
      <xdr:col>0</xdr:col>
      <xdr:colOff>1943100</xdr:colOff>
      <xdr:row>102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BCA3A6C-F792-D6AC-5A08-FD8B259B2CA0}"/>
            </a:ext>
          </a:extLst>
        </xdr:cNvPr>
        <xdr:cNvSpPr/>
      </xdr:nvSpPr>
      <xdr:spPr>
        <a:xfrm>
          <a:off x="0" y="17611724"/>
          <a:ext cx="1943100" cy="50958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직접배출량 결과값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15</xdr:col>
      <xdr:colOff>304800</xdr:colOff>
      <xdr:row>87</xdr:row>
      <xdr:rowOff>119062</xdr:rowOff>
    </xdr:from>
    <xdr:to>
      <xdr:col>21</xdr:col>
      <xdr:colOff>304800</xdr:colOff>
      <xdr:row>100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F18DD-F25E-2FB4-A048-2D702F055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5</xdr:row>
      <xdr:rowOff>95250</xdr:rowOff>
    </xdr:from>
    <xdr:to>
      <xdr:col>25</xdr:col>
      <xdr:colOff>100012</xdr:colOff>
      <xdr:row>27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2B273-20C4-280F-36D5-410B357F0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74</xdr:row>
      <xdr:rowOff>100012</xdr:rowOff>
    </xdr:from>
    <xdr:to>
      <xdr:col>15</xdr:col>
      <xdr:colOff>219075</xdr:colOff>
      <xdr:row>87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8BAD72-FC40-0DFD-7AA8-C4DBDFD2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74</xdr:row>
      <xdr:rowOff>80962</xdr:rowOff>
    </xdr:from>
    <xdr:to>
      <xdr:col>21</xdr:col>
      <xdr:colOff>228600</xdr:colOff>
      <xdr:row>87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485B36-AA48-3B75-4077-1623D43B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400050</xdr:colOff>
      <xdr:row>87</xdr:row>
      <xdr:rowOff>128587</xdr:rowOff>
    </xdr:from>
    <xdr:to>
      <xdr:col>15</xdr:col>
      <xdr:colOff>247650</xdr:colOff>
      <xdr:row>100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53CC62-6E7E-C014-47A2-501F86A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319087</xdr:colOff>
      <xdr:row>27</xdr:row>
      <xdr:rowOff>109537</xdr:rowOff>
    </xdr:from>
    <xdr:to>
      <xdr:col>25</xdr:col>
      <xdr:colOff>90487</xdr:colOff>
      <xdr:row>45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69DF9D-9748-4158-56DF-B1454C2D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0</xdr:rowOff>
    </xdr:from>
    <xdr:to>
      <xdr:col>18</xdr:col>
      <xdr:colOff>314325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14</xdr:row>
      <xdr:rowOff>9525</xdr:rowOff>
    </xdr:from>
    <xdr:to>
      <xdr:col>19</xdr:col>
      <xdr:colOff>190500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123825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25</xdr:row>
      <xdr:rowOff>95250</xdr:rowOff>
    </xdr:from>
    <xdr:to>
      <xdr:col>18</xdr:col>
      <xdr:colOff>28575</xdr:colOff>
      <xdr:row>38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847725</xdr:colOff>
      <xdr:row>53</xdr:row>
      <xdr:rowOff>66675</xdr:rowOff>
    </xdr:from>
    <xdr:to>
      <xdr:col>8</xdr:col>
      <xdr:colOff>938213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914400</xdr:colOff>
      <xdr:row>66</xdr:row>
      <xdr:rowOff>123825</xdr:rowOff>
    </xdr:from>
    <xdr:to>
      <xdr:col>8</xdr:col>
      <xdr:colOff>1171575</xdr:colOff>
      <xdr:row>79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0</xdr:col>
      <xdr:colOff>4057650</xdr:colOff>
      <xdr:row>18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872A0E2-537E-4E70-99A4-A6F6F9621605}"/>
            </a:ext>
          </a:extLst>
        </xdr:cNvPr>
        <xdr:cNvSpPr/>
      </xdr:nvSpPr>
      <xdr:spPr>
        <a:xfrm>
          <a:off x="0" y="428625"/>
          <a:ext cx="4057650" cy="34671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거시경제적 요소 전망</a:t>
          </a:r>
          <a:endParaRPr lang="en-US" altLang="ko-KR" sz="110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년단위로 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인당 주거용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전망하여 총 주거용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(m2)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추정할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/>
        </a:p>
        <a:p>
          <a:pPr algn="l"/>
          <a:r>
            <a:rPr lang="ko-KR" altLang="en-US" sz="1100"/>
            <a:t>연간 그린 리모델링</a:t>
          </a:r>
          <a:r>
            <a:rPr lang="en-US" altLang="ko-KR" sz="1100"/>
            <a:t>(renovation/renovation) </a:t>
          </a:r>
          <a:r>
            <a:rPr lang="ko-KR" altLang="en-US" sz="1100"/>
            <a:t>비중 설정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주거용 건물 총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 매년 그린 리모델링을 진행할 건물의 연면적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설정할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신규 주택 건설 시 건축 형태 전망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 년도에 신축되는 주택 중 건축 형태별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선택할 수 있음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멸실 비율 전망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 년도에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멸실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되는 주택 중 건축 형태별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선택할 수 있음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4038600</xdr:colOff>
      <xdr:row>39</xdr:row>
      <xdr:rowOff>104775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48C375-F9FE-4932-8FAA-E4F283EFFB70}"/>
            </a:ext>
          </a:extLst>
        </xdr:cNvPr>
        <xdr:cNvSpPr/>
      </xdr:nvSpPr>
      <xdr:spPr>
        <a:xfrm>
          <a:off x="0" y="4924425"/>
          <a:ext cx="4038600" cy="34671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건물 에너지 효율 가정</a:t>
          </a:r>
          <a:endParaRPr lang="en-US" altLang="ko-KR" sz="110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노란색으로 표시된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실적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(~2019)'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은 선행연구를 바탕으로 작성됨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초록색으로 표시된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미래가정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(2020~2050)'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은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해당년도에 신축되는 건물의 건축 형태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별 연면적당 건물에너지 효율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(kWh/m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가정할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4038600</xdr:colOff>
      <xdr:row>43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76F439D-3CDE-4D8D-BE6F-87AE632289B0}"/>
            </a:ext>
          </a:extLst>
        </xdr:cNvPr>
        <xdr:cNvSpPr/>
      </xdr:nvSpPr>
      <xdr:spPr>
        <a:xfrm>
          <a:off x="0" y="8505825"/>
          <a:ext cx="4038600" cy="8191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주거용 건물에서 사용하는 전자기기 효율 향상 가정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현재 대비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년의 주거용 건물에서 사용하는 전자기기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(TV,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조명 등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의 효율 향상 비중을 가정할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4038600</xdr:colOff>
      <xdr:row>51</xdr:row>
      <xdr:rowOff>209550</xdr:rowOff>
    </xdr:to>
    <xdr:sp macro="" textlink="">
      <xdr:nvSpPr>
        <xdr:cNvPr id="12" name="Rectangle 9">
          <a:extLst>
            <a:ext uri="{FF2B5EF4-FFF2-40B4-BE49-F238E27FC236}">
              <a16:creationId xmlns:a16="http://schemas.microsoft.com/office/drawing/2014/main" id="{BFFE1229-BBA1-4F52-9257-26EC7F2AC07E}"/>
            </a:ext>
          </a:extLst>
        </xdr:cNvPr>
        <xdr:cNvSpPr/>
      </xdr:nvSpPr>
      <xdr:spPr>
        <a:xfrm>
          <a:off x="0" y="9782175"/>
          <a:ext cx="4038600" cy="12573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전력외 에너지 소비</a:t>
          </a:r>
          <a:r>
            <a:rPr lang="en-US" altLang="ko-KR" sz="1100" baseline="0"/>
            <a:t>(</a:t>
          </a:r>
          <a:r>
            <a:rPr lang="ko-KR" altLang="en-US" sz="1100" baseline="0"/>
            <a:t>난방</a:t>
          </a:r>
          <a:r>
            <a:rPr lang="en-US" altLang="ko-KR" sz="1100" baseline="0"/>
            <a:t>)</a:t>
          </a:r>
          <a:r>
            <a:rPr lang="ko-KR" altLang="en-US" sz="1100" baseline="0"/>
            <a:t> 연료 비중 가정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신축되는 건물의 전력외 에너지 소비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난방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연료의 비중을 주택 형태 별로 가정할 수 있음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도시가스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재생에너지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전력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).</a:t>
          </a:r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주택 형태 별로 모든 연료 비중을 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4038600</xdr:colOff>
      <xdr:row>55</xdr:row>
      <xdr:rowOff>133350</xdr:rowOff>
    </xdr:to>
    <xdr:sp macro="" textlink="">
      <xdr:nvSpPr>
        <xdr:cNvPr id="13" name="Rectangle 9">
          <a:extLst>
            <a:ext uri="{FF2B5EF4-FFF2-40B4-BE49-F238E27FC236}">
              <a16:creationId xmlns:a16="http://schemas.microsoft.com/office/drawing/2014/main" id="{B5B1ED77-991E-4847-A569-EBB66DBC3917}"/>
            </a:ext>
          </a:extLst>
        </xdr:cNvPr>
        <xdr:cNvSpPr/>
      </xdr:nvSpPr>
      <xdr:spPr>
        <a:xfrm>
          <a:off x="0" y="11049000"/>
          <a:ext cx="4038600" cy="7810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/>
            <a:t>Power to Heat  </a:t>
          </a:r>
          <a:r>
            <a:rPr lang="ko-KR" altLang="en-US" sz="1100" baseline="0"/>
            <a:t>효율 가정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위의 항목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전력외 에너지 소비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에서 히트펌프 사용으로 전력화되는 부분에 대한 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COP 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가정</a:t>
          </a:r>
          <a:endParaRPr lang="en-US" altLang="ko-KR" sz="10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56</xdr:row>
      <xdr:rowOff>0</xdr:rowOff>
    </xdr:from>
    <xdr:to>
      <xdr:col>0</xdr:col>
      <xdr:colOff>4038600</xdr:colOff>
      <xdr:row>61</xdr:row>
      <xdr:rowOff>161925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16AF9DFE-1A65-470F-8E5E-E205ADDF3434}"/>
            </a:ext>
          </a:extLst>
        </xdr:cNvPr>
        <xdr:cNvSpPr/>
      </xdr:nvSpPr>
      <xdr:spPr>
        <a:xfrm>
          <a:off x="0" y="11906250"/>
          <a:ext cx="4038600" cy="12573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기축 건물의 도시가스에서 지역난방</a:t>
          </a:r>
          <a:r>
            <a:rPr lang="en-US" altLang="ko-KR" sz="1100" baseline="0"/>
            <a:t> </a:t>
          </a:r>
          <a:r>
            <a:rPr lang="ko-KR" altLang="en-US" sz="1100" baseline="0"/>
            <a:t>혹은 전력으로의 변환 비중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기축 건물에서 사용되는 도시가스 중 매년 지역난방 혹은 전력으로 변환되는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47625</xdr:rowOff>
    </xdr:from>
    <xdr:to>
      <xdr:col>8</xdr:col>
      <xdr:colOff>471487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933450</xdr:colOff>
      <xdr:row>35</xdr:row>
      <xdr:rowOff>104775</xdr:rowOff>
    </xdr:from>
    <xdr:to>
      <xdr:col>4</xdr:col>
      <xdr:colOff>1438275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1457325</xdr:colOff>
      <xdr:row>35</xdr:row>
      <xdr:rowOff>133350</xdr:rowOff>
    </xdr:from>
    <xdr:to>
      <xdr:col>6</xdr:col>
      <xdr:colOff>228600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35</xdr:row>
      <xdr:rowOff>76200</xdr:rowOff>
    </xdr:from>
    <xdr:to>
      <xdr:col>8</xdr:col>
      <xdr:colOff>371475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542925</xdr:colOff>
      <xdr:row>35</xdr:row>
      <xdr:rowOff>76200</xdr:rowOff>
    </xdr:from>
    <xdr:to>
      <xdr:col>10</xdr:col>
      <xdr:colOff>1133475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180975</xdr:colOff>
      <xdr:row>52</xdr:row>
      <xdr:rowOff>171450</xdr:rowOff>
    </xdr:from>
    <xdr:to>
      <xdr:col>11</xdr:col>
      <xdr:colOff>419100</xdr:colOff>
      <xdr:row>65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</xdr:colOff>
      <xdr:row>67</xdr:row>
      <xdr:rowOff>171450</xdr:rowOff>
    </xdr:from>
    <xdr:to>
      <xdr:col>11</xdr:col>
      <xdr:colOff>266700</xdr:colOff>
      <xdr:row>80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0</xdr:col>
      <xdr:colOff>4972050</xdr:colOff>
      <xdr:row>11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CF9BA09-614C-45B3-ACF7-4CA96567B23C}"/>
            </a:ext>
          </a:extLst>
        </xdr:cNvPr>
        <xdr:cNvSpPr/>
      </xdr:nvSpPr>
      <xdr:spPr>
        <a:xfrm>
          <a:off x="0" y="428625"/>
          <a:ext cx="4972050" cy="18954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거시경제적 요소</a:t>
          </a:r>
          <a:endParaRPr lang="en-US" altLang="ko-KR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년단위로 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경제활동인구비율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곱하여 경제활동인구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경제활동인구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당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전망하여 총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추정할 수 있음</a:t>
          </a:r>
        </a:p>
        <a:p>
          <a:pPr algn="l"/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연간 그린 리모델링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(renovation/renovation)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비중 설정</a:t>
          </a:r>
          <a:endParaRPr lang="ko-KR" altLang="ko-KR">
            <a:effectLst/>
          </a:endParaRPr>
        </a:p>
        <a:p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건물 총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(m2)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 매년 그린 리모델링을 진행할 건물의 연면적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설정할 수 있음</a:t>
          </a:r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4972050</xdr:colOff>
      <xdr:row>22</xdr:row>
      <xdr:rowOff>9526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E169CB6A-0887-4A58-99B6-C205BA4B80EC}"/>
            </a:ext>
          </a:extLst>
        </xdr:cNvPr>
        <xdr:cNvSpPr/>
      </xdr:nvSpPr>
      <xdr:spPr>
        <a:xfrm>
          <a:off x="0" y="2533650"/>
          <a:ext cx="4972050" cy="21240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건물 에너지 효율</a:t>
          </a:r>
          <a:r>
            <a:rPr lang="en-US" altLang="ko-KR" sz="1100"/>
            <a:t>(</a:t>
          </a:r>
          <a:r>
            <a:rPr lang="ko-KR" altLang="en-US" sz="1100"/>
            <a:t>냉난방</a:t>
          </a:r>
          <a:r>
            <a:rPr lang="en-US" altLang="ko-KR" sz="1100"/>
            <a:t>/</a:t>
          </a:r>
          <a:r>
            <a:rPr lang="ko-KR" altLang="en-US" sz="1100"/>
            <a:t>그외</a:t>
          </a:r>
          <a:r>
            <a:rPr lang="en-US" altLang="ko-KR" sz="1100"/>
            <a:t>)</a:t>
          </a:r>
          <a:r>
            <a:rPr lang="ko-KR" altLang="en-US" sz="1100"/>
            <a:t> 가정</a:t>
          </a:r>
          <a:endParaRPr lang="en-US" altLang="ko-KR" sz="110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해당년도에 신축되는 상업용 건물의 연면적당 건물에너지 효율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(kWh/m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냉난방과 그 외로 나누어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가정할 수 있음</a:t>
          </a:r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4972050</xdr:colOff>
      <xdr:row>35</xdr:row>
      <xdr:rowOff>19051</xdr:rowOff>
    </xdr:to>
    <xdr:sp macro="" textlink="">
      <xdr:nvSpPr>
        <xdr:cNvPr id="11" name="Rectangle 7">
          <a:extLst>
            <a:ext uri="{FF2B5EF4-FFF2-40B4-BE49-F238E27FC236}">
              <a16:creationId xmlns:a16="http://schemas.microsoft.com/office/drawing/2014/main" id="{45A3DDD6-6039-4D5F-9E90-A24BAE937698}"/>
            </a:ext>
          </a:extLst>
        </xdr:cNvPr>
        <xdr:cNvSpPr/>
      </xdr:nvSpPr>
      <xdr:spPr>
        <a:xfrm>
          <a:off x="0" y="5486400"/>
          <a:ext cx="4972050" cy="1905001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냉난방 에너지 소비의 연료 비중 가정</a:t>
          </a:r>
          <a:endParaRPr lang="en-US" altLang="ko-KR" sz="1100" baseline="0"/>
        </a:p>
        <a:p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기축 건물의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냉난방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화석연료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소비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석탄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석유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혹은 전력으로의 변환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endParaRPr lang="ko-KR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열과 전력의 비중을 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0</xdr:col>
      <xdr:colOff>4972050</xdr:colOff>
      <xdr:row>55</xdr:row>
      <xdr:rowOff>19050</xdr:rowOff>
    </xdr:to>
    <xdr:sp macro="" textlink="">
      <xdr:nvSpPr>
        <xdr:cNvPr id="12" name="Rectangle 7">
          <a:extLst>
            <a:ext uri="{FF2B5EF4-FFF2-40B4-BE49-F238E27FC236}">
              <a16:creationId xmlns:a16="http://schemas.microsoft.com/office/drawing/2014/main" id="{6385FBF7-AFB6-4942-AFF0-9758E6FAF304}"/>
            </a:ext>
          </a:extLst>
        </xdr:cNvPr>
        <xdr:cNvSpPr/>
      </xdr:nvSpPr>
      <xdr:spPr>
        <a:xfrm>
          <a:off x="0" y="7791450"/>
          <a:ext cx="4972050" cy="37909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그외 에너지 소비의 효율 향상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현재 대비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 건물에서 엘리베이터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조명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전자기기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인덕션의 각 효율 향상 가정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년까지 가정된 효율목표까지 선형으로 효율이 상승된다고 가정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4972050</xdr:colOff>
      <xdr:row>63</xdr:row>
      <xdr:rowOff>180975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2632E67E-9F05-435B-846B-312A20FDE53B}"/>
            </a:ext>
          </a:extLst>
        </xdr:cNvPr>
        <xdr:cNvSpPr/>
      </xdr:nvSpPr>
      <xdr:spPr>
        <a:xfrm>
          <a:off x="0" y="11982450"/>
          <a:ext cx="4972050" cy="14382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에너지 소비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연료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변환 비중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가정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기축 건물의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조리용 화석연료 사용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석탄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석유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혹은 전력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으로의 변환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열과 전력의 비중을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</a:p>
        <a:p>
          <a:endParaRPr lang="ko-KR" altLang="ko-KR">
            <a:effectLst/>
          </a:endParaRPr>
        </a:p>
        <a:p>
          <a:pPr algn="l"/>
          <a:endParaRPr lang="en-US" altLang="ko-KR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0</xdr:col>
      <xdr:colOff>1952625</xdr:colOff>
      <xdr:row>15</xdr:row>
      <xdr:rowOff>156884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A4F3DF-A8B3-4C01-94E7-A496FC8B0108}"/>
            </a:ext>
          </a:extLst>
        </xdr:cNvPr>
        <xdr:cNvSpPr/>
      </xdr:nvSpPr>
      <xdr:spPr>
        <a:xfrm>
          <a:off x="0" y="190500"/>
          <a:ext cx="1952625" cy="316006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산업수요 설정</a:t>
          </a:r>
          <a:endParaRPr lang="en-US" altLang="ko-KR" sz="110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/>
            <a:t>산업부문의 에너지</a:t>
          </a:r>
          <a:r>
            <a:rPr lang="ko-KR" altLang="en-US" sz="1100" baseline="0"/>
            <a:t> 수요는 정부 탄소중립 시나리오를 기본값으로 고려</a:t>
          </a:r>
          <a:r>
            <a:rPr lang="ko-KR" altLang="en-US" sz="1100"/>
            <a:t> </a:t>
          </a:r>
          <a:r>
            <a:rPr lang="en-US" altLang="ko-K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ko-KR" sz="100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/>
            <a:t>화석연료의 연료</a:t>
          </a:r>
          <a:r>
            <a:rPr lang="ko-KR" altLang="en-US" sz="1100" baseline="0"/>
            <a:t> 및 원료 사용으로 구분</a:t>
          </a:r>
          <a:endParaRPr lang="en-US" altLang="ko-KR" sz="1100" baseline="0"/>
        </a:p>
        <a:p>
          <a:pPr marL="180000" algn="l"/>
          <a:r>
            <a:rPr lang="en-US" altLang="ko-KR" sz="1000" baseline="0"/>
            <a:t>*</a:t>
          </a:r>
          <a:r>
            <a:rPr lang="ko-KR" altLang="en-US" sz="1000" baseline="0"/>
            <a:t>화석연료를 원료물질로서 사용하는 산업은 철강</a:t>
          </a:r>
          <a:r>
            <a:rPr lang="en-US" altLang="ko-KR" sz="1000" baseline="0"/>
            <a:t>, </a:t>
          </a:r>
          <a:r>
            <a:rPr lang="ko-KR" altLang="en-US" sz="1000" baseline="0"/>
            <a:t>정유</a:t>
          </a:r>
          <a:r>
            <a:rPr lang="en-US" altLang="ko-KR" sz="1000" baseline="0"/>
            <a:t> </a:t>
          </a:r>
          <a:r>
            <a:rPr lang="ko-KR" altLang="en-US" sz="1000" baseline="0"/>
            <a:t>및 석유화학</a:t>
          </a:r>
          <a:r>
            <a:rPr lang="en-US" altLang="ko-KR" sz="1000" baseline="0"/>
            <a:t>, </a:t>
          </a:r>
          <a:r>
            <a:rPr lang="ko-KR" altLang="en-US" sz="1000" baseline="0"/>
            <a:t>시멘트</a:t>
          </a:r>
          <a:endParaRPr lang="en-US" altLang="ko-KR" sz="1000" baseline="0"/>
        </a:p>
        <a:p>
          <a:pPr algn="l"/>
          <a:endParaRPr lang="en-US" altLang="ko-KR" sz="1100" baseline="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 baseline="0"/>
            <a:t>연료용 에너지 감축은 전 산업부문에 적용</a:t>
          </a:r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17</xdr:row>
      <xdr:rowOff>212912</xdr:rowOff>
    </xdr:from>
    <xdr:to>
      <xdr:col>0</xdr:col>
      <xdr:colOff>1952625</xdr:colOff>
      <xdr:row>53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84C8F2-2FC2-421C-9B44-B1F4BE18056E}"/>
            </a:ext>
          </a:extLst>
        </xdr:cNvPr>
        <xdr:cNvSpPr/>
      </xdr:nvSpPr>
      <xdr:spPr>
        <a:xfrm>
          <a:off x="0" y="3832412"/>
          <a:ext cx="1952625" cy="7519147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에너지 효율 향상</a:t>
          </a:r>
          <a:endParaRPr lang="en-US" altLang="ko-KR" sz="1100"/>
        </a:p>
        <a:p>
          <a:pPr algn="l"/>
          <a:br>
            <a:rPr lang="en-US" altLang="ko-KR" sz="1100"/>
          </a:br>
          <a:r>
            <a:rPr lang="en-US" altLang="ko-KR" sz="1100"/>
            <a:t>2. </a:t>
          </a:r>
          <a:r>
            <a:rPr lang="ko-KR" altLang="en-US" sz="1100"/>
            <a:t>직접 열사용 확대</a:t>
          </a:r>
          <a:endParaRPr lang="en-US" altLang="ko-KR" sz="110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/>
            <a:t>3. </a:t>
          </a:r>
          <a:r>
            <a:rPr lang="ko-KR" altLang="en-US" sz="1100" baseline="0"/>
            <a:t>전력화 비중 확대</a:t>
          </a:r>
          <a:endParaRPr lang="en-US" altLang="ko-KR" sz="1100" baseline="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55</xdr:row>
      <xdr:rowOff>44824</xdr:rowOff>
    </xdr:from>
    <xdr:to>
      <xdr:col>0</xdr:col>
      <xdr:colOff>1962150</xdr:colOff>
      <xdr:row>70</xdr:row>
      <xdr:rowOff>11206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5EF763-9962-4238-AAB0-61864FFBEE7C}"/>
            </a:ext>
          </a:extLst>
        </xdr:cNvPr>
        <xdr:cNvSpPr/>
      </xdr:nvSpPr>
      <xdr:spPr>
        <a:xfrm>
          <a:off x="0" y="11754971"/>
          <a:ext cx="1962150" cy="3171264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철강</a:t>
          </a:r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전기로 확대</a:t>
          </a:r>
          <a:endParaRPr lang="en-US" altLang="ko-KR" sz="1100"/>
        </a:p>
        <a:p>
          <a:pPr algn="l"/>
          <a:r>
            <a:rPr lang="ko-KR" altLang="en-US" sz="1100"/>
            <a:t>폐철 활용에 따라 석탄이 환원재</a:t>
          </a:r>
          <a:r>
            <a:rPr lang="ko-KR" altLang="en-US" sz="1100" baseline="0"/>
            <a:t>로 사용되지 않으며</a:t>
          </a:r>
          <a:r>
            <a:rPr lang="en-US" altLang="ko-KR" sz="1100" baseline="0"/>
            <a:t>, </a:t>
          </a:r>
          <a:r>
            <a:rPr lang="ko-KR" altLang="en-US" sz="1100" baseline="0"/>
            <a:t>동시에 고온을 얻기 위해 전력 사용량 증가</a:t>
          </a:r>
          <a:r>
            <a:rPr lang="en-US" altLang="ko-KR" sz="1100" baseline="0"/>
            <a:t>(</a:t>
          </a:r>
          <a:r>
            <a:rPr lang="ko-KR" altLang="en-US" sz="1100" baseline="0"/>
            <a:t>전력은 연료 항목으로 포함</a:t>
          </a:r>
          <a:r>
            <a:rPr lang="en-US" altLang="ko-KR" sz="1100" baseline="0"/>
            <a:t>-2.DRI</a:t>
          </a:r>
          <a:r>
            <a:rPr lang="ko-KR" altLang="en-US" sz="1100" baseline="0"/>
            <a:t>확대에 종합 반영</a:t>
          </a:r>
          <a:r>
            <a:rPr lang="en-US" altLang="ko-KR" sz="1100" baseline="0"/>
            <a:t>)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2.</a:t>
          </a:r>
          <a:r>
            <a:rPr lang="en-US" altLang="ko-KR" sz="1100" baseline="0"/>
            <a:t> DRI </a:t>
          </a:r>
          <a:r>
            <a:rPr lang="ko-KR" altLang="en-US" sz="1100" baseline="0"/>
            <a:t>확대</a:t>
          </a:r>
          <a:endParaRPr lang="en-US" altLang="ko-KR" sz="1100" baseline="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1</xdr:colOff>
      <xdr:row>71</xdr:row>
      <xdr:rowOff>47619</xdr:rowOff>
    </xdr:from>
    <xdr:to>
      <xdr:col>0</xdr:col>
      <xdr:colOff>1943101</xdr:colOff>
      <xdr:row>91</xdr:row>
      <xdr:rowOff>201706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3F2FE9-B20E-4C27-A706-0D6AC833822F}"/>
            </a:ext>
          </a:extLst>
        </xdr:cNvPr>
        <xdr:cNvSpPr/>
      </xdr:nvSpPr>
      <xdr:spPr>
        <a:xfrm>
          <a:off x="1" y="15175560"/>
          <a:ext cx="1943100" cy="4412322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석유화학</a:t>
          </a:r>
          <a:endParaRPr lang="en-US" altLang="ko-KR" sz="1100"/>
        </a:p>
        <a:p>
          <a:pPr algn="l"/>
          <a:r>
            <a:rPr lang="ko-KR" altLang="en-US" sz="1100"/>
            <a:t>각 감축수단을 통해 석유 원료 사용량 감소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화학적 재활용 확대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2. </a:t>
          </a:r>
          <a:r>
            <a:rPr lang="ko-KR" altLang="en-US" sz="1100"/>
            <a:t>바이오연료 사용 확대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3. </a:t>
          </a:r>
          <a:r>
            <a:rPr lang="ko-KR" altLang="en-US" sz="1100"/>
            <a:t>수소 사용 확대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92</xdr:row>
      <xdr:rowOff>212911</xdr:rowOff>
    </xdr:from>
    <xdr:to>
      <xdr:col>0</xdr:col>
      <xdr:colOff>1943100</xdr:colOff>
      <xdr:row>124</xdr:row>
      <xdr:rowOff>212911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5741F799-7FA7-460B-AF85-D72FB65CB984}"/>
            </a:ext>
          </a:extLst>
        </xdr:cNvPr>
        <xdr:cNvSpPr/>
      </xdr:nvSpPr>
      <xdr:spPr>
        <a:xfrm>
          <a:off x="0" y="19980087"/>
          <a:ext cx="1943100" cy="6813177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에너지 소비량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126</xdr:row>
      <xdr:rowOff>13607</xdr:rowOff>
    </xdr:from>
    <xdr:to>
      <xdr:col>0</xdr:col>
      <xdr:colOff>1943100</xdr:colOff>
      <xdr:row>146</xdr:row>
      <xdr:rowOff>0</xdr:rowOff>
    </xdr:to>
    <xdr:sp macro="" textlink="">
      <xdr:nvSpPr>
        <xdr:cNvPr id="11" name="Rectangle 9">
          <a:extLst>
            <a:ext uri="{FF2B5EF4-FFF2-40B4-BE49-F238E27FC236}">
              <a16:creationId xmlns:a16="http://schemas.microsoft.com/office/drawing/2014/main" id="{411925D2-4C6E-4A65-A2AD-6628CA9048C4}"/>
            </a:ext>
          </a:extLst>
        </xdr:cNvPr>
        <xdr:cNvSpPr/>
      </xdr:nvSpPr>
      <xdr:spPr>
        <a:xfrm>
          <a:off x="0" y="25948821"/>
          <a:ext cx="1943100" cy="3864429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온실가스 배출량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148</xdr:row>
      <xdr:rowOff>0</xdr:rowOff>
    </xdr:from>
    <xdr:to>
      <xdr:col>0</xdr:col>
      <xdr:colOff>1943100</xdr:colOff>
      <xdr:row>154</xdr:row>
      <xdr:rowOff>122465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ECC07F99-1E30-4F06-B402-2D19B25484FE}"/>
            </a:ext>
          </a:extLst>
        </xdr:cNvPr>
        <xdr:cNvSpPr/>
      </xdr:nvSpPr>
      <xdr:spPr>
        <a:xfrm>
          <a:off x="0" y="29609143"/>
          <a:ext cx="1943100" cy="1347108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기타 지표</a:t>
          </a:r>
          <a:endParaRPr lang="en-US" altLang="ko-KR" sz="1100"/>
        </a:p>
      </xdr:txBody>
    </xdr:sp>
    <xdr:clientData/>
  </xdr:twoCellAnchor>
  <xdr:twoCellAnchor>
    <xdr:from>
      <xdr:col>16</xdr:col>
      <xdr:colOff>0</xdr:colOff>
      <xdr:row>83</xdr:row>
      <xdr:rowOff>4321</xdr:rowOff>
    </xdr:from>
    <xdr:to>
      <xdr:col>30</xdr:col>
      <xdr:colOff>593911</xdr:colOff>
      <xdr:row>101</xdr:row>
      <xdr:rowOff>145675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7BBFC9-AF81-4AA4-92FB-C7ABF930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641936</xdr:colOff>
      <xdr:row>83</xdr:row>
      <xdr:rowOff>0</xdr:rowOff>
    </xdr:from>
    <xdr:to>
      <xdr:col>38</xdr:col>
      <xdr:colOff>16008</xdr:colOff>
      <xdr:row>101</xdr:row>
      <xdr:rowOff>150159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F906B1B-FD6E-4836-A9C4-7A4231B9B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15</xdr:col>
      <xdr:colOff>784411</xdr:colOff>
      <xdr:row>101</xdr:row>
      <xdr:rowOff>150159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231AB99-AF89-424A-8E46-5A19C178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15</xdr:col>
      <xdr:colOff>762000</xdr:colOff>
      <xdr:row>123</xdr:row>
      <xdr:rowOff>150159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45FA7333-36D0-40C5-B836-04E214F7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30</xdr:col>
      <xdr:colOff>561894</xdr:colOff>
      <xdr:row>123</xdr:row>
      <xdr:rowOff>150159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DC631EA-59D6-4F78-BF7F-5DE4587CF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127</xdr:row>
      <xdr:rowOff>0</xdr:rowOff>
    </xdr:from>
    <xdr:to>
      <xdr:col>15</xdr:col>
      <xdr:colOff>752394</xdr:colOff>
      <xdr:row>145</xdr:row>
      <xdr:rowOff>150158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38C8031-9B4F-4E1E-BC3E-1278EB04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156881</xdr:colOff>
      <xdr:row>10</xdr:row>
      <xdr:rowOff>44825</xdr:rowOff>
    </xdr:from>
    <xdr:to>
      <xdr:col>34</xdr:col>
      <xdr:colOff>369794</xdr:colOff>
      <xdr:row>31</xdr:row>
      <xdr:rowOff>112060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134471</xdr:colOff>
      <xdr:row>35</xdr:row>
      <xdr:rowOff>78441</xdr:rowOff>
    </xdr:from>
    <xdr:to>
      <xdr:col>29</xdr:col>
      <xdr:colOff>96371</xdr:colOff>
      <xdr:row>54</xdr:row>
      <xdr:rowOff>187979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414617</xdr:colOff>
      <xdr:row>35</xdr:row>
      <xdr:rowOff>190498</xdr:rowOff>
    </xdr:from>
    <xdr:to>
      <xdr:col>41</xdr:col>
      <xdr:colOff>168088</xdr:colOff>
      <xdr:row>55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202406</xdr:colOff>
      <xdr:row>45</xdr:row>
      <xdr:rowOff>3</xdr:rowOff>
    </xdr:from>
    <xdr:to>
      <xdr:col>14</xdr:col>
      <xdr:colOff>726281</xdr:colOff>
      <xdr:row>82</xdr:row>
      <xdr:rowOff>11908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809623</xdr:colOff>
      <xdr:row>4</xdr:row>
      <xdr:rowOff>36739</xdr:rowOff>
    </xdr:from>
    <xdr:to>
      <xdr:col>31</xdr:col>
      <xdr:colOff>653143</xdr:colOff>
      <xdr:row>32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938893</xdr:colOff>
      <xdr:row>40</xdr:row>
      <xdr:rowOff>118382</xdr:rowOff>
    </xdr:from>
    <xdr:to>
      <xdr:col>31</xdr:col>
      <xdr:colOff>176893</xdr:colOff>
      <xdr:row>53</xdr:row>
      <xdr:rowOff>140153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938893</xdr:colOff>
      <xdr:row>40</xdr:row>
      <xdr:rowOff>118382</xdr:rowOff>
    </xdr:from>
    <xdr:to>
      <xdr:col>31</xdr:col>
      <xdr:colOff>176893</xdr:colOff>
      <xdr:row>53</xdr:row>
      <xdr:rowOff>140153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A17263-F2E5-4BA7-AD44-824EF687F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I%20Moon/Desktop/python%20workplace/gesi_model-master/gesi_model-master/examples/Sector_coupling_data_2_web_custom_v2_&#479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I%20Moon/Desktop/&#50724;&#54536;&#49548;&#49828;%20&#50937;/drive-download-20220714T074822Z-003/Sector_coupling_data_2_web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ector scenario"/>
      <sheetName val="Transportation_scenario"/>
      <sheetName val="Residential_building"/>
      <sheetName val="Non_residential_building"/>
      <sheetName val="Industry_scenario"/>
      <sheetName val="control"/>
      <sheetName val="Coal"/>
      <sheetName val="NG"/>
      <sheetName val="Hourly"/>
      <sheetName val="costs"/>
      <sheetName val="specs"/>
      <sheetName val="Economy"/>
      <sheetName val="Fuel_costs"/>
      <sheetName val="Transportation"/>
      <sheetName val="Industry demand"/>
      <sheetName val="industry_C"/>
      <sheetName val="Macro economy factor"/>
      <sheetName val="space_removal"/>
      <sheetName val="building energy demand"/>
      <sheetName val="building non-electricity (real)"/>
      <sheetName val="Sheet3"/>
    </sheetNames>
    <sheetDataSet>
      <sheetData sheetId="0"/>
      <sheetData sheetId="1"/>
      <sheetData sheetId="2"/>
      <sheetData sheetId="3"/>
      <sheetData sheetId="4">
        <row r="142">
          <cell r="C142">
            <v>2020</v>
          </cell>
          <cell r="D142">
            <v>2025</v>
          </cell>
          <cell r="E142">
            <v>2030</v>
          </cell>
          <cell r="F142">
            <v>2035</v>
          </cell>
          <cell r="G142">
            <v>2040</v>
          </cell>
          <cell r="H142">
            <v>2045</v>
          </cell>
          <cell r="I142">
            <v>2050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oal"/>
      <sheetName val="NG"/>
      <sheetName val="Hourly"/>
      <sheetName val="costs"/>
      <sheetName val="specs"/>
      <sheetName val="Economy"/>
      <sheetName val="Fuel_costs"/>
      <sheetName val="Transportation"/>
      <sheetName val="Residential heat"/>
      <sheetName val="Commercial_public heat"/>
      <sheetName val="Industry demand "/>
      <sheetName val="Sheet1"/>
      <sheetName val="Main"/>
      <sheetName val="Macro economy factor"/>
      <sheetName val="space_removal"/>
      <sheetName val="building energy demand"/>
      <sheetName val="building non-electricity (real)"/>
      <sheetName val="macroeconomy for commercial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5">
          <cell r="AA65"/>
          <cell r="AB65"/>
          <cell r="AC65"/>
          <cell r="AD65"/>
          <cell r="AE65"/>
          <cell r="AF65"/>
          <cell r="AG65"/>
        </row>
        <row r="66">
          <cell r="AA66"/>
          <cell r="AB66"/>
          <cell r="AC66"/>
          <cell r="AD66"/>
          <cell r="AE66"/>
          <cell r="AF66"/>
          <cell r="AG66"/>
        </row>
        <row r="67">
          <cell r="AG67"/>
        </row>
        <row r="68">
          <cell r="AA68">
            <v>1</v>
          </cell>
          <cell r="AB68">
            <v>0.8571428571428571</v>
          </cell>
          <cell r="AC68">
            <v>0.7</v>
          </cell>
          <cell r="AD68">
            <v>0.54285714285714293</v>
          </cell>
          <cell r="AE68">
            <v>0.3714285714285715</v>
          </cell>
          <cell r="AF68">
            <v>0.18571428571428575</v>
          </cell>
          <cell r="AG68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BBE-DB5F-4113-AFD9-4F2E48FA2D0E}">
  <sheetPr codeName="Sheet2">
    <tabColor theme="9" tint="-0.499984740745262"/>
  </sheetPr>
  <dimension ref="A1:S41"/>
  <sheetViews>
    <sheetView zoomScale="85" zoomScaleNormal="85" workbookViewId="0">
      <selection activeCell="G11" sqref="G11"/>
    </sheetView>
  </sheetViews>
  <sheetFormatPr defaultRowHeight="16.5"/>
  <cols>
    <col min="1" max="1" width="39" customWidth="1"/>
    <col min="3" max="3" width="9.875" bestFit="1" customWidth="1"/>
    <col min="4" max="4" width="15" bestFit="1" customWidth="1"/>
    <col min="5" max="9" width="14.25" bestFit="1" customWidth="1"/>
  </cols>
  <sheetData>
    <row r="1" spans="1:19" ht="18" thickTop="1" thickBot="1">
      <c r="A1" s="548">
        <v>2050</v>
      </c>
    </row>
    <row r="2" spans="1:19" ht="18" thickTop="1" thickBot="1">
      <c r="B2" t="s">
        <v>610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 t="s">
        <v>740</v>
      </c>
    </row>
    <row r="3" spans="1:19" ht="17.25" thickBot="1">
      <c r="B3" s="559">
        <v>0.01</v>
      </c>
      <c r="C3" s="560">
        <v>550</v>
      </c>
      <c r="D3" s="560">
        <f t="shared" ref="D3:I3" si="0">C3*(1+$B$3)^5</f>
        <v>578.05552755499991</v>
      </c>
      <c r="E3" s="560">
        <f t="shared" si="0"/>
        <v>607.54216897616232</v>
      </c>
      <c r="F3" s="560">
        <f t="shared" si="0"/>
        <v>638.53292545349893</v>
      </c>
      <c r="G3" s="560">
        <f t="shared" si="0"/>
        <v>671.10452197138147</v>
      </c>
      <c r="H3" s="560">
        <f t="shared" si="0"/>
        <v>705.33759725947812</v>
      </c>
      <c r="I3" s="560">
        <f t="shared" si="0"/>
        <v>741.31690343309765</v>
      </c>
      <c r="S3" t="s">
        <v>617</v>
      </c>
    </row>
    <row r="4" spans="1:19">
      <c r="B4" s="90" t="s">
        <v>777</v>
      </c>
      <c r="D4" s="555">
        <f>'Industry demand'!J124-'Industry demand'!$I$124</f>
        <v>54.850041557644488</v>
      </c>
      <c r="E4" s="555">
        <f>'Industry demand'!K124-'Industry demand'!$I$124</f>
        <v>87.931406273634877</v>
      </c>
      <c r="F4" s="555">
        <f>'Industry demand'!L124-'Industry demand'!$I$124</f>
        <v>119.56328527816737</v>
      </c>
      <c r="G4" s="555">
        <f>'Industry demand'!M124-'Industry demand'!$I$124</f>
        <v>147.31892850539822</v>
      </c>
      <c r="H4" s="555">
        <f>'Industry demand'!N124-'Industry demand'!$I$124</f>
        <v>168.92212968122402</v>
      </c>
      <c r="I4" s="555">
        <f>'Industry demand'!O124-'Industry demand'!$I$124</f>
        <v>154.64132461592857</v>
      </c>
    </row>
    <row r="5" spans="1:19">
      <c r="B5" s="85" t="s">
        <v>778</v>
      </c>
      <c r="D5" s="552">
        <f>SUM(Transportation!D27,Transportation!M27,Transportation!AE27)/1000000000</f>
        <v>7.5344047383465673</v>
      </c>
      <c r="E5" s="552">
        <f>SUM(Transportation!E27,Transportation!N27,Transportation!AF27)/1000000000</f>
        <v>24.690917907814516</v>
      </c>
      <c r="F5" s="552">
        <f>SUM(Transportation!F27,Transportation!O27,Transportation!AG27)/1000000000</f>
        <v>39.414283020039733</v>
      </c>
      <c r="G5" s="552">
        <f>SUM(Transportation!G27,Transportation!P27,Transportation!AH27)/1000000000</f>
        <v>51.661653931265505</v>
      </c>
      <c r="H5" s="552">
        <f>SUM(Transportation!H27,Transportation!Q27,Transportation!AI27)/1000000000</f>
        <v>65.5347376255</v>
      </c>
      <c r="I5" s="552">
        <f>SUM(Transportation!I27,Transportation!R27,Transportation!AJ27)/1000000000</f>
        <v>61.634053245410676</v>
      </c>
    </row>
    <row r="6" spans="1:19">
      <c r="B6" s="85" t="s">
        <v>779</v>
      </c>
      <c r="D6" s="552">
        <f>SUM(Fuel_costs!C45:C46)</f>
        <v>38.385021946550864</v>
      </c>
      <c r="E6" s="552">
        <f>SUM(Fuel_costs!D45:D46)</f>
        <v>41.431573700710032</v>
      </c>
      <c r="F6" s="552">
        <f>SUM(Fuel_costs!E45:E46)</f>
        <v>44.777374543044743</v>
      </c>
      <c r="G6" s="552">
        <f>SUM(Fuel_costs!F45:F46)</f>
        <v>44.164320195886674</v>
      </c>
      <c r="H6" s="552">
        <f>SUM(Fuel_costs!G45:G46)</f>
        <v>48.81629935545368</v>
      </c>
      <c r="I6" s="552">
        <f>SUM(Fuel_costs!H45:H46)</f>
        <v>44.668033799650928</v>
      </c>
    </row>
    <row r="7" spans="1:19" ht="17.25" thickBot="1">
      <c r="B7" s="86" t="s">
        <v>780</v>
      </c>
      <c r="C7" s="424"/>
      <c r="D7" s="552">
        <f t="shared" ref="D7:I7" si="1">SUM(D3:D6)</f>
        <v>678.82499579754176</v>
      </c>
      <c r="E7" s="552">
        <f t="shared" si="1"/>
        <v>761.59606685832182</v>
      </c>
      <c r="F7" s="552">
        <f t="shared" si="1"/>
        <v>842.28786829475087</v>
      </c>
      <c r="G7" s="552">
        <f t="shared" si="1"/>
        <v>914.24942460393186</v>
      </c>
      <c r="H7" s="552">
        <f t="shared" si="1"/>
        <v>988.61076392165592</v>
      </c>
      <c r="I7" s="552">
        <f t="shared" si="1"/>
        <v>1002.2603150940879</v>
      </c>
      <c r="K7" t="s">
        <v>719</v>
      </c>
    </row>
    <row r="8" spans="1:19">
      <c r="B8" t="s">
        <v>704</v>
      </c>
      <c r="E8" s="285">
        <f>Transportation_scenario!E96+Industry_scenario!E124</f>
        <v>46.681016327230168</v>
      </c>
      <c r="I8" s="285">
        <f>Transportation_scenario!I96+Industry_scenario!I124</f>
        <v>428.67606705689826</v>
      </c>
    </row>
    <row r="12" spans="1:19">
      <c r="S12" t="s">
        <v>618</v>
      </c>
    </row>
    <row r="13" spans="1:19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2045</v>
      </c>
      <c r="I13">
        <v>2050</v>
      </c>
    </row>
    <row r="14" spans="1:19">
      <c r="B14" s="553" t="s">
        <v>615</v>
      </c>
      <c r="C14" s="554">
        <v>0</v>
      </c>
      <c r="D14" s="558">
        <v>0.2</v>
      </c>
      <c r="E14" s="558">
        <v>0.4</v>
      </c>
      <c r="F14" s="558">
        <v>0.6</v>
      </c>
      <c r="G14" s="558">
        <v>0.7</v>
      </c>
      <c r="H14" s="558">
        <v>0.85</v>
      </c>
      <c r="I14" s="558">
        <f>I15-I16</f>
        <v>0.93518652379512801</v>
      </c>
      <c r="J14" s="122" t="str">
        <f ca="1">Fuel_costs!$B$31</f>
        <v>Warning!! :전력외 다른 부문의 배출량을 줄이거나 목표배출목표를 낮추세요</v>
      </c>
    </row>
    <row r="15" spans="1:19">
      <c r="I15" s="572">
        <v>1</v>
      </c>
      <c r="J15" t="s">
        <v>799</v>
      </c>
    </row>
    <row r="16" spans="1:19">
      <c r="B16" t="s">
        <v>795</v>
      </c>
      <c r="I16" s="337">
        <f>I19+I20</f>
        <v>6.4813476204872017E-2</v>
      </c>
    </row>
    <row r="17" spans="2:10">
      <c r="B17" t="s">
        <v>796</v>
      </c>
    </row>
    <row r="18" spans="2:10">
      <c r="B18" t="s">
        <v>797</v>
      </c>
    </row>
    <row r="19" spans="2:10">
      <c r="B19" t="s">
        <v>785</v>
      </c>
      <c r="I19" s="531">
        <f>Fuel_costs!J24/Fuel_costs!B24</f>
        <v>2.8033614408228394E-2</v>
      </c>
    </row>
    <row r="20" spans="2:10">
      <c r="B20" t="s">
        <v>798</v>
      </c>
      <c r="I20" s="531">
        <f>Fuel_costs!M36/Fuel_costs!B24</f>
        <v>3.677986179664363E-2</v>
      </c>
    </row>
    <row r="24" spans="2:10">
      <c r="C24">
        <v>2020</v>
      </c>
      <c r="D24">
        <v>2025</v>
      </c>
      <c r="E24">
        <v>2030</v>
      </c>
      <c r="F24">
        <v>2035</v>
      </c>
      <c r="G24">
        <v>2040</v>
      </c>
      <c r="H24">
        <v>2045</v>
      </c>
      <c r="I24">
        <v>2050</v>
      </c>
    </row>
    <row r="25" spans="2:10">
      <c r="B25" s="553" t="s">
        <v>611</v>
      </c>
      <c r="C25" s="554">
        <v>0.9</v>
      </c>
      <c r="D25" s="558">
        <v>0.8</v>
      </c>
      <c r="E25" s="558">
        <v>0.7</v>
      </c>
      <c r="F25" s="558">
        <v>0.6</v>
      </c>
      <c r="G25" s="558">
        <v>0.55000000000000004</v>
      </c>
      <c r="H25" s="558">
        <v>0.5</v>
      </c>
      <c r="I25" s="558">
        <v>0.4</v>
      </c>
    </row>
    <row r="26" spans="2:10">
      <c r="B26" s="553" t="s">
        <v>612</v>
      </c>
      <c r="C26" s="554">
        <f>1-C25</f>
        <v>9.9999999999999978E-2</v>
      </c>
      <c r="D26" s="558">
        <v>0.08</v>
      </c>
      <c r="E26" s="558">
        <v>0.15</v>
      </c>
      <c r="F26" s="558">
        <f>1-F25-F27</f>
        <v>0.2</v>
      </c>
      <c r="G26" s="558">
        <f>1-G25-G27</f>
        <v>0.14999999999999997</v>
      </c>
      <c r="H26" s="558">
        <f>1-H25-H27</f>
        <v>0.15000000000000002</v>
      </c>
      <c r="I26" s="558">
        <f>1-I25-I27</f>
        <v>0.19999999999999996</v>
      </c>
      <c r="J26" t="s">
        <v>793</v>
      </c>
    </row>
    <row r="27" spans="2:10">
      <c r="B27" s="553" t="s">
        <v>613</v>
      </c>
      <c r="C27" s="553">
        <v>0</v>
      </c>
      <c r="D27" s="558">
        <v>0.12</v>
      </c>
      <c r="E27" s="558">
        <v>0.15</v>
      </c>
      <c r="F27" s="558">
        <v>0.2</v>
      </c>
      <c r="G27" s="558">
        <v>0.3</v>
      </c>
      <c r="H27" s="558">
        <v>0.35</v>
      </c>
      <c r="I27" s="558">
        <v>0.4</v>
      </c>
    </row>
    <row r="28" spans="2:10">
      <c r="B28" t="s">
        <v>614</v>
      </c>
      <c r="C28" s="80">
        <f>IF(SUM(C25:C27)&lt;&gt;100%,"Error",SUM(C25:C27))</f>
        <v>1</v>
      </c>
      <c r="D28" s="80">
        <f t="shared" ref="D28:I28" si="2">IF(SUM(D25:D27)&lt;&gt;100%,"Error",SUM(D25:D27))</f>
        <v>1</v>
      </c>
      <c r="E28" s="80">
        <f t="shared" si="2"/>
        <v>1</v>
      </c>
      <c r="F28" s="80">
        <f t="shared" si="2"/>
        <v>1</v>
      </c>
      <c r="G28" s="80">
        <f t="shared" si="2"/>
        <v>1</v>
      </c>
      <c r="H28" s="80">
        <f t="shared" si="2"/>
        <v>1</v>
      </c>
      <c r="I28" s="80">
        <f t="shared" si="2"/>
        <v>1</v>
      </c>
    </row>
    <row r="31" spans="2:10">
      <c r="C31">
        <v>2020</v>
      </c>
      <c r="D31">
        <v>2025</v>
      </c>
      <c r="E31">
        <v>2030</v>
      </c>
      <c r="F31">
        <v>2035</v>
      </c>
      <c r="G31">
        <v>2040</v>
      </c>
      <c r="H31">
        <v>2045</v>
      </c>
      <c r="I31">
        <v>2050</v>
      </c>
    </row>
    <row r="32" spans="2:10">
      <c r="B32" s="553" t="s">
        <v>616</v>
      </c>
      <c r="C32" s="553"/>
      <c r="D32" s="558">
        <v>0.1</v>
      </c>
      <c r="E32" s="558">
        <v>0.2</v>
      </c>
      <c r="F32" s="558">
        <v>0.3</v>
      </c>
      <c r="G32" s="558">
        <v>0.4</v>
      </c>
      <c r="H32" s="558">
        <v>0.45</v>
      </c>
      <c r="I32" s="558">
        <v>0.7</v>
      </c>
      <c r="J32" t="s">
        <v>792</v>
      </c>
    </row>
    <row r="33" spans="2:9">
      <c r="D33" s="567"/>
    </row>
    <row r="39" spans="2:9">
      <c r="C39">
        <v>2020</v>
      </c>
      <c r="D39">
        <v>2025</v>
      </c>
      <c r="E39">
        <v>2030</v>
      </c>
      <c r="F39">
        <v>2035</v>
      </c>
      <c r="G39">
        <v>2040</v>
      </c>
      <c r="H39">
        <v>2045</v>
      </c>
      <c r="I39">
        <v>2050</v>
      </c>
    </row>
    <row r="40" spans="2:9">
      <c r="B40" s="556" t="s">
        <v>644</v>
      </c>
      <c r="C40" s="556"/>
      <c r="D40" s="561">
        <v>21129</v>
      </c>
      <c r="E40" s="561">
        <v>21129</v>
      </c>
      <c r="F40" s="561">
        <v>21129</v>
      </c>
      <c r="G40" s="561">
        <v>13400</v>
      </c>
      <c r="H40" s="561">
        <v>11400</v>
      </c>
      <c r="I40" s="561">
        <v>8000</v>
      </c>
    </row>
    <row r="41" spans="2:9">
      <c r="B41" t="s">
        <v>791</v>
      </c>
      <c r="D41" s="444">
        <f t="shared" ref="D41:I41" si="3">D40*8760*0.75</f>
        <v>138817530</v>
      </c>
      <c r="E41" s="444">
        <f t="shared" si="3"/>
        <v>138817530</v>
      </c>
      <c r="F41" s="444">
        <f t="shared" si="3"/>
        <v>138817530</v>
      </c>
      <c r="G41" s="444">
        <f t="shared" si="3"/>
        <v>88038000</v>
      </c>
      <c r="H41" s="444">
        <f t="shared" si="3"/>
        <v>74898000</v>
      </c>
      <c r="I41" s="444">
        <f t="shared" si="3"/>
        <v>52560000</v>
      </c>
    </row>
  </sheetData>
  <phoneticPr fontId="6" type="noConversion"/>
  <dataValidations disablePrompts="1" count="1">
    <dataValidation type="list" allowBlank="1" showInputMessage="1" showErrorMessage="1" sqref="A1" xr:uid="{E225D71D-DFB7-4BCC-800F-FD81548EE30E}">
      <formula1>$D$2:$I$2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92D050"/>
  </sheetPr>
  <dimension ref="A1:N47"/>
  <sheetViews>
    <sheetView topLeftCell="A13" zoomScale="85" zoomScaleNormal="85" workbookViewId="0">
      <selection activeCell="G19" sqref="G19"/>
    </sheetView>
  </sheetViews>
  <sheetFormatPr defaultRowHeight="16.5"/>
  <cols>
    <col min="1" max="1" width="11.375" customWidth="1"/>
    <col min="2" max="2" width="15.125" bestFit="1" customWidth="1"/>
    <col min="3" max="3" width="15.375" bestFit="1" customWidth="1"/>
    <col min="4" max="7" width="13.875" bestFit="1" customWidth="1"/>
  </cols>
  <sheetData>
    <row r="1" spans="1:9">
      <c r="A1">
        <f>costs!A1</f>
        <v>2050</v>
      </c>
      <c r="C1" t="s">
        <v>266</v>
      </c>
    </row>
    <row r="2" spans="1:9">
      <c r="A2" t="s">
        <v>267</v>
      </c>
      <c r="B2">
        <f>INDEX($B$19:$G$29,I2,MATCH($A$1,$B$18:$G$18,1))</f>
        <v>933.09249702484658</v>
      </c>
      <c r="C2" t="s">
        <v>268</v>
      </c>
      <c r="I2">
        <v>1</v>
      </c>
    </row>
    <row r="3" spans="1:9">
      <c r="A3" t="s">
        <v>269</v>
      </c>
      <c r="B3">
        <f>INDEX($B$19:$G$29,I3,MATCH($A$1,$B$18:$G$18,1))</f>
        <v>462.68426416400354</v>
      </c>
      <c r="C3" t="s">
        <v>270</v>
      </c>
      <c r="I3">
        <v>2</v>
      </c>
    </row>
    <row r="4" spans="1:9">
      <c r="A4" t="s">
        <v>271</v>
      </c>
      <c r="B4">
        <v>0.05</v>
      </c>
      <c r="C4" t="s">
        <v>272</v>
      </c>
    </row>
    <row r="5" spans="1:9">
      <c r="A5" t="s">
        <v>273</v>
      </c>
      <c r="B5">
        <f t="shared" ref="B5:B13" si="0">INDEX($B$19:$G$29,I5,MATCH($A$1,$B$18:$G$18,1))</f>
        <v>276.38300668994452</v>
      </c>
      <c r="C5" t="s">
        <v>274</v>
      </c>
      <c r="G5">
        <v>254</v>
      </c>
      <c r="I5">
        <v>3</v>
      </c>
    </row>
    <row r="6" spans="1:9">
      <c r="A6" t="s">
        <v>275</v>
      </c>
      <c r="B6" s="253">
        <f t="shared" si="0"/>
        <v>0</v>
      </c>
      <c r="C6" t="s">
        <v>276</v>
      </c>
      <c r="I6">
        <v>4</v>
      </c>
    </row>
    <row r="7" spans="1:9">
      <c r="A7" t="s">
        <v>277</v>
      </c>
      <c r="B7" s="253">
        <f t="shared" si="0"/>
        <v>0</v>
      </c>
      <c r="C7" t="s">
        <v>276</v>
      </c>
      <c r="I7">
        <v>5</v>
      </c>
    </row>
    <row r="8" spans="1:9">
      <c r="A8" t="s">
        <v>278</v>
      </c>
      <c r="B8" s="253">
        <f t="shared" si="0"/>
        <v>0</v>
      </c>
      <c r="C8" t="s">
        <v>276</v>
      </c>
      <c r="I8">
        <v>6</v>
      </c>
    </row>
    <row r="9" spans="1:9">
      <c r="A9" t="s">
        <v>279</v>
      </c>
      <c r="B9" s="253">
        <f t="shared" si="0"/>
        <v>19878635.976874754</v>
      </c>
      <c r="C9" t="s">
        <v>276</v>
      </c>
      <c r="I9">
        <v>7</v>
      </c>
    </row>
    <row r="10" spans="1:9">
      <c r="A10" t="s">
        <v>280</v>
      </c>
      <c r="B10">
        <f t="shared" si="0"/>
        <v>26.872049243014164</v>
      </c>
      <c r="C10" t="s">
        <v>281</v>
      </c>
      <c r="I10">
        <v>8</v>
      </c>
    </row>
    <row r="11" spans="1:9">
      <c r="A11" t="s">
        <v>282</v>
      </c>
      <c r="B11">
        <f t="shared" si="0"/>
        <v>17.795984556636768</v>
      </c>
      <c r="C11" t="s">
        <v>281</v>
      </c>
      <c r="I11">
        <v>9</v>
      </c>
    </row>
    <row r="12" spans="1:9">
      <c r="A12" t="s">
        <v>283</v>
      </c>
      <c r="B12">
        <f t="shared" si="0"/>
        <v>1</v>
      </c>
      <c r="I12">
        <v>10</v>
      </c>
    </row>
    <row r="13" spans="1:9">
      <c r="A13" s="252" t="s">
        <v>284</v>
      </c>
      <c r="B13">
        <f t="shared" si="0"/>
        <v>11.237777721094709</v>
      </c>
      <c r="C13" t="s">
        <v>281</v>
      </c>
      <c r="I13">
        <v>11</v>
      </c>
    </row>
    <row r="14" spans="1:9">
      <c r="B14" s="277"/>
    </row>
    <row r="15" spans="1:9">
      <c r="B15" s="277"/>
    </row>
    <row r="16" spans="1:9">
      <c r="B16" s="277"/>
    </row>
    <row r="18" spans="1:14">
      <c r="A18" s="130"/>
      <c r="B18" s="130">
        <v>2025</v>
      </c>
      <c r="C18" s="130">
        <v>2030</v>
      </c>
      <c r="D18" s="130">
        <v>2035</v>
      </c>
      <c r="E18" s="130">
        <v>2040</v>
      </c>
      <c r="F18" s="130">
        <v>2045</v>
      </c>
      <c r="G18" s="130">
        <v>2050</v>
      </c>
      <c r="I18" s="130">
        <v>2025</v>
      </c>
      <c r="J18" s="130">
        <v>2030</v>
      </c>
      <c r="K18" s="130">
        <v>2035</v>
      </c>
      <c r="L18" s="130">
        <v>2040</v>
      </c>
      <c r="M18" s="130">
        <v>2045</v>
      </c>
      <c r="N18" s="130">
        <v>2050</v>
      </c>
    </row>
    <row r="19" spans="1:14">
      <c r="A19" s="130" t="s">
        <v>267</v>
      </c>
      <c r="B19" s="278">
        <f>I19+(Transportation!AE27)/1000000000+'Industry demand'!J124-'Industry demand'!$I$124</f>
        <v>632.90556911264434</v>
      </c>
      <c r="C19" s="278">
        <f>617.119392+(Transportation!AF27)/1000000000+'Industry demand'!K124-'Industry demand'!$I$124</f>
        <v>713.47212621204812</v>
      </c>
      <c r="D19" s="278">
        <f>K19+(Transportation!AG27)/1000000000+'Industry demand'!L124-'Industry demand'!$I$124</f>
        <v>775.31092890815785</v>
      </c>
      <c r="E19" s="278">
        <f>L19+(Transportation!AH27)/1000000000+'Industry demand'!M124-'Industry demand'!$I$124</f>
        <v>844.42589090516867</v>
      </c>
      <c r="F19" s="278">
        <f>M19+(Transportation!AI27)/1000000000+'Industry demand'!N124-'Industry demand'!$I$124</f>
        <v>911.90137121374437</v>
      </c>
      <c r="G19" s="278">
        <f>N19+Transportation!AJ27/1000000000+'Industry demand'!O124-'Industry demand'!$I$124</f>
        <v>933.09249702484658</v>
      </c>
      <c r="I19" s="19">
        <f>'power sector scenario'!D3</f>
        <v>578.05552755499991</v>
      </c>
      <c r="J19" s="19">
        <f>'power sector scenario'!E3</f>
        <v>607.54216897616232</v>
      </c>
      <c r="K19" s="19">
        <f>'power sector scenario'!F3</f>
        <v>638.53292545349893</v>
      </c>
      <c r="L19" s="19">
        <f>'power sector scenario'!G3</f>
        <v>671.10452197138147</v>
      </c>
      <c r="M19" s="19">
        <f>'power sector scenario'!H3</f>
        <v>705.33759725947812</v>
      </c>
      <c r="N19" s="19">
        <f>'power sector scenario'!I3</f>
        <v>741.31690343309765</v>
      </c>
    </row>
    <row r="20" spans="1:14">
      <c r="A20" s="130" t="s">
        <v>269</v>
      </c>
      <c r="B20" s="278">
        <f>'Industry demand'!J124+Fuel_costs!C44</f>
        <v>353.05246400525363</v>
      </c>
      <c r="C20" s="278">
        <f>'Industry demand'!K124+Fuel_costs!D44</f>
        <v>391.46239392055634</v>
      </c>
      <c r="D20" s="278">
        <f>'Industry demand'!L124+Fuel_costs!E44</f>
        <v>428.55657210388642</v>
      </c>
      <c r="E20" s="278">
        <f>'Industry demand'!M124+Fuel_costs!F44</f>
        <v>455.91567787805099</v>
      </c>
      <c r="F20" s="278">
        <f>'Industry demand'!N124+Fuel_costs!G44</f>
        <v>482.27544177740674</v>
      </c>
      <c r="G20" s="278">
        <f>'Industry demand'!O124+Fuel_costs!H44</f>
        <v>462.68426416400354</v>
      </c>
    </row>
    <row r="21" spans="1:14">
      <c r="A21" s="130" t="s">
        <v>273</v>
      </c>
      <c r="B21" s="279">
        <f>Transportation!D42+'Industry demand'!J126</f>
        <v>59.815314921669284</v>
      </c>
      <c r="C21" s="279">
        <f>Transportation!E42+'Industry demand'!K126</f>
        <v>95.326975328286508</v>
      </c>
      <c r="D21" s="279">
        <f>Transportation!F42+'Industry demand'!L126</f>
        <v>127.4637327687759</v>
      </c>
      <c r="E21" s="279">
        <f>Transportation!G42+'Industry demand'!M126</f>
        <v>172.1601283270906</v>
      </c>
      <c r="F21" s="279">
        <f>Transportation!H42+'Industry demand'!N126</f>
        <v>221.87635672194546</v>
      </c>
      <c r="G21" s="279">
        <f>Transportation!AR33+'Industry demand'!O126</f>
        <v>276.38300668994452</v>
      </c>
    </row>
    <row r="22" spans="1:14">
      <c r="A22" s="130" t="s">
        <v>275</v>
      </c>
      <c r="B22" s="280">
        <f>Fuel_costs!C42*1000000</f>
        <v>30944882.744257055</v>
      </c>
      <c r="C22" s="281">
        <f>Fuel_costs!D42*1000000</f>
        <v>23607197.439358037</v>
      </c>
      <c r="D22" s="281">
        <f>Fuel_costs!E42*1000000</f>
        <v>15073568.64037668</v>
      </c>
      <c r="E22" s="281">
        <f>Fuel_costs!F42*1000000</f>
        <v>9793403.5309326611</v>
      </c>
      <c r="F22" s="281">
        <f>Fuel_costs!G42*1000000</f>
        <v>2437768.2298255651</v>
      </c>
      <c r="G22" s="281">
        <f>Fuel_costs!H42*1000000</f>
        <v>0</v>
      </c>
    </row>
    <row r="23" spans="1:14">
      <c r="A23" s="130" t="s">
        <v>277</v>
      </c>
      <c r="B23" s="280">
        <f>Fuel_costs!C43*1000000</f>
        <v>15528467.063348848</v>
      </c>
      <c r="C23" s="281">
        <f>Fuel_costs!D43*1000000</f>
        <v>12124290.195144018</v>
      </c>
      <c r="D23" s="281">
        <f>Fuel_costs!E43*1000000</f>
        <v>8185268.6230360148</v>
      </c>
      <c r="E23" s="281">
        <f>Fuel_costs!F43*1000000</f>
        <v>2973057.0114467153</v>
      </c>
      <c r="F23" s="281">
        <f>Fuel_costs!G43*1000000</f>
        <v>1790006.1466988423</v>
      </c>
      <c r="G23" s="281">
        <f>Fuel_costs!H43*1000000</f>
        <v>0</v>
      </c>
    </row>
    <row r="24" spans="1:14">
      <c r="A24" s="130" t="s">
        <v>278</v>
      </c>
      <c r="B24" s="282">
        <f>Transportation!D44*1000000</f>
        <v>90293817.649653912</v>
      </c>
      <c r="C24" s="92">
        <f>Transportation!E44*1000000</f>
        <v>67812876.896329015</v>
      </c>
      <c r="D24" s="92">
        <f>Transportation!F44*1000000</f>
        <v>51699151.190545402</v>
      </c>
      <c r="E24" s="92">
        <f>Transportation!G44*1000000</f>
        <v>26187172.977091216</v>
      </c>
      <c r="F24" s="92">
        <f>Transportation!H44*1000000</f>
        <v>5670946.9878251273</v>
      </c>
      <c r="G24" s="92">
        <f>Transportation!I44*1000000</f>
        <v>0</v>
      </c>
    </row>
    <row r="25" spans="1:14">
      <c r="A25" s="130" t="s">
        <v>279</v>
      </c>
      <c r="B25" s="283">
        <f>'Industry demand'!J134*1000000</f>
        <v>181030253.34507573</v>
      </c>
      <c r="C25" s="283">
        <f>'Industry demand'!K134*1000000</f>
        <v>148857830.49573919</v>
      </c>
      <c r="D25" s="283">
        <f>'Industry demand'!L134*1000000</f>
        <v>114491027.65941423</v>
      </c>
      <c r="E25" s="283">
        <f>'Industry demand'!M134*1000000</f>
        <v>79092877.736356691</v>
      </c>
      <c r="F25" s="283">
        <f>'Industry demand'!N134*1000000</f>
        <v>43073042.035566658</v>
      </c>
      <c r="G25" s="283">
        <f>'Industry demand'!O134*1000000</f>
        <v>19878635.976874754</v>
      </c>
    </row>
    <row r="26" spans="1:14">
      <c r="A26" s="130" t="s">
        <v>280</v>
      </c>
      <c r="B26" s="281">
        <f>Fuel_costs!C45</f>
        <v>1.4472317065441391</v>
      </c>
      <c r="C26" s="281">
        <f>Fuel_costs!D45</f>
        <v>6.9223852413200158</v>
      </c>
      <c r="D26" s="281">
        <f>Fuel_costs!E45</f>
        <v>13.553243495622244</v>
      </c>
      <c r="E26" s="281">
        <f>Fuel_costs!F45</f>
        <v>16.901445388345333</v>
      </c>
      <c r="F26" s="281">
        <f>Fuel_costs!G45</f>
        <v>26.127089292344561</v>
      </c>
      <c r="G26" s="281">
        <f>Fuel_costs!H45</f>
        <v>26.872049243014164</v>
      </c>
    </row>
    <row r="27" spans="1:14">
      <c r="A27" s="130" t="s">
        <v>282</v>
      </c>
      <c r="B27" s="284">
        <f>Fuel_costs!C46</f>
        <v>36.937790240006727</v>
      </c>
      <c r="C27" s="284">
        <f>Fuel_costs!D46</f>
        <v>34.509188459390018</v>
      </c>
      <c r="D27" s="284">
        <f>Fuel_costs!E46</f>
        <v>31.224131047422503</v>
      </c>
      <c r="E27" s="284">
        <f>Fuel_costs!F46</f>
        <v>27.262874807541337</v>
      </c>
      <c r="F27" s="284">
        <f>Fuel_costs!G46</f>
        <v>22.689210063109115</v>
      </c>
      <c r="G27" s="284">
        <f>Fuel_costs!H46</f>
        <v>17.795984556636768</v>
      </c>
    </row>
    <row r="28" spans="1:14">
      <c r="A28" s="130" t="s">
        <v>283</v>
      </c>
      <c r="B28" s="130">
        <v>0.2</v>
      </c>
      <c r="C28" s="130">
        <v>0.3</v>
      </c>
      <c r="D28" s="130">
        <v>0.5</v>
      </c>
      <c r="E28" s="130">
        <v>1</v>
      </c>
      <c r="F28" s="130">
        <v>1</v>
      </c>
      <c r="G28" s="130">
        <v>1</v>
      </c>
    </row>
    <row r="29" spans="1:14">
      <c r="A29" s="252" t="s">
        <v>284</v>
      </c>
      <c r="B29" s="285">
        <f>(Transportation!M27+Transportation!V27)/1000000000</f>
        <v>2.9694095470800486</v>
      </c>
      <c r="C29" s="285">
        <f>(Transportation!W27+Transportation!N27)/1000000000</f>
        <v>5.742363536117149</v>
      </c>
      <c r="D29" s="285">
        <f>(Transportation!X27+Transportation!O27)/1000000000</f>
        <v>6.4715600485548528</v>
      </c>
      <c r="E29" s="285">
        <f>(Transportation!Y27+Transportation!P27)/1000000000</f>
        <v>7.848239947748116</v>
      </c>
      <c r="F29" s="285">
        <f>(Transportation!Z27+Transportation!Q27)/1000000000</f>
        <v>9.231216661996978</v>
      </c>
      <c r="G29" s="285">
        <f>(Transportation!AA27+Transportation!R27)/1000000000</f>
        <v>11.237777721094709</v>
      </c>
    </row>
    <row r="33" spans="1:7">
      <c r="B33" s="130">
        <v>2025</v>
      </c>
      <c r="C33" s="130">
        <v>2030</v>
      </c>
      <c r="D33" s="130">
        <v>2035</v>
      </c>
      <c r="E33" s="130">
        <v>2040</v>
      </c>
      <c r="F33" s="130">
        <v>2045</v>
      </c>
      <c r="G33" s="130">
        <v>2050</v>
      </c>
    </row>
    <row r="34" spans="1:7">
      <c r="A34" s="130" t="s">
        <v>285</v>
      </c>
      <c r="B34" s="286">
        <f t="shared" ref="B34:G37" si="1">B22/1000000</f>
        <v>30.944882744257054</v>
      </c>
      <c r="C34" s="286">
        <f t="shared" si="1"/>
        <v>23.607197439358035</v>
      </c>
      <c r="D34" s="286">
        <f t="shared" si="1"/>
        <v>15.07356864037668</v>
      </c>
      <c r="E34" s="286">
        <f t="shared" si="1"/>
        <v>9.793403530932661</v>
      </c>
      <c r="F34" s="286">
        <f t="shared" si="1"/>
        <v>2.437768229825565</v>
      </c>
      <c r="G34" s="286">
        <f t="shared" si="1"/>
        <v>0</v>
      </c>
    </row>
    <row r="35" spans="1:7">
      <c r="A35" s="130" t="s">
        <v>286</v>
      </c>
      <c r="B35" s="286">
        <f t="shared" si="1"/>
        <v>15.528467063348849</v>
      </c>
      <c r="C35" s="286">
        <f t="shared" si="1"/>
        <v>12.124290195144019</v>
      </c>
      <c r="D35" s="286">
        <f t="shared" si="1"/>
        <v>8.1852686230360145</v>
      </c>
      <c r="E35" s="286">
        <f t="shared" si="1"/>
        <v>2.9730570114467154</v>
      </c>
      <c r="F35" s="286">
        <f t="shared" si="1"/>
        <v>1.7900061466988424</v>
      </c>
      <c r="G35" s="286">
        <f t="shared" si="1"/>
        <v>0</v>
      </c>
    </row>
    <row r="36" spans="1:7">
      <c r="A36" s="130" t="s">
        <v>287</v>
      </c>
      <c r="B36" s="286">
        <f t="shared" si="1"/>
        <v>90.293817649653917</v>
      </c>
      <c r="C36" s="286">
        <f t="shared" si="1"/>
        <v>67.812876896329016</v>
      </c>
      <c r="D36" s="286">
        <f t="shared" si="1"/>
        <v>51.6991511905454</v>
      </c>
      <c r="E36" s="286">
        <f t="shared" si="1"/>
        <v>26.187172977091215</v>
      </c>
      <c r="F36" s="286">
        <f t="shared" si="1"/>
        <v>5.6709469878251273</v>
      </c>
      <c r="G36" s="286">
        <f t="shared" si="1"/>
        <v>0</v>
      </c>
    </row>
    <row r="37" spans="1:7">
      <c r="A37" s="130" t="s">
        <v>288</v>
      </c>
      <c r="B37" s="286">
        <f t="shared" si="1"/>
        <v>181.03025334507572</v>
      </c>
      <c r="C37" s="286">
        <f t="shared" si="1"/>
        <v>148.85783049573919</v>
      </c>
      <c r="D37" s="286">
        <f t="shared" si="1"/>
        <v>114.49102765941423</v>
      </c>
      <c r="E37" s="286">
        <f t="shared" si="1"/>
        <v>79.092877736356684</v>
      </c>
      <c r="F37" s="286">
        <f t="shared" si="1"/>
        <v>43.073042035566658</v>
      </c>
      <c r="G37" s="286">
        <f t="shared" si="1"/>
        <v>19.878635976874754</v>
      </c>
    </row>
    <row r="38" spans="1:7">
      <c r="A38" t="s">
        <v>289</v>
      </c>
      <c r="B38" s="286">
        <v>190</v>
      </c>
      <c r="C38" s="286">
        <v>150</v>
      </c>
      <c r="D38" s="286">
        <v>110</v>
      </c>
      <c r="E38" s="286">
        <v>70</v>
      </c>
      <c r="F38" s="286">
        <v>30</v>
      </c>
      <c r="G38" s="286">
        <v>0</v>
      </c>
    </row>
    <row r="39" spans="1:7">
      <c r="B39" s="286">
        <f t="shared" ref="B39:G39" si="2">SUM(B34:B38)</f>
        <v>507.79742080233552</v>
      </c>
      <c r="C39" s="286">
        <f t="shared" si="2"/>
        <v>402.40219502657027</v>
      </c>
      <c r="D39" s="286">
        <f t="shared" si="2"/>
        <v>299.44901611337229</v>
      </c>
      <c r="E39" s="286">
        <f t="shared" si="2"/>
        <v>188.04651125582728</v>
      </c>
      <c r="F39" s="286">
        <f t="shared" si="2"/>
        <v>82.971763399916199</v>
      </c>
      <c r="G39" s="286">
        <f t="shared" si="2"/>
        <v>19.878635976874754</v>
      </c>
    </row>
    <row r="41" spans="1:7">
      <c r="B41" s="120">
        <v>211425738</v>
      </c>
      <c r="C41" s="253">
        <v>220884000.88108721</v>
      </c>
      <c r="D41" s="253">
        <v>186328744.80352259</v>
      </c>
      <c r="E41" s="253">
        <v>92523614.009419501</v>
      </c>
      <c r="F41">
        <v>54059084.187794343</v>
      </c>
      <c r="G41" s="285">
        <v>43287098.740747303</v>
      </c>
    </row>
    <row r="45" spans="1:7">
      <c r="B45" s="444">
        <f t="shared" ref="B45:G45" si="3">B21*1000000/33.3</f>
        <v>1796255.703353432</v>
      </c>
      <c r="C45" s="444">
        <f t="shared" si="3"/>
        <v>2862671.931780376</v>
      </c>
      <c r="D45" s="444">
        <f t="shared" si="3"/>
        <v>3827739.7227860633</v>
      </c>
      <c r="E45" s="444">
        <f t="shared" si="3"/>
        <v>5169973.8236363549</v>
      </c>
      <c r="F45" s="444">
        <f t="shared" si="3"/>
        <v>6662953.6553136781</v>
      </c>
      <c r="G45" s="444">
        <f t="shared" si="3"/>
        <v>8299789.9906890253</v>
      </c>
    </row>
    <row r="46" spans="1:7">
      <c r="A46" t="s">
        <v>784</v>
      </c>
      <c r="B46" s="444">
        <f>Transportation!D42</f>
        <v>3.2017360373497059</v>
      </c>
      <c r="C46" s="444">
        <f>Transportation!E42</f>
        <v>14.483812436162983</v>
      </c>
      <c r="D46" s="444">
        <f>Transportation!F42</f>
        <v>14.060849257206488</v>
      </c>
      <c r="E46" s="444">
        <f>Transportation!G42</f>
        <v>18.201139671936883</v>
      </c>
      <c r="F46" s="444">
        <f>Transportation!H42</f>
        <v>22.635440786560913</v>
      </c>
      <c r="G46" s="444">
        <f>Transportation!I42</f>
        <v>26.05340293228172</v>
      </c>
    </row>
    <row r="47" spans="1:7">
      <c r="A47" t="s">
        <v>785</v>
      </c>
      <c r="B47" s="285">
        <f>'Industry demand'!J126</f>
        <v>56.61357888431958</v>
      </c>
      <c r="C47" s="285">
        <f>'Industry demand'!K126</f>
        <v>80.84316289212353</v>
      </c>
      <c r="D47" s="285">
        <f>'Industry demand'!L126</f>
        <v>113.40288351156941</v>
      </c>
      <c r="E47" s="285">
        <f>'Industry demand'!M126</f>
        <v>153.95898865515372</v>
      </c>
      <c r="F47" s="285">
        <f>'Industry demand'!N126</f>
        <v>199.24091593538455</v>
      </c>
      <c r="G47" s="285">
        <f>'Industry demand'!O126</f>
        <v>250.32960375766282</v>
      </c>
    </row>
  </sheetData>
  <sheetProtection algorithmName="SHA-512" hashValue="09UUzAuQ+5bPOAy6cLEdGtM+kYhf2lC9Z0aRTpdfeEzvHxx0x6JnX03C8XF6KNjPPZCwkTfxM4M4/jsEdQ6CAA==" saltValue="MQNYoTV/7kk4Pi8S8pRxsA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rgb="FF92D050"/>
  </sheetPr>
  <dimension ref="A1:X97"/>
  <sheetViews>
    <sheetView topLeftCell="A60" workbookViewId="0">
      <selection activeCell="N87" sqref="N87"/>
    </sheetView>
  </sheetViews>
  <sheetFormatPr defaultColWidth="9" defaultRowHeight="13.5"/>
  <cols>
    <col min="1" max="1" width="16.625" style="111" customWidth="1"/>
    <col min="2" max="3" width="11.125" style="111" bestFit="1" customWidth="1"/>
    <col min="4" max="5" width="11.875" style="111" bestFit="1" customWidth="1"/>
    <col min="6" max="6" width="14" style="111" customWidth="1"/>
    <col min="7" max="7" width="13" style="111" bestFit="1" customWidth="1"/>
    <col min="8" max="8" width="12" style="111" bestFit="1" customWidth="1"/>
    <col min="9" max="10" width="9.625" style="111" bestFit="1" customWidth="1"/>
    <col min="11" max="11" width="10.5" style="111" bestFit="1" customWidth="1"/>
    <col min="12" max="12" width="9.625" style="111" bestFit="1" customWidth="1"/>
    <col min="13" max="13" width="16.5" style="111" customWidth="1"/>
    <col min="14" max="15" width="9" style="111" customWidth="1"/>
    <col min="16" max="17" width="9.125" style="111" bestFit="1" customWidth="1"/>
    <col min="18" max="21" width="9" style="111" customWidth="1"/>
    <col min="22" max="22" width="13.75" style="111" customWidth="1"/>
    <col min="23" max="23" width="16.875" style="111" customWidth="1"/>
    <col min="24" max="24" width="9.125" style="111" bestFit="1" customWidth="1"/>
    <col min="25" max="26" width="9" style="111" customWidth="1"/>
    <col min="27" max="16384" width="9" style="111"/>
  </cols>
  <sheetData>
    <row r="1" spans="1:24">
      <c r="A1" s="111">
        <f>control!B1</f>
        <v>2050</v>
      </c>
      <c r="B1" s="111" t="s">
        <v>205</v>
      </c>
      <c r="C1" s="111" t="s">
        <v>206</v>
      </c>
      <c r="D1" s="111" t="s">
        <v>207</v>
      </c>
      <c r="E1" s="111" t="s">
        <v>208</v>
      </c>
      <c r="F1" s="111" t="s">
        <v>209</v>
      </c>
      <c r="G1" s="111" t="s">
        <v>210</v>
      </c>
      <c r="H1" s="111">
        <v>1280</v>
      </c>
      <c r="P1" s="111">
        <v>0</v>
      </c>
      <c r="Q1" s="111">
        <f t="shared" ref="Q1:Q19" si="0">P1*1000</f>
        <v>0</v>
      </c>
      <c r="T1" s="111" t="s">
        <v>211</v>
      </c>
      <c r="W1" s="111">
        <v>1381000000</v>
      </c>
    </row>
    <row r="2" spans="1:24" ht="14.25" customHeight="1" thickBot="1">
      <c r="A2" s="111" t="s">
        <v>212</v>
      </c>
      <c r="B2" s="112">
        <f t="shared" ref="B2:B26" si="1">INDEX($H$30:$M$54,L2,MATCH($A$1,$H$29:$M$29,1))</f>
        <v>1085504.342017367</v>
      </c>
      <c r="C2" s="112">
        <f t="shared" ref="C2:C26" si="2">INDEX($H$58:$M$82,L2,MATCH($A$1,$H$57:$M$57,1))</f>
        <v>21710.08684034734</v>
      </c>
      <c r="D2" s="112">
        <v>0</v>
      </c>
      <c r="E2" s="113">
        <v>20</v>
      </c>
      <c r="F2" s="111">
        <v>1</v>
      </c>
      <c r="G2" s="262">
        <f t="shared" ref="G2:H4" si="3">B2*$H$1</f>
        <v>1389445557.7822299</v>
      </c>
      <c r="H2" s="262">
        <f t="shared" si="3"/>
        <v>27788911.155644596</v>
      </c>
      <c r="L2" s="111">
        <v>1</v>
      </c>
      <c r="P2" s="111">
        <v>0</v>
      </c>
      <c r="Q2" s="111">
        <f t="shared" si="0"/>
        <v>0</v>
      </c>
      <c r="V2" s="111" t="s">
        <v>213</v>
      </c>
    </row>
    <row r="3" spans="1:24" ht="14.25" customHeight="1" thickBot="1">
      <c r="A3" s="111" t="s">
        <v>214</v>
      </c>
      <c r="B3" s="112">
        <f t="shared" si="1"/>
        <v>1608086.377211117</v>
      </c>
      <c r="C3" s="112">
        <f t="shared" si="2"/>
        <v>36985.986675855689</v>
      </c>
      <c r="D3" s="112">
        <v>0</v>
      </c>
      <c r="E3" s="113">
        <v>20</v>
      </c>
      <c r="F3" s="111">
        <v>1</v>
      </c>
      <c r="G3" s="262">
        <f t="shared" si="3"/>
        <v>2058350562.8302298</v>
      </c>
      <c r="H3" s="262">
        <f t="shared" si="3"/>
        <v>47342062.945095286</v>
      </c>
      <c r="J3" s="111">
        <v>2280</v>
      </c>
      <c r="K3" s="111">
        <v>52.44</v>
      </c>
      <c r="L3" s="111">
        <v>2</v>
      </c>
      <c r="P3" s="111">
        <v>0</v>
      </c>
      <c r="Q3" s="111">
        <f t="shared" si="0"/>
        <v>0</v>
      </c>
      <c r="U3" s="111" t="s">
        <v>215</v>
      </c>
      <c r="V3" s="263">
        <v>2487500000</v>
      </c>
      <c r="W3" s="263">
        <v>77000000</v>
      </c>
      <c r="X3" s="263">
        <v>2750</v>
      </c>
    </row>
    <row r="4" spans="1:24" ht="14.25" customHeight="1" thickBot="1">
      <c r="A4" s="111" t="s">
        <v>204</v>
      </c>
      <c r="B4" s="112">
        <f t="shared" si="1"/>
        <v>190909.09090909091</v>
      </c>
      <c r="C4" s="112">
        <f t="shared" si="2"/>
        <v>5742.7937915742796</v>
      </c>
      <c r="D4" s="112">
        <v>0</v>
      </c>
      <c r="E4" s="113">
        <v>20</v>
      </c>
      <c r="F4" s="111">
        <v>1</v>
      </c>
      <c r="G4" s="262">
        <f t="shared" si="3"/>
        <v>244363636.36363637</v>
      </c>
      <c r="H4" s="262">
        <f t="shared" si="3"/>
        <v>7350776.0532150781</v>
      </c>
      <c r="L4" s="111">
        <v>3</v>
      </c>
      <c r="P4" s="111">
        <v>2E-3</v>
      </c>
      <c r="Q4" s="111">
        <f t="shared" si="0"/>
        <v>2</v>
      </c>
      <c r="U4" s="111" t="s">
        <v>216</v>
      </c>
      <c r="V4" s="263">
        <v>814000000</v>
      </c>
      <c r="W4" s="263">
        <v>33240000</v>
      </c>
      <c r="X4" s="263">
        <v>3125</v>
      </c>
    </row>
    <row r="5" spans="1:24">
      <c r="A5" s="111" t="s">
        <v>217</v>
      </c>
      <c r="B5" s="112">
        <f t="shared" si="1"/>
        <v>880000</v>
      </c>
      <c r="C5" s="112">
        <f t="shared" si="2"/>
        <v>74800</v>
      </c>
      <c r="D5" s="112">
        <v>2</v>
      </c>
      <c r="E5" s="112">
        <v>30</v>
      </c>
      <c r="F5" s="111">
        <v>0.8</v>
      </c>
      <c r="L5" s="111">
        <v>4</v>
      </c>
      <c r="P5" s="111">
        <v>0</v>
      </c>
      <c r="Q5" s="111">
        <f t="shared" si="0"/>
        <v>0</v>
      </c>
    </row>
    <row r="6" spans="1:24">
      <c r="A6" s="111" t="s">
        <v>218</v>
      </c>
      <c r="B6" s="112">
        <f t="shared" si="1"/>
        <v>1570000</v>
      </c>
      <c r="C6" s="112">
        <f t="shared" si="2"/>
        <v>78500</v>
      </c>
      <c r="D6" s="112">
        <v>2</v>
      </c>
      <c r="E6" s="112">
        <v>30</v>
      </c>
      <c r="F6" s="111">
        <v>0.8</v>
      </c>
      <c r="L6" s="111">
        <v>5</v>
      </c>
      <c r="P6" s="111">
        <v>7.0000000000000001E-3</v>
      </c>
      <c r="Q6" s="111">
        <f t="shared" si="0"/>
        <v>7</v>
      </c>
      <c r="U6" s="111" t="s">
        <v>219</v>
      </c>
      <c r="V6" s="111">
        <v>1250</v>
      </c>
      <c r="W6" s="111" t="s">
        <v>220</v>
      </c>
    </row>
    <row r="7" spans="1:24">
      <c r="A7" s="111" t="s">
        <v>221</v>
      </c>
      <c r="B7" s="112">
        <f t="shared" si="1"/>
        <v>2000000</v>
      </c>
      <c r="C7" s="112">
        <f t="shared" si="2"/>
        <v>19400</v>
      </c>
      <c r="D7" s="112">
        <v>0</v>
      </c>
      <c r="E7" s="112">
        <v>35</v>
      </c>
      <c r="F7" s="111">
        <v>0.8</v>
      </c>
      <c r="L7" s="111">
        <v>6</v>
      </c>
      <c r="P7" s="111">
        <v>2E-3</v>
      </c>
      <c r="Q7" s="111">
        <f t="shared" si="0"/>
        <v>2</v>
      </c>
      <c r="V7" s="264">
        <f t="shared" ref="V7:X8" si="4">V3/$V$6</f>
        <v>1990000</v>
      </c>
      <c r="W7" s="264">
        <f t="shared" si="4"/>
        <v>61600</v>
      </c>
      <c r="X7" s="264">
        <f t="shared" si="4"/>
        <v>2.2000000000000002</v>
      </c>
    </row>
    <row r="8" spans="1:24">
      <c r="A8" s="111" t="s">
        <v>222</v>
      </c>
      <c r="B8" s="112">
        <f t="shared" si="1"/>
        <v>4540000</v>
      </c>
      <c r="C8" s="112">
        <f t="shared" si="2"/>
        <v>211100</v>
      </c>
      <c r="D8" s="112">
        <v>7</v>
      </c>
      <c r="E8" s="112">
        <v>30</v>
      </c>
      <c r="F8" s="111">
        <v>0.8</v>
      </c>
      <c r="L8" s="111">
        <v>7</v>
      </c>
      <c r="P8" s="111">
        <v>2.0000000000000001E-4</v>
      </c>
      <c r="Q8" s="111">
        <f t="shared" si="0"/>
        <v>0.2</v>
      </c>
      <c r="V8" s="264">
        <f t="shared" si="4"/>
        <v>651200</v>
      </c>
      <c r="W8" s="264">
        <f t="shared" si="4"/>
        <v>26592</v>
      </c>
      <c r="X8" s="264">
        <f t="shared" si="4"/>
        <v>2.5</v>
      </c>
    </row>
    <row r="9" spans="1:24">
      <c r="A9" s="111" t="s">
        <v>223</v>
      </c>
      <c r="B9" s="112">
        <f t="shared" si="1"/>
        <v>530000</v>
      </c>
      <c r="C9" s="112">
        <f t="shared" si="2"/>
        <v>2000</v>
      </c>
      <c r="D9" s="112">
        <v>2</v>
      </c>
      <c r="E9" s="112">
        <v>25</v>
      </c>
      <c r="L9" s="111">
        <v>8</v>
      </c>
      <c r="P9" s="111">
        <v>0</v>
      </c>
      <c r="Q9" s="111">
        <f t="shared" si="0"/>
        <v>0</v>
      </c>
    </row>
    <row r="10" spans="1:24">
      <c r="A10" s="111" t="s">
        <v>224</v>
      </c>
      <c r="B10" s="112">
        <f t="shared" si="1"/>
        <v>100000</v>
      </c>
      <c r="C10" s="112">
        <f t="shared" si="2"/>
        <v>3700</v>
      </c>
      <c r="D10" s="112">
        <v>0.2</v>
      </c>
      <c r="E10" s="112">
        <v>35</v>
      </c>
      <c r="L10" s="111">
        <v>9</v>
      </c>
      <c r="P10" s="111">
        <v>36.200000000000003</v>
      </c>
      <c r="Q10" s="111">
        <f t="shared" si="0"/>
        <v>36200</v>
      </c>
    </row>
    <row r="11" spans="1:24">
      <c r="A11" s="111" t="s">
        <v>225</v>
      </c>
      <c r="B11" s="112">
        <f t="shared" si="1"/>
        <v>650000</v>
      </c>
      <c r="C11" s="112">
        <f t="shared" si="2"/>
        <v>6700</v>
      </c>
      <c r="D11" s="112">
        <v>0</v>
      </c>
      <c r="E11" s="112">
        <v>20</v>
      </c>
      <c r="L11" s="111">
        <v>10</v>
      </c>
      <c r="P11" s="111">
        <v>0</v>
      </c>
      <c r="Q11" s="111">
        <f t="shared" si="0"/>
        <v>0</v>
      </c>
    </row>
    <row r="12" spans="1:24">
      <c r="A12" s="111" t="s">
        <v>226</v>
      </c>
      <c r="B12" s="112">
        <f t="shared" si="1"/>
        <v>25800</v>
      </c>
      <c r="C12" s="112">
        <f t="shared" si="2"/>
        <v>31000</v>
      </c>
      <c r="D12" s="113">
        <v>0.36</v>
      </c>
      <c r="E12" s="112">
        <v>41.4</v>
      </c>
      <c r="L12" s="111">
        <v>11</v>
      </c>
      <c r="P12" s="111">
        <v>0</v>
      </c>
      <c r="Q12" s="111">
        <f t="shared" si="0"/>
        <v>0</v>
      </c>
    </row>
    <row r="13" spans="1:24">
      <c r="A13" s="111" t="s">
        <v>227</v>
      </c>
      <c r="B13" s="112">
        <f t="shared" si="1"/>
        <v>50</v>
      </c>
      <c r="C13" s="112">
        <f t="shared" si="2"/>
        <v>1000</v>
      </c>
      <c r="D13" s="112">
        <v>0</v>
      </c>
      <c r="E13" s="112">
        <v>50</v>
      </c>
      <c r="L13" s="111">
        <v>12</v>
      </c>
      <c r="P13" s="111">
        <v>1E-3</v>
      </c>
      <c r="Q13" s="111">
        <f t="shared" si="0"/>
        <v>1</v>
      </c>
    </row>
    <row r="14" spans="1:24">
      <c r="A14" s="111" t="s">
        <v>228</v>
      </c>
      <c r="B14" s="112">
        <f t="shared" si="1"/>
        <v>20000</v>
      </c>
      <c r="C14" s="112">
        <f t="shared" si="2"/>
        <v>300</v>
      </c>
      <c r="D14" s="112">
        <v>0</v>
      </c>
      <c r="E14" s="112">
        <v>30</v>
      </c>
      <c r="L14" s="111">
        <v>13</v>
      </c>
      <c r="P14" s="111">
        <v>2E-3</v>
      </c>
      <c r="Q14" s="111">
        <f t="shared" si="0"/>
        <v>2</v>
      </c>
    </row>
    <row r="15" spans="1:24">
      <c r="A15" s="111" t="s">
        <v>229</v>
      </c>
      <c r="B15" s="112">
        <f t="shared" si="1"/>
        <v>248000</v>
      </c>
      <c r="C15" s="112">
        <f t="shared" si="2"/>
        <v>8700</v>
      </c>
      <c r="D15" s="112">
        <v>1</v>
      </c>
      <c r="E15" s="112">
        <v>30</v>
      </c>
      <c r="L15" s="111">
        <v>14</v>
      </c>
      <c r="P15" s="111">
        <v>0</v>
      </c>
      <c r="Q15" s="111">
        <f t="shared" si="0"/>
        <v>0</v>
      </c>
    </row>
    <row r="16" spans="1:24">
      <c r="A16" s="111" t="s">
        <v>230</v>
      </c>
      <c r="B16" s="112">
        <f t="shared" si="1"/>
        <v>190000</v>
      </c>
      <c r="C16" s="112">
        <f t="shared" si="2"/>
        <v>8740</v>
      </c>
      <c r="D16" s="112">
        <v>2</v>
      </c>
      <c r="E16" s="112">
        <v>30</v>
      </c>
      <c r="L16" s="111">
        <v>15</v>
      </c>
      <c r="P16" s="111">
        <v>0</v>
      </c>
      <c r="Q16" s="111">
        <f t="shared" si="0"/>
        <v>0</v>
      </c>
    </row>
    <row r="17" spans="1:17">
      <c r="A17" s="111" t="s">
        <v>231</v>
      </c>
      <c r="B17" s="112">
        <f t="shared" si="1"/>
        <v>70000</v>
      </c>
      <c r="C17" s="112">
        <f t="shared" si="2"/>
        <v>1875</v>
      </c>
      <c r="D17" s="112">
        <v>0</v>
      </c>
      <c r="E17" s="112">
        <v>20</v>
      </c>
      <c r="L17" s="111">
        <v>16</v>
      </c>
      <c r="P17" s="111">
        <v>0</v>
      </c>
      <c r="Q17" s="111">
        <f t="shared" si="0"/>
        <v>0</v>
      </c>
    </row>
    <row r="18" spans="1:17">
      <c r="A18" s="111" t="s">
        <v>232</v>
      </c>
      <c r="B18" s="112">
        <f t="shared" si="1"/>
        <v>35000</v>
      </c>
      <c r="C18" s="112">
        <f t="shared" si="2"/>
        <v>0</v>
      </c>
      <c r="D18" s="112">
        <v>0</v>
      </c>
      <c r="E18" s="112">
        <v>20</v>
      </c>
      <c r="L18" s="111">
        <v>17</v>
      </c>
      <c r="Q18" s="111">
        <f t="shared" si="0"/>
        <v>0</v>
      </c>
    </row>
    <row r="19" spans="1:17">
      <c r="A19" s="111" t="s">
        <v>233</v>
      </c>
      <c r="B19" s="112">
        <f t="shared" si="1"/>
        <v>240</v>
      </c>
      <c r="C19" s="112">
        <f t="shared" si="2"/>
        <v>10</v>
      </c>
      <c r="D19" s="112">
        <v>0</v>
      </c>
      <c r="E19" s="112">
        <v>15</v>
      </c>
      <c r="L19" s="111">
        <v>18</v>
      </c>
      <c r="P19" s="111">
        <v>3.0000000000000001E-3</v>
      </c>
      <c r="Q19" s="111">
        <f t="shared" si="0"/>
        <v>3</v>
      </c>
    </row>
    <row r="20" spans="1:17">
      <c r="A20" s="111" t="s">
        <v>234</v>
      </c>
      <c r="B20" s="112">
        <f t="shared" si="1"/>
        <v>2000</v>
      </c>
      <c r="C20" s="112">
        <f t="shared" si="2"/>
        <v>100</v>
      </c>
      <c r="D20" s="112">
        <v>0</v>
      </c>
      <c r="E20" s="112">
        <v>30</v>
      </c>
      <c r="L20" s="111">
        <v>19</v>
      </c>
    </row>
    <row r="21" spans="1:17">
      <c r="A21" s="111" t="s">
        <v>235</v>
      </c>
      <c r="B21" s="112">
        <f t="shared" si="1"/>
        <v>7700</v>
      </c>
      <c r="C21" s="112">
        <f t="shared" si="2"/>
        <v>1335</v>
      </c>
      <c r="D21" s="112">
        <v>3</v>
      </c>
      <c r="E21" s="112">
        <v>40</v>
      </c>
      <c r="L21" s="111">
        <v>20</v>
      </c>
    </row>
    <row r="22" spans="1:17">
      <c r="A22" s="111" t="s">
        <v>236</v>
      </c>
      <c r="B22" s="112">
        <f t="shared" si="1"/>
        <v>234000</v>
      </c>
      <c r="C22" s="112">
        <f t="shared" si="2"/>
        <v>1000</v>
      </c>
      <c r="D22" s="112"/>
      <c r="E22" s="112">
        <v>40</v>
      </c>
      <c r="L22" s="111">
        <v>21</v>
      </c>
    </row>
    <row r="23" spans="1:17">
      <c r="A23" s="111" t="s">
        <v>237</v>
      </c>
      <c r="B23" s="112">
        <f t="shared" si="1"/>
        <v>50000</v>
      </c>
      <c r="C23" s="112">
        <f t="shared" si="2"/>
        <v>2000</v>
      </c>
      <c r="D23" s="112"/>
      <c r="E23" s="112">
        <v>30</v>
      </c>
      <c r="L23" s="111">
        <v>22</v>
      </c>
    </row>
    <row r="24" spans="1:17">
      <c r="A24" s="111" t="s">
        <v>238</v>
      </c>
      <c r="B24" s="112">
        <f t="shared" si="1"/>
        <v>0</v>
      </c>
      <c r="C24" s="112">
        <f t="shared" si="2"/>
        <v>0</v>
      </c>
      <c r="D24" s="112"/>
      <c r="E24" s="112">
        <v>20</v>
      </c>
      <c r="L24" s="111">
        <v>23</v>
      </c>
    </row>
    <row r="25" spans="1:17">
      <c r="A25" s="111" t="s">
        <v>239</v>
      </c>
      <c r="B25" s="112">
        <f t="shared" si="1"/>
        <v>1990000</v>
      </c>
      <c r="C25" s="112">
        <f t="shared" si="2"/>
        <v>61600</v>
      </c>
      <c r="D25" s="112">
        <v>2.2000000000000002</v>
      </c>
      <c r="E25" s="112">
        <v>30</v>
      </c>
      <c r="L25" s="111">
        <v>24</v>
      </c>
    </row>
    <row r="26" spans="1:17">
      <c r="A26" s="111" t="s">
        <v>240</v>
      </c>
      <c r="B26" s="112">
        <f t="shared" si="1"/>
        <v>651200</v>
      </c>
      <c r="C26" s="112">
        <f t="shared" si="2"/>
        <v>26592</v>
      </c>
      <c r="D26" s="112">
        <v>2.5</v>
      </c>
      <c r="E26" s="112">
        <v>30</v>
      </c>
      <c r="L26" s="111">
        <v>25</v>
      </c>
    </row>
    <row r="28" spans="1:17">
      <c r="G28" s="111" t="s">
        <v>213</v>
      </c>
    </row>
    <row r="29" spans="1:17">
      <c r="H29" s="111">
        <v>2025</v>
      </c>
      <c r="I29" s="111">
        <v>2030</v>
      </c>
      <c r="J29" s="111">
        <v>2035</v>
      </c>
      <c r="K29" s="111">
        <v>2040</v>
      </c>
      <c r="L29" s="111">
        <v>2045</v>
      </c>
      <c r="M29" s="111">
        <v>2050</v>
      </c>
    </row>
    <row r="30" spans="1:17">
      <c r="G30" s="111" t="s">
        <v>212</v>
      </c>
      <c r="H30" s="265">
        <v>1734588.452518486</v>
      </c>
      <c r="I30" s="265">
        <v>1336005.344021376</v>
      </c>
      <c r="J30" s="265">
        <v>1268422.793664624</v>
      </c>
      <c r="K30" s="265">
        <v>1204258.9430407439</v>
      </c>
      <c r="L30" s="265">
        <v>1143340.855381269</v>
      </c>
      <c r="M30" s="265">
        <v>1085504.342017367</v>
      </c>
    </row>
    <row r="31" spans="1:17">
      <c r="G31" s="111" t="s">
        <v>214</v>
      </c>
      <c r="H31" s="265">
        <v>2889161.5022247341</v>
      </c>
      <c r="I31" s="265">
        <v>1952676.3151849289</v>
      </c>
      <c r="J31" s="265">
        <v>1860158.8686231701</v>
      </c>
      <c r="K31" s="265">
        <v>1772024.8817529869</v>
      </c>
      <c r="L31" s="265">
        <v>1688066.667056168</v>
      </c>
      <c r="M31" s="265">
        <v>1608086.377211117</v>
      </c>
    </row>
    <row r="32" spans="1:17">
      <c r="G32" s="111" t="s">
        <v>204</v>
      </c>
      <c r="H32" s="265">
        <v>667625.02094433818</v>
      </c>
      <c r="I32" s="265">
        <v>393388.42975206592</v>
      </c>
      <c r="J32" s="265">
        <v>328339.27825332421</v>
      </c>
      <c r="K32" s="265">
        <v>274046.39661583147</v>
      </c>
      <c r="L32" s="265">
        <v>228731.17068917511</v>
      </c>
      <c r="M32" s="265">
        <v>190909.09090909091</v>
      </c>
    </row>
    <row r="33" spans="7:13">
      <c r="G33" s="111" t="s">
        <v>217</v>
      </c>
      <c r="H33" s="262">
        <v>880000</v>
      </c>
      <c r="I33" s="262">
        <v>880000</v>
      </c>
      <c r="J33" s="262">
        <v>880000</v>
      </c>
      <c r="K33" s="262">
        <v>880000</v>
      </c>
      <c r="L33" s="262">
        <v>880000</v>
      </c>
      <c r="M33" s="262">
        <v>880000</v>
      </c>
    </row>
    <row r="34" spans="7:13">
      <c r="G34" s="111" t="s">
        <v>218</v>
      </c>
      <c r="H34" s="266">
        <v>3160000</v>
      </c>
      <c r="I34" s="266">
        <v>2050000</v>
      </c>
      <c r="J34" s="266">
        <v>1810000</v>
      </c>
      <c r="K34" s="266">
        <v>1570000</v>
      </c>
      <c r="L34" s="266">
        <f>K34</f>
        <v>1570000</v>
      </c>
      <c r="M34" s="266">
        <f>L34</f>
        <v>1570000</v>
      </c>
    </row>
    <row r="35" spans="7:13">
      <c r="G35" s="111" t="s">
        <v>221</v>
      </c>
      <c r="H35" s="262">
        <v>775000</v>
      </c>
      <c r="I35" s="262">
        <v>775000</v>
      </c>
      <c r="J35" s="262">
        <v>775000</v>
      </c>
      <c r="K35" s="262">
        <v>775000</v>
      </c>
      <c r="L35" s="262">
        <v>775000</v>
      </c>
      <c r="M35" s="267">
        <v>2000000</v>
      </c>
    </row>
    <row r="36" spans="7:13">
      <c r="G36" s="111" t="s">
        <v>222</v>
      </c>
      <c r="H36" s="262">
        <v>5440000</v>
      </c>
      <c r="I36" s="262">
        <v>5240000</v>
      </c>
      <c r="J36" s="262">
        <v>5030000</v>
      </c>
      <c r="K36" s="262">
        <v>4870000</v>
      </c>
      <c r="L36" s="262">
        <v>4690000</v>
      </c>
      <c r="M36" s="262">
        <v>4540000</v>
      </c>
    </row>
    <row r="37" spans="7:13">
      <c r="G37" s="111" t="s">
        <v>223</v>
      </c>
      <c r="H37" s="262">
        <v>618000</v>
      </c>
      <c r="I37" s="262">
        <v>590000</v>
      </c>
      <c r="J37" s="262">
        <v>5680000</v>
      </c>
      <c r="K37" s="262">
        <v>5540000</v>
      </c>
      <c r="L37" s="262">
        <v>540000</v>
      </c>
      <c r="M37" s="262">
        <v>530000</v>
      </c>
    </row>
    <row r="38" spans="7:13">
      <c r="G38" s="111" t="s">
        <v>224</v>
      </c>
      <c r="H38" s="262">
        <v>75000</v>
      </c>
      <c r="I38" s="262">
        <v>100000</v>
      </c>
      <c r="J38" s="262">
        <v>100000</v>
      </c>
      <c r="K38" s="262">
        <v>100000</v>
      </c>
      <c r="L38" s="262">
        <v>100000</v>
      </c>
      <c r="M38" s="262">
        <v>100000</v>
      </c>
    </row>
    <row r="39" spans="7:13">
      <c r="G39" s="111" t="s">
        <v>225</v>
      </c>
      <c r="H39" s="262">
        <v>750000</v>
      </c>
      <c r="I39" s="262">
        <v>730000</v>
      </c>
      <c r="J39" s="262">
        <v>706000</v>
      </c>
      <c r="K39" s="262">
        <v>690000</v>
      </c>
      <c r="L39" s="262">
        <v>666000</v>
      </c>
      <c r="M39" s="262">
        <v>650000</v>
      </c>
    </row>
    <row r="40" spans="7:13">
      <c r="G40" s="111" t="s">
        <v>226</v>
      </c>
      <c r="H40" s="111">
        <v>25800</v>
      </c>
      <c r="I40" s="111">
        <v>25800</v>
      </c>
      <c r="J40" s="111">
        <v>25800</v>
      </c>
      <c r="K40" s="111">
        <v>25800</v>
      </c>
      <c r="L40" s="111">
        <v>25800</v>
      </c>
      <c r="M40" s="262">
        <v>25800</v>
      </c>
    </row>
    <row r="41" spans="7:13">
      <c r="G41" s="111" t="s">
        <v>227</v>
      </c>
      <c r="H41" s="262">
        <v>50</v>
      </c>
      <c r="I41" s="262">
        <v>50</v>
      </c>
      <c r="J41" s="262">
        <v>50</v>
      </c>
      <c r="K41" s="262">
        <v>50</v>
      </c>
      <c r="L41" s="262">
        <v>50</v>
      </c>
      <c r="M41" s="262">
        <v>50</v>
      </c>
    </row>
    <row r="42" spans="7:13">
      <c r="G42" s="111" t="s">
        <v>228</v>
      </c>
      <c r="H42" s="262">
        <v>30000</v>
      </c>
      <c r="I42" s="262">
        <v>30000</v>
      </c>
      <c r="J42" s="262">
        <v>25000</v>
      </c>
      <c r="K42" s="262">
        <v>20000</v>
      </c>
      <c r="L42" s="262">
        <v>20000</v>
      </c>
      <c r="M42" s="262">
        <v>20000</v>
      </c>
    </row>
    <row r="43" spans="7:13">
      <c r="G43" s="111" t="s">
        <v>229</v>
      </c>
      <c r="H43" s="262">
        <v>500000</v>
      </c>
      <c r="I43" s="262">
        <v>363000</v>
      </c>
      <c r="J43" s="262">
        <v>325000</v>
      </c>
      <c r="K43" s="262">
        <v>296000</v>
      </c>
      <c r="L43" s="262">
        <v>267000</v>
      </c>
      <c r="M43" s="262">
        <v>248000</v>
      </c>
    </row>
    <row r="44" spans="7:13">
      <c r="G44" s="111" t="s">
        <v>230</v>
      </c>
      <c r="H44" s="262">
        <v>368000</v>
      </c>
      <c r="I44" s="262">
        <v>278000</v>
      </c>
      <c r="J44" s="262">
        <v>247000</v>
      </c>
      <c r="K44" s="262">
        <v>2260000</v>
      </c>
      <c r="L44" s="262">
        <v>204000</v>
      </c>
      <c r="M44" s="262">
        <v>190000</v>
      </c>
    </row>
    <row r="45" spans="7:13">
      <c r="G45" s="111" t="s">
        <v>231</v>
      </c>
      <c r="H45" s="262">
        <v>182000</v>
      </c>
      <c r="I45" s="262">
        <v>134000</v>
      </c>
      <c r="J45" s="262">
        <v>108000</v>
      </c>
      <c r="K45" s="262">
        <v>92000</v>
      </c>
      <c r="L45" s="262">
        <v>78000</v>
      </c>
      <c r="M45" s="262">
        <v>70000</v>
      </c>
    </row>
    <row r="46" spans="7:13">
      <c r="G46" s="111" t="s">
        <v>232</v>
      </c>
      <c r="H46" s="262">
        <v>91000</v>
      </c>
      <c r="I46" s="262">
        <v>67000</v>
      </c>
      <c r="J46" s="262">
        <v>54000</v>
      </c>
      <c r="K46" s="262">
        <v>46000</v>
      </c>
      <c r="L46" s="262">
        <v>39000</v>
      </c>
      <c r="M46" s="262">
        <v>35000</v>
      </c>
    </row>
    <row r="47" spans="7:13">
      <c r="G47" s="111" t="s">
        <v>233</v>
      </c>
      <c r="H47" s="262">
        <v>240</v>
      </c>
      <c r="I47" s="262">
        <v>240</v>
      </c>
      <c r="J47" s="262">
        <v>240</v>
      </c>
      <c r="K47" s="262">
        <v>240</v>
      </c>
      <c r="L47" s="262">
        <v>240</v>
      </c>
      <c r="M47" s="262">
        <v>240</v>
      </c>
    </row>
    <row r="48" spans="7:13">
      <c r="G48" s="111" t="s">
        <v>234</v>
      </c>
      <c r="H48" s="262">
        <v>2000</v>
      </c>
      <c r="I48" s="262">
        <v>2000</v>
      </c>
      <c r="J48" s="262">
        <v>2000</v>
      </c>
      <c r="K48" s="262">
        <v>2000</v>
      </c>
      <c r="L48" s="262">
        <v>2000</v>
      </c>
      <c r="M48" s="262">
        <v>2000</v>
      </c>
    </row>
    <row r="49" spans="7:20">
      <c r="G49" s="111" t="s">
        <v>235</v>
      </c>
      <c r="H49" s="262">
        <v>7700</v>
      </c>
      <c r="I49" s="262">
        <v>7700</v>
      </c>
      <c r="J49" s="262">
        <v>7700</v>
      </c>
      <c r="K49" s="262">
        <v>7700</v>
      </c>
      <c r="L49" s="262">
        <v>7700</v>
      </c>
      <c r="M49" s="262">
        <v>7700</v>
      </c>
    </row>
    <row r="50" spans="7:20">
      <c r="G50" s="111" t="s">
        <v>236</v>
      </c>
      <c r="H50" s="111">
        <v>234000</v>
      </c>
      <c r="I50" s="111">
        <v>234000</v>
      </c>
      <c r="J50" s="111">
        <v>234000</v>
      </c>
      <c r="K50" s="111">
        <v>234000</v>
      </c>
      <c r="L50" s="111">
        <v>234000</v>
      </c>
      <c r="M50" s="262">
        <v>234000</v>
      </c>
    </row>
    <row r="51" spans="7:20">
      <c r="G51" s="111" t="s">
        <v>237</v>
      </c>
      <c r="H51" s="262">
        <v>50000</v>
      </c>
      <c r="I51" s="262">
        <v>50000</v>
      </c>
      <c r="J51" s="262">
        <v>50000</v>
      </c>
      <c r="K51" s="262">
        <v>50000</v>
      </c>
      <c r="L51" s="262">
        <v>50000</v>
      </c>
      <c r="M51" s="262">
        <v>50000</v>
      </c>
    </row>
    <row r="52" spans="7:20">
      <c r="G52" s="111" t="s">
        <v>238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262">
        <v>0</v>
      </c>
    </row>
    <row r="53" spans="7:20">
      <c r="G53" s="111" t="s">
        <v>239</v>
      </c>
      <c r="H53" s="262">
        <v>1990000</v>
      </c>
      <c r="I53" s="262">
        <v>1990000</v>
      </c>
      <c r="J53" s="262">
        <v>1990000</v>
      </c>
      <c r="K53" s="262">
        <v>1990000</v>
      </c>
      <c r="L53" s="262">
        <v>1990000</v>
      </c>
      <c r="M53" s="262">
        <v>1990000</v>
      </c>
    </row>
    <row r="54" spans="7:20">
      <c r="G54" s="111" t="s">
        <v>240</v>
      </c>
      <c r="H54" s="262">
        <v>651200</v>
      </c>
      <c r="I54" s="262">
        <v>651200</v>
      </c>
      <c r="J54" s="262">
        <v>651200</v>
      </c>
      <c r="K54" s="262">
        <v>651200</v>
      </c>
      <c r="L54" s="262">
        <v>651200</v>
      </c>
      <c r="M54" s="262">
        <v>651200</v>
      </c>
    </row>
    <row r="56" spans="7:20">
      <c r="G56" s="111" t="s">
        <v>241</v>
      </c>
    </row>
    <row r="57" spans="7:20">
      <c r="H57" s="111">
        <v>2025</v>
      </c>
      <c r="I57" s="111">
        <v>2030</v>
      </c>
      <c r="J57" s="111">
        <v>2035</v>
      </c>
      <c r="K57" s="111">
        <v>2040</v>
      </c>
      <c r="L57" s="111">
        <v>2045</v>
      </c>
      <c r="M57" s="111">
        <v>2050</v>
      </c>
    </row>
    <row r="58" spans="7:20">
      <c r="G58" s="111" t="s">
        <v>212</v>
      </c>
      <c r="H58" s="265">
        <f t="shared" ref="H58:M60" si="5">H30*O58</f>
        <v>34364.488210271891</v>
      </c>
      <c r="I58" s="265">
        <f t="shared" si="5"/>
        <v>26720.10688042752</v>
      </c>
      <c r="J58" s="265">
        <f t="shared" si="5"/>
        <v>24974.127543655813</v>
      </c>
      <c r="K58" s="265">
        <f t="shared" si="5"/>
        <v>24341.404167844827</v>
      </c>
      <c r="L58" s="265">
        <f t="shared" si="5"/>
        <v>22491.951253402018</v>
      </c>
      <c r="M58" s="265">
        <f t="shared" si="5"/>
        <v>21710.08684034734</v>
      </c>
      <c r="O58" s="111">
        <v>1.981132075471698E-2</v>
      </c>
      <c r="P58" s="111">
        <v>0.02</v>
      </c>
      <c r="Q58" s="111">
        <v>1.9689119170984461E-2</v>
      </c>
      <c r="R58" s="111">
        <v>2.021276595744681E-2</v>
      </c>
      <c r="S58" s="111">
        <v>1.9672131147540989E-2</v>
      </c>
      <c r="T58" s="111">
        <v>0.02</v>
      </c>
    </row>
    <row r="59" spans="7:20">
      <c r="G59" s="111" t="s">
        <v>214</v>
      </c>
      <c r="H59" s="265">
        <f t="shared" si="5"/>
        <v>89564.006568966754</v>
      </c>
      <c r="I59" s="265">
        <f t="shared" si="5"/>
        <v>58580.289455547863</v>
      </c>
      <c r="J59" s="265">
        <f t="shared" si="5"/>
        <v>53944.607190071933</v>
      </c>
      <c r="K59" s="265">
        <f t="shared" si="5"/>
        <v>49616.696689083634</v>
      </c>
      <c r="L59" s="265">
        <f t="shared" si="5"/>
        <v>42201.666676404202</v>
      </c>
      <c r="M59" s="265">
        <f t="shared" si="5"/>
        <v>36985.986675855689</v>
      </c>
      <c r="O59" s="111">
        <v>3.1E-2</v>
      </c>
      <c r="P59" s="111">
        <v>0.03</v>
      </c>
      <c r="Q59" s="111">
        <v>2.9000000000000001E-2</v>
      </c>
      <c r="R59" s="111">
        <v>2.8000000000000001E-2</v>
      </c>
      <c r="S59" s="111">
        <v>2.5000000000000001E-2</v>
      </c>
      <c r="T59" s="111">
        <v>2.3E-2</v>
      </c>
    </row>
    <row r="60" spans="7:20">
      <c r="G60" s="111" t="s">
        <v>204</v>
      </c>
      <c r="H60" s="265">
        <f t="shared" si="5"/>
        <v>16905.526281423157</v>
      </c>
      <c r="I60" s="265">
        <f t="shared" si="5"/>
        <v>10692.095783004868</v>
      </c>
      <c r="J60" s="265">
        <f t="shared" si="5"/>
        <v>9353.2850778395041</v>
      </c>
      <c r="K60" s="265">
        <f t="shared" si="5"/>
        <v>8038.6943007310556</v>
      </c>
      <c r="L60" s="265">
        <f t="shared" si="5"/>
        <v>6777.2198722718549</v>
      </c>
      <c r="M60" s="265">
        <f t="shared" si="5"/>
        <v>5742.7937915742796</v>
      </c>
      <c r="O60" s="111">
        <v>2.5321888412017171E-2</v>
      </c>
      <c r="P60" s="111">
        <v>2.7179487179487181E-2</v>
      </c>
      <c r="Q60" s="111">
        <v>2.8486646884272999E-2</v>
      </c>
      <c r="R60" s="111">
        <v>2.9333333333333329E-2</v>
      </c>
      <c r="S60" s="111">
        <v>2.9629629629629631E-2</v>
      </c>
      <c r="T60" s="111">
        <v>3.0081300813008131E-2</v>
      </c>
    </row>
    <row r="61" spans="7:20">
      <c r="G61" s="111" t="s">
        <v>217</v>
      </c>
      <c r="H61" s="262">
        <v>74800</v>
      </c>
      <c r="I61" s="262">
        <v>74800</v>
      </c>
      <c r="J61" s="262">
        <v>74800</v>
      </c>
      <c r="K61" s="262">
        <v>74800</v>
      </c>
      <c r="L61" s="262">
        <v>74800</v>
      </c>
      <c r="M61" s="262">
        <v>74800</v>
      </c>
    </row>
    <row r="62" spans="7:20">
      <c r="G62" s="111" t="s">
        <v>218</v>
      </c>
      <c r="H62" s="266">
        <f t="shared" ref="H62:M62" si="6">H34*$O$81</f>
        <v>158000</v>
      </c>
      <c r="I62" s="266">
        <f t="shared" si="6"/>
        <v>102500</v>
      </c>
      <c r="J62" s="266">
        <f t="shared" si="6"/>
        <v>90500</v>
      </c>
      <c r="K62" s="266">
        <f t="shared" si="6"/>
        <v>78500</v>
      </c>
      <c r="L62" s="266">
        <f t="shared" si="6"/>
        <v>78500</v>
      </c>
      <c r="M62" s="266">
        <f t="shared" si="6"/>
        <v>78500</v>
      </c>
    </row>
    <row r="63" spans="7:20">
      <c r="G63" s="111" t="s">
        <v>221</v>
      </c>
      <c r="H63" s="262">
        <v>19400</v>
      </c>
      <c r="I63" s="262">
        <v>19400</v>
      </c>
      <c r="J63" s="262">
        <v>19400</v>
      </c>
      <c r="K63" s="262">
        <v>19400</v>
      </c>
      <c r="L63" s="262">
        <v>19400</v>
      </c>
      <c r="M63" s="262">
        <v>19400</v>
      </c>
    </row>
    <row r="64" spans="7:20">
      <c r="G64" s="111" t="s">
        <v>222</v>
      </c>
      <c r="H64" s="262">
        <v>244800</v>
      </c>
      <c r="I64" s="262">
        <v>235800</v>
      </c>
      <c r="J64" s="262">
        <v>226400</v>
      </c>
      <c r="K64" s="262">
        <v>219200</v>
      </c>
      <c r="L64" s="262">
        <v>211100</v>
      </c>
      <c r="M64" s="262">
        <v>211100</v>
      </c>
    </row>
    <row r="65" spans="7:13">
      <c r="G65" s="111" t="s">
        <v>223</v>
      </c>
      <c r="H65" s="262">
        <v>2000</v>
      </c>
      <c r="I65" s="262">
        <v>2000</v>
      </c>
      <c r="J65" s="262">
        <v>2000</v>
      </c>
      <c r="K65" s="262">
        <v>2000</v>
      </c>
      <c r="L65" s="262">
        <v>2000</v>
      </c>
      <c r="M65" s="262">
        <v>2000</v>
      </c>
    </row>
    <row r="66" spans="7:13">
      <c r="G66" s="111" t="s">
        <v>224</v>
      </c>
      <c r="H66" s="262">
        <v>2800</v>
      </c>
      <c r="I66" s="262">
        <v>3700</v>
      </c>
      <c r="J66" s="262">
        <v>3700</v>
      </c>
      <c r="K66" s="262">
        <v>3700</v>
      </c>
      <c r="L66" s="262">
        <v>3700</v>
      </c>
      <c r="M66" s="262">
        <v>3700</v>
      </c>
    </row>
    <row r="67" spans="7:13">
      <c r="G67" s="111" t="s">
        <v>225</v>
      </c>
      <c r="H67" s="262">
        <v>15000</v>
      </c>
      <c r="I67" s="262">
        <v>7300</v>
      </c>
      <c r="J67" s="262">
        <v>7100</v>
      </c>
      <c r="K67" s="262">
        <v>6900</v>
      </c>
      <c r="L67" s="262">
        <v>6700</v>
      </c>
      <c r="M67" s="262">
        <v>6700</v>
      </c>
    </row>
    <row r="68" spans="7:13">
      <c r="G68" s="111" t="s">
        <v>226</v>
      </c>
      <c r="H68" s="262">
        <v>31000</v>
      </c>
      <c r="I68" s="262">
        <v>31000</v>
      </c>
      <c r="J68" s="262">
        <v>31000</v>
      </c>
      <c r="K68" s="262">
        <v>31000</v>
      </c>
      <c r="L68" s="262">
        <v>31000</v>
      </c>
      <c r="M68" s="262">
        <v>31000</v>
      </c>
    </row>
    <row r="69" spans="7:13">
      <c r="G69" s="111" t="s">
        <v>227</v>
      </c>
      <c r="H69" s="262">
        <v>1000</v>
      </c>
      <c r="I69" s="262">
        <v>1000</v>
      </c>
      <c r="J69" s="262">
        <v>1000</v>
      </c>
      <c r="K69" s="262">
        <v>1000</v>
      </c>
      <c r="L69" s="262">
        <v>1000</v>
      </c>
      <c r="M69" s="262">
        <f>1000</f>
        <v>1000</v>
      </c>
    </row>
    <row r="70" spans="7:13">
      <c r="G70" s="111" t="s">
        <v>228</v>
      </c>
      <c r="H70" s="262">
        <v>500</v>
      </c>
      <c r="I70" s="262">
        <v>500</v>
      </c>
      <c r="J70" s="262">
        <v>400</v>
      </c>
      <c r="K70" s="262">
        <v>300</v>
      </c>
      <c r="L70" s="262">
        <v>300</v>
      </c>
      <c r="M70" s="262">
        <v>300</v>
      </c>
    </row>
    <row r="71" spans="7:13">
      <c r="G71" s="111" t="s">
        <v>229</v>
      </c>
      <c r="H71" s="262">
        <v>20000</v>
      </c>
      <c r="I71" s="262">
        <v>12700</v>
      </c>
      <c r="J71" s="262">
        <v>11400</v>
      </c>
      <c r="K71" s="262">
        <v>10400</v>
      </c>
      <c r="L71" s="262">
        <v>9400</v>
      </c>
      <c r="M71" s="262">
        <v>8700</v>
      </c>
    </row>
    <row r="72" spans="7:13">
      <c r="G72" s="111" t="s">
        <v>230</v>
      </c>
      <c r="H72" s="262">
        <v>16930</v>
      </c>
      <c r="I72" s="262">
        <v>12790</v>
      </c>
      <c r="J72" s="262">
        <v>11360</v>
      </c>
      <c r="K72" s="262">
        <v>10400</v>
      </c>
      <c r="L72" s="262">
        <v>9380</v>
      </c>
      <c r="M72" s="262">
        <v>8740</v>
      </c>
    </row>
    <row r="73" spans="7:13">
      <c r="G73" s="111" t="s">
        <v>231</v>
      </c>
      <c r="H73" s="262">
        <v>5000</v>
      </c>
      <c r="I73" s="262">
        <v>3750</v>
      </c>
      <c r="J73" s="262">
        <v>3000</v>
      </c>
      <c r="K73" s="262">
        <v>2500</v>
      </c>
      <c r="L73" s="262">
        <v>2125</v>
      </c>
      <c r="M73" s="262">
        <v>1875</v>
      </c>
    </row>
    <row r="74" spans="7:13">
      <c r="G74" s="111" t="s">
        <v>232</v>
      </c>
      <c r="H74" s="262">
        <v>0</v>
      </c>
      <c r="I74" s="262">
        <v>0</v>
      </c>
      <c r="J74" s="262"/>
      <c r="K74" s="262"/>
      <c r="L74" s="262"/>
      <c r="M74" s="262">
        <v>0</v>
      </c>
    </row>
    <row r="75" spans="7:13">
      <c r="G75" s="111" t="s">
        <v>233</v>
      </c>
      <c r="H75" s="262">
        <v>10</v>
      </c>
      <c r="I75" s="262">
        <v>10</v>
      </c>
      <c r="J75" s="262">
        <v>10</v>
      </c>
      <c r="K75" s="262">
        <v>10</v>
      </c>
      <c r="L75" s="262">
        <v>10</v>
      </c>
      <c r="M75" s="262">
        <v>10</v>
      </c>
    </row>
    <row r="76" spans="7:13">
      <c r="G76" s="111" t="s">
        <v>234</v>
      </c>
      <c r="H76" s="262">
        <v>100</v>
      </c>
      <c r="I76" s="262">
        <v>100</v>
      </c>
      <c r="J76" s="262">
        <v>100</v>
      </c>
      <c r="K76" s="262">
        <v>100</v>
      </c>
      <c r="L76" s="262">
        <v>100</v>
      </c>
      <c r="M76" s="262">
        <v>100</v>
      </c>
    </row>
    <row r="77" spans="7:13">
      <c r="G77" s="111" t="s">
        <v>235</v>
      </c>
      <c r="H77" s="262">
        <v>1335</v>
      </c>
      <c r="I77" s="262">
        <v>1335</v>
      </c>
      <c r="J77" s="262">
        <v>1335</v>
      </c>
      <c r="K77" s="262">
        <v>1335</v>
      </c>
      <c r="L77" s="262">
        <v>1335</v>
      </c>
      <c r="M77" s="262">
        <v>1335</v>
      </c>
    </row>
    <row r="78" spans="7:13">
      <c r="G78" s="111" t="s">
        <v>236</v>
      </c>
      <c r="H78" s="262">
        <v>1000</v>
      </c>
      <c r="I78" s="262">
        <v>1000</v>
      </c>
      <c r="J78" s="262">
        <v>1000</v>
      </c>
      <c r="K78" s="262">
        <v>1000</v>
      </c>
      <c r="L78" s="262">
        <v>1000</v>
      </c>
      <c r="M78" s="262">
        <v>1000</v>
      </c>
    </row>
    <row r="79" spans="7:13">
      <c r="G79" s="111" t="s">
        <v>237</v>
      </c>
      <c r="H79" s="262">
        <v>2000</v>
      </c>
      <c r="I79" s="262">
        <v>2000</v>
      </c>
      <c r="J79" s="262">
        <v>2000</v>
      </c>
      <c r="K79" s="262">
        <v>2000</v>
      </c>
      <c r="L79" s="262">
        <v>2000</v>
      </c>
      <c r="M79" s="262">
        <v>2000</v>
      </c>
    </row>
    <row r="80" spans="7:13">
      <c r="G80" s="111" t="s">
        <v>238</v>
      </c>
      <c r="H80" s="262">
        <v>0</v>
      </c>
      <c r="I80" s="262">
        <v>0</v>
      </c>
      <c r="J80" s="262">
        <v>0</v>
      </c>
      <c r="K80" s="262">
        <v>0</v>
      </c>
      <c r="L80" s="262">
        <v>0</v>
      </c>
      <c r="M80" s="262">
        <v>0</v>
      </c>
    </row>
    <row r="81" spans="1:15">
      <c r="G81" s="111" t="s">
        <v>239</v>
      </c>
      <c r="H81" s="262">
        <v>61600</v>
      </c>
      <c r="I81" s="262">
        <v>61600</v>
      </c>
      <c r="J81" s="262">
        <v>61600</v>
      </c>
      <c r="K81" s="262">
        <v>61600</v>
      </c>
      <c r="L81" s="262">
        <v>61600</v>
      </c>
      <c r="M81" s="262">
        <v>61600</v>
      </c>
      <c r="O81" s="111">
        <v>0.05</v>
      </c>
    </row>
    <row r="82" spans="1:15">
      <c r="G82" s="111" t="s">
        <v>240</v>
      </c>
      <c r="H82" s="262">
        <v>26592</v>
      </c>
      <c r="I82" s="262">
        <v>26592</v>
      </c>
      <c r="J82" s="262">
        <v>26592</v>
      </c>
      <c r="K82" s="262">
        <v>26592</v>
      </c>
      <c r="L82" s="262">
        <v>26592</v>
      </c>
      <c r="M82" s="262">
        <v>26592</v>
      </c>
    </row>
    <row r="84" spans="1:15">
      <c r="A84" s="111" t="s">
        <v>242</v>
      </c>
    </row>
    <row r="85" spans="1:15">
      <c r="B85" s="111">
        <v>2010</v>
      </c>
      <c r="C85" s="111">
        <v>2018</v>
      </c>
      <c r="D85" s="111">
        <v>2030</v>
      </c>
      <c r="F85" s="111">
        <v>2050</v>
      </c>
      <c r="I85" s="111" t="s">
        <v>243</v>
      </c>
      <c r="J85" s="111">
        <v>1118</v>
      </c>
      <c r="K85" s="111" t="s">
        <v>244</v>
      </c>
    </row>
    <row r="86" spans="1:15">
      <c r="A86" s="111" t="s">
        <v>245</v>
      </c>
      <c r="B86" s="111">
        <v>1913</v>
      </c>
      <c r="C86" s="111">
        <v>1497</v>
      </c>
      <c r="D86" s="111">
        <v>800</v>
      </c>
      <c r="E86" s="111">
        <v>1350</v>
      </c>
      <c r="F86" s="111">
        <v>650</v>
      </c>
      <c r="G86" s="111">
        <v>1000</v>
      </c>
      <c r="I86" s="111">
        <v>2018</v>
      </c>
      <c r="J86" s="111" t="s">
        <v>246</v>
      </c>
    </row>
    <row r="87" spans="1:15">
      <c r="A87" s="111" t="s">
        <v>247</v>
      </c>
      <c r="B87" s="111">
        <v>4572</v>
      </c>
      <c r="C87" s="111">
        <v>4353</v>
      </c>
      <c r="D87" s="111">
        <v>1700</v>
      </c>
      <c r="E87" s="111">
        <v>3200</v>
      </c>
      <c r="F87" s="111">
        <v>1400</v>
      </c>
      <c r="G87" s="111">
        <v>2800</v>
      </c>
    </row>
    <row r="88" spans="1:15">
      <c r="A88" s="111" t="s">
        <v>204</v>
      </c>
      <c r="B88" s="111">
        <v>4621</v>
      </c>
      <c r="C88" s="111">
        <v>1210</v>
      </c>
      <c r="D88" s="111">
        <v>340</v>
      </c>
      <c r="E88" s="111">
        <v>834</v>
      </c>
      <c r="F88" s="111">
        <v>165</v>
      </c>
      <c r="G88" s="111">
        <v>481</v>
      </c>
    </row>
    <row r="89" spans="1:15">
      <c r="I89" s="111" t="s">
        <v>248</v>
      </c>
      <c r="J89" s="111" t="s">
        <v>249</v>
      </c>
    </row>
    <row r="90" spans="1:15">
      <c r="A90" s="111" t="s">
        <v>245</v>
      </c>
      <c r="B90" s="268">
        <f t="shared" ref="B90:G92" si="7">B86*$J$85</f>
        <v>2138734</v>
      </c>
      <c r="C90" s="268">
        <f t="shared" si="7"/>
        <v>1673646</v>
      </c>
      <c r="D90" s="268">
        <f t="shared" si="7"/>
        <v>894400</v>
      </c>
      <c r="E90" s="268">
        <f t="shared" si="7"/>
        <v>1509300</v>
      </c>
      <c r="F90" s="268">
        <f t="shared" si="7"/>
        <v>726700</v>
      </c>
      <c r="G90" s="268">
        <f t="shared" si="7"/>
        <v>1118000</v>
      </c>
      <c r="I90" s="111">
        <f>(D90/C90)^(1/12)</f>
        <v>0.94912267469667821</v>
      </c>
      <c r="J90" s="111">
        <f>(F90/D90)^(1/20)</f>
        <v>0.98967173837254507</v>
      </c>
    </row>
    <row r="91" spans="1:15">
      <c r="A91" s="111" t="s">
        <v>247</v>
      </c>
      <c r="B91" s="268">
        <f t="shared" si="7"/>
        <v>5111496</v>
      </c>
      <c r="C91" s="268">
        <f t="shared" si="7"/>
        <v>4866654</v>
      </c>
      <c r="D91" s="268">
        <f t="shared" si="7"/>
        <v>1900600</v>
      </c>
      <c r="E91" s="268">
        <f t="shared" si="7"/>
        <v>3577600</v>
      </c>
      <c r="F91" s="268">
        <f t="shared" si="7"/>
        <v>1565200</v>
      </c>
      <c r="G91" s="268">
        <f t="shared" si="7"/>
        <v>3130400</v>
      </c>
      <c r="I91" s="111">
        <f>(D91/C91)^(1/12)</f>
        <v>0.92463789378374694</v>
      </c>
      <c r="J91" s="111">
        <f>(F91/D91)^(1/20)</f>
        <v>0.99033916786527743</v>
      </c>
    </row>
    <row r="92" spans="1:15">
      <c r="A92" s="111" t="s">
        <v>204</v>
      </c>
      <c r="B92" s="268">
        <f t="shared" si="7"/>
        <v>5166278</v>
      </c>
      <c r="C92" s="268">
        <f t="shared" si="7"/>
        <v>1352780</v>
      </c>
      <c r="D92" s="268">
        <f t="shared" si="7"/>
        <v>380120</v>
      </c>
      <c r="E92" s="268">
        <f t="shared" si="7"/>
        <v>932412</v>
      </c>
      <c r="F92" s="268">
        <f t="shared" si="7"/>
        <v>184470</v>
      </c>
      <c r="G92" s="268">
        <f t="shared" si="7"/>
        <v>537758</v>
      </c>
      <c r="I92" s="111">
        <f>(D92/C92)^(1/12)</f>
        <v>0.8996172939104361</v>
      </c>
      <c r="J92" s="111">
        <f>(F92/D92)^(1/20)</f>
        <v>0.96449560136039614</v>
      </c>
    </row>
    <row r="94" spans="1:15">
      <c r="B94" s="111">
        <v>2018</v>
      </c>
      <c r="C94" s="111">
        <v>2020</v>
      </c>
      <c r="D94" s="111">
        <v>2025</v>
      </c>
      <c r="E94" s="111">
        <v>2030</v>
      </c>
      <c r="F94" s="111">
        <v>2035</v>
      </c>
      <c r="G94" s="111">
        <v>2040</v>
      </c>
      <c r="H94" s="111">
        <v>2045</v>
      </c>
      <c r="I94" s="111">
        <v>2050</v>
      </c>
    </row>
    <row r="95" spans="1:15">
      <c r="A95" s="111" t="s">
        <v>245</v>
      </c>
      <c r="B95" s="268">
        <v>2500000</v>
      </c>
      <c r="C95" s="268"/>
      <c r="D95" s="269">
        <f>B95*$I90^7</f>
        <v>1734588.452518486</v>
      </c>
      <c r="E95" s="269">
        <f>D95*$I90^5</f>
        <v>1336005.3440213762</v>
      </c>
      <c r="F95" s="268">
        <f t="shared" ref="F95:I97" si="8">E95*$J90^5</f>
        <v>1268422.7936646235</v>
      </c>
      <c r="G95" s="268">
        <f t="shared" si="8"/>
        <v>1204258.9430407442</v>
      </c>
      <c r="H95" s="268">
        <f t="shared" si="8"/>
        <v>1143340.8553812695</v>
      </c>
      <c r="I95" s="268">
        <f t="shared" si="8"/>
        <v>1085504.3420173672</v>
      </c>
      <c r="J95" s="268"/>
      <c r="K95" s="268">
        <v>47500</v>
      </c>
      <c r="L95" s="270">
        <f>K95/B95</f>
        <v>1.9E-2</v>
      </c>
    </row>
    <row r="96" spans="1:15">
      <c r="A96" s="111" t="s">
        <v>247</v>
      </c>
      <c r="B96" s="268">
        <v>5000000</v>
      </c>
      <c r="C96" s="268"/>
      <c r="D96" s="269">
        <f>B96*$I91^7</f>
        <v>2889161.5022247336</v>
      </c>
      <c r="E96" s="269">
        <f>D96*$I91^5</f>
        <v>1952676.3151849292</v>
      </c>
      <c r="F96" s="268">
        <f t="shared" si="8"/>
        <v>1860158.8686231701</v>
      </c>
      <c r="G96" s="268">
        <f t="shared" si="8"/>
        <v>1772024.8817529867</v>
      </c>
      <c r="H96" s="268">
        <f t="shared" si="8"/>
        <v>1688066.6670561677</v>
      </c>
      <c r="I96" s="268">
        <f t="shared" si="8"/>
        <v>1608086.3772111172</v>
      </c>
      <c r="J96" s="268"/>
      <c r="K96" s="268">
        <v>210600</v>
      </c>
      <c r="L96" s="270">
        <f>K96/B96</f>
        <v>4.2119999999999998E-2</v>
      </c>
    </row>
    <row r="97" spans="1:12">
      <c r="A97" s="111" t="s">
        <v>204</v>
      </c>
      <c r="B97" s="268">
        <v>1400000</v>
      </c>
      <c r="C97" s="268"/>
      <c r="D97" s="269">
        <f>B97*$I92^7</f>
        <v>667625.02094433818</v>
      </c>
      <c r="E97" s="269">
        <f>D97*$I92^5</f>
        <v>393388.42975206586</v>
      </c>
      <c r="F97" s="268">
        <f t="shared" si="8"/>
        <v>328339.27825332416</v>
      </c>
      <c r="G97" s="268">
        <f t="shared" si="8"/>
        <v>274046.39661583153</v>
      </c>
      <c r="H97" s="268">
        <f t="shared" si="8"/>
        <v>228731.17068917508</v>
      </c>
      <c r="I97" s="268">
        <f t="shared" si="8"/>
        <v>190909.09090909085</v>
      </c>
      <c r="J97" s="268"/>
      <c r="K97" s="268">
        <v>30000</v>
      </c>
      <c r="L97" s="270">
        <f>K97/B97</f>
        <v>2.1428571428571429E-2</v>
      </c>
    </row>
  </sheetData>
  <sheetProtection algorithmName="SHA-512" hashValue="Ez4+Fh64iyEXCs0WV458PfwAPmxPDMhyRkdeVnvKjpk0zoroLTYRUsM1+ue9IfveLdkXgn8CY+I4Aam7v7Oyzg==" saltValue="OWgh3bjYxiN9KGOXcdrxJg==" spinCount="100000" sheet="1" objects="1" scenarios="1"/>
  <phoneticPr fontId="6" type="noConversion"/>
  <dataValidations count="1">
    <dataValidation type="list" showInputMessage="1" showErrorMessage="1" sqref="A1" xr:uid="{00000000-0002-0000-0400-000000000000}">
      <formula1>$H$29:$M$29</formula1>
    </dataValidation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rgb="FF92D050"/>
  </sheetPr>
  <dimension ref="A1:S53"/>
  <sheetViews>
    <sheetView topLeftCell="A46" zoomScale="85" zoomScaleNormal="85" workbookViewId="0">
      <selection activeCell="J27" sqref="J27"/>
    </sheetView>
  </sheetViews>
  <sheetFormatPr defaultRowHeight="16.5"/>
  <cols>
    <col min="1" max="1" width="18.125" customWidth="1"/>
    <col min="2" max="2" width="10" bestFit="1" customWidth="1"/>
    <col min="6" max="6" width="12.625" bestFit="1" customWidth="1"/>
    <col min="7" max="7" width="11.5" bestFit="1" customWidth="1"/>
    <col min="8" max="8" width="12.625" bestFit="1" customWidth="1"/>
    <col min="9" max="9" width="11.5" bestFit="1" customWidth="1"/>
    <col min="10" max="10" width="9.375" bestFit="1" customWidth="1"/>
  </cols>
  <sheetData>
    <row r="1" spans="1:19">
      <c r="A1" s="130">
        <f>costs!A1</f>
        <v>2050</v>
      </c>
      <c r="B1" s="130" t="s">
        <v>250</v>
      </c>
      <c r="C1" s="130" t="s">
        <v>251</v>
      </c>
      <c r="D1" s="130" t="s">
        <v>252</v>
      </c>
      <c r="E1" s="130" t="s">
        <v>253</v>
      </c>
      <c r="F1" s="130" t="s">
        <v>254</v>
      </c>
      <c r="G1" s="130" t="s">
        <v>255</v>
      </c>
      <c r="H1" t="s">
        <v>256</v>
      </c>
    </row>
    <row r="2" spans="1:19">
      <c r="A2" s="130" t="s">
        <v>212</v>
      </c>
      <c r="B2" s="130">
        <f t="shared" ref="B2:B24" si="0">INDEX($B$31:$G$53,I2,MATCH($A$1,$B$30:$G$30,1))</f>
        <v>2600</v>
      </c>
      <c r="C2" s="130"/>
      <c r="D2" s="130"/>
      <c r="E2" s="130"/>
      <c r="F2" s="130"/>
      <c r="G2" s="130"/>
      <c r="I2">
        <v>1</v>
      </c>
      <c r="O2" t="s">
        <v>257</v>
      </c>
      <c r="P2" t="s">
        <v>258</v>
      </c>
      <c r="Q2" t="s">
        <v>259</v>
      </c>
      <c r="R2" t="s">
        <v>260</v>
      </c>
      <c r="S2" t="s">
        <v>261</v>
      </c>
    </row>
    <row r="3" spans="1:19">
      <c r="A3" s="130" t="s">
        <v>214</v>
      </c>
      <c r="B3" s="130">
        <f t="shared" si="0"/>
        <v>124</v>
      </c>
      <c r="C3" s="130"/>
      <c r="D3" s="130"/>
      <c r="E3" s="130"/>
      <c r="F3" s="130"/>
      <c r="G3" s="130"/>
      <c r="I3">
        <v>2</v>
      </c>
      <c r="N3" s="122">
        <v>2020</v>
      </c>
      <c r="O3" s="122">
        <v>2025</v>
      </c>
      <c r="P3" s="122">
        <v>2030</v>
      </c>
      <c r="Q3">
        <v>2034</v>
      </c>
      <c r="R3" s="122">
        <v>2035</v>
      </c>
      <c r="S3" s="122">
        <v>2040</v>
      </c>
    </row>
    <row r="4" spans="1:19">
      <c r="A4" s="130" t="s">
        <v>204</v>
      </c>
      <c r="B4" s="130">
        <f t="shared" si="0"/>
        <v>9330</v>
      </c>
      <c r="C4" s="130"/>
      <c r="D4" s="130"/>
      <c r="E4" s="130"/>
      <c r="F4" s="130"/>
      <c r="G4" s="130"/>
      <c r="I4">
        <v>3</v>
      </c>
      <c r="M4" t="s">
        <v>204</v>
      </c>
      <c r="N4" s="271">
        <v>9.3000000000000007</v>
      </c>
      <c r="O4" s="271">
        <v>19.5</v>
      </c>
      <c r="P4" s="271">
        <v>36.5</v>
      </c>
      <c r="Q4" s="272"/>
      <c r="R4" s="271">
        <f>(S4+P4)/2</f>
        <v>114.75</v>
      </c>
      <c r="S4" s="271">
        <v>193</v>
      </c>
    </row>
    <row r="5" spans="1:19">
      <c r="A5" s="130" t="s">
        <v>217</v>
      </c>
      <c r="B5" s="130">
        <f t="shared" si="0"/>
        <v>10000</v>
      </c>
      <c r="C5" s="130">
        <v>0.5</v>
      </c>
      <c r="D5" s="130"/>
      <c r="E5" s="130">
        <v>0.4</v>
      </c>
      <c r="F5" s="130"/>
      <c r="G5" s="130"/>
      <c r="I5">
        <v>4</v>
      </c>
      <c r="M5" t="s">
        <v>262</v>
      </c>
      <c r="N5" s="271">
        <v>2.6</v>
      </c>
      <c r="O5" s="271">
        <f>(P5+N5)/2</f>
        <v>4.1500000000000004</v>
      </c>
      <c r="P5" s="271">
        <v>5.7</v>
      </c>
      <c r="Q5" s="272"/>
      <c r="R5" s="271">
        <f>(S5+P5)/2</f>
        <v>7.85</v>
      </c>
      <c r="S5" s="271">
        <f>S7-S6</f>
        <v>10</v>
      </c>
    </row>
    <row r="6" spans="1:19">
      <c r="A6" s="130" t="s">
        <v>218</v>
      </c>
      <c r="B6" s="130">
        <f t="shared" si="0"/>
        <v>0</v>
      </c>
      <c r="C6" s="130">
        <v>0.5</v>
      </c>
      <c r="D6" s="130"/>
      <c r="E6" s="130">
        <v>0.4</v>
      </c>
      <c r="F6" s="130"/>
      <c r="G6" s="130"/>
      <c r="I6">
        <v>5</v>
      </c>
      <c r="M6" t="s">
        <v>263</v>
      </c>
      <c r="N6" s="271">
        <v>0.1</v>
      </c>
      <c r="O6" s="271">
        <f>O7-O5</f>
        <v>4.25</v>
      </c>
      <c r="P6" s="271">
        <v>12</v>
      </c>
      <c r="Q6" s="272">
        <v>20</v>
      </c>
      <c r="R6" s="271">
        <v>22</v>
      </c>
      <c r="S6" s="271">
        <f>((Q6-P6)/4)*6+Q6</f>
        <v>32</v>
      </c>
    </row>
    <row r="7" spans="1:19">
      <c r="A7" s="130" t="s">
        <v>221</v>
      </c>
      <c r="B7" s="130">
        <f t="shared" si="0"/>
        <v>0</v>
      </c>
      <c r="C7" s="130">
        <v>0.53</v>
      </c>
      <c r="D7" s="130"/>
      <c r="E7" s="130"/>
      <c r="F7" s="130"/>
      <c r="G7" s="130"/>
      <c r="I7">
        <v>6</v>
      </c>
      <c r="M7" t="s">
        <v>264</v>
      </c>
      <c r="N7" s="271">
        <v>2.7</v>
      </c>
      <c r="O7" s="271">
        <v>8.4</v>
      </c>
      <c r="P7" s="271">
        <v>17.7</v>
      </c>
      <c r="Q7" s="272"/>
      <c r="R7" s="271">
        <f>R5+R6</f>
        <v>29.85</v>
      </c>
      <c r="S7" s="271">
        <v>42</v>
      </c>
    </row>
    <row r="8" spans="1:19">
      <c r="A8" s="130" t="s">
        <v>222</v>
      </c>
      <c r="B8" s="130">
        <f t="shared" si="0"/>
        <v>0</v>
      </c>
      <c r="C8" s="130">
        <v>0.5</v>
      </c>
      <c r="D8" s="130"/>
      <c r="E8" s="130"/>
      <c r="F8" s="130"/>
      <c r="G8" s="130"/>
      <c r="I8">
        <v>7</v>
      </c>
    </row>
    <row r="9" spans="1:19">
      <c r="A9" s="130" t="s">
        <v>223</v>
      </c>
      <c r="B9" s="130">
        <f t="shared" si="0"/>
        <v>0</v>
      </c>
      <c r="C9" s="130"/>
      <c r="D9" s="130">
        <v>1</v>
      </c>
      <c r="E9" s="130">
        <v>3.5</v>
      </c>
      <c r="F9" s="130"/>
      <c r="G9" s="130"/>
      <c r="I9">
        <v>8</v>
      </c>
    </row>
    <row r="10" spans="1:19">
      <c r="A10" s="130" t="s">
        <v>224</v>
      </c>
      <c r="B10" s="130">
        <f t="shared" si="0"/>
        <v>0</v>
      </c>
      <c r="C10" s="130"/>
      <c r="D10" s="130">
        <v>1</v>
      </c>
      <c r="E10" s="130">
        <v>1</v>
      </c>
      <c r="F10" s="130"/>
      <c r="G10" s="130"/>
      <c r="I10">
        <v>9</v>
      </c>
    </row>
    <row r="11" spans="1:19">
      <c r="A11" s="130" t="s">
        <v>225</v>
      </c>
      <c r="B11" s="130">
        <f t="shared" si="0"/>
        <v>0</v>
      </c>
      <c r="C11" s="130"/>
      <c r="D11" s="130"/>
      <c r="E11" s="130">
        <v>3</v>
      </c>
      <c r="F11" s="130"/>
      <c r="G11" s="130"/>
      <c r="I11">
        <v>10</v>
      </c>
    </row>
    <row r="12" spans="1:19">
      <c r="A12" s="130" t="s">
        <v>227</v>
      </c>
      <c r="B12" s="130">
        <f t="shared" si="0"/>
        <v>0</v>
      </c>
      <c r="C12" s="130"/>
      <c r="D12" s="130"/>
      <c r="E12" s="130"/>
      <c r="F12" s="2"/>
      <c r="G12" s="130"/>
      <c r="I12">
        <v>11</v>
      </c>
    </row>
    <row r="13" spans="1:19">
      <c r="A13" s="130" t="s">
        <v>226</v>
      </c>
      <c r="B13" s="130">
        <f t="shared" si="0"/>
        <v>0</v>
      </c>
      <c r="C13" s="130"/>
      <c r="D13" s="130"/>
      <c r="E13" s="130"/>
      <c r="F13" s="2"/>
      <c r="G13" s="130"/>
      <c r="I13">
        <v>12</v>
      </c>
    </row>
    <row r="14" spans="1:19">
      <c r="A14" s="130" t="s">
        <v>228</v>
      </c>
      <c r="B14" s="130">
        <f t="shared" si="0"/>
        <v>0</v>
      </c>
      <c r="C14" s="130"/>
      <c r="D14" s="130"/>
      <c r="E14" s="130"/>
      <c r="F14" s="130"/>
      <c r="G14" s="130"/>
      <c r="I14">
        <v>13</v>
      </c>
    </row>
    <row r="15" spans="1:19">
      <c r="A15" s="130" t="s">
        <v>229</v>
      </c>
      <c r="B15" s="130">
        <f t="shared" si="0"/>
        <v>0</v>
      </c>
      <c r="C15" s="130"/>
      <c r="D15" s="130">
        <v>0.7</v>
      </c>
      <c r="E15" s="130"/>
      <c r="F15" s="130"/>
      <c r="G15" s="130"/>
      <c r="I15">
        <v>14</v>
      </c>
    </row>
    <row r="16" spans="1:19">
      <c r="A16" s="130" t="s">
        <v>230</v>
      </c>
      <c r="B16" s="130">
        <f t="shared" si="0"/>
        <v>0</v>
      </c>
      <c r="C16" s="130"/>
      <c r="D16" s="130"/>
      <c r="E16" s="130"/>
      <c r="F16" s="130"/>
      <c r="G16" s="130"/>
      <c r="I16">
        <v>15</v>
      </c>
    </row>
    <row r="17" spans="1:19">
      <c r="A17" s="130" t="s">
        <v>231</v>
      </c>
      <c r="B17" s="130">
        <f t="shared" si="0"/>
        <v>0</v>
      </c>
      <c r="C17" s="130">
        <v>0.9</v>
      </c>
      <c r="D17" s="130">
        <v>0.9</v>
      </c>
      <c r="E17" s="130"/>
      <c r="F17" s="130"/>
      <c r="G17" s="130"/>
      <c r="I17">
        <v>16</v>
      </c>
    </row>
    <row r="18" spans="1:19">
      <c r="A18" s="130" t="s">
        <v>232</v>
      </c>
      <c r="B18" s="130">
        <f t="shared" si="0"/>
        <v>0</v>
      </c>
      <c r="C18" s="130"/>
      <c r="D18" s="130"/>
      <c r="E18" s="130"/>
      <c r="F18" s="130"/>
      <c r="G18" s="130"/>
      <c r="I18">
        <v>17</v>
      </c>
    </row>
    <row r="19" spans="1:19">
      <c r="A19" s="130" t="s">
        <v>233</v>
      </c>
      <c r="B19" s="130">
        <f t="shared" si="0"/>
        <v>0</v>
      </c>
      <c r="C19" s="130"/>
      <c r="D19" s="130"/>
      <c r="E19" s="130"/>
      <c r="F19" s="130"/>
      <c r="G19" s="130"/>
      <c r="I19">
        <v>18</v>
      </c>
    </row>
    <row r="20" spans="1:19">
      <c r="A20" s="130" t="s">
        <v>234</v>
      </c>
      <c r="B20" s="130">
        <f t="shared" si="0"/>
        <v>300</v>
      </c>
      <c r="C20" s="130"/>
      <c r="D20" s="130"/>
      <c r="E20" s="130"/>
      <c r="F20" s="130"/>
      <c r="G20" s="130"/>
      <c r="I20">
        <v>19</v>
      </c>
    </row>
    <row r="21" spans="1:19">
      <c r="A21" s="130" t="s">
        <v>235</v>
      </c>
      <c r="B21" s="130">
        <f t="shared" si="0"/>
        <v>6700</v>
      </c>
      <c r="C21" s="130">
        <v>0.9</v>
      </c>
      <c r="D21" s="130">
        <v>0.9</v>
      </c>
      <c r="E21" s="130"/>
      <c r="F21" s="3">
        <v>80400</v>
      </c>
      <c r="G21" s="130"/>
      <c r="I21">
        <v>20</v>
      </c>
    </row>
    <row r="22" spans="1:19">
      <c r="A22" s="130" t="s">
        <v>236</v>
      </c>
      <c r="B22" s="130">
        <f t="shared" si="0"/>
        <v>8000</v>
      </c>
      <c r="C22" s="130"/>
      <c r="D22" s="130"/>
      <c r="E22" s="130"/>
      <c r="F22" s="130"/>
      <c r="G22" s="130"/>
      <c r="I22">
        <v>21</v>
      </c>
    </row>
    <row r="23" spans="1:19">
      <c r="A23" s="130" t="s">
        <v>238</v>
      </c>
      <c r="B23" s="130">
        <f t="shared" si="0"/>
        <v>72905.107333483844</v>
      </c>
      <c r="C23" s="130"/>
      <c r="D23" s="130"/>
      <c r="E23" s="130"/>
      <c r="F23" s="130"/>
      <c r="G23" s="130"/>
      <c r="I23">
        <v>22</v>
      </c>
    </row>
    <row r="24" spans="1:19">
      <c r="A24" s="130" t="s">
        <v>237</v>
      </c>
      <c r="B24" s="130">
        <f t="shared" si="0"/>
        <v>0</v>
      </c>
      <c r="C24" s="130"/>
      <c r="D24" s="130">
        <v>1</v>
      </c>
      <c r="E24" s="130">
        <v>1</v>
      </c>
      <c r="F24" s="130"/>
      <c r="G24" s="130"/>
      <c r="I24">
        <v>23</v>
      </c>
    </row>
    <row r="30" spans="1:19">
      <c r="B30">
        <v>2025</v>
      </c>
      <c r="C30">
        <v>2030</v>
      </c>
      <c r="D30">
        <v>2035</v>
      </c>
      <c r="E30">
        <v>2040</v>
      </c>
      <c r="F30">
        <v>2045</v>
      </c>
      <c r="G30">
        <v>2050</v>
      </c>
      <c r="H30" t="s">
        <v>265</v>
      </c>
      <c r="L30" s="273">
        <v>107699</v>
      </c>
      <c r="N30">
        <v>2030</v>
      </c>
      <c r="O30">
        <v>2035</v>
      </c>
      <c r="P30">
        <v>2040</v>
      </c>
      <c r="Q30">
        <v>2045</v>
      </c>
      <c r="R30">
        <v>2050</v>
      </c>
    </row>
    <row r="31" spans="1:19">
      <c r="A31" s="114" t="s">
        <v>212</v>
      </c>
      <c r="B31" s="274">
        <v>2600</v>
      </c>
      <c r="C31" s="274">
        <v>2600</v>
      </c>
      <c r="D31" s="274">
        <v>2600</v>
      </c>
      <c r="E31" s="274">
        <v>2600</v>
      </c>
      <c r="F31" s="274">
        <v>2600</v>
      </c>
      <c r="G31" s="274">
        <v>2600</v>
      </c>
      <c r="H31" s="253">
        <f>G31+20000</f>
        <v>22600</v>
      </c>
      <c r="I31" s="253"/>
      <c r="J31" s="254">
        <f>H32+H31</f>
        <v>62724</v>
      </c>
      <c r="L31" s="273">
        <v>70081</v>
      </c>
      <c r="N31" s="254"/>
      <c r="O31">
        <f>D31-C31</f>
        <v>0</v>
      </c>
      <c r="S31" s="254">
        <f>SUM(N31:R31)</f>
        <v>0</v>
      </c>
    </row>
    <row r="32" spans="1:19">
      <c r="A32" s="114" t="s">
        <v>214</v>
      </c>
      <c r="B32" s="274">
        <v>124</v>
      </c>
      <c r="C32" s="274">
        <v>124</v>
      </c>
      <c r="D32" s="274">
        <v>124</v>
      </c>
      <c r="E32" s="274">
        <v>124</v>
      </c>
      <c r="F32" s="274">
        <v>124</v>
      </c>
      <c r="G32" s="274">
        <v>124</v>
      </c>
      <c r="H32" s="253">
        <f>G32+40000</f>
        <v>40124</v>
      </c>
      <c r="I32" s="253">
        <f>G32+28931</f>
        <v>29055</v>
      </c>
      <c r="J32" s="254">
        <f>H33</f>
        <v>69330</v>
      </c>
      <c r="L32" s="273">
        <v>354337</v>
      </c>
      <c r="N32" s="254">
        <v>4600</v>
      </c>
      <c r="O32">
        <f>D32-C32</f>
        <v>0</v>
      </c>
      <c r="P32">
        <f>E32-D32</f>
        <v>0</v>
      </c>
      <c r="S32" s="254">
        <f>SUM(N32:R32)</f>
        <v>4600</v>
      </c>
    </row>
    <row r="33" spans="1:12">
      <c r="A33" s="100" t="s">
        <v>204</v>
      </c>
      <c r="B33" s="275">
        <v>9330</v>
      </c>
      <c r="C33" s="275">
        <v>9330</v>
      </c>
      <c r="D33" s="275">
        <v>9330</v>
      </c>
      <c r="E33" s="275">
        <v>9330</v>
      </c>
      <c r="F33" s="275">
        <v>9330</v>
      </c>
      <c r="G33" s="275">
        <v>9330</v>
      </c>
      <c r="H33" s="253">
        <f>G33+60000</f>
        <v>69330</v>
      </c>
      <c r="I33" s="253">
        <f>G33+60000</f>
        <v>69330</v>
      </c>
      <c r="L33" s="273">
        <v>13236</v>
      </c>
    </row>
    <row r="34" spans="1:12">
      <c r="A34" s="100" t="s">
        <v>217</v>
      </c>
      <c r="B34" s="100">
        <v>10000</v>
      </c>
      <c r="C34" s="100">
        <v>10000</v>
      </c>
      <c r="D34" s="100">
        <v>10000</v>
      </c>
      <c r="E34" s="100">
        <v>10000</v>
      </c>
      <c r="F34" s="100">
        <v>10000</v>
      </c>
      <c r="G34" s="100">
        <v>10000</v>
      </c>
      <c r="H34" s="253">
        <f>G34+1662</f>
        <v>11662</v>
      </c>
      <c r="I34" s="253">
        <f>G34+2709</f>
        <v>12709</v>
      </c>
      <c r="L34" s="273">
        <f>$T$8+V36</f>
        <v>0</v>
      </c>
    </row>
    <row r="35" spans="1:12">
      <c r="A35" s="100" t="s">
        <v>218</v>
      </c>
      <c r="B35" s="100"/>
      <c r="C35" s="100"/>
      <c r="D35" s="100"/>
      <c r="E35" s="100"/>
      <c r="F35" s="100"/>
      <c r="G35" s="129">
        <v>0</v>
      </c>
      <c r="H35" s="253"/>
      <c r="I35" s="253"/>
      <c r="L35" s="273">
        <v>0</v>
      </c>
    </row>
    <row r="36" spans="1:12">
      <c r="A36" s="130" t="s">
        <v>221</v>
      </c>
      <c r="B36" s="130"/>
      <c r="C36" s="130"/>
      <c r="D36" s="130"/>
      <c r="E36" s="130"/>
      <c r="F36" s="130"/>
      <c r="G36" s="128"/>
      <c r="H36" s="253">
        <v>0</v>
      </c>
      <c r="I36" s="253">
        <v>903</v>
      </c>
      <c r="L36" s="273"/>
    </row>
    <row r="37" spans="1:12">
      <c r="A37" s="130" t="s">
        <v>222</v>
      </c>
      <c r="B37" s="130">
        <v>0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253">
        <f>G37</f>
        <v>0</v>
      </c>
      <c r="I37" s="253"/>
      <c r="L37" s="273"/>
    </row>
    <row r="38" spans="1:12">
      <c r="A38" s="100" t="s">
        <v>223</v>
      </c>
      <c r="B38" s="100"/>
      <c r="C38" s="100"/>
      <c r="D38" s="100"/>
      <c r="E38" s="100"/>
      <c r="F38" s="100"/>
      <c r="G38" s="100"/>
      <c r="H38" s="253">
        <f>G38+1659</f>
        <v>1659</v>
      </c>
      <c r="I38" s="253">
        <f>G38+1181</f>
        <v>1181</v>
      </c>
      <c r="L38" s="273">
        <v>3997</v>
      </c>
    </row>
    <row r="39" spans="1:12">
      <c r="A39" s="130" t="s">
        <v>224</v>
      </c>
      <c r="B39" s="130"/>
      <c r="C39" s="130"/>
      <c r="D39" s="130"/>
      <c r="E39" s="130"/>
      <c r="F39" s="130"/>
      <c r="G39" s="130"/>
      <c r="H39" s="253">
        <f>G39</f>
        <v>0</v>
      </c>
      <c r="I39" s="253"/>
      <c r="L39" s="273"/>
    </row>
    <row r="40" spans="1:12">
      <c r="A40" s="130" t="s">
        <v>225</v>
      </c>
      <c r="B40" s="130"/>
      <c r="C40" s="130"/>
      <c r="D40" s="130"/>
      <c r="E40" s="130"/>
      <c r="F40" s="130"/>
      <c r="G40" s="130"/>
      <c r="H40" s="253"/>
      <c r="I40" s="253"/>
      <c r="L40" s="273"/>
    </row>
    <row r="41" spans="1:12">
      <c r="A41" s="100" t="s">
        <v>227</v>
      </c>
      <c r="B41" s="100"/>
      <c r="C41" s="100">
        <v>0</v>
      </c>
      <c r="D41" s="100">
        <v>0</v>
      </c>
      <c r="E41" s="100">
        <v>0</v>
      </c>
      <c r="F41" s="100">
        <v>0</v>
      </c>
      <c r="G41" s="100">
        <v>0</v>
      </c>
      <c r="H41" s="253">
        <f>G41+43997059</f>
        <v>43997059</v>
      </c>
      <c r="I41" s="253">
        <f>G41+1386740</f>
        <v>1386740</v>
      </c>
      <c r="L41" s="273">
        <v>3889943</v>
      </c>
    </row>
    <row r="42" spans="1:12">
      <c r="A42" s="100" t="s">
        <v>226</v>
      </c>
      <c r="B42" s="100"/>
      <c r="C42" s="100">
        <v>0</v>
      </c>
      <c r="D42" s="100">
        <v>0</v>
      </c>
      <c r="E42" s="100">
        <v>0</v>
      </c>
      <c r="F42" s="100">
        <v>0</v>
      </c>
      <c r="G42" s="100">
        <v>0</v>
      </c>
      <c r="H42" s="253">
        <f>G42+71372</f>
        <v>71372</v>
      </c>
      <c r="I42" s="253">
        <f>G42+5166</f>
        <v>5166</v>
      </c>
      <c r="L42" s="273">
        <v>31279</v>
      </c>
    </row>
    <row r="43" spans="1:12">
      <c r="A43" s="100" t="s">
        <v>228</v>
      </c>
      <c r="B43" s="100"/>
      <c r="C43" s="100"/>
      <c r="D43" s="100"/>
      <c r="E43" s="100"/>
      <c r="F43" s="100"/>
      <c r="G43" s="100"/>
      <c r="H43" s="253">
        <f>G43+53863</f>
        <v>53863</v>
      </c>
      <c r="I43" s="253">
        <f>G43+264941</f>
        <v>264941</v>
      </c>
      <c r="L43" s="273">
        <v>237180</v>
      </c>
    </row>
    <row r="44" spans="1:12">
      <c r="A44" s="100" t="s">
        <v>229</v>
      </c>
      <c r="B44" s="100"/>
      <c r="C44" s="100"/>
      <c r="D44" s="100"/>
      <c r="E44" s="100"/>
      <c r="F44" s="100"/>
      <c r="G44" s="100"/>
      <c r="H44" s="253">
        <f>G44+49783</f>
        <v>49783</v>
      </c>
      <c r="I44" s="253">
        <f>G44+14735</f>
        <v>14735</v>
      </c>
      <c r="L44" s="273">
        <v>70268</v>
      </c>
    </row>
    <row r="45" spans="1:12">
      <c r="A45" s="130" t="s">
        <v>230</v>
      </c>
      <c r="B45" s="130">
        <v>0</v>
      </c>
      <c r="C45" s="130">
        <v>0</v>
      </c>
      <c r="D45" s="130">
        <v>0</v>
      </c>
      <c r="E45" s="130">
        <v>0</v>
      </c>
      <c r="F45" s="130">
        <v>0</v>
      </c>
      <c r="G45" s="130">
        <v>0</v>
      </c>
      <c r="H45" s="253"/>
      <c r="I45" s="253"/>
      <c r="L45" s="273"/>
    </row>
    <row r="46" spans="1:12">
      <c r="A46" s="100" t="s">
        <v>231</v>
      </c>
      <c r="B46" s="101"/>
      <c r="C46" s="101"/>
      <c r="D46" s="101"/>
      <c r="E46" s="101"/>
      <c r="F46" s="101"/>
      <c r="G46" s="276">
        <v>0</v>
      </c>
      <c r="H46" s="253">
        <f>G46+800834</f>
        <v>800834</v>
      </c>
      <c r="I46" s="253">
        <f>G46+429911</f>
        <v>429911</v>
      </c>
      <c r="L46" s="273">
        <v>1408072</v>
      </c>
    </row>
    <row r="47" spans="1:12">
      <c r="A47" s="100" t="s">
        <v>232</v>
      </c>
      <c r="B47" s="101"/>
      <c r="C47" s="101"/>
      <c r="D47" s="101"/>
      <c r="E47" s="101"/>
      <c r="F47" s="101"/>
      <c r="G47" s="101"/>
      <c r="H47" s="253">
        <f>G47+109015</f>
        <v>109015</v>
      </c>
      <c r="I47" s="253">
        <f>G47+37865</f>
        <v>37865</v>
      </c>
      <c r="L47" s="273">
        <v>96253</v>
      </c>
    </row>
    <row r="48" spans="1:12">
      <c r="A48" s="130" t="s">
        <v>233</v>
      </c>
      <c r="B48" s="130"/>
      <c r="C48" s="130"/>
      <c r="D48" s="130"/>
      <c r="E48" s="130"/>
      <c r="F48" s="130"/>
      <c r="G48" s="130"/>
      <c r="H48" s="253"/>
      <c r="I48" s="253"/>
      <c r="L48" s="273"/>
    </row>
    <row r="49" spans="1:12">
      <c r="A49" s="130" t="s">
        <v>234</v>
      </c>
      <c r="B49" s="130">
        <v>300</v>
      </c>
      <c r="C49" s="130">
        <v>300</v>
      </c>
      <c r="D49" s="130">
        <v>300</v>
      </c>
      <c r="E49" s="130">
        <v>300</v>
      </c>
      <c r="F49" s="130">
        <v>300</v>
      </c>
      <c r="G49" s="130">
        <v>300</v>
      </c>
      <c r="H49" s="253">
        <f>G49</f>
        <v>300</v>
      </c>
      <c r="I49" s="253"/>
      <c r="L49" s="273">
        <v>300</v>
      </c>
    </row>
    <row r="50" spans="1:12">
      <c r="A50" s="130" t="s">
        <v>235</v>
      </c>
      <c r="B50" s="3">
        <v>6700</v>
      </c>
      <c r="C50" s="3">
        <v>6700</v>
      </c>
      <c r="D50" s="3">
        <v>6700</v>
      </c>
      <c r="E50" s="3">
        <v>6700</v>
      </c>
      <c r="F50" s="3">
        <v>6700</v>
      </c>
      <c r="G50" s="3">
        <v>6700</v>
      </c>
      <c r="H50" s="253">
        <f>G50</f>
        <v>6700</v>
      </c>
      <c r="I50" s="253"/>
      <c r="L50" s="273">
        <v>6700</v>
      </c>
    </row>
    <row r="51" spans="1:12">
      <c r="A51" s="130" t="s">
        <v>236</v>
      </c>
      <c r="B51" s="130">
        <f>'power sector scenario'!D40</f>
        <v>21129</v>
      </c>
      <c r="C51" s="130">
        <f>'power sector scenario'!E40</f>
        <v>21129</v>
      </c>
      <c r="D51" s="130">
        <f>'power sector scenario'!F40</f>
        <v>21129</v>
      </c>
      <c r="E51" s="130">
        <f>'power sector scenario'!G40</f>
        <v>13400</v>
      </c>
      <c r="F51" s="130">
        <f>'power sector scenario'!H40</f>
        <v>11400</v>
      </c>
      <c r="G51" s="130">
        <f>'power sector scenario'!I40</f>
        <v>8000</v>
      </c>
      <c r="H51" s="253">
        <f>G51</f>
        <v>8000</v>
      </c>
      <c r="I51" s="253"/>
      <c r="L51" s="273">
        <v>8000</v>
      </c>
    </row>
    <row r="52" spans="1:12">
      <c r="A52" s="130" t="s">
        <v>238</v>
      </c>
      <c r="B52" s="130">
        <f>Transportation!$B$2*Transportation!$B$4*Transportation!$B$5</f>
        <v>72905.107333483844</v>
      </c>
      <c r="C52" s="130">
        <f>Transportation!$B$2*Transportation!$B$4*Transportation!$B$5</f>
        <v>72905.107333483844</v>
      </c>
      <c r="D52" s="130">
        <f>Transportation!$B$2*Transportation!$B$4*Transportation!$B$5</f>
        <v>72905.107333483844</v>
      </c>
      <c r="E52" s="130">
        <f>Transportation!$B$2*Transportation!$B$4*Transportation!$B$5</f>
        <v>72905.107333483844</v>
      </c>
      <c r="F52" s="130">
        <f>Transportation!$B$2*Transportation!$B$4*Transportation!$B$5</f>
        <v>72905.107333483844</v>
      </c>
      <c r="G52" s="130">
        <f>Transportation!$B$2*Transportation!$B$4*Transportation!$B$5</f>
        <v>72905.107333483844</v>
      </c>
      <c r="H52" s="253"/>
      <c r="I52" s="253"/>
      <c r="L52" s="273">
        <v>80705.275337095532</v>
      </c>
    </row>
    <row r="53" spans="1:12">
      <c r="A53" s="100" t="s">
        <v>237</v>
      </c>
      <c r="B53" s="100"/>
      <c r="C53" s="100">
        <v>0</v>
      </c>
      <c r="D53" s="100">
        <v>0</v>
      </c>
      <c r="E53" s="100">
        <v>0</v>
      </c>
      <c r="F53" s="100">
        <f>E53</f>
        <v>0</v>
      </c>
      <c r="G53" s="100">
        <f>F53</f>
        <v>0</v>
      </c>
      <c r="H53" s="253"/>
      <c r="I53" s="253">
        <v>1285</v>
      </c>
      <c r="L53" s="273">
        <v>14463</v>
      </c>
    </row>
  </sheetData>
  <sheetProtection algorithmName="SHA-512" hashValue="lvCRQKcknIH+vcXNzJAJzhmJ0WYvqqcUXE3ynLBlagn7OtC1O7NiTidVoQO6lwotThZlhxwETnIlUtzyXDupHA==" saltValue="i7x8z3qp3fFTOFH295Cjjw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92D050"/>
  </sheetPr>
  <dimension ref="A1:Y46"/>
  <sheetViews>
    <sheetView topLeftCell="A11" zoomScale="85" zoomScaleNormal="85" workbookViewId="0">
      <selection activeCell="B30" sqref="B30"/>
    </sheetView>
  </sheetViews>
  <sheetFormatPr defaultRowHeight="16.5"/>
  <cols>
    <col min="2" max="2" width="16.375" customWidth="1"/>
    <col min="3" max="3" width="13" bestFit="1" customWidth="1"/>
    <col min="4" max="4" width="16.625" bestFit="1" customWidth="1"/>
    <col min="5" max="5" width="18.75" customWidth="1"/>
    <col min="6" max="7" width="13" bestFit="1" customWidth="1"/>
    <col min="8" max="8" width="14.375" bestFit="1" customWidth="1"/>
    <col min="9" max="13" width="12.625" bestFit="1" customWidth="1"/>
  </cols>
  <sheetData>
    <row r="1" spans="1:25">
      <c r="A1">
        <f>costs!A1</f>
        <v>2050</v>
      </c>
      <c r="B1" t="s">
        <v>290</v>
      </c>
      <c r="C1" t="s">
        <v>291</v>
      </c>
    </row>
    <row r="2" spans="1:25">
      <c r="A2" t="s">
        <v>292</v>
      </c>
      <c r="B2">
        <f>INDEX($B$11:$G$14,F2,MATCH($A$1,$B$10:$G$10,1))</f>
        <v>40.200000000000003</v>
      </c>
      <c r="C2">
        <v>0.21</v>
      </c>
      <c r="F2">
        <v>1</v>
      </c>
    </row>
    <row r="3" spans="1:25">
      <c r="A3" t="s">
        <v>215</v>
      </c>
      <c r="B3">
        <f>INDEX($B$11:$G$14,F3,MATCH($A$1,$B$10:$G$10,1))</f>
        <v>11.1</v>
      </c>
      <c r="C3">
        <v>0.34</v>
      </c>
      <c r="F3">
        <v>2</v>
      </c>
    </row>
    <row r="4" spans="1:25">
      <c r="A4" t="s">
        <v>293</v>
      </c>
      <c r="B4">
        <f>INDEX($B$11:$G$14,F4,MATCH($A$1,$B$10:$G$10,1))</f>
        <v>43.5</v>
      </c>
      <c r="C4">
        <v>0.25</v>
      </c>
      <c r="F4">
        <v>3</v>
      </c>
    </row>
    <row r="5" spans="1:25">
      <c r="A5" t="s">
        <v>294</v>
      </c>
      <c r="B5">
        <f>INDEX($B$11:$G$14,F5,MATCH($A$1,$B$10:$G$10,1))</f>
        <v>150</v>
      </c>
      <c r="C5">
        <v>0</v>
      </c>
      <c r="F5">
        <v>4</v>
      </c>
    </row>
    <row r="7" spans="1:25">
      <c r="A7" t="s">
        <v>295</v>
      </c>
      <c r="B7" s="253">
        <f ca="1">B30</f>
        <v>-2.9802322387695313E-8</v>
      </c>
      <c r="D7" s="142" t="s">
        <v>296</v>
      </c>
    </row>
    <row r="10" spans="1:25">
      <c r="A10" s="130"/>
      <c r="B10" s="130">
        <v>2025</v>
      </c>
      <c r="C10" s="130">
        <v>2030</v>
      </c>
      <c r="D10" s="130">
        <v>2035</v>
      </c>
      <c r="E10" s="130">
        <v>2040</v>
      </c>
      <c r="F10" s="130">
        <v>2045</v>
      </c>
      <c r="G10" s="130">
        <v>2050</v>
      </c>
      <c r="Y10">
        <v>2017</v>
      </c>
    </row>
    <row r="11" spans="1:25">
      <c r="A11" s="130" t="s">
        <v>292</v>
      </c>
      <c r="B11" s="130">
        <v>30</v>
      </c>
      <c r="C11" s="130">
        <v>32.700000000000003</v>
      </c>
      <c r="D11" s="130">
        <v>36.1</v>
      </c>
      <c r="E11" s="130">
        <v>40.200000000000003</v>
      </c>
      <c r="F11" s="130">
        <v>40.200000000000003</v>
      </c>
      <c r="G11" s="130">
        <v>40.200000000000003</v>
      </c>
      <c r="X11" t="s">
        <v>297</v>
      </c>
    </row>
    <row r="12" spans="1:25">
      <c r="A12" s="130" t="s">
        <v>215</v>
      </c>
      <c r="B12" s="130">
        <v>8.4</v>
      </c>
      <c r="C12" s="130">
        <v>9.1999999999999993</v>
      </c>
      <c r="D12" s="130">
        <v>10.199999999999999</v>
      </c>
      <c r="E12" s="130">
        <v>11.1</v>
      </c>
      <c r="F12" s="130">
        <v>11.1</v>
      </c>
      <c r="G12" s="130">
        <v>11.1</v>
      </c>
      <c r="X12" t="s">
        <v>298</v>
      </c>
      <c r="Y12">
        <v>615.79999999999995</v>
      </c>
    </row>
    <row r="13" spans="1:25">
      <c r="A13" s="130" t="s">
        <v>293</v>
      </c>
      <c r="B13" s="130">
        <v>39.799999999999997</v>
      </c>
      <c r="C13" s="130">
        <v>44.4</v>
      </c>
      <c r="D13" s="130">
        <v>43.9</v>
      </c>
      <c r="E13" s="130">
        <v>43.5</v>
      </c>
      <c r="F13" s="130">
        <v>43.5</v>
      </c>
      <c r="G13" s="130">
        <v>43.5</v>
      </c>
      <c r="X13" t="s">
        <v>299</v>
      </c>
      <c r="Y13">
        <v>93.3</v>
      </c>
    </row>
    <row r="14" spans="1:25">
      <c r="A14" s="130" t="s">
        <v>294</v>
      </c>
      <c r="B14" s="130">
        <v>52</v>
      </c>
      <c r="C14" s="130">
        <v>61</v>
      </c>
      <c r="D14" s="130">
        <v>68</v>
      </c>
      <c r="E14" s="130">
        <v>75</v>
      </c>
      <c r="F14" s="130">
        <v>100</v>
      </c>
      <c r="G14" s="127">
        <v>150</v>
      </c>
    </row>
    <row r="15" spans="1:25">
      <c r="X15" t="s">
        <v>300</v>
      </c>
      <c r="Y15">
        <v>252.3</v>
      </c>
    </row>
    <row r="16" spans="1:25">
      <c r="X16" t="s">
        <v>301</v>
      </c>
      <c r="Y16">
        <v>381.3</v>
      </c>
    </row>
    <row r="17" spans="1:25">
      <c r="C17" s="130">
        <v>30</v>
      </c>
      <c r="F17" s="130">
        <v>40.200000000000003</v>
      </c>
      <c r="X17" t="s">
        <v>302</v>
      </c>
      <c r="Y17">
        <v>175</v>
      </c>
    </row>
    <row r="18" spans="1:25">
      <c r="C18" s="130">
        <v>8.4</v>
      </c>
      <c r="F18" s="130">
        <v>11.1</v>
      </c>
      <c r="X18" t="s">
        <v>303</v>
      </c>
      <c r="Y18">
        <v>99.7</v>
      </c>
    </row>
    <row r="19" spans="1:25">
      <c r="C19" s="130">
        <v>39.799999999999997</v>
      </c>
      <c r="F19" s="130">
        <v>43.5</v>
      </c>
      <c r="X19" t="s">
        <v>304</v>
      </c>
      <c r="Y19">
        <v>48.4</v>
      </c>
    </row>
    <row r="20" spans="1:25">
      <c r="C20" s="130">
        <v>52</v>
      </c>
      <c r="F20" s="130">
        <v>100</v>
      </c>
    </row>
    <row r="22" spans="1:25">
      <c r="A22" s="253"/>
      <c r="B22" s="287" t="s">
        <v>305</v>
      </c>
      <c r="C22" s="288"/>
      <c r="D22" s="253"/>
      <c r="E22" s="253"/>
      <c r="F22" s="253"/>
      <c r="G22" s="253"/>
      <c r="H22" s="253"/>
      <c r="I22" s="253"/>
    </row>
    <row r="23" spans="1:25">
      <c r="A23" s="253"/>
      <c r="B23" s="132">
        <v>2020</v>
      </c>
      <c r="C23" s="289"/>
      <c r="D23" s="290"/>
      <c r="E23" s="290">
        <v>2025</v>
      </c>
      <c r="F23" s="134">
        <v>2030</v>
      </c>
      <c r="G23" s="134">
        <v>2035</v>
      </c>
      <c r="H23" s="134">
        <v>2040</v>
      </c>
      <c r="I23" s="134">
        <v>2045</v>
      </c>
      <c r="J23" s="134">
        <v>2050</v>
      </c>
    </row>
    <row r="24" spans="1:25">
      <c r="A24" s="253"/>
      <c r="B24" s="253">
        <v>709100000</v>
      </c>
      <c r="C24" s="291"/>
      <c r="D24" s="290" t="s">
        <v>306</v>
      </c>
      <c r="E24" s="290">
        <f>SUM(Economy!B22:B25)</f>
        <v>317797420.80233556</v>
      </c>
      <c r="F24" s="290">
        <f>SUM(Economy!C22:C25)</f>
        <v>252402195.02657026</v>
      </c>
      <c r="G24" s="290">
        <f>SUM(Economy!D22:D25)</f>
        <v>189449016.11337233</v>
      </c>
      <c r="H24" s="290">
        <f>SUM(Economy!E22:E25)</f>
        <v>118046511.25582728</v>
      </c>
      <c r="I24" s="290">
        <f>SUM(Economy!F22:F25)</f>
        <v>52971763.399916194</v>
      </c>
      <c r="J24" s="290">
        <f>SUM(Economy!G22:G25)</f>
        <v>19878635.976874754</v>
      </c>
    </row>
    <row r="25" spans="1:25">
      <c r="A25" s="253"/>
      <c r="B25" s="253">
        <f>control!B1</f>
        <v>2050</v>
      </c>
      <c r="C25" s="253"/>
      <c r="D25" s="253"/>
      <c r="E25" s="253"/>
      <c r="F25" s="253"/>
      <c r="G25" s="253"/>
      <c r="H25" s="253"/>
      <c r="I25" s="253"/>
    </row>
    <row r="26" spans="1:25">
      <c r="A26" s="253"/>
      <c r="B26" s="133">
        <f ca="1">control!B3</f>
        <v>0.93518652379512801</v>
      </c>
      <c r="C26" s="133" t="e">
        <f>control!#REF!</f>
        <v>#REF!</v>
      </c>
      <c r="D26" s="133" t="e">
        <f>control!#REF!</f>
        <v>#REF!</v>
      </c>
      <c r="E26" s="253"/>
      <c r="F26" s="253"/>
      <c r="G26" s="253"/>
      <c r="H26" s="253"/>
      <c r="I26" s="253"/>
    </row>
    <row r="27" spans="1:25">
      <c r="A27" s="253" t="s">
        <v>307</v>
      </c>
      <c r="B27" s="253">
        <f ca="1">$B$24*(1-B26)</f>
        <v>45959235.976874724</v>
      </c>
      <c r="C27" s="253" t="e">
        <f>$B$24*(1-C26)</f>
        <v>#REF!</v>
      </c>
      <c r="D27" s="253" t="e">
        <f>$B$24*(1-D26)</f>
        <v>#REF!</v>
      </c>
      <c r="E27" s="253"/>
      <c r="F27" s="253"/>
      <c r="G27" s="253"/>
      <c r="H27" s="253"/>
      <c r="I27" s="253"/>
    </row>
    <row r="28" spans="1:25">
      <c r="A28" t="s">
        <v>308</v>
      </c>
      <c r="B28" s="254">
        <f ca="1">OFFSET(G32,2,MATCH(B25,H32:M32,0))</f>
        <v>14303800</v>
      </c>
      <c r="C28" s="253"/>
      <c r="D28" s="253"/>
      <c r="E28" s="253"/>
      <c r="F28" s="253"/>
      <c r="G28" s="253"/>
      <c r="H28" s="253"/>
      <c r="I28" s="253"/>
    </row>
    <row r="29" spans="1:25">
      <c r="A29" t="s">
        <v>309</v>
      </c>
      <c r="B29" s="253">
        <f ca="1">OFFSET(G32,3,MATCH(B25,H32:M32,0))</f>
        <v>11776800</v>
      </c>
      <c r="C29" s="253"/>
      <c r="D29" s="253"/>
      <c r="E29" s="253"/>
      <c r="F29" s="253"/>
      <c r="G29" s="253"/>
      <c r="H29" s="253"/>
      <c r="I29" s="253"/>
    </row>
    <row r="30" spans="1:25">
      <c r="A30" s="253" t="s">
        <v>310</v>
      </c>
      <c r="B30" s="253">
        <f ca="1">B27-$B$28-$B$29-OFFSET(D23,1,MATCH(B25,E23:J23,0))</f>
        <v>-2.9802322387695313E-8</v>
      </c>
      <c r="C30" s="253" t="e">
        <f ca="1">C27-$B$28-$B$29-$F$24</f>
        <v>#REF!</v>
      </c>
      <c r="D30" s="253" t="e">
        <f ca="1">D27-$B$28-$B$29-$F$24</f>
        <v>#REF!</v>
      </c>
      <c r="E30" s="253">
        <f ca="1">OFFSET(D23,1,MATCH(B25,E23:J23,0))</f>
        <v>19878635.976874754</v>
      </c>
      <c r="F30" s="253"/>
      <c r="G30" s="253"/>
      <c r="H30" s="253"/>
      <c r="I30" s="253"/>
    </row>
    <row r="31" spans="1:25">
      <c r="B31" s="122" t="str">
        <f ca="1">IF(B30&lt;0,"Warning!! :전력외 다른 부문의 배출량을 줄이거나 목표배출목표를 낮추세요", "OK")</f>
        <v>Warning!! :전력외 다른 부문의 배출량을 줄이거나 목표배출목표를 낮추세요</v>
      </c>
    </row>
    <row r="32" spans="1:25">
      <c r="H32">
        <v>2025</v>
      </c>
      <c r="I32">
        <v>2030</v>
      </c>
      <c r="J32">
        <v>2035</v>
      </c>
      <c r="K32">
        <v>2040</v>
      </c>
      <c r="L32">
        <v>2045</v>
      </c>
      <c r="M32">
        <v>2050</v>
      </c>
    </row>
    <row r="33" spans="1:13">
      <c r="B33" s="253">
        <v>709100000</v>
      </c>
      <c r="D33" s="285">
        <f ca="1">B33*(1-B26)</f>
        <v>45959235.976874724</v>
      </c>
      <c r="G33" t="s">
        <v>311</v>
      </c>
      <c r="H33">
        <v>0.05</v>
      </c>
      <c r="I33">
        <v>0.1</v>
      </c>
      <c r="J33">
        <v>0.15</v>
      </c>
      <c r="K33">
        <v>0.2</v>
      </c>
      <c r="L33">
        <v>0.25</v>
      </c>
      <c r="M33">
        <v>0.3</v>
      </c>
    </row>
    <row r="34" spans="1:13">
      <c r="A34" t="s">
        <v>308</v>
      </c>
      <c r="B34" s="254">
        <f>H34</f>
        <v>19412300</v>
      </c>
      <c r="D34" s="285">
        <f ca="1">D33-B34</f>
        <v>26546935.976874724</v>
      </c>
      <c r="E34" s="285"/>
      <c r="F34" t="s">
        <v>308</v>
      </c>
      <c r="G34" s="254">
        <v>20434000</v>
      </c>
      <c r="H34" s="444">
        <f t="shared" ref="H34:M34" si="0">$G$34*(1-H$33)</f>
        <v>19412300</v>
      </c>
      <c r="I34" s="444">
        <f t="shared" si="0"/>
        <v>18390600</v>
      </c>
      <c r="J34" s="444">
        <f t="shared" si="0"/>
        <v>17368900</v>
      </c>
      <c r="K34" s="444">
        <f t="shared" si="0"/>
        <v>16347200</v>
      </c>
      <c r="L34" s="444">
        <f t="shared" si="0"/>
        <v>15325500</v>
      </c>
      <c r="M34" s="444">
        <f t="shared" si="0"/>
        <v>14303800</v>
      </c>
    </row>
    <row r="35" spans="1:13">
      <c r="A35" t="s">
        <v>309</v>
      </c>
      <c r="B35" s="253">
        <f>H35</f>
        <v>15982800</v>
      </c>
      <c r="D35" s="285">
        <f ca="1">D34-B35</f>
        <v>10564135.976874724</v>
      </c>
      <c r="F35" t="s">
        <v>309</v>
      </c>
      <c r="G35" s="253">
        <v>16824000</v>
      </c>
      <c r="H35" s="444">
        <f t="shared" ref="H35:M35" si="1">$G$35*(1-H$33)</f>
        <v>15982800</v>
      </c>
      <c r="I35" s="444">
        <f t="shared" si="1"/>
        <v>15141600</v>
      </c>
      <c r="J35" s="444">
        <f t="shared" si="1"/>
        <v>14300400</v>
      </c>
      <c r="K35" s="444">
        <f t="shared" si="1"/>
        <v>13459200</v>
      </c>
      <c r="L35" s="444">
        <f t="shared" si="1"/>
        <v>12618000</v>
      </c>
      <c r="M35" s="444">
        <f t="shared" si="1"/>
        <v>11776800</v>
      </c>
    </row>
    <row r="36" spans="1:13">
      <c r="A36" t="s">
        <v>312</v>
      </c>
      <c r="D36" s="285">
        <f ca="1">D35-F24</f>
        <v>-241838059.04969555</v>
      </c>
      <c r="F36" t="s">
        <v>313</v>
      </c>
      <c r="G36" s="254">
        <f t="shared" ref="G36:M36" si="2">SUM(G34:G35)</f>
        <v>37258000</v>
      </c>
      <c r="H36" s="254">
        <f t="shared" si="2"/>
        <v>35395100</v>
      </c>
      <c r="I36" s="254">
        <f t="shared" si="2"/>
        <v>33532200</v>
      </c>
      <c r="J36" s="254">
        <f t="shared" si="2"/>
        <v>31669300</v>
      </c>
      <c r="K36" s="254">
        <f t="shared" si="2"/>
        <v>29806400</v>
      </c>
      <c r="L36" s="254">
        <f t="shared" si="2"/>
        <v>27943500</v>
      </c>
      <c r="M36" s="254">
        <f t="shared" si="2"/>
        <v>26080600</v>
      </c>
    </row>
    <row r="41" spans="1:13">
      <c r="A41" s="143"/>
      <c r="B41" s="143">
        <v>2020</v>
      </c>
      <c r="C41" s="143">
        <v>2025</v>
      </c>
      <c r="D41" s="143">
        <v>2030</v>
      </c>
      <c r="E41" s="143">
        <v>2035</v>
      </c>
      <c r="F41" s="143">
        <v>2040</v>
      </c>
      <c r="G41" s="143">
        <v>2045</v>
      </c>
      <c r="H41" s="143">
        <v>2050</v>
      </c>
    </row>
    <row r="42" spans="1:13">
      <c r="A42" s="143" t="s">
        <v>486</v>
      </c>
      <c r="B42" s="367">
        <f>'building non-electricity (real)'!BM39</f>
        <v>35.515171878246981</v>
      </c>
      <c r="C42" s="367">
        <f>'building non-electricity (real)'!BM40</f>
        <v>30.944882744257054</v>
      </c>
      <c r="D42" s="367">
        <f>'building non-electricity (real)'!BM41</f>
        <v>23.607197439358035</v>
      </c>
      <c r="E42" s="367">
        <f>'building non-electricity (real)'!BM42</f>
        <v>15.07356864037668</v>
      </c>
      <c r="F42" s="367">
        <f>'building non-electricity (real)'!BM43</f>
        <v>9.793403530932661</v>
      </c>
      <c r="G42" s="367">
        <f>'building non-electricity (real)'!BM44</f>
        <v>2.437768229825565</v>
      </c>
      <c r="H42" s="367">
        <f>'building non-electricity (real)'!BM45</f>
        <v>0</v>
      </c>
    </row>
    <row r="43" spans="1:13">
      <c r="A43" s="143" t="s">
        <v>487</v>
      </c>
      <c r="B43" s="367">
        <f>Sheet3!B169</f>
        <v>18.297262312194839</v>
      </c>
      <c r="C43" s="367">
        <f>Sheet3!C169</f>
        <v>15.528467063348849</v>
      </c>
      <c r="D43" s="367">
        <f>Sheet3!D169</f>
        <v>12.124290195144019</v>
      </c>
      <c r="E43" s="367">
        <f>Sheet3!E169</f>
        <v>8.1852686230360145</v>
      </c>
      <c r="F43" s="367">
        <f>Sheet3!F169</f>
        <v>2.9730570114467154</v>
      </c>
      <c r="G43" s="367">
        <f>Sheet3!G169</f>
        <v>1.7900061466988424</v>
      </c>
      <c r="H43" s="367">
        <f>Sheet3!H169</f>
        <v>0</v>
      </c>
    </row>
    <row r="44" spans="1:13">
      <c r="A44" s="143" t="s">
        <v>488</v>
      </c>
      <c r="B44" s="367">
        <f>'building non-electricity (real)'!$AT$27+Sheet3!B159</f>
        <v>29.913326996412533</v>
      </c>
      <c r="C44" s="367">
        <f>'building non-electricity (real)'!$AT$28+Sheet3!C159</f>
        <v>31.923352680167266</v>
      </c>
      <c r="D44" s="367">
        <f>'building non-electricity (real)'!$AT$29+Sheet3!D159</f>
        <v>37.251917879479578</v>
      </c>
      <c r="E44" s="367">
        <f>'building non-electricity (real)'!$AT$30+Sheet3!E159</f>
        <v>42.714217058277171</v>
      </c>
      <c r="F44" s="367">
        <f>'building non-electricity (real)'!$AT$31+Sheet3!F159</f>
        <v>42.317679605210898</v>
      </c>
      <c r="G44" s="367">
        <f>'building non-electricity (real)'!$AT$32+Sheet3!G159</f>
        <v>47.074242328740873</v>
      </c>
      <c r="H44" s="367">
        <f>'building non-electricity (real)'!$AT$33+Sheet3!H159</f>
        <v>41.763869780633122</v>
      </c>
    </row>
    <row r="45" spans="1:13">
      <c r="A45" s="143" t="s">
        <v>280</v>
      </c>
      <c r="B45" s="367">
        <f>'building non-electricity (real)'!AV27</f>
        <v>0</v>
      </c>
      <c r="C45" s="367">
        <f>'building non-electricity (real)'!AV28</f>
        <v>1.4472317065441391</v>
      </c>
      <c r="D45" s="367">
        <f>'building non-electricity (real)'!AV29</f>
        <v>6.9223852413200158</v>
      </c>
      <c r="E45" s="367">
        <f>'building non-electricity (real)'!AV30</f>
        <v>13.553243495622244</v>
      </c>
      <c r="F45" s="367">
        <f>'building non-electricity (real)'!AV31</f>
        <v>16.901445388345333</v>
      </c>
      <c r="G45" s="367">
        <f>'building non-electricity (real)'!AV32</f>
        <v>26.127089292344561</v>
      </c>
      <c r="H45" s="367">
        <f>'building non-electricity (real)'!AV33</f>
        <v>26.872049243014164</v>
      </c>
    </row>
    <row r="46" spans="1:13">
      <c r="A46" s="143" t="s">
        <v>282</v>
      </c>
      <c r="B46" s="212">
        <f>Sheet3!B123</f>
        <v>39.815797801368241</v>
      </c>
      <c r="C46" s="212">
        <f>Sheet3!C123</f>
        <v>36.937790240006727</v>
      </c>
      <c r="D46" s="212">
        <f>Sheet3!D123</f>
        <v>34.509188459390018</v>
      </c>
      <c r="E46" s="212">
        <f>Sheet3!E123</f>
        <v>31.224131047422503</v>
      </c>
      <c r="F46" s="212">
        <f>Sheet3!F123</f>
        <v>27.262874807541337</v>
      </c>
      <c r="G46" s="212">
        <f>Sheet3!G123</f>
        <v>22.689210063109115</v>
      </c>
      <c r="H46" s="212">
        <f>Sheet3!H123</f>
        <v>17.795984556636768</v>
      </c>
    </row>
  </sheetData>
  <phoneticPr fontId="6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rgb="FF92D050"/>
  </sheetPr>
  <dimension ref="A1:AT110"/>
  <sheetViews>
    <sheetView topLeftCell="N4" zoomScale="70" zoomScaleNormal="70" workbookViewId="0">
      <selection activeCell="Q44" sqref="Q44"/>
    </sheetView>
  </sheetViews>
  <sheetFormatPr defaultRowHeight="16.5"/>
  <cols>
    <col min="2" max="2" width="19.875" customWidth="1"/>
    <col min="3" max="3" width="17.625" customWidth="1"/>
    <col min="4" max="5" width="17.875" customWidth="1"/>
    <col min="6" max="6" width="16.875" customWidth="1"/>
    <col min="7" max="8" width="14.625" customWidth="1"/>
    <col min="9" max="9" width="17.125" bestFit="1" customWidth="1"/>
    <col min="11" max="11" width="20.875" customWidth="1"/>
    <col min="12" max="12" width="17.75" customWidth="1"/>
    <col min="13" max="13" width="14.75" bestFit="1" customWidth="1"/>
    <col min="14" max="14" width="17" customWidth="1"/>
    <col min="15" max="15" width="18" customWidth="1"/>
    <col min="16" max="18" width="14.625" bestFit="1" customWidth="1"/>
    <col min="19" max="19" width="9" customWidth="1"/>
    <col min="20" max="20" width="15.875" customWidth="1"/>
    <col min="21" max="21" width="14.375" customWidth="1"/>
    <col min="22" max="27" width="15.625" bestFit="1" customWidth="1"/>
    <col min="29" max="29" width="15" customWidth="1"/>
    <col min="30" max="36" width="16.75" bestFit="1" customWidth="1"/>
    <col min="38" max="43" width="18.75" bestFit="1" customWidth="1"/>
    <col min="44" max="44" width="17.625" bestFit="1" customWidth="1"/>
  </cols>
  <sheetData>
    <row r="1" spans="1:36">
      <c r="A1">
        <f>costs!A1</f>
        <v>2050</v>
      </c>
      <c r="C1" t="s">
        <v>266</v>
      </c>
    </row>
    <row r="2" spans="1:36">
      <c r="A2" t="s">
        <v>314</v>
      </c>
      <c r="B2" s="19">
        <f>INDEX($C$37:$I$40,F2,MATCH($A$1,$C$36:$I$36,1))</f>
        <v>9113138.4166854788</v>
      </c>
      <c r="C2" t="s">
        <v>315</v>
      </c>
      <c r="F2">
        <v>1</v>
      </c>
      <c r="L2" s="130">
        <v>2020</v>
      </c>
      <c r="M2" s="130">
        <v>2025</v>
      </c>
      <c r="N2" s="130">
        <v>2030</v>
      </c>
      <c r="O2" s="130">
        <v>2035</v>
      </c>
      <c r="P2" s="130">
        <v>2040</v>
      </c>
      <c r="Q2" s="130">
        <v>2045</v>
      </c>
      <c r="R2" s="130">
        <v>2050</v>
      </c>
    </row>
    <row r="3" spans="1:36">
      <c r="A3" t="s">
        <v>316</v>
      </c>
      <c r="B3" s="253">
        <f>INDEX($C$37:$I$40,F3,MATCH($A$1,$C$36:$I$36,1))</f>
        <v>11000</v>
      </c>
      <c r="C3" t="s">
        <v>317</v>
      </c>
      <c r="F3">
        <v>2</v>
      </c>
      <c r="L3" s="254">
        <f>SUM(C16,L16,U16)</f>
        <v>442008303161.17749</v>
      </c>
      <c r="M3" s="254">
        <f t="shared" ref="M3:R3" si="0">SUM(D16,M16,V16)</f>
        <v>447841542789.66943</v>
      </c>
      <c r="N3" s="254">
        <f t="shared" si="0"/>
        <v>447016285298.414</v>
      </c>
      <c r="O3" s="254">
        <f t="shared" si="0"/>
        <v>449255841360.1571</v>
      </c>
      <c r="P3" s="254">
        <f t="shared" si="0"/>
        <v>443907557534.44104</v>
      </c>
      <c r="Q3" s="254">
        <f t="shared" si="0"/>
        <v>441692454385.48773</v>
      </c>
      <c r="R3" s="254">
        <f t="shared" si="0"/>
        <v>430760015402.78754</v>
      </c>
    </row>
    <row r="4" spans="1:36">
      <c r="A4" t="s">
        <v>318</v>
      </c>
      <c r="B4">
        <f>INDEX($C$37:$I$40,F4,MATCH($A$1,$C$36:$I$36,1))</f>
        <v>0.1</v>
      </c>
      <c r="C4" t="s">
        <v>319</v>
      </c>
      <c r="F4">
        <v>4</v>
      </c>
    </row>
    <row r="5" spans="1:36">
      <c r="A5" t="s">
        <v>320</v>
      </c>
      <c r="B5">
        <v>0.08</v>
      </c>
      <c r="C5" t="s">
        <v>321</v>
      </c>
    </row>
    <row r="6" spans="1:36">
      <c r="A6" t="s">
        <v>322</v>
      </c>
      <c r="B6">
        <v>0.3</v>
      </c>
      <c r="C6" t="s">
        <v>323</v>
      </c>
    </row>
    <row r="7" spans="1:36">
      <c r="A7" t="s">
        <v>324</v>
      </c>
      <c r="B7">
        <v>0.7</v>
      </c>
      <c r="C7" t="s">
        <v>325</v>
      </c>
    </row>
    <row r="8" spans="1:36">
      <c r="A8" t="s">
        <v>326</v>
      </c>
      <c r="B8" s="18">
        <f>INDEX($C$37:$I$40,F8,MATCH($A$1,$C$36:$I$36,1))</f>
        <v>6.1085474255806576</v>
      </c>
      <c r="C8" t="s">
        <v>327</v>
      </c>
      <c r="F8">
        <v>3</v>
      </c>
      <c r="L8" s="253">
        <f>L19/L22/L38</f>
        <v>126751.57010977714</v>
      </c>
      <c r="U8" s="253">
        <f>U19/U22/U38</f>
        <v>771976.90943180129</v>
      </c>
      <c r="AA8">
        <f>R33/L33</f>
        <v>0.80464677075444402</v>
      </c>
      <c r="AD8" s="253">
        <v>3550000</v>
      </c>
    </row>
    <row r="9" spans="1:36">
      <c r="AA9">
        <f>R34/L34</f>
        <v>0.75846328455693379</v>
      </c>
    </row>
    <row r="10" spans="1:36">
      <c r="I10" s="285"/>
      <c r="AA10">
        <f>R35/L35</f>
        <v>0.85152838427947597</v>
      </c>
    </row>
    <row r="11" spans="1:36">
      <c r="A11" t="s">
        <v>328</v>
      </c>
      <c r="B11" s="293">
        <f>B2*B3/B8/1000000000</f>
        <v>16.410533568708665</v>
      </c>
      <c r="C11" t="s">
        <v>281</v>
      </c>
    </row>
    <row r="12" spans="1:36">
      <c r="C12" t="s">
        <v>7</v>
      </c>
      <c r="D12" s="253">
        <f t="shared" ref="D12:I12" si="1">D29*(C25-D25)/1000000000</f>
        <v>4.3477292480635104</v>
      </c>
      <c r="E12" s="253">
        <f t="shared" si="1"/>
        <v>3.2438612368181969</v>
      </c>
      <c r="F12" s="253">
        <f t="shared" si="1"/>
        <v>2.4209442585399352</v>
      </c>
      <c r="G12" s="253">
        <f t="shared" si="1"/>
        <v>0.81496659114472803</v>
      </c>
      <c r="H12" s="253">
        <f t="shared" si="1"/>
        <v>0</v>
      </c>
      <c r="I12" s="253">
        <f t="shared" si="1"/>
        <v>0</v>
      </c>
      <c r="M12" s="253">
        <f t="shared" ref="M12:R12" si="2">M29*(L25-M25)/1000000000</f>
        <v>0.22262545075984291</v>
      </c>
      <c r="N12" s="253">
        <f t="shared" si="2"/>
        <v>0.15398349665940902</v>
      </c>
      <c r="O12" s="253">
        <f t="shared" si="2"/>
        <v>0.13634067085533086</v>
      </c>
      <c r="P12" s="253">
        <f t="shared" si="2"/>
        <v>9.2887441323293796E-2</v>
      </c>
      <c r="Q12" s="253">
        <f t="shared" si="2"/>
        <v>3.8715605591938276E-2</v>
      </c>
      <c r="R12" s="253">
        <f t="shared" si="2"/>
        <v>0</v>
      </c>
      <c r="V12" s="253">
        <f t="shared" ref="V12:AA12" si="3">V29*(U25-V25)/1000000000</f>
        <v>7.7120446207678106E-2</v>
      </c>
      <c r="W12" s="253">
        <f t="shared" si="3"/>
        <v>5.3877508846247597E-2</v>
      </c>
      <c r="X12" s="253">
        <f t="shared" si="3"/>
        <v>4.7943434648660861E-2</v>
      </c>
      <c r="Y12" s="253">
        <f t="shared" si="3"/>
        <v>3.0330253035988505E-2</v>
      </c>
      <c r="Z12" s="253">
        <f t="shared" si="3"/>
        <v>1.2578606511645414E-2</v>
      </c>
      <c r="AA12" s="253">
        <f t="shared" si="3"/>
        <v>0</v>
      </c>
      <c r="AE12" s="253">
        <f t="shared" ref="AE12:AJ12" si="4">AE29*(AD25-AE25)/1000000000</f>
        <v>2.281402296824822</v>
      </c>
      <c r="AF12" s="253">
        <f t="shared" si="4"/>
        <v>1.6648140047364719</v>
      </c>
      <c r="AG12" s="253">
        <f t="shared" si="4"/>
        <v>1.3430497234241909</v>
      </c>
      <c r="AH12" s="253">
        <f t="shared" si="4"/>
        <v>0.86470654213728426</v>
      </c>
      <c r="AI12" s="253">
        <f t="shared" si="4"/>
        <v>0.24881879567810372</v>
      </c>
      <c r="AJ12" s="253">
        <f t="shared" si="4"/>
        <v>0</v>
      </c>
    </row>
    <row r="13" spans="1:36">
      <c r="C13" t="s">
        <v>329</v>
      </c>
      <c r="D13" s="285">
        <f>((C29-D29)/1000000000-D12)-(D27-C27)/1000000000</f>
        <v>33.160646370123978</v>
      </c>
      <c r="E13" s="285">
        <f t="shared" ref="E13:I14" si="5">(((D$29-E$29)/1000000000-E$12)-(E$27-D$27+E$28-D$28)/1000000000)*(E27/(E$27+E$28))</f>
        <v>21.003289156247934</v>
      </c>
      <c r="F13" s="285">
        <f t="shared" si="5"/>
        <v>28.926970608341005</v>
      </c>
      <c r="G13" s="285">
        <f t="shared" si="5"/>
        <v>50.180085303658359</v>
      </c>
      <c r="H13" s="285">
        <f t="shared" si="5"/>
        <v>27.102077690321984</v>
      </c>
      <c r="I13" s="285">
        <f t="shared" si="5"/>
        <v>2.7234215870431067</v>
      </c>
      <c r="M13" s="285">
        <f>((L29-M29)/1000000000-M12)-(M27-L27)/1000000000</f>
        <v>6.3634851790360827</v>
      </c>
      <c r="N13" s="285">
        <f t="shared" ref="N13:R14" si="6">(((M$29-N$29)/1000000000-N$12)-(N$27-M$27+N$28-M$28)/1000000000)*(N27/(N$27+N$28))</f>
        <v>2.6848264796288297</v>
      </c>
      <c r="O13" s="285">
        <f t="shared" si="6"/>
        <v>0.99923080592967195</v>
      </c>
      <c r="P13" s="285">
        <f t="shared" si="6"/>
        <v>1.9609103808137516</v>
      </c>
      <c r="Q13" s="285">
        <f t="shared" si="6"/>
        <v>2.1237007114347377</v>
      </c>
      <c r="R13" s="285">
        <f t="shared" si="6"/>
        <v>2.1199345944266068</v>
      </c>
      <c r="V13" s="285">
        <f>((U29-V29)/1000000000-V12)-(V27-U27)/1000000000</f>
        <v>3.9017021002261347</v>
      </c>
      <c r="W13" s="285">
        <f t="shared" ref="W13:AA14" si="7">(((V$29-W$29)/1000000000-W$12)-(W$27-V$27+W$28-V$28)/1000000000)*(W27/(W$27+W$28))</f>
        <v>1.2332970692668348</v>
      </c>
      <c r="X13" s="285">
        <f t="shared" si="7"/>
        <v>0.45580688683059012</v>
      </c>
      <c r="Y13" s="285">
        <f t="shared" si="7"/>
        <v>1.3622717545907677</v>
      </c>
      <c r="Z13" s="285">
        <f t="shared" si="7"/>
        <v>0.98005538136746218</v>
      </c>
      <c r="AA13" s="285">
        <f t="shared" si="7"/>
        <v>1.0555239449687495</v>
      </c>
      <c r="AE13" s="285">
        <v>0</v>
      </c>
      <c r="AF13" s="285">
        <f t="shared" ref="AF13:AJ14" si="8">(((AE$29-AF$29)/1000000000-AF$12)-(AF$27-AE$27+AF$28-AE$28)/1000000000)*(AF27/(AF$27+AF$28))</f>
        <v>12.397643056974415</v>
      </c>
      <c r="AG13" s="285">
        <f t="shared" si="8"/>
        <v>7.3736876015643782</v>
      </c>
      <c r="AH13" s="285">
        <f t="shared" si="8"/>
        <v>13.864884546334741</v>
      </c>
      <c r="AI13" s="285">
        <f t="shared" si="8"/>
        <v>19.698183060822174</v>
      </c>
      <c r="AJ13" s="285">
        <f t="shared" si="8"/>
        <v>10.118739889270234</v>
      </c>
    </row>
    <row r="14" spans="1:36">
      <c r="C14" t="s">
        <v>330</v>
      </c>
      <c r="D14">
        <v>0</v>
      </c>
      <c r="E14" s="285">
        <f t="shared" si="5"/>
        <v>4.6607245324123019</v>
      </c>
      <c r="F14" s="285">
        <f t="shared" si="5"/>
        <v>4.2429212622171359</v>
      </c>
      <c r="G14" s="285">
        <f t="shared" si="5"/>
        <v>9.0084133324996714</v>
      </c>
      <c r="H14" s="285">
        <f t="shared" si="5"/>
        <v>4.8251233134632221</v>
      </c>
      <c r="I14" s="285">
        <f t="shared" si="5"/>
        <v>0.84876018918459151</v>
      </c>
      <c r="M14">
        <v>0</v>
      </c>
      <c r="N14" s="285">
        <f t="shared" si="6"/>
        <v>2.1734309596995289</v>
      </c>
      <c r="O14" s="285">
        <f t="shared" si="6"/>
        <v>0.68663588444578461</v>
      </c>
      <c r="P14" s="285">
        <f t="shared" si="6"/>
        <v>1.383854847171835</v>
      </c>
      <c r="Q14" s="285">
        <f t="shared" si="6"/>
        <v>1.821566514950683</v>
      </c>
      <c r="R14" s="285">
        <f t="shared" si="6"/>
        <v>1.4148704552152211</v>
      </c>
      <c r="V14">
        <v>0</v>
      </c>
      <c r="W14" s="285">
        <f t="shared" si="7"/>
        <v>1.0935015057399322</v>
      </c>
      <c r="X14" s="285">
        <f t="shared" si="7"/>
        <v>0.34350843228848149</v>
      </c>
      <c r="Y14" s="285">
        <f t="shared" si="7"/>
        <v>1.0549962995331907</v>
      </c>
      <c r="Z14" s="285">
        <f t="shared" si="7"/>
        <v>0.92226806169364417</v>
      </c>
      <c r="AA14" s="285">
        <f t="shared" si="7"/>
        <v>0.77198415257843678</v>
      </c>
      <c r="AE14" s="285">
        <v>0</v>
      </c>
      <c r="AF14" s="285">
        <f t="shared" si="8"/>
        <v>10.274820255157602</v>
      </c>
      <c r="AG14" s="285">
        <f t="shared" si="8"/>
        <v>2.9503636798792034</v>
      </c>
      <c r="AH14" s="285">
        <f t="shared" si="8"/>
        <v>4.747788625202606</v>
      </c>
      <c r="AI14" s="285">
        <f t="shared" si="8"/>
        <v>5.6017611680697854</v>
      </c>
      <c r="AJ14" s="285">
        <f t="shared" si="8"/>
        <v>3.6070685074344548</v>
      </c>
    </row>
    <row r="15" spans="1:36">
      <c r="B15" s="253"/>
      <c r="C15">
        <v>2020</v>
      </c>
      <c r="D15">
        <v>2025</v>
      </c>
      <c r="E15">
        <v>2030</v>
      </c>
      <c r="F15">
        <v>2035</v>
      </c>
      <c r="G15">
        <v>2040</v>
      </c>
      <c r="H15">
        <v>2045</v>
      </c>
      <c r="I15">
        <v>2050</v>
      </c>
      <c r="K15" t="s">
        <v>331</v>
      </c>
      <c r="L15" s="130">
        <v>2020</v>
      </c>
      <c r="M15" s="130">
        <v>2025</v>
      </c>
      <c r="N15" s="130">
        <v>2030</v>
      </c>
      <c r="O15" s="130">
        <v>2035</v>
      </c>
      <c r="P15" s="130">
        <v>2040</v>
      </c>
      <c r="Q15" s="130">
        <v>2045</v>
      </c>
      <c r="R15" s="130">
        <v>2050</v>
      </c>
      <c r="T15" s="71" t="s">
        <v>332</v>
      </c>
      <c r="U15" s="71">
        <v>2020</v>
      </c>
      <c r="V15" s="71">
        <v>2025</v>
      </c>
      <c r="W15" s="71">
        <v>2030</v>
      </c>
      <c r="X15" s="71">
        <v>2035</v>
      </c>
      <c r="Y15" s="71">
        <v>2040</v>
      </c>
      <c r="Z15" s="71">
        <v>2045</v>
      </c>
      <c r="AA15" s="71">
        <v>2050</v>
      </c>
      <c r="AC15" s="273" t="s">
        <v>333</v>
      </c>
      <c r="AD15" s="273">
        <v>2020</v>
      </c>
      <c r="AE15" s="273">
        <v>2025</v>
      </c>
      <c r="AF15" s="273">
        <v>2030</v>
      </c>
      <c r="AG15" s="273">
        <v>2035</v>
      </c>
      <c r="AH15" s="273">
        <v>2040</v>
      </c>
      <c r="AI15" s="273">
        <v>2045</v>
      </c>
      <c r="AJ15" s="273">
        <v>2050</v>
      </c>
    </row>
    <row r="16" spans="1:36">
      <c r="A16" t="s">
        <v>334</v>
      </c>
      <c r="B16" s="130" t="s">
        <v>335</v>
      </c>
      <c r="C16" s="294">
        <f>Transportation_scenario!L24*1000000000</f>
        <v>253940208839.08917</v>
      </c>
      <c r="D16" s="294">
        <f>Transportation_scenario!M24*1000000000</f>
        <v>258167477608.16235</v>
      </c>
      <c r="E16" s="294">
        <f>Transportation_scenario!N24*1000000000</f>
        <v>255437877313.37943</v>
      </c>
      <c r="F16" s="294">
        <f>Transportation_scenario!O24*1000000000</f>
        <v>240672772157.22702</v>
      </c>
      <c r="G16" s="294">
        <f>Transportation_scenario!P24*1000000000</f>
        <v>213931353028.64627</v>
      </c>
      <c r="H16" s="294">
        <f>Transportation_scenario!Q24*1000000000</f>
        <v>186255854258.94061</v>
      </c>
      <c r="I16" s="294">
        <f>Transportation_scenario!R24*1000000000</f>
        <v>155696391109.44128</v>
      </c>
      <c r="K16" s="130" t="s">
        <v>335</v>
      </c>
      <c r="L16" s="295">
        <f>Transportation_scenario!L25*1000000000</f>
        <v>111221301974.10445</v>
      </c>
      <c r="M16" s="295">
        <f>Transportation_scenario!M25*1000000000</f>
        <v>115911928722.03209</v>
      </c>
      <c r="N16" s="295">
        <f>Transportation_scenario!N25*1000000000</f>
        <v>117075693768.63225</v>
      </c>
      <c r="O16" s="295">
        <f>Transportation_scenario!O25*1000000000</f>
        <v>133707095642.90392</v>
      </c>
      <c r="P16" s="295">
        <f>Transportation_scenario!P25*1000000000</f>
        <v>160448514771.48471</v>
      </c>
      <c r="Q16" s="295">
        <f>Transportation_scenario!Q25*1000000000</f>
        <v>186255854258.94058</v>
      </c>
      <c r="R16" s="295">
        <f>Transportation_scenario!R25*1000000000</f>
        <v>207595188145.92169</v>
      </c>
      <c r="T16" s="71" t="s">
        <v>335</v>
      </c>
      <c r="U16" s="273">
        <f>Transportation_scenario!L26*1000000000</f>
        <v>76846792347.983856</v>
      </c>
      <c r="V16" s="273">
        <f>Transportation_scenario!M26*1000000000</f>
        <v>73762136459.474976</v>
      </c>
      <c r="W16" s="273">
        <f>Transportation_scenario!N26*1000000000</f>
        <v>74502714216.402359</v>
      </c>
      <c r="X16" s="273">
        <f>Transportation_scenario!O26*1000000000</f>
        <v>74875973560.026199</v>
      </c>
      <c r="Y16" s="273">
        <f>Transportation_scenario!P26*1000000000</f>
        <v>69527689734.310028</v>
      </c>
      <c r="Z16" s="273">
        <f>Transportation_scenario!Q26*1000000000</f>
        <v>69180745867.606506</v>
      </c>
      <c r="AA16" s="273">
        <f>Transportation_scenario!R26*1000000000</f>
        <v>67468436147.424553</v>
      </c>
      <c r="AC16" s="273" t="s">
        <v>336</v>
      </c>
      <c r="AD16" s="273">
        <f>Transportation_scenario!L31*1000000000</f>
        <v>141390048360.01514</v>
      </c>
      <c r="AE16" s="273">
        <f>Transportation_scenario!M31*1000000000</f>
        <v>148991208876.32272</v>
      </c>
      <c r="AF16" s="273">
        <f>Transportation_scenario!N31*1000000000</f>
        <v>155485718045.36224</v>
      </c>
      <c r="AG16" s="273">
        <f>Transportation_scenario!O31*1000000000</f>
        <v>162291452387.28357</v>
      </c>
      <c r="AH16" s="273">
        <f>Transportation_scenario!P31*1000000000</f>
        <v>166966687731.62625</v>
      </c>
      <c r="AI16" s="273">
        <f>Transportation_scenario!Q31*1000000000</f>
        <v>171040410757.54135</v>
      </c>
      <c r="AJ16" s="273">
        <f>Transportation_scenario!R31*1000000000</f>
        <v>175305617737.72589</v>
      </c>
    </row>
    <row r="17" spans="1:46">
      <c r="A17" t="s">
        <v>337</v>
      </c>
      <c r="B17" s="130" t="s">
        <v>338</v>
      </c>
      <c r="C17" s="294">
        <f t="shared" ref="C17:I19" si="9">C$16*C55</f>
        <v>5078804176.7817831</v>
      </c>
      <c r="D17" s="294">
        <f t="shared" si="9"/>
        <v>38725121641.22435</v>
      </c>
      <c r="E17" s="294">
        <f t="shared" si="9"/>
        <v>89403257059.6828</v>
      </c>
      <c r="F17" s="294">
        <f t="shared" si="9"/>
        <v>132370024686.47487</v>
      </c>
      <c r="G17" s="294">
        <f t="shared" si="9"/>
        <v>154030574180.62531</v>
      </c>
      <c r="H17" s="294">
        <f t="shared" si="9"/>
        <v>167630268833.04657</v>
      </c>
      <c r="I17" s="294">
        <f t="shared" si="9"/>
        <v>130317879358.60236</v>
      </c>
      <c r="K17" s="130" t="s">
        <v>338</v>
      </c>
      <c r="L17" s="295">
        <f t="shared" ref="L17:R19" si="10">$L$16*C58</f>
        <v>1112213019.7410457</v>
      </c>
      <c r="M17" s="295">
        <f t="shared" si="10"/>
        <v>16683195296.115669</v>
      </c>
      <c r="N17" s="295">
        <f t="shared" si="10"/>
        <v>33366390592.231339</v>
      </c>
      <c r="O17" s="295">
        <f t="shared" si="10"/>
        <v>38927455690.936554</v>
      </c>
      <c r="P17" s="295">
        <f t="shared" si="10"/>
        <v>50049585888.347</v>
      </c>
      <c r="Q17" s="295">
        <f t="shared" si="10"/>
        <v>61171716085.757454</v>
      </c>
      <c r="R17" s="295">
        <f t="shared" si="10"/>
        <v>77854911381.873108</v>
      </c>
      <c r="T17" s="71" t="s">
        <v>338</v>
      </c>
      <c r="U17" s="273">
        <f t="shared" ref="U17:AA19" si="11">U$16*C58</f>
        <v>768467923.47983932</v>
      </c>
      <c r="V17" s="273">
        <f t="shared" si="11"/>
        <v>11064320468.921247</v>
      </c>
      <c r="W17" s="273">
        <f t="shared" si="11"/>
        <v>22350814264.920712</v>
      </c>
      <c r="X17" s="273">
        <f t="shared" si="11"/>
        <v>26206590746.009167</v>
      </c>
      <c r="Y17" s="273">
        <f t="shared" si="11"/>
        <v>31287460380.439514</v>
      </c>
      <c r="Z17" s="273">
        <f t="shared" si="11"/>
        <v>38049410227.183578</v>
      </c>
      <c r="AA17" s="273">
        <f t="shared" si="11"/>
        <v>47227905303.197182</v>
      </c>
      <c r="AC17" s="273" t="s">
        <v>338</v>
      </c>
      <c r="AD17" s="273">
        <f t="shared" ref="AD17:AJ19" si="12">AD$16*C61</f>
        <v>0</v>
      </c>
      <c r="AE17" s="273">
        <f t="shared" si="12"/>
        <v>0</v>
      </c>
      <c r="AF17" s="273">
        <f t="shared" si="12"/>
        <v>23322857706.80434</v>
      </c>
      <c r="AG17" s="273">
        <f t="shared" si="12"/>
        <v>48687435716.185066</v>
      </c>
      <c r="AH17" s="273">
        <f t="shared" si="12"/>
        <v>75135009479.231812</v>
      </c>
      <c r="AI17" s="273">
        <f t="shared" si="12"/>
        <v>111176266992.40189</v>
      </c>
      <c r="AJ17" s="273">
        <f t="shared" si="12"/>
        <v>122713932416.40811</v>
      </c>
    </row>
    <row r="18" spans="1:46">
      <c r="B18" s="130" t="s">
        <v>339</v>
      </c>
      <c r="C18" s="294">
        <f t="shared" si="9"/>
        <v>0</v>
      </c>
      <c r="D18" s="294">
        <f t="shared" si="9"/>
        <v>0</v>
      </c>
      <c r="E18" s="294">
        <f t="shared" si="9"/>
        <v>12261018111.042213</v>
      </c>
      <c r="F18" s="294">
        <f t="shared" si="9"/>
        <v>12033638607.861351</v>
      </c>
      <c r="G18" s="294">
        <f t="shared" si="9"/>
        <v>17114508242.291702</v>
      </c>
      <c r="H18" s="294">
        <f t="shared" si="9"/>
        <v>18625585425.894062</v>
      </c>
      <c r="I18" s="294">
        <f t="shared" si="9"/>
        <v>25378511750.838932</v>
      </c>
      <c r="K18" s="130" t="s">
        <v>339</v>
      </c>
      <c r="L18" s="295">
        <f t="shared" si="10"/>
        <v>0</v>
      </c>
      <c r="M18" s="295">
        <f t="shared" si="10"/>
        <v>8341597648.0578489</v>
      </c>
      <c r="N18" s="295">
        <f t="shared" si="10"/>
        <v>16683195296.115669</v>
      </c>
      <c r="O18" s="295">
        <f t="shared" si="10"/>
        <v>16683195296.115665</v>
      </c>
      <c r="P18" s="295">
        <f t="shared" si="10"/>
        <v>22244260394.820892</v>
      </c>
      <c r="Q18" s="295">
        <f t="shared" si="10"/>
        <v>33366390592.231331</v>
      </c>
      <c r="R18" s="295">
        <f t="shared" si="10"/>
        <v>33366390592.231331</v>
      </c>
      <c r="T18" s="71" t="s">
        <v>339</v>
      </c>
      <c r="U18" s="273">
        <f t="shared" si="11"/>
        <v>0</v>
      </c>
      <c r="V18" s="273">
        <f t="shared" si="11"/>
        <v>5532160234.4606333</v>
      </c>
      <c r="W18" s="273">
        <f t="shared" si="11"/>
        <v>11175407132.460356</v>
      </c>
      <c r="X18" s="273">
        <f t="shared" si="11"/>
        <v>11231396034.003929</v>
      </c>
      <c r="Y18" s="273">
        <f t="shared" si="11"/>
        <v>13905537946.862007</v>
      </c>
      <c r="Z18" s="273">
        <f t="shared" si="11"/>
        <v>20754223760.281952</v>
      </c>
      <c r="AA18" s="273">
        <f t="shared" si="11"/>
        <v>20240530844.227364</v>
      </c>
      <c r="AC18" s="273" t="s">
        <v>339</v>
      </c>
      <c r="AD18" s="273">
        <f t="shared" si="12"/>
        <v>0</v>
      </c>
      <c r="AE18" s="273">
        <f t="shared" si="12"/>
        <v>2234868133.1448407</v>
      </c>
      <c r="AF18" s="273">
        <f t="shared" si="12"/>
        <v>23322857706.804317</v>
      </c>
      <c r="AG18" s="273">
        <f t="shared" si="12"/>
        <v>24343717858.092533</v>
      </c>
      <c r="AH18" s="273">
        <f t="shared" si="12"/>
        <v>33393337546.325253</v>
      </c>
      <c r="AI18" s="273">
        <f t="shared" si="12"/>
        <v>42760102689.385338</v>
      </c>
      <c r="AJ18" s="273">
        <f t="shared" si="12"/>
        <v>52591685321.317764</v>
      </c>
    </row>
    <row r="19" spans="1:46">
      <c r="B19" s="130" t="s">
        <v>340</v>
      </c>
      <c r="C19" s="294">
        <f t="shared" si="9"/>
        <v>248861404662.30737</v>
      </c>
      <c r="D19" s="294">
        <f t="shared" si="9"/>
        <v>206533982086.52991</v>
      </c>
      <c r="E19" s="294">
        <f t="shared" si="9"/>
        <v>166034620253.69662</v>
      </c>
      <c r="F19" s="294">
        <f t="shared" si="9"/>
        <v>120336386078.61351</v>
      </c>
      <c r="G19" s="294">
        <f t="shared" si="9"/>
        <v>42786270605.729256</v>
      </c>
      <c r="H19" s="294">
        <f t="shared" si="9"/>
        <v>0</v>
      </c>
      <c r="I19" s="294">
        <f t="shared" si="9"/>
        <v>0</v>
      </c>
      <c r="K19" s="130" t="s">
        <v>340</v>
      </c>
      <c r="L19" s="295">
        <f t="shared" si="10"/>
        <v>110109088954.3634</v>
      </c>
      <c r="M19" s="295">
        <f t="shared" si="10"/>
        <v>86196509029.930923</v>
      </c>
      <c r="N19" s="295">
        <f t="shared" si="10"/>
        <v>61171716085.757439</v>
      </c>
      <c r="O19" s="295">
        <f t="shared" si="10"/>
        <v>55610650987.052223</v>
      </c>
      <c r="P19" s="295">
        <f t="shared" si="10"/>
        <v>38927455690.936554</v>
      </c>
      <c r="Q19" s="295">
        <f t="shared" si="10"/>
        <v>16683195296.115665</v>
      </c>
      <c r="R19" s="295">
        <f t="shared" si="10"/>
        <v>0</v>
      </c>
      <c r="T19" s="71" t="s">
        <v>340</v>
      </c>
      <c r="U19" s="273">
        <f t="shared" si="11"/>
        <v>76078324424.504013</v>
      </c>
      <c r="V19" s="273">
        <f t="shared" si="11"/>
        <v>57165655756.093094</v>
      </c>
      <c r="W19" s="273">
        <f t="shared" si="11"/>
        <v>40976492819.021294</v>
      </c>
      <c r="X19" s="273">
        <f t="shared" si="11"/>
        <v>37437986780.0131</v>
      </c>
      <c r="Y19" s="273">
        <f t="shared" si="11"/>
        <v>24334691407.008507</v>
      </c>
      <c r="Z19" s="273">
        <f t="shared" si="11"/>
        <v>10377111880.140976</v>
      </c>
      <c r="AA19" s="273">
        <f t="shared" si="11"/>
        <v>0</v>
      </c>
      <c r="AC19" s="273" t="s">
        <v>340</v>
      </c>
      <c r="AD19" s="273">
        <f t="shared" si="12"/>
        <v>141390048360.01511</v>
      </c>
      <c r="AE19" s="273">
        <f t="shared" si="12"/>
        <v>146756340743.17789</v>
      </c>
      <c r="AF19" s="273">
        <f t="shared" si="12"/>
        <v>108840002631.75359</v>
      </c>
      <c r="AG19" s="273">
        <f t="shared" si="12"/>
        <v>89260298813.005951</v>
      </c>
      <c r="AH19" s="273">
        <f t="shared" si="12"/>
        <v>58438340706.069191</v>
      </c>
      <c r="AI19" s="273">
        <f t="shared" si="12"/>
        <v>17104041075.754131</v>
      </c>
      <c r="AJ19" s="273">
        <f t="shared" si="12"/>
        <v>0</v>
      </c>
    </row>
    <row r="20" spans="1:46">
      <c r="B20" s="130" t="s">
        <v>341</v>
      </c>
      <c r="C20" s="296">
        <f>Transportation_scenario!C$42</f>
        <v>1.1399999999999999</v>
      </c>
      <c r="D20" s="296">
        <f>Transportation_scenario!D$42</f>
        <v>1.17</v>
      </c>
      <c r="E20" s="296">
        <f>Transportation_scenario!E$42</f>
        <v>1.2</v>
      </c>
      <c r="F20" s="296">
        <f>Transportation_scenario!F$42</f>
        <v>1.23</v>
      </c>
      <c r="G20" s="296">
        <f>Transportation_scenario!G$42</f>
        <v>1.26</v>
      </c>
      <c r="H20" s="296">
        <f>Transportation_scenario!H$42</f>
        <v>1.29</v>
      </c>
      <c r="I20" s="296">
        <f>Transportation_scenario!I$42</f>
        <v>1.3</v>
      </c>
      <c r="K20" s="130" t="s">
        <v>341</v>
      </c>
      <c r="L20" s="297">
        <f>Transportation_scenario!C$43</f>
        <v>14</v>
      </c>
      <c r="M20" s="297">
        <f>Transportation_scenario!D$43</f>
        <v>14</v>
      </c>
      <c r="N20" s="297">
        <f>Transportation_scenario!E$43</f>
        <v>14</v>
      </c>
      <c r="O20" s="297">
        <f>Transportation_scenario!F$43</f>
        <v>14</v>
      </c>
      <c r="P20" s="297">
        <f>Transportation_scenario!G$43</f>
        <v>14</v>
      </c>
      <c r="Q20" s="297">
        <f>Transportation_scenario!H$43</f>
        <v>14</v>
      </c>
      <c r="R20" s="297">
        <f>Transportation_scenario!I$43</f>
        <v>14</v>
      </c>
      <c r="T20" s="71" t="s">
        <v>341</v>
      </c>
      <c r="U20" s="298">
        <f>Transportation_scenario!C$44</f>
        <v>6</v>
      </c>
      <c r="V20" s="298">
        <f>Transportation_scenario!D$44</f>
        <v>6</v>
      </c>
      <c r="W20" s="298">
        <f>Transportation_scenario!E$44</f>
        <v>6</v>
      </c>
      <c r="X20" s="298">
        <f>Transportation_scenario!F$44</f>
        <v>6</v>
      </c>
      <c r="Y20" s="298">
        <f>Transportation_scenario!G$44</f>
        <v>6</v>
      </c>
      <c r="Z20" s="298">
        <f>Transportation_scenario!H$44</f>
        <v>6</v>
      </c>
      <c r="AA20" s="298">
        <f>Transportation_scenario!I$44</f>
        <v>6</v>
      </c>
      <c r="AC20" s="273" t="s">
        <v>341</v>
      </c>
      <c r="AD20" s="298">
        <v>2.2222315796838248</v>
      </c>
      <c r="AE20" s="298">
        <v>2.2222315796838248</v>
      </c>
      <c r="AF20" s="298">
        <v>2.2222315796838248</v>
      </c>
      <c r="AG20" s="298">
        <v>2.2222315796838248</v>
      </c>
      <c r="AH20" s="298">
        <v>2.2222315796838248</v>
      </c>
      <c r="AI20" s="298">
        <v>2.2222315796838248</v>
      </c>
      <c r="AJ20" s="298">
        <v>2.2222315796838248</v>
      </c>
    </row>
    <row r="21" spans="1:46">
      <c r="B21" s="130" t="s">
        <v>342</v>
      </c>
      <c r="C21" s="296">
        <f>Transportation_scenario!C$42</f>
        <v>1.1399999999999999</v>
      </c>
      <c r="D21" s="296">
        <f>Transportation_scenario!D$42</f>
        <v>1.17</v>
      </c>
      <c r="E21" s="296">
        <f>Transportation_scenario!E$42</f>
        <v>1.2</v>
      </c>
      <c r="F21" s="296">
        <f>Transportation_scenario!F$42</f>
        <v>1.23</v>
      </c>
      <c r="G21" s="296">
        <f>Transportation_scenario!G$42</f>
        <v>1.26</v>
      </c>
      <c r="H21" s="296">
        <f>Transportation_scenario!H$42</f>
        <v>1.29</v>
      </c>
      <c r="I21" s="296">
        <f>Transportation_scenario!I$42</f>
        <v>1.3</v>
      </c>
      <c r="K21" s="130" t="s">
        <v>342</v>
      </c>
      <c r="L21" s="297">
        <f>Transportation_scenario!C$43</f>
        <v>14</v>
      </c>
      <c r="M21" s="297">
        <f>Transportation_scenario!D$43</f>
        <v>14</v>
      </c>
      <c r="N21" s="297">
        <f>Transportation_scenario!E$43</f>
        <v>14</v>
      </c>
      <c r="O21" s="297">
        <f>Transportation_scenario!F$43</f>
        <v>14</v>
      </c>
      <c r="P21" s="297">
        <f>Transportation_scenario!G$43</f>
        <v>14</v>
      </c>
      <c r="Q21" s="297">
        <f>Transportation_scenario!H$43</f>
        <v>14</v>
      </c>
      <c r="R21" s="297">
        <f>Transportation_scenario!I$43</f>
        <v>14</v>
      </c>
      <c r="T21" s="71" t="s">
        <v>342</v>
      </c>
      <c r="U21" s="298">
        <f>Transportation_scenario!C$44</f>
        <v>6</v>
      </c>
      <c r="V21" s="298">
        <f>Transportation_scenario!D$44</f>
        <v>6</v>
      </c>
      <c r="W21" s="298">
        <f>Transportation_scenario!E$44</f>
        <v>6</v>
      </c>
      <c r="X21" s="298">
        <f>Transportation_scenario!F$44</f>
        <v>6</v>
      </c>
      <c r="Y21" s="298">
        <f>Transportation_scenario!G$44</f>
        <v>6</v>
      </c>
      <c r="Z21" s="298">
        <f>Transportation_scenario!H$44</f>
        <v>6</v>
      </c>
      <c r="AA21" s="298">
        <f>Transportation_scenario!I$44</f>
        <v>6</v>
      </c>
      <c r="AC21" s="273" t="s">
        <v>342</v>
      </c>
      <c r="AD21" s="298">
        <v>2.2222315796838248</v>
      </c>
      <c r="AE21" s="298">
        <v>2.2222315796838248</v>
      </c>
      <c r="AF21" s="298">
        <v>2.2222315796838248</v>
      </c>
      <c r="AG21" s="298">
        <v>2.2222315796838248</v>
      </c>
      <c r="AH21" s="298">
        <v>2.2222315796838248</v>
      </c>
      <c r="AI21" s="298">
        <v>2.2222315796838248</v>
      </c>
      <c r="AJ21" s="298">
        <v>2.2222315796838248</v>
      </c>
    </row>
    <row r="22" spans="1:46">
      <c r="B22" s="130" t="s">
        <v>343</v>
      </c>
      <c r="C22" s="296">
        <f>Transportation_scenario!C$42</f>
        <v>1.1399999999999999</v>
      </c>
      <c r="D22" s="296">
        <f>Transportation_scenario!D$42</f>
        <v>1.17</v>
      </c>
      <c r="E22" s="296">
        <f>Transportation_scenario!E$42</f>
        <v>1.2</v>
      </c>
      <c r="F22" s="296">
        <f>Transportation_scenario!F$42</f>
        <v>1.23</v>
      </c>
      <c r="G22" s="296">
        <f>Transportation_scenario!G$42</f>
        <v>1.26</v>
      </c>
      <c r="H22" s="296">
        <f>Transportation_scenario!H$42</f>
        <v>1.29</v>
      </c>
      <c r="I22" s="296">
        <f>Transportation_scenario!I$42</f>
        <v>1.3</v>
      </c>
      <c r="K22" s="130" t="s">
        <v>343</v>
      </c>
      <c r="L22" s="297">
        <f>Transportation_scenario!C$43</f>
        <v>14</v>
      </c>
      <c r="M22" s="297">
        <f>Transportation_scenario!D$43</f>
        <v>14</v>
      </c>
      <c r="N22" s="297">
        <f>Transportation_scenario!E$43</f>
        <v>14</v>
      </c>
      <c r="O22" s="297">
        <f>Transportation_scenario!F$43</f>
        <v>14</v>
      </c>
      <c r="P22" s="297">
        <f>Transportation_scenario!G$43</f>
        <v>14</v>
      </c>
      <c r="Q22" s="297">
        <f>Transportation_scenario!H$43</f>
        <v>14</v>
      </c>
      <c r="R22" s="297">
        <f>Transportation_scenario!I$43</f>
        <v>14</v>
      </c>
      <c r="T22" s="71" t="s">
        <v>343</v>
      </c>
      <c r="U22" s="298">
        <f>Transportation_scenario!C$44</f>
        <v>6</v>
      </c>
      <c r="V22" s="298">
        <f>Transportation_scenario!D$44</f>
        <v>6</v>
      </c>
      <c r="W22" s="298">
        <f>Transportation_scenario!E$44</f>
        <v>6</v>
      </c>
      <c r="X22" s="298">
        <f>Transportation_scenario!F$44</f>
        <v>6</v>
      </c>
      <c r="Y22" s="298">
        <f>Transportation_scenario!G$44</f>
        <v>6</v>
      </c>
      <c r="Z22" s="298">
        <f>Transportation_scenario!H$44</f>
        <v>6</v>
      </c>
      <c r="AA22" s="298">
        <f>Transportation_scenario!I$44</f>
        <v>6</v>
      </c>
      <c r="AC22" s="273" t="s">
        <v>343</v>
      </c>
      <c r="AD22" s="298">
        <v>2.2222315796838248</v>
      </c>
      <c r="AE22" s="298">
        <v>2.2222315796838248</v>
      </c>
      <c r="AF22" s="298">
        <v>2.2222315796838248</v>
      </c>
      <c r="AG22" s="298">
        <v>2.2222315796838248</v>
      </c>
      <c r="AH22" s="298">
        <v>2.2222315796838248</v>
      </c>
      <c r="AI22" s="298">
        <v>2.2222315796838248</v>
      </c>
      <c r="AJ22" s="298">
        <v>2.2222315796838248</v>
      </c>
    </row>
    <row r="23" spans="1:46">
      <c r="B23" s="4" t="s">
        <v>344</v>
      </c>
      <c r="C23" s="281">
        <f t="shared" ref="C23:I25" si="13">C33/C20</f>
        <v>0.14479166666666668</v>
      </c>
      <c r="D23" s="281">
        <f t="shared" si="13"/>
        <v>0.14089788339558759</v>
      </c>
      <c r="E23" s="281">
        <f t="shared" si="13"/>
        <v>0.13719436519125053</v>
      </c>
      <c r="F23" s="281">
        <f t="shared" si="13"/>
        <v>0.13366696231153563</v>
      </c>
      <c r="G23" s="281">
        <f t="shared" si="13"/>
        <v>0.13030285434083813</v>
      </c>
      <c r="H23" s="281">
        <f t="shared" si="13"/>
        <v>0.12709039359916954</v>
      </c>
      <c r="I23" s="281">
        <f t="shared" si="13"/>
        <v>0.12592695376473217</v>
      </c>
      <c r="K23" s="4" t="s">
        <v>344</v>
      </c>
      <c r="L23" s="299">
        <f t="shared" ref="L23:R25" si="14">L33/L20</f>
        <v>0.12912698412698415</v>
      </c>
      <c r="M23" s="299">
        <f t="shared" si="14"/>
        <v>0.12456349206349207</v>
      </c>
      <c r="N23" s="299">
        <f t="shared" si="14"/>
        <v>0.12</v>
      </c>
      <c r="O23" s="299">
        <f t="shared" si="14"/>
        <v>0.11575546520121807</v>
      </c>
      <c r="P23" s="299">
        <f t="shared" si="14"/>
        <v>0.11166106436625335</v>
      </c>
      <c r="Q23" s="299">
        <f t="shared" si="14"/>
        <v>0.10771148708815671</v>
      </c>
      <c r="R23" s="299">
        <f t="shared" si="14"/>
        <v>0.10390161079503814</v>
      </c>
      <c r="T23" s="72" t="s">
        <v>344</v>
      </c>
      <c r="U23" s="300">
        <f t="shared" ref="U23:AA25" si="15">U33/U20</f>
        <v>8.3333333333333329E-2</v>
      </c>
      <c r="V23" s="300">
        <f t="shared" si="15"/>
        <v>8.0555555555555561E-2</v>
      </c>
      <c r="W23" s="300">
        <f t="shared" si="15"/>
        <v>7.7777777777777779E-2</v>
      </c>
      <c r="X23" s="300">
        <f t="shared" si="15"/>
        <v>7.4999999999999997E-2</v>
      </c>
      <c r="Y23" s="300">
        <f t="shared" si="15"/>
        <v>7.2222222222222229E-2</v>
      </c>
      <c r="Z23" s="300">
        <f t="shared" si="15"/>
        <v>6.9444444444444448E-2</v>
      </c>
      <c r="AA23" s="300">
        <f t="shared" si="15"/>
        <v>6.6666666666666666E-2</v>
      </c>
      <c r="AC23" s="301" t="s">
        <v>344</v>
      </c>
      <c r="AD23" s="298">
        <f t="shared" ref="AD23:AJ25" si="16">AD33/AD20</f>
        <v>0.3760760984415803</v>
      </c>
      <c r="AE23" s="298">
        <f t="shared" si="16"/>
        <v>0.36857613002288026</v>
      </c>
      <c r="AF23" s="298">
        <f t="shared" si="16"/>
        <v>0.36107616160418021</v>
      </c>
      <c r="AG23" s="298">
        <f t="shared" si="16"/>
        <v>0.35357619318548017</v>
      </c>
      <c r="AH23" s="298">
        <f t="shared" si="16"/>
        <v>0.34607622476678013</v>
      </c>
      <c r="AI23" s="298">
        <f t="shared" si="16"/>
        <v>0.33857625634808008</v>
      </c>
      <c r="AJ23" s="298">
        <f t="shared" si="16"/>
        <v>0.30260841816894801</v>
      </c>
    </row>
    <row r="24" spans="1:46" ht="27" customHeight="1">
      <c r="B24" s="5" t="s">
        <v>345</v>
      </c>
      <c r="C24" s="281">
        <f t="shared" si="13"/>
        <v>0.23623903508771932</v>
      </c>
      <c r="D24" s="281">
        <f t="shared" si="13"/>
        <v>0.22812862028767006</v>
      </c>
      <c r="E24" s="281">
        <f t="shared" si="13"/>
        <v>0.22198785011279559</v>
      </c>
      <c r="F24" s="281">
        <f t="shared" si="13"/>
        <v>0.21566455905080648</v>
      </c>
      <c r="G24" s="281">
        <f t="shared" si="13"/>
        <v>0.21052968859721582</v>
      </c>
      <c r="H24" s="281">
        <f t="shared" si="13"/>
        <v>0.20363905131981644</v>
      </c>
      <c r="I24" s="281">
        <f t="shared" si="13"/>
        <v>0.20152395447011703</v>
      </c>
      <c r="K24" s="5" t="s">
        <v>345</v>
      </c>
      <c r="L24" s="299">
        <f t="shared" si="14"/>
        <v>0.21333333333333335</v>
      </c>
      <c r="M24" s="299">
        <f t="shared" si="14"/>
        <v>0.2038095238095238</v>
      </c>
      <c r="N24" s="299">
        <f t="shared" si="14"/>
        <v>0.19428571428571431</v>
      </c>
      <c r="O24" s="299">
        <f t="shared" si="14"/>
        <v>0.18560042727981443</v>
      </c>
      <c r="P24" s="299">
        <f t="shared" si="14"/>
        <v>0.1773034045920204</v>
      </c>
      <c r="Q24" s="299">
        <f t="shared" si="14"/>
        <v>0.16937728937728935</v>
      </c>
      <c r="R24" s="299">
        <f t="shared" si="14"/>
        <v>0.16180550070547922</v>
      </c>
      <c r="T24" s="73" t="s">
        <v>345</v>
      </c>
      <c r="U24" s="300">
        <f t="shared" si="15"/>
        <v>0.15</v>
      </c>
      <c r="V24" s="300">
        <f t="shared" si="15"/>
        <v>0.14396158211392335</v>
      </c>
      <c r="W24" s="300">
        <f t="shared" si="15"/>
        <v>0.1379231642278467</v>
      </c>
      <c r="X24" s="300">
        <f t="shared" si="15"/>
        <v>0.13188474634177003</v>
      </c>
      <c r="Y24" s="300">
        <f t="shared" si="15"/>
        <v>0.12584632845569338</v>
      </c>
      <c r="Z24" s="300">
        <f t="shared" si="15"/>
        <v>0.11980791056961672</v>
      </c>
      <c r="AA24" s="300">
        <f t="shared" si="15"/>
        <v>0.11376949268354007</v>
      </c>
      <c r="AC24" s="302" t="s">
        <v>345</v>
      </c>
      <c r="AD24" s="298">
        <f t="shared" si="16"/>
        <v>0.33185715587039094</v>
      </c>
      <c r="AE24" s="298">
        <f t="shared" si="16"/>
        <v>0.31555349623037504</v>
      </c>
      <c r="AF24" s="298">
        <f t="shared" si="16"/>
        <v>0.29924983659035914</v>
      </c>
      <c r="AG24" s="298">
        <f t="shared" si="16"/>
        <v>0.28294617695034324</v>
      </c>
      <c r="AH24" s="298">
        <f t="shared" si="16"/>
        <v>0.26664251731032734</v>
      </c>
      <c r="AI24" s="298">
        <f t="shared" si="16"/>
        <v>0.25033885767031144</v>
      </c>
      <c r="AJ24" s="298">
        <f t="shared" si="16"/>
        <v>0.25170146844517904</v>
      </c>
      <c r="AL24" t="s">
        <v>346</v>
      </c>
    </row>
    <row r="25" spans="1:46">
      <c r="B25" s="4" t="s">
        <v>347</v>
      </c>
      <c r="C25" s="281">
        <f t="shared" si="13"/>
        <v>0.87719298245614041</v>
      </c>
      <c r="D25" s="281">
        <f t="shared" si="13"/>
        <v>0.85249982218395581</v>
      </c>
      <c r="E25" s="281">
        <f t="shared" si="13"/>
        <v>0.82893058924953855</v>
      </c>
      <c r="F25" s="281">
        <f t="shared" si="13"/>
        <v>0.80390507235556063</v>
      </c>
      <c r="G25" s="281">
        <f t="shared" si="13"/>
        <v>0.7794687024817103</v>
      </c>
      <c r="H25" s="281">
        <f t="shared" si="13"/>
        <v>0.75540069430728063</v>
      </c>
      <c r="I25" s="281">
        <f t="shared" si="13"/>
        <v>0.74265628280847529</v>
      </c>
      <c r="K25" s="4" t="s">
        <v>347</v>
      </c>
      <c r="L25" s="299">
        <f t="shared" si="14"/>
        <v>0.32714285714285712</v>
      </c>
      <c r="M25" s="299">
        <f t="shared" si="14"/>
        <v>0.31904761904761908</v>
      </c>
      <c r="N25" s="299">
        <f t="shared" si="14"/>
        <v>0.31095238095238098</v>
      </c>
      <c r="O25" s="299">
        <f t="shared" si="14"/>
        <v>0.30285714285714288</v>
      </c>
      <c r="P25" s="299">
        <f t="shared" si="14"/>
        <v>0.29476190476190478</v>
      </c>
      <c r="Q25" s="299">
        <f t="shared" si="14"/>
        <v>0.28666666666666668</v>
      </c>
      <c r="R25" s="299">
        <f t="shared" si="14"/>
        <v>0.27857142857142858</v>
      </c>
      <c r="T25" s="72" t="s">
        <v>347</v>
      </c>
      <c r="U25" s="300">
        <f t="shared" si="15"/>
        <v>0.23643515267882617</v>
      </c>
      <c r="V25" s="300">
        <f t="shared" si="15"/>
        <v>0.23058450115693382</v>
      </c>
      <c r="W25" s="300">
        <f t="shared" si="15"/>
        <v>0.22473384963504148</v>
      </c>
      <c r="X25" s="300">
        <f t="shared" si="15"/>
        <v>0.21888319811314913</v>
      </c>
      <c r="Y25" s="300">
        <f t="shared" si="15"/>
        <v>0.21303254659125678</v>
      </c>
      <c r="Z25" s="300">
        <f t="shared" si="15"/>
        <v>0.20718189506936444</v>
      </c>
      <c r="AA25" s="300">
        <f t="shared" si="15"/>
        <v>0.20133124354747203</v>
      </c>
      <c r="AC25" s="301" t="s">
        <v>347</v>
      </c>
      <c r="AD25" s="298">
        <f t="shared" si="16"/>
        <v>0.99989578958109404</v>
      </c>
      <c r="AE25" s="298">
        <f t="shared" si="16"/>
        <v>0.98409909698960973</v>
      </c>
      <c r="AF25" s="298">
        <f t="shared" si="16"/>
        <v>0.96830240439812532</v>
      </c>
      <c r="AG25" s="298">
        <f t="shared" si="16"/>
        <v>0.95250571180664101</v>
      </c>
      <c r="AH25" s="298">
        <f t="shared" si="16"/>
        <v>0.93670901921515659</v>
      </c>
      <c r="AI25" s="298">
        <f t="shared" si="16"/>
        <v>0.92091232662367228</v>
      </c>
      <c r="AJ25" s="298">
        <f t="shared" si="16"/>
        <v>0.85143964614983991</v>
      </c>
    </row>
    <row r="26" spans="1:46">
      <c r="L26" s="68"/>
      <c r="M26" s="68"/>
      <c r="N26" s="68"/>
      <c r="O26" s="68"/>
      <c r="P26" s="68"/>
      <c r="Q26" s="68"/>
      <c r="R26" s="68"/>
      <c r="T26" s="74"/>
      <c r="U26" s="74"/>
      <c r="V26" s="74"/>
      <c r="W26" s="74"/>
      <c r="X26" s="74"/>
      <c r="Y26" s="74"/>
      <c r="Z26" s="74"/>
      <c r="AA26" s="74"/>
      <c r="AC26" s="262"/>
      <c r="AD26" s="262"/>
      <c r="AE26" s="262"/>
      <c r="AF26" s="262"/>
      <c r="AG26" s="262"/>
      <c r="AH26" s="262"/>
      <c r="AI26" s="262"/>
      <c r="AJ26" s="262"/>
      <c r="AL26" s="117">
        <v>2020</v>
      </c>
      <c r="AM26" s="117">
        <v>2025</v>
      </c>
      <c r="AN26" s="117">
        <v>2030</v>
      </c>
      <c r="AO26" s="117">
        <v>2035</v>
      </c>
      <c r="AP26" s="117">
        <v>2040</v>
      </c>
      <c r="AQ26" s="117">
        <v>2045</v>
      </c>
      <c r="AR26" s="117">
        <v>2050</v>
      </c>
    </row>
    <row r="27" spans="1:46">
      <c r="A27" t="s">
        <v>348</v>
      </c>
      <c r="B27" s="130" t="s">
        <v>338</v>
      </c>
      <c r="C27" s="282">
        <f t="shared" ref="C27:I29" si="17">C17*C23</f>
        <v>735368521.42986238</v>
      </c>
      <c r="D27" s="282">
        <f t="shared" si="17"/>
        <v>5456287673.4851742</v>
      </c>
      <c r="E27" s="282">
        <f t="shared" si="17"/>
        <v>12265623098.333368</v>
      </c>
      <c r="F27" s="282">
        <f t="shared" si="17"/>
        <v>17693499100.944077</v>
      </c>
      <c r="G27" s="282">
        <f t="shared" si="17"/>
        <v>20070623471.493683</v>
      </c>
      <c r="H27" s="282">
        <f t="shared" si="17"/>
        <v>21304196845.126492</v>
      </c>
      <c r="I27" s="282">
        <f t="shared" si="17"/>
        <v>16410533568.708664</v>
      </c>
      <c r="K27" s="130" t="s">
        <v>338</v>
      </c>
      <c r="L27" s="295">
        <f t="shared" ref="L27:R29" si="18">L17*L23</f>
        <v>143616712.94592711</v>
      </c>
      <c r="M27" s="295">
        <f t="shared" si="18"/>
        <v>2078117064.8613925</v>
      </c>
      <c r="N27" s="295">
        <f t="shared" si="18"/>
        <v>4003966871.0677605</v>
      </c>
      <c r="O27" s="295">
        <f t="shared" si="18"/>
        <v>4506065742.6041651</v>
      </c>
      <c r="P27" s="295">
        <f t="shared" si="18"/>
        <v>5588590031.3830395</v>
      </c>
      <c r="Q27" s="295">
        <f t="shared" si="18"/>
        <v>6588896507.3314524</v>
      </c>
      <c r="R27" s="295">
        <f t="shared" si="18"/>
        <v>8089250700.8815641</v>
      </c>
      <c r="T27" s="71" t="s">
        <v>338</v>
      </c>
      <c r="U27" s="273">
        <f t="shared" ref="U27:AA29" si="19">U17*U23</f>
        <v>64038993.623319939</v>
      </c>
      <c r="V27" s="273">
        <f t="shared" si="19"/>
        <v>891292482.21865606</v>
      </c>
      <c r="W27" s="273">
        <f t="shared" si="19"/>
        <v>1738396665.0493886</v>
      </c>
      <c r="X27" s="273">
        <f t="shared" si="19"/>
        <v>1965494305.9506874</v>
      </c>
      <c r="Y27" s="273">
        <f t="shared" si="19"/>
        <v>2259649916.3650761</v>
      </c>
      <c r="Z27" s="273">
        <f t="shared" si="19"/>
        <v>2642320154.6655264</v>
      </c>
      <c r="AA27" s="273">
        <f t="shared" si="19"/>
        <v>3148527020.2131453</v>
      </c>
      <c r="AC27" s="273" t="s">
        <v>338</v>
      </c>
      <c r="AD27" s="273">
        <f t="shared" ref="AD27:AJ29" si="20">AD17*AD23</f>
        <v>0</v>
      </c>
      <c r="AE27" s="273">
        <f t="shared" si="20"/>
        <v>0</v>
      </c>
      <c r="AF27" s="273">
        <f t="shared" si="20"/>
        <v>8421327938.4133835</v>
      </c>
      <c r="AG27" s="273">
        <f t="shared" si="20"/>
        <v>17214718176.491497</v>
      </c>
      <c r="AH27" s="273">
        <f t="shared" si="20"/>
        <v>26002440428.388783</v>
      </c>
      <c r="AI27" s="273">
        <f t="shared" si="20"/>
        <v>37641644273.042053</v>
      </c>
      <c r="AJ27" s="273">
        <f t="shared" si="20"/>
        <v>37134268975.82045</v>
      </c>
      <c r="AL27" s="303">
        <f t="shared" ref="AL27:AR29" si="21">AD27+U27+L27+C27</f>
        <v>943024227.99910951</v>
      </c>
      <c r="AM27" s="303">
        <f t="shared" si="21"/>
        <v>8425697220.5652227</v>
      </c>
      <c r="AN27" s="303">
        <f t="shared" si="21"/>
        <v>26429314572.863899</v>
      </c>
      <c r="AO27" s="303">
        <f t="shared" si="21"/>
        <v>41379777325.990425</v>
      </c>
      <c r="AP27" s="303">
        <f t="shared" si="21"/>
        <v>53921303847.630585</v>
      </c>
      <c r="AQ27" s="303">
        <f t="shared" si="21"/>
        <v>68177057780.165527</v>
      </c>
      <c r="AR27" s="303">
        <f t="shared" si="21"/>
        <v>64782580265.623817</v>
      </c>
      <c r="AS27" s="118"/>
      <c r="AT27" s="118"/>
    </row>
    <row r="28" spans="1:46">
      <c r="B28" s="130" t="s">
        <v>339</v>
      </c>
      <c r="C28" s="282">
        <f t="shared" si="17"/>
        <v>0</v>
      </c>
      <c r="D28" s="282">
        <f t="shared" si="17"/>
        <v>0</v>
      </c>
      <c r="E28" s="282">
        <f t="shared" si="17"/>
        <v>2721797050.6643109</v>
      </c>
      <c r="F28" s="282">
        <f t="shared" si="17"/>
        <v>2595229364.1411791</v>
      </c>
      <c r="G28" s="282">
        <f t="shared" si="17"/>
        <v>3603112090.7441554</v>
      </c>
      <c r="H28" s="282">
        <f t="shared" si="17"/>
        <v>3792896546.4052658</v>
      </c>
      <c r="I28" s="282">
        <f t="shared" si="17"/>
        <v>5114378046.5953951</v>
      </c>
      <c r="K28" s="130" t="s">
        <v>339</v>
      </c>
      <c r="L28" s="295">
        <f t="shared" si="18"/>
        <v>0</v>
      </c>
      <c r="M28" s="295">
        <f t="shared" si="18"/>
        <v>1700097044.461314</v>
      </c>
      <c r="N28" s="295">
        <f t="shared" si="18"/>
        <v>3241306514.673902</v>
      </c>
      <c r="O28" s="295">
        <f t="shared" si="18"/>
        <v>3096408175.3516579</v>
      </c>
      <c r="P28" s="295">
        <f t="shared" si="18"/>
        <v>3943983100.633184</v>
      </c>
      <c r="Q28" s="295">
        <f t="shared" si="18"/>
        <v>5651508794.8160315</v>
      </c>
      <c r="R28" s="295">
        <f t="shared" si="18"/>
        <v>5398865536.510582</v>
      </c>
      <c r="T28" s="71" t="s">
        <v>339</v>
      </c>
      <c r="U28" s="273">
        <f t="shared" si="19"/>
        <v>0</v>
      </c>
      <c r="V28" s="273">
        <f t="shared" si="19"/>
        <v>796418539.86068594</v>
      </c>
      <c r="W28" s="273">
        <f t="shared" si="19"/>
        <v>1541347513.2433791</v>
      </c>
      <c r="X28" s="273">
        <f t="shared" si="19"/>
        <v>1481249817.00857</v>
      </c>
      <c r="Y28" s="273">
        <f t="shared" si="19"/>
        <v>1749960895.8139043</v>
      </c>
      <c r="Z28" s="273">
        <f t="shared" si="19"/>
        <v>2486520184.2136745</v>
      </c>
      <c r="AA28" s="273">
        <f t="shared" si="19"/>
        <v>2302754925.793292</v>
      </c>
      <c r="AC28" s="273" t="s">
        <v>339</v>
      </c>
      <c r="AD28" s="273">
        <f t="shared" si="20"/>
        <v>0</v>
      </c>
      <c r="AE28" s="273">
        <f t="shared" si="20"/>
        <v>705220453.02770579</v>
      </c>
      <c r="AF28" s="273">
        <f t="shared" si="20"/>
        <v>6979361357.5813904</v>
      </c>
      <c r="AG28" s="273">
        <f t="shared" si="20"/>
        <v>6887961900.705081</v>
      </c>
      <c r="AH28" s="273">
        <f t="shared" si="20"/>
        <v>8904083584.745636</v>
      </c>
      <c r="AI28" s="273">
        <f t="shared" si="20"/>
        <v>10704515261.125938</v>
      </c>
      <c r="AJ28" s="273">
        <f t="shared" si="20"/>
        <v>13237404423.38245</v>
      </c>
      <c r="AL28" s="303">
        <f t="shared" si="21"/>
        <v>0</v>
      </c>
      <c r="AM28" s="303">
        <f t="shared" si="21"/>
        <v>3201736037.3497057</v>
      </c>
      <c r="AN28" s="303">
        <f t="shared" si="21"/>
        <v>14483812436.162983</v>
      </c>
      <c r="AO28" s="303">
        <f t="shared" si="21"/>
        <v>14060849257.206486</v>
      </c>
      <c r="AP28" s="303">
        <f t="shared" si="21"/>
        <v>18201139671.936878</v>
      </c>
      <c r="AQ28" s="303">
        <f t="shared" si="21"/>
        <v>22635440786.560909</v>
      </c>
      <c r="AR28" s="303">
        <f t="shared" si="21"/>
        <v>26053402932.281719</v>
      </c>
      <c r="AS28" s="118"/>
      <c r="AT28" s="118"/>
    </row>
    <row r="29" spans="1:46">
      <c r="B29" s="130" t="s">
        <v>340</v>
      </c>
      <c r="C29" s="282">
        <f t="shared" si="17"/>
        <v>218299477773.95386</v>
      </c>
      <c r="D29" s="282">
        <f t="shared" si="17"/>
        <v>176070183003.71106</v>
      </c>
      <c r="E29" s="282">
        <f t="shared" si="17"/>
        <v>137631175602.72012</v>
      </c>
      <c r="F29" s="282">
        <f t="shared" si="17"/>
        <v>96739031157.53447</v>
      </c>
      <c r="G29" s="282">
        <f t="shared" si="17"/>
        <v>33350558833.079124</v>
      </c>
      <c r="H29" s="282">
        <f t="shared" si="17"/>
        <v>0</v>
      </c>
      <c r="I29" s="282">
        <f t="shared" si="17"/>
        <v>0</v>
      </c>
      <c r="K29" s="130" t="s">
        <v>340</v>
      </c>
      <c r="L29" s="295">
        <f t="shared" si="18"/>
        <v>36021401957.927452</v>
      </c>
      <c r="M29" s="295">
        <f t="shared" si="18"/>
        <v>27500790976.216061</v>
      </c>
      <c r="N29" s="295">
        <f t="shared" si="18"/>
        <v>19021490763.809338</v>
      </c>
      <c r="O29" s="295">
        <f t="shared" si="18"/>
        <v>16842082870.364389</v>
      </c>
      <c r="P29" s="295">
        <f t="shared" si="18"/>
        <v>11474330986.99511</v>
      </c>
      <c r="Q29" s="295">
        <f t="shared" si="18"/>
        <v>4782515984.8864908</v>
      </c>
      <c r="R29" s="295">
        <f t="shared" si="18"/>
        <v>0</v>
      </c>
      <c r="T29" s="71" t="s">
        <v>340</v>
      </c>
      <c r="U29" s="273">
        <f t="shared" si="19"/>
        <v>17987590250.856876</v>
      </c>
      <c r="V29" s="273">
        <f t="shared" si="19"/>
        <v>13181514215.827728</v>
      </c>
      <c r="W29" s="273">
        <f t="shared" si="19"/>
        <v>9208804975.7612877</v>
      </c>
      <c r="X29" s="273">
        <f t="shared" si="19"/>
        <v>8194546277.3270655</v>
      </c>
      <c r="Y29" s="273">
        <f t="shared" si="19"/>
        <v>5184081280.9473953</v>
      </c>
      <c r="Z29" s="273">
        <f t="shared" si="19"/>
        <v>2149949704.6744227</v>
      </c>
      <c r="AA29" s="273">
        <f t="shared" si="19"/>
        <v>0</v>
      </c>
      <c r="AC29" s="273" t="s">
        <v>340</v>
      </c>
      <c r="AD29" s="273">
        <f t="shared" si="20"/>
        <v>141375314043.84637</v>
      </c>
      <c r="AE29" s="273">
        <f t="shared" si="20"/>
        <v>144422782402.86084</v>
      </c>
      <c r="AF29" s="273">
        <f t="shared" si="20"/>
        <v>105390036243.02528</v>
      </c>
      <c r="AG29" s="273">
        <f t="shared" si="20"/>
        <v>85020944456.955704</v>
      </c>
      <c r="AH29" s="273">
        <f t="shared" si="20"/>
        <v>54739720807.343231</v>
      </c>
      <c r="AI29" s="273">
        <f t="shared" si="20"/>
        <v>15751322261.739595</v>
      </c>
      <c r="AJ29" s="273">
        <f t="shared" si="20"/>
        <v>0</v>
      </c>
      <c r="AL29" s="303">
        <f t="shared" si="21"/>
        <v>413683784026.58459</v>
      </c>
      <c r="AM29" s="303">
        <f t="shared" si="21"/>
        <v>361175270598.61572</v>
      </c>
      <c r="AN29" s="303">
        <f t="shared" si="21"/>
        <v>271251507585.31604</v>
      </c>
      <c r="AO29" s="303">
        <f t="shared" si="21"/>
        <v>206796604762.18164</v>
      </c>
      <c r="AP29" s="303">
        <f t="shared" si="21"/>
        <v>104748691908.36487</v>
      </c>
      <c r="AQ29" s="303">
        <f t="shared" si="21"/>
        <v>22683787951.300507</v>
      </c>
      <c r="AR29" s="303">
        <f t="shared" si="21"/>
        <v>0</v>
      </c>
      <c r="AS29" s="118"/>
      <c r="AT29" s="118"/>
    </row>
    <row r="30" spans="1:46">
      <c r="B30" s="130" t="s">
        <v>349</v>
      </c>
      <c r="C30" s="282">
        <f t="shared" ref="C30:I30" si="22">SUM(C27:C29)</f>
        <v>219034846295.38373</v>
      </c>
      <c r="D30" s="282">
        <f t="shared" si="22"/>
        <v>181526470677.19623</v>
      </c>
      <c r="E30" s="282">
        <f t="shared" si="22"/>
        <v>152618595751.7178</v>
      </c>
      <c r="F30" s="282">
        <f t="shared" si="22"/>
        <v>117027759622.61972</v>
      </c>
      <c r="G30" s="282">
        <f t="shared" si="22"/>
        <v>57024294395.316963</v>
      </c>
      <c r="H30" s="282">
        <f t="shared" si="22"/>
        <v>25097093391.531757</v>
      </c>
      <c r="I30" s="282">
        <f t="shared" si="22"/>
        <v>21524911615.304058</v>
      </c>
      <c r="K30" s="130" t="s">
        <v>349</v>
      </c>
      <c r="L30" s="295">
        <f t="shared" ref="L30:R30" si="23">SUM(L27:L29)</f>
        <v>36165018670.873383</v>
      </c>
      <c r="M30" s="295">
        <f t="shared" si="23"/>
        <v>31279005085.538765</v>
      </c>
      <c r="N30" s="295">
        <f t="shared" si="23"/>
        <v>26266764149.551003</v>
      </c>
      <c r="O30" s="295">
        <f t="shared" si="23"/>
        <v>24444556788.320213</v>
      </c>
      <c r="P30" s="295">
        <f t="shared" si="23"/>
        <v>21006904119.011333</v>
      </c>
      <c r="Q30" s="295">
        <f t="shared" si="23"/>
        <v>17022921287.033974</v>
      </c>
      <c r="R30" s="295">
        <f t="shared" si="23"/>
        <v>13488116237.392147</v>
      </c>
      <c r="T30" s="71" t="s">
        <v>349</v>
      </c>
      <c r="U30" s="273">
        <f t="shared" ref="U30:AA30" si="24">SUM(U27:U29)</f>
        <v>18051629244.480198</v>
      </c>
      <c r="V30" s="273">
        <f t="shared" si="24"/>
        <v>14869225237.90707</v>
      </c>
      <c r="W30" s="273">
        <f t="shared" si="24"/>
        <v>12488549154.054054</v>
      </c>
      <c r="X30" s="273">
        <f t="shared" si="24"/>
        <v>11641290400.286324</v>
      </c>
      <c r="Y30" s="273">
        <f t="shared" si="24"/>
        <v>9193692093.1263752</v>
      </c>
      <c r="Z30" s="273">
        <f t="shared" si="24"/>
        <v>7278790043.5536232</v>
      </c>
      <c r="AA30" s="273">
        <f t="shared" si="24"/>
        <v>5451281946.0064373</v>
      </c>
      <c r="AC30" s="273" t="s">
        <v>349</v>
      </c>
      <c r="AD30" s="273">
        <f t="shared" ref="AD30:AJ30" si="25">SUM(AD27:AD29)</f>
        <v>141375314043.84637</v>
      </c>
      <c r="AE30" s="273">
        <f t="shared" si="25"/>
        <v>145128002855.88855</v>
      </c>
      <c r="AF30" s="273">
        <f t="shared" si="25"/>
        <v>120790725539.02005</v>
      </c>
      <c r="AG30" s="273">
        <f t="shared" si="25"/>
        <v>109123624534.15228</v>
      </c>
      <c r="AH30" s="273">
        <f t="shared" si="25"/>
        <v>89646244820.477646</v>
      </c>
      <c r="AI30" s="273">
        <f t="shared" si="25"/>
        <v>64097481795.907585</v>
      </c>
      <c r="AJ30" s="273">
        <f t="shared" si="25"/>
        <v>50371673399.202896</v>
      </c>
      <c r="AL30" s="303">
        <f t="shared" ref="AL30:AR30" si="26">SUM(AL27:AL29)</f>
        <v>414626808254.58368</v>
      </c>
      <c r="AM30" s="303">
        <f t="shared" si="26"/>
        <v>372802703856.53064</v>
      </c>
      <c r="AN30" s="303">
        <f t="shared" si="26"/>
        <v>312164634594.3429</v>
      </c>
      <c r="AO30" s="303">
        <f t="shared" si="26"/>
        <v>262237231345.37854</v>
      </c>
      <c r="AP30" s="303">
        <f t="shared" si="26"/>
        <v>176871135427.93231</v>
      </c>
      <c r="AQ30" s="303">
        <f t="shared" si="26"/>
        <v>113496286518.02695</v>
      </c>
      <c r="AR30" s="303">
        <f t="shared" si="26"/>
        <v>90835983197.905533</v>
      </c>
      <c r="AS30" s="118"/>
      <c r="AT30" s="118"/>
    </row>
    <row r="31" spans="1:46">
      <c r="B31" s="130" t="s">
        <v>350</v>
      </c>
      <c r="C31" s="282">
        <f t="shared" ref="C31:I31" si="27">0.25*C29/1000</f>
        <v>54574869.443488464</v>
      </c>
      <c r="D31" s="282">
        <f t="shared" si="27"/>
        <v>44017545.750927761</v>
      </c>
      <c r="E31" s="282">
        <f t="shared" si="27"/>
        <v>34407793.900680028</v>
      </c>
      <c r="F31" s="282">
        <f t="shared" si="27"/>
        <v>24184757.789383616</v>
      </c>
      <c r="G31" s="282">
        <f t="shared" si="27"/>
        <v>8337639.7082697814</v>
      </c>
      <c r="H31" s="282">
        <f t="shared" si="27"/>
        <v>0</v>
      </c>
      <c r="I31" s="282">
        <f t="shared" si="27"/>
        <v>0</v>
      </c>
      <c r="K31" s="282" t="s">
        <v>350</v>
      </c>
      <c r="L31" s="295">
        <f t="shared" ref="L31:R31" si="28">L29*0.25/1000</f>
        <v>9005350.4894818626</v>
      </c>
      <c r="M31" s="295">
        <f t="shared" si="28"/>
        <v>6875197.7440540148</v>
      </c>
      <c r="N31" s="295">
        <f t="shared" si="28"/>
        <v>4755372.6909523346</v>
      </c>
      <c r="O31" s="295">
        <f t="shared" si="28"/>
        <v>4210520.7175910976</v>
      </c>
      <c r="P31" s="295">
        <f t="shared" si="28"/>
        <v>2868582.7467487776</v>
      </c>
      <c r="Q31" s="295">
        <f t="shared" si="28"/>
        <v>1195628.9962216227</v>
      </c>
      <c r="R31" s="295">
        <f t="shared" si="28"/>
        <v>0</v>
      </c>
      <c r="T31" s="95" t="s">
        <v>350</v>
      </c>
      <c r="U31" s="300">
        <f t="shared" ref="U31:AA31" si="29">U29*0.25/1000</f>
        <v>4496897.5627142191</v>
      </c>
      <c r="V31" s="300">
        <f t="shared" si="29"/>
        <v>3295378.5539569319</v>
      </c>
      <c r="W31" s="300">
        <f t="shared" si="29"/>
        <v>2302201.2439403217</v>
      </c>
      <c r="X31" s="300">
        <f t="shared" si="29"/>
        <v>2048636.5693317663</v>
      </c>
      <c r="Y31" s="300">
        <f t="shared" si="29"/>
        <v>1296020.3202368489</v>
      </c>
      <c r="Z31" s="300">
        <f t="shared" si="29"/>
        <v>537487.42616860569</v>
      </c>
      <c r="AA31" s="300">
        <f t="shared" si="29"/>
        <v>0</v>
      </c>
      <c r="AC31" s="273" t="s">
        <v>350</v>
      </c>
      <c r="AD31" s="273">
        <f t="shared" ref="AD31:AJ31" si="30">AD29*0.25/1000</f>
        <v>35343828.510961592</v>
      </c>
      <c r="AE31" s="273">
        <f t="shared" si="30"/>
        <v>36105695.600715213</v>
      </c>
      <c r="AF31" s="273">
        <f t="shared" si="30"/>
        <v>26347509.060756322</v>
      </c>
      <c r="AG31" s="273">
        <f t="shared" si="30"/>
        <v>21255236.114238925</v>
      </c>
      <c r="AH31" s="273">
        <f t="shared" si="30"/>
        <v>13684930.201835807</v>
      </c>
      <c r="AI31" s="273">
        <f t="shared" si="30"/>
        <v>3937830.5654348987</v>
      </c>
      <c r="AJ31" s="273">
        <f t="shared" si="30"/>
        <v>0</v>
      </c>
    </row>
    <row r="32" spans="1:46">
      <c r="B32" s="6"/>
      <c r="C32" s="6">
        <v>2020</v>
      </c>
      <c r="D32" s="6">
        <v>2025</v>
      </c>
      <c r="E32" s="6">
        <v>2030</v>
      </c>
      <c r="F32" s="6">
        <v>2035</v>
      </c>
      <c r="G32" s="6">
        <v>2040</v>
      </c>
      <c r="H32" s="6">
        <v>2045</v>
      </c>
      <c r="I32" s="6">
        <v>2050</v>
      </c>
      <c r="K32" s="67"/>
      <c r="L32" s="69">
        <v>2020</v>
      </c>
      <c r="M32" s="69">
        <v>2025</v>
      </c>
      <c r="N32" s="69">
        <v>2030</v>
      </c>
      <c r="O32" s="69">
        <v>2035</v>
      </c>
      <c r="P32" s="69">
        <v>2040</v>
      </c>
      <c r="Q32" s="69">
        <v>2045</v>
      </c>
      <c r="R32" s="69">
        <v>2050</v>
      </c>
      <c r="T32" s="75"/>
      <c r="U32" s="75">
        <v>2020</v>
      </c>
      <c r="V32" s="75">
        <v>2025</v>
      </c>
      <c r="W32" s="75">
        <v>2030</v>
      </c>
      <c r="X32" s="75">
        <v>2035</v>
      </c>
      <c r="Y32" s="75">
        <v>2040</v>
      </c>
      <c r="Z32" s="75">
        <v>2045</v>
      </c>
      <c r="AA32" s="75">
        <v>2050</v>
      </c>
      <c r="AC32" s="304"/>
      <c r="AD32" s="304">
        <v>2020</v>
      </c>
      <c r="AE32" s="304">
        <v>2025</v>
      </c>
      <c r="AF32" s="304">
        <v>2030</v>
      </c>
      <c r="AG32" s="304">
        <v>2035</v>
      </c>
      <c r="AH32" s="304">
        <v>2040</v>
      </c>
      <c r="AI32" s="304">
        <v>2045</v>
      </c>
      <c r="AJ32" s="304">
        <v>2050</v>
      </c>
      <c r="AL32" s="277">
        <f t="shared" ref="AL32:AR35" si="31">AL27/1000000000</f>
        <v>0.94302422799910945</v>
      </c>
      <c r="AM32" s="305">
        <f t="shared" si="31"/>
        <v>8.4256972205652225</v>
      </c>
      <c r="AN32" s="277">
        <f t="shared" si="31"/>
        <v>26.429314572863898</v>
      </c>
      <c r="AO32" s="277">
        <f t="shared" si="31"/>
        <v>41.379777325990425</v>
      </c>
      <c r="AP32" s="277">
        <f t="shared" si="31"/>
        <v>53.921303847630583</v>
      </c>
      <c r="AQ32" s="277">
        <f t="shared" si="31"/>
        <v>68.177057780165526</v>
      </c>
      <c r="AR32" s="277">
        <f t="shared" si="31"/>
        <v>64.782580265623821</v>
      </c>
      <c r="AT32" t="s">
        <v>351</v>
      </c>
    </row>
    <row r="33" spans="1:46">
      <c r="A33" t="s">
        <v>352</v>
      </c>
      <c r="B33" s="6" t="s">
        <v>353</v>
      </c>
      <c r="C33" s="306">
        <f>Transportation_scenario!C60</f>
        <v>0.1650625</v>
      </c>
      <c r="D33" s="306">
        <f>Transportation_scenario!D60</f>
        <v>0.16485052357283747</v>
      </c>
      <c r="E33" s="306">
        <f>Transportation_scenario!E60</f>
        <v>0.16463323822950063</v>
      </c>
      <c r="F33" s="306">
        <f>Transportation_scenario!F60</f>
        <v>0.16441036364318884</v>
      </c>
      <c r="G33" s="306">
        <f>Transportation_scenario!G60</f>
        <v>0.16418159646945604</v>
      </c>
      <c r="H33" s="306">
        <f>Transportation_scenario!H60</f>
        <v>0.16394660774292871</v>
      </c>
      <c r="I33" s="306">
        <f>Transportation_scenario!I60</f>
        <v>0.16370503989415183</v>
      </c>
      <c r="K33" s="67" t="s">
        <v>353</v>
      </c>
      <c r="L33" s="70">
        <f>Transportation_scenario!C65</f>
        <v>1.8077777777777779</v>
      </c>
      <c r="M33" s="70">
        <f>Transportation_scenario!D65</f>
        <v>1.743888888888889</v>
      </c>
      <c r="N33" s="70">
        <f>Transportation_scenario!E65</f>
        <v>1.68</v>
      </c>
      <c r="O33" s="70">
        <f>Transportation_scenario!F65</f>
        <v>1.6205765128170531</v>
      </c>
      <c r="P33" s="70">
        <f>Transportation_scenario!G65</f>
        <v>1.5632549011275469</v>
      </c>
      <c r="Q33" s="70">
        <f>Transportation_scenario!H65</f>
        <v>1.507960819234194</v>
      </c>
      <c r="R33" s="70">
        <f>Transportation_scenario!I65</f>
        <v>1.454622551130534</v>
      </c>
      <c r="T33" s="75" t="s">
        <v>353</v>
      </c>
      <c r="U33" s="76">
        <f>Transportation_scenario!C70</f>
        <v>0.5</v>
      </c>
      <c r="V33" s="76">
        <f>Transportation_scenario!D70</f>
        <v>0.48333333333333334</v>
      </c>
      <c r="W33" s="76">
        <f>Transportation_scenario!E70</f>
        <v>0.46666666666666667</v>
      </c>
      <c r="X33" s="76">
        <f>Transportation_scenario!F70</f>
        <v>0.45</v>
      </c>
      <c r="Y33" s="76">
        <f>Transportation_scenario!G70</f>
        <v>0.43333333333333335</v>
      </c>
      <c r="Z33" s="76">
        <f>Transportation_scenario!H70</f>
        <v>0.41666666666666669</v>
      </c>
      <c r="AA33" s="76">
        <f>Transportation_scenario!I70</f>
        <v>0.4</v>
      </c>
      <c r="AC33" s="304" t="s">
        <v>353</v>
      </c>
      <c r="AD33" s="298">
        <f>Transportation_scenario!C75</f>
        <v>0.83572818232116264</v>
      </c>
      <c r="AE33" s="298">
        <f>Transportation_scenario!D75</f>
        <v>0.81906151565449603</v>
      </c>
      <c r="AF33" s="298">
        <f>Transportation_scenario!E75</f>
        <v>0.80239484898782942</v>
      </c>
      <c r="AG33" s="298">
        <f>Transportation_scenario!F75</f>
        <v>0.78572818232116282</v>
      </c>
      <c r="AH33" s="298">
        <f>Transportation_scenario!G75</f>
        <v>0.76906151565449621</v>
      </c>
      <c r="AI33" s="298">
        <f>Transportation_scenario!H75</f>
        <v>0.7523948489878296</v>
      </c>
      <c r="AJ33" s="298">
        <f>Transportation_scenario!I75</f>
        <v>0.67246598313320471</v>
      </c>
      <c r="AL33" s="277">
        <f t="shared" si="31"/>
        <v>0</v>
      </c>
      <c r="AM33" s="305">
        <f t="shared" si="31"/>
        <v>3.2017360373497059</v>
      </c>
      <c r="AN33" s="277">
        <f t="shared" si="31"/>
        <v>14.483812436162983</v>
      </c>
      <c r="AO33" s="277">
        <f t="shared" si="31"/>
        <v>14.060849257206486</v>
      </c>
      <c r="AP33" s="277">
        <f t="shared" si="31"/>
        <v>18.201139671936879</v>
      </c>
      <c r="AQ33" s="277">
        <f t="shared" si="31"/>
        <v>22.63544078656091</v>
      </c>
      <c r="AR33" s="277">
        <f t="shared" si="31"/>
        <v>26.05340293228172</v>
      </c>
      <c r="AT33" t="s">
        <v>354</v>
      </c>
    </row>
    <row r="34" spans="1:46">
      <c r="B34" s="6" t="s">
        <v>355</v>
      </c>
      <c r="C34" s="306">
        <f>Transportation_scenario!C61</f>
        <v>0.26931250000000001</v>
      </c>
      <c r="D34" s="306">
        <f>Transportation_scenario!D61</f>
        <v>0.26691048573657394</v>
      </c>
      <c r="E34" s="306">
        <f>Transportation_scenario!E61</f>
        <v>0.26638542013535471</v>
      </c>
      <c r="F34" s="306">
        <f>Transportation_scenario!F61</f>
        <v>0.26526740763249196</v>
      </c>
      <c r="G34" s="306">
        <f>Transportation_scenario!G61</f>
        <v>0.26526740763249196</v>
      </c>
      <c r="H34" s="306">
        <f>Transportation_scenario!H61</f>
        <v>0.2626943762025632</v>
      </c>
      <c r="I34" s="306">
        <f>Transportation_scenario!I61</f>
        <v>0.26198114081115215</v>
      </c>
      <c r="K34" s="67" t="s">
        <v>355</v>
      </c>
      <c r="L34" s="70">
        <f>Transportation_scenario!C66</f>
        <v>2.9866666666666668</v>
      </c>
      <c r="M34" s="70">
        <f>Transportation_scenario!D66</f>
        <v>2.8533333333333331</v>
      </c>
      <c r="N34" s="70">
        <f>Transportation_scenario!E66</f>
        <v>2.72</v>
      </c>
      <c r="O34" s="70">
        <f>Transportation_scenario!F66</f>
        <v>2.5984059819174021</v>
      </c>
      <c r="P34" s="70">
        <f>Transportation_scenario!G66</f>
        <v>2.4822476642882858</v>
      </c>
      <c r="Q34" s="70">
        <f>Transportation_scenario!H66</f>
        <v>2.3712820512820509</v>
      </c>
      <c r="R34" s="70">
        <f>Transportation_scenario!I66</f>
        <v>2.265277009876709</v>
      </c>
      <c r="T34" s="75" t="s">
        <v>355</v>
      </c>
      <c r="U34" s="76">
        <f>Transportation_scenario!C71</f>
        <v>0.9</v>
      </c>
      <c r="V34" s="76">
        <f>Transportation_scenario!D71</f>
        <v>0.86376949268354009</v>
      </c>
      <c r="W34" s="76">
        <f>Transportation_scenario!E71</f>
        <v>0.82753898536708015</v>
      </c>
      <c r="X34" s="76">
        <f>Transportation_scenario!F71</f>
        <v>0.79130847805062021</v>
      </c>
      <c r="Y34" s="76">
        <f>Transportation_scenario!G71</f>
        <v>0.75507797073416028</v>
      </c>
      <c r="Z34" s="76">
        <f>Transportation_scenario!H71</f>
        <v>0.71884746341770034</v>
      </c>
      <c r="AA34" s="76">
        <f>Transportation_scenario!I71</f>
        <v>0.6826169561012404</v>
      </c>
      <c r="AC34" s="304" t="s">
        <v>355</v>
      </c>
      <c r="AD34" s="298">
        <f>Transportation_scenario!C76</f>
        <v>0.7374634517192401</v>
      </c>
      <c r="AE34" s="298">
        <f>Transportation_scenario!D76</f>
        <v>0.70123294440278017</v>
      </c>
      <c r="AF34" s="298">
        <f>Transportation_scenario!E76</f>
        <v>0.66500243708632023</v>
      </c>
      <c r="AG34" s="298">
        <f>Transportation_scenario!F76</f>
        <v>0.62877192976986029</v>
      </c>
      <c r="AH34" s="298">
        <f>Transportation_scenario!G76</f>
        <v>0.59254142245340036</v>
      </c>
      <c r="AI34" s="298">
        <f>Transportation_scenario!H76</f>
        <v>0.55631091513694042</v>
      </c>
      <c r="AJ34" s="298">
        <f>Transportation_scenario!I76</f>
        <v>0.5593389518316686</v>
      </c>
      <c r="AL34" s="277">
        <f t="shared" si="31"/>
        <v>413.68378402658459</v>
      </c>
      <c r="AM34" s="305">
        <f t="shared" si="31"/>
        <v>361.17527059861573</v>
      </c>
      <c r="AN34" s="277">
        <f t="shared" si="31"/>
        <v>271.25150758531606</v>
      </c>
      <c r="AO34" s="277">
        <f t="shared" si="31"/>
        <v>206.79660476218163</v>
      </c>
      <c r="AP34" s="277">
        <f t="shared" si="31"/>
        <v>104.74869190836486</v>
      </c>
      <c r="AQ34" s="277">
        <f t="shared" si="31"/>
        <v>22.683787951300506</v>
      </c>
      <c r="AR34" s="277">
        <f t="shared" si="31"/>
        <v>0</v>
      </c>
      <c r="AT34" t="s">
        <v>293</v>
      </c>
    </row>
    <row r="35" spans="1:46" ht="17.25" customHeight="1" thickBot="1">
      <c r="B35" s="7" t="s">
        <v>356</v>
      </c>
      <c r="C35" s="306">
        <f>Transportation_scenario!C62</f>
        <v>1</v>
      </c>
      <c r="D35" s="306">
        <f>Transportation_scenario!D62</f>
        <v>0.99742479195522826</v>
      </c>
      <c r="E35" s="306">
        <f>Transportation_scenario!E62</f>
        <v>0.99471670709944626</v>
      </c>
      <c r="F35" s="306">
        <f>Transportation_scenario!F62</f>
        <v>0.98880323899733957</v>
      </c>
      <c r="G35" s="306">
        <f>Transportation_scenario!G62</f>
        <v>0.98213056512695496</v>
      </c>
      <c r="H35" s="306">
        <f>Transportation_scenario!H62</f>
        <v>0.97446689565639211</v>
      </c>
      <c r="I35" s="306">
        <f>Transportation_scenario!I62</f>
        <v>0.96545316765101785</v>
      </c>
      <c r="K35" s="67" t="s">
        <v>356</v>
      </c>
      <c r="L35" s="70">
        <f>Transportation_scenario!C67</f>
        <v>4.58</v>
      </c>
      <c r="M35" s="70">
        <f>Transportation_scenario!D67</f>
        <v>4.4666666666666668</v>
      </c>
      <c r="N35" s="70">
        <f>Transportation_scenario!E67</f>
        <v>4.3533333333333335</v>
      </c>
      <c r="O35" s="70">
        <f>Transportation_scenario!F67</f>
        <v>4.24</v>
      </c>
      <c r="P35" s="70">
        <f>Transportation_scenario!G67</f>
        <v>4.1266666666666669</v>
      </c>
      <c r="Q35" s="70">
        <f>Transportation_scenario!H67</f>
        <v>4.0133333333333336</v>
      </c>
      <c r="R35" s="70">
        <f>Transportation_scenario!I67</f>
        <v>3.9</v>
      </c>
      <c r="T35" s="75" t="s">
        <v>356</v>
      </c>
      <c r="U35" s="76">
        <f>Transportation_scenario!C72</f>
        <v>1.418610916072957</v>
      </c>
      <c r="V35" s="76">
        <f>Transportation_scenario!D72</f>
        <v>1.3835070069416029</v>
      </c>
      <c r="W35" s="76">
        <f>Transportation_scenario!E72</f>
        <v>1.3484030978102488</v>
      </c>
      <c r="X35" s="76">
        <f>Transportation_scenario!F72</f>
        <v>1.3132991886788947</v>
      </c>
      <c r="Y35" s="76">
        <f>Transportation_scenario!G72</f>
        <v>1.2781952795475406</v>
      </c>
      <c r="Z35" s="76">
        <f>Transportation_scenario!H72</f>
        <v>1.2430913704161866</v>
      </c>
      <c r="AA35" s="76">
        <f>Transportation_scenario!I72</f>
        <v>1.2079874612848323</v>
      </c>
      <c r="AC35" s="304" t="s">
        <v>356</v>
      </c>
      <c r="AD35" s="298">
        <f>Transportation_scenario!C77</f>
        <v>2.222</v>
      </c>
      <c r="AE35" s="298">
        <f>Transportation_scenario!D77</f>
        <v>2.1868960908686459</v>
      </c>
      <c r="AF35" s="298">
        <f>Transportation_scenario!E77</f>
        <v>2.1517921817372918</v>
      </c>
      <c r="AG35" s="298">
        <f>Transportation_scenario!F77</f>
        <v>2.1166882726059377</v>
      </c>
      <c r="AH35" s="298">
        <f>Transportation_scenario!G77</f>
        <v>2.0815843634745836</v>
      </c>
      <c r="AI35" s="298">
        <f>Transportation_scenario!H77</f>
        <v>2.0464804543432296</v>
      </c>
      <c r="AJ35" s="298">
        <f>Transportation_scenario!I77</f>
        <v>1.8920960698689955</v>
      </c>
      <c r="AL35" s="277">
        <f t="shared" si="31"/>
        <v>414.62680825458369</v>
      </c>
      <c r="AM35" s="305">
        <f t="shared" si="31"/>
        <v>372.80270385653063</v>
      </c>
      <c r="AN35" s="277">
        <f t="shared" si="31"/>
        <v>312.16463459434289</v>
      </c>
      <c r="AO35" s="277">
        <f t="shared" si="31"/>
        <v>262.23723134537852</v>
      </c>
      <c r="AP35" s="277">
        <f t="shared" si="31"/>
        <v>176.8711354279323</v>
      </c>
      <c r="AQ35" s="277">
        <f t="shared" si="31"/>
        <v>113.49628651802695</v>
      </c>
      <c r="AR35" s="277">
        <f t="shared" si="31"/>
        <v>90.835983197905534</v>
      </c>
    </row>
    <row r="36" spans="1:46">
      <c r="A36" s="12"/>
      <c r="B36" s="13"/>
      <c r="C36" s="16">
        <v>2020</v>
      </c>
      <c r="D36" s="16">
        <v>2025</v>
      </c>
      <c r="E36" s="16">
        <v>2030</v>
      </c>
      <c r="F36" s="16">
        <v>2035</v>
      </c>
      <c r="G36" s="16">
        <v>2040</v>
      </c>
      <c r="H36" s="16">
        <v>2045</v>
      </c>
      <c r="I36" s="17">
        <v>2050</v>
      </c>
      <c r="AH36" s="253"/>
      <c r="AI36" s="253"/>
      <c r="AJ36" s="253"/>
      <c r="AM36" s="307">
        <f t="shared" ref="AM36:AR36" si="32">AM35-AL35</f>
        <v>-41.824104398053066</v>
      </c>
      <c r="AN36" s="285">
        <f t="shared" si="32"/>
        <v>-60.638069262187742</v>
      </c>
      <c r="AO36" s="285">
        <f t="shared" si="32"/>
        <v>-49.927403248964367</v>
      </c>
      <c r="AP36" s="285">
        <f t="shared" si="32"/>
        <v>-85.366095917446216</v>
      </c>
      <c r="AQ36" s="285">
        <f t="shared" si="32"/>
        <v>-63.374848909905353</v>
      </c>
      <c r="AR36" s="285">
        <f t="shared" si="32"/>
        <v>-22.660303320121415</v>
      </c>
    </row>
    <row r="37" spans="1:46" ht="17.25" customHeight="1" thickBot="1">
      <c r="A37" s="14" t="s">
        <v>357</v>
      </c>
      <c r="B37" s="130" t="s">
        <v>358</v>
      </c>
      <c r="C37" s="282">
        <f t="shared" ref="C37:I37" si="33">C17/C38/C20</f>
        <v>342699.33716476272</v>
      </c>
      <c r="D37" s="282">
        <f t="shared" si="33"/>
        <v>2613031.1498801857</v>
      </c>
      <c r="E37" s="282">
        <f t="shared" si="33"/>
        <v>6040760.61214073</v>
      </c>
      <c r="F37" s="282">
        <f t="shared" si="33"/>
        <v>8968158.8540972136</v>
      </c>
      <c r="G37" s="282">
        <f t="shared" si="33"/>
        <v>10478270.352423493</v>
      </c>
      <c r="H37" s="282">
        <f t="shared" si="33"/>
        <v>11465818.661631094</v>
      </c>
      <c r="I37" s="308">
        <f t="shared" si="33"/>
        <v>9113138.4166854788</v>
      </c>
      <c r="K37" s="98" t="s">
        <v>359</v>
      </c>
      <c r="L37" s="253">
        <f t="shared" ref="L37:R37" si="34">L17/L20/L38</f>
        <v>1280.3188899977504</v>
      </c>
      <c r="M37" s="253">
        <f t="shared" si="34"/>
        <v>19204.783349966234</v>
      </c>
      <c r="N37" s="253">
        <f t="shared" si="34"/>
        <v>38409.566699932468</v>
      </c>
      <c r="O37" s="253">
        <f t="shared" si="34"/>
        <v>44811.161149921209</v>
      </c>
      <c r="P37" s="253">
        <f t="shared" si="34"/>
        <v>57614.350049898698</v>
      </c>
      <c r="Q37" s="253">
        <f t="shared" si="34"/>
        <v>70417.538949876194</v>
      </c>
      <c r="R37" s="253">
        <f t="shared" si="34"/>
        <v>89622.322299842417</v>
      </c>
      <c r="T37" s="99" t="s">
        <v>359</v>
      </c>
      <c r="U37" s="253">
        <f t="shared" ref="U37:AA37" si="35">U17/U20/U38</f>
        <v>7797.7465599171928</v>
      </c>
      <c r="V37" s="253">
        <f t="shared" si="35"/>
        <v>112271.13616358445</v>
      </c>
      <c r="W37" s="253">
        <f t="shared" si="35"/>
        <v>226796.69472268605</v>
      </c>
      <c r="X37" s="253">
        <f t="shared" si="35"/>
        <v>265921.77317107219</v>
      </c>
      <c r="Y37" s="253">
        <f t="shared" si="35"/>
        <v>317478.03531648417</v>
      </c>
      <c r="Z37" s="253">
        <f t="shared" si="35"/>
        <v>386092.44269085315</v>
      </c>
      <c r="AA37" s="253">
        <f t="shared" si="35"/>
        <v>479227.85695786081</v>
      </c>
      <c r="AC37" s="309"/>
      <c r="AD37" s="310">
        <f>AJ18/AD20/AD38</f>
        <v>480999.93373776943</v>
      </c>
      <c r="AH37" s="253"/>
      <c r="AI37" s="253"/>
      <c r="AJ37" s="253"/>
      <c r="AM37" s="119"/>
    </row>
    <row r="38" spans="1:46">
      <c r="A38" s="14"/>
      <c r="B38" s="130" t="s">
        <v>360</v>
      </c>
      <c r="C38" s="282">
        <v>13000</v>
      </c>
      <c r="D38" s="282">
        <f>C38-($C$38-$I$38)/6</f>
        <v>12666.666666666666</v>
      </c>
      <c r="E38" s="282">
        <f>D38-($C$38-$I$38)/6</f>
        <v>12333.333333333332</v>
      </c>
      <c r="F38" s="282">
        <f>E38-($C$38-$I$38)/6</f>
        <v>11999.999999999998</v>
      </c>
      <c r="G38" s="282">
        <f>F38-($C$38-$I$38)/6</f>
        <v>11666.666666666664</v>
      </c>
      <c r="H38" s="282">
        <f>G38-($C$38-$I$38)/6</f>
        <v>11333.33333333333</v>
      </c>
      <c r="I38" s="308">
        <v>11000</v>
      </c>
      <c r="K38" s="98" t="s">
        <v>360</v>
      </c>
      <c r="L38">
        <f t="shared" ref="L38:R38" si="36">170*365</f>
        <v>62050</v>
      </c>
      <c r="M38">
        <f t="shared" si="36"/>
        <v>62050</v>
      </c>
      <c r="N38">
        <f t="shared" si="36"/>
        <v>62050</v>
      </c>
      <c r="O38">
        <f t="shared" si="36"/>
        <v>62050</v>
      </c>
      <c r="P38">
        <f t="shared" si="36"/>
        <v>62050</v>
      </c>
      <c r="Q38">
        <f t="shared" si="36"/>
        <v>62050</v>
      </c>
      <c r="R38">
        <f t="shared" si="36"/>
        <v>62050</v>
      </c>
      <c r="T38" s="98" t="s">
        <v>360</v>
      </c>
      <c r="U38">
        <f t="shared" ref="U38:AA38" si="37">45*365</f>
        <v>16425</v>
      </c>
      <c r="V38">
        <f t="shared" si="37"/>
        <v>16425</v>
      </c>
      <c r="W38">
        <f t="shared" si="37"/>
        <v>16425</v>
      </c>
      <c r="X38">
        <f t="shared" si="37"/>
        <v>16425</v>
      </c>
      <c r="Y38">
        <f t="shared" si="37"/>
        <v>16425</v>
      </c>
      <c r="Z38">
        <f t="shared" si="37"/>
        <v>16425</v>
      </c>
      <c r="AA38">
        <f t="shared" si="37"/>
        <v>16425</v>
      </c>
      <c r="AC38" s="309"/>
      <c r="AD38" s="262">
        <f>134.8*365</f>
        <v>49202.000000000007</v>
      </c>
      <c r="AH38" s="253"/>
      <c r="AI38" s="253"/>
      <c r="AJ38" s="253"/>
      <c r="AL38" s="90" t="s">
        <v>7</v>
      </c>
      <c r="AM38" s="311">
        <f t="shared" ref="AM38:AR38" si="38">-(D12+M12+V12+AE12)</f>
        <v>-6.9288774418558532</v>
      </c>
      <c r="AN38" s="312">
        <f t="shared" si="38"/>
        <v>-5.1165362470603259</v>
      </c>
      <c r="AO38" s="312">
        <f t="shared" si="38"/>
        <v>-3.9482780874681178</v>
      </c>
      <c r="AP38" s="312">
        <f t="shared" si="38"/>
        <v>-1.8028908276412945</v>
      </c>
      <c r="AQ38" s="312">
        <f t="shared" si="38"/>
        <v>-0.30011300778168742</v>
      </c>
      <c r="AR38" s="313">
        <f t="shared" si="38"/>
        <v>0</v>
      </c>
    </row>
    <row r="39" spans="1:46">
      <c r="A39" s="14"/>
      <c r="B39" s="130" t="s">
        <v>361</v>
      </c>
      <c r="C39" s="281">
        <f t="shared" ref="C39:I39" si="39">1/C33</f>
        <v>6.0583112457402502</v>
      </c>
      <c r="D39" s="281">
        <f t="shared" si="39"/>
        <v>6.0661014495241234</v>
      </c>
      <c r="E39" s="281">
        <f t="shared" si="39"/>
        <v>6.0741075784829581</v>
      </c>
      <c r="F39" s="281">
        <f t="shared" si="39"/>
        <v>6.0823416349242274</v>
      </c>
      <c r="G39" s="281">
        <f t="shared" si="39"/>
        <v>6.0908166414744151</v>
      </c>
      <c r="H39" s="281">
        <f t="shared" si="39"/>
        <v>6.0995467595646646</v>
      </c>
      <c r="I39" s="314">
        <f t="shared" si="39"/>
        <v>6.1085474255806576</v>
      </c>
      <c r="K39" s="99" t="s">
        <v>362</v>
      </c>
      <c r="L39" s="253">
        <f t="shared" ref="L39:R39" si="40">L37*L40/1000</f>
        <v>512.1275559991002</v>
      </c>
      <c r="M39" s="253">
        <f t="shared" si="40"/>
        <v>7681.9133399864941</v>
      </c>
      <c r="N39" s="253">
        <f t="shared" si="40"/>
        <v>17284.30501496961</v>
      </c>
      <c r="O39" s="253">
        <f t="shared" si="40"/>
        <v>20165.022517464546</v>
      </c>
      <c r="P39" s="253">
        <f t="shared" si="40"/>
        <v>28807.175024949349</v>
      </c>
      <c r="Q39" s="253">
        <f t="shared" si="40"/>
        <v>38729.646422431906</v>
      </c>
      <c r="R39" s="253">
        <f t="shared" si="40"/>
        <v>53773.39337990545</v>
      </c>
      <c r="T39" s="99" t="s">
        <v>362</v>
      </c>
      <c r="U39" s="253">
        <f t="shared" ref="U39:AA39" si="41">U37*U40/1000</f>
        <v>3119.0986239668773</v>
      </c>
      <c r="V39" s="253">
        <f t="shared" si="41"/>
        <v>44908.454465433781</v>
      </c>
      <c r="W39" s="253">
        <f t="shared" si="41"/>
        <v>102058.51262520872</v>
      </c>
      <c r="X39" s="253">
        <f t="shared" si="41"/>
        <v>119664.79792698247</v>
      </c>
      <c r="Y39" s="253">
        <f t="shared" si="41"/>
        <v>158739.01765824208</v>
      </c>
      <c r="Z39" s="253">
        <f t="shared" si="41"/>
        <v>212350.84347996925</v>
      </c>
      <c r="AA39" s="253">
        <f t="shared" si="41"/>
        <v>287536.7141747165</v>
      </c>
      <c r="AD39" s="277">
        <f>AJ28/1000000000</f>
        <v>13.237404423382451</v>
      </c>
      <c r="AL39" s="85" t="s">
        <v>363</v>
      </c>
      <c r="AM39" s="305">
        <f>-(D13+M13+V13+AE13)+8.26</f>
        <v>-35.165833649386194</v>
      </c>
      <c r="AN39" s="277">
        <f t="shared" ref="AN39:AR40" si="42">-(E13+N13+W13+AF13)</f>
        <v>-37.319055762118012</v>
      </c>
      <c r="AO39" s="277">
        <f t="shared" si="42"/>
        <v>-37.755695902665643</v>
      </c>
      <c r="AP39" s="277">
        <f t="shared" si="42"/>
        <v>-67.368151985397617</v>
      </c>
      <c r="AQ39" s="277">
        <f t="shared" si="42"/>
        <v>-49.904016843946359</v>
      </c>
      <c r="AR39" s="315">
        <f t="shared" si="42"/>
        <v>-16.017620015708697</v>
      </c>
    </row>
    <row r="40" spans="1:46" ht="17.25" customHeight="1" thickBot="1">
      <c r="A40" s="15"/>
      <c r="B40" s="88" t="s">
        <v>364</v>
      </c>
      <c r="C40" s="316">
        <v>0.05</v>
      </c>
      <c r="D40" s="316">
        <v>0.06</v>
      </c>
      <c r="E40" s="316">
        <v>7.0000000000000007E-2</v>
      </c>
      <c r="F40" s="316">
        <v>0.08</v>
      </c>
      <c r="G40" s="316">
        <v>0.09</v>
      </c>
      <c r="H40" s="316">
        <v>0.1</v>
      </c>
      <c r="I40" s="317">
        <v>0.1</v>
      </c>
      <c r="K40" s="99" t="s">
        <v>365</v>
      </c>
      <c r="L40" s="253">
        <v>400</v>
      </c>
      <c r="M40" s="253">
        <v>400</v>
      </c>
      <c r="N40" s="253">
        <v>450</v>
      </c>
      <c r="O40" s="253">
        <v>450</v>
      </c>
      <c r="P40" s="253">
        <v>500</v>
      </c>
      <c r="Q40" s="253">
        <v>550</v>
      </c>
      <c r="R40" s="253">
        <v>600</v>
      </c>
      <c r="T40" s="99" t="s">
        <v>365</v>
      </c>
      <c r="U40" s="253">
        <v>400</v>
      </c>
      <c r="V40" s="253">
        <v>400</v>
      </c>
      <c r="W40" s="253">
        <v>450</v>
      </c>
      <c r="X40" s="253">
        <v>450</v>
      </c>
      <c r="Y40" s="253">
        <v>500</v>
      </c>
      <c r="Z40" s="253">
        <v>550</v>
      </c>
      <c r="AA40" s="253">
        <v>600</v>
      </c>
      <c r="AL40" s="85" t="s">
        <v>366</v>
      </c>
      <c r="AM40" s="305">
        <f>-(D14+M14+V14+AE14)</f>
        <v>0</v>
      </c>
      <c r="AN40" s="277">
        <f t="shared" si="42"/>
        <v>-18.202477253009366</v>
      </c>
      <c r="AO40" s="277">
        <f t="shared" si="42"/>
        <v>-8.2234292588306062</v>
      </c>
      <c r="AP40" s="277">
        <f t="shared" si="42"/>
        <v>-16.1950531044073</v>
      </c>
      <c r="AQ40" s="277">
        <f t="shared" si="42"/>
        <v>-13.170719058177333</v>
      </c>
      <c r="AR40" s="315">
        <f t="shared" si="42"/>
        <v>-6.6426833044127047</v>
      </c>
    </row>
    <row r="41" spans="1:46" ht="17.25" customHeight="1" thickBot="1">
      <c r="K41" s="99" t="s">
        <v>367</v>
      </c>
      <c r="L41" s="253">
        <f t="shared" ref="L41:R41" si="43">L39*0.25</f>
        <v>128.03188899977505</v>
      </c>
      <c r="M41" s="253">
        <f t="shared" si="43"/>
        <v>1920.4783349966235</v>
      </c>
      <c r="N41" s="253">
        <f t="shared" si="43"/>
        <v>4321.0762537424025</v>
      </c>
      <c r="O41" s="253">
        <f t="shared" si="43"/>
        <v>5041.2556293661364</v>
      </c>
      <c r="P41" s="253">
        <f t="shared" si="43"/>
        <v>7201.7937562373372</v>
      </c>
      <c r="Q41" s="253">
        <f t="shared" si="43"/>
        <v>9682.4116056079765</v>
      </c>
      <c r="R41" s="253">
        <f t="shared" si="43"/>
        <v>13443.348344976363</v>
      </c>
      <c r="T41" s="99" t="s">
        <v>367</v>
      </c>
      <c r="U41" s="253">
        <f t="shared" ref="U41:AA41" si="44">U39*0.25</f>
        <v>779.77465599171933</v>
      </c>
      <c r="V41" s="253">
        <f t="shared" si="44"/>
        <v>11227.113616358445</v>
      </c>
      <c r="W41" s="253">
        <f t="shared" si="44"/>
        <v>25514.62815630218</v>
      </c>
      <c r="X41" s="253">
        <f t="shared" si="44"/>
        <v>29916.199481745618</v>
      </c>
      <c r="Y41" s="253">
        <f t="shared" si="44"/>
        <v>39684.754414560521</v>
      </c>
      <c r="Z41" s="253">
        <f t="shared" si="44"/>
        <v>53087.710869992312</v>
      </c>
      <c r="AA41" s="253">
        <f t="shared" si="44"/>
        <v>71884.178543679125</v>
      </c>
      <c r="AL41" s="86" t="s">
        <v>368</v>
      </c>
      <c r="AM41" s="318">
        <f t="shared" ref="AM41:AR41" si="45">SUM(AM38:AM40)</f>
        <v>-42.094711091242047</v>
      </c>
      <c r="AN41" s="319">
        <f t="shared" si="45"/>
        <v>-60.638069262187699</v>
      </c>
      <c r="AO41" s="319">
        <f t="shared" si="45"/>
        <v>-49.927403248964367</v>
      </c>
      <c r="AP41" s="319">
        <f t="shared" si="45"/>
        <v>-85.366095917446216</v>
      </c>
      <c r="AQ41" s="319">
        <f t="shared" si="45"/>
        <v>-63.374848909905381</v>
      </c>
      <c r="AR41" s="320">
        <f t="shared" si="45"/>
        <v>-22.6603033201214</v>
      </c>
    </row>
    <row r="42" spans="1:46">
      <c r="B42" s="78" t="s">
        <v>369</v>
      </c>
      <c r="C42" s="321">
        <f t="shared" ref="C42:I42" si="46">(C28+L28+U28+AD28)/1000000000</f>
        <v>0</v>
      </c>
      <c r="D42" s="321">
        <f t="shared" si="46"/>
        <v>3.2017360373497059</v>
      </c>
      <c r="E42" s="321">
        <f t="shared" si="46"/>
        <v>14.483812436162983</v>
      </c>
      <c r="F42" s="321">
        <f t="shared" si="46"/>
        <v>14.060849257206488</v>
      </c>
      <c r="G42" s="321">
        <f t="shared" si="46"/>
        <v>18.201139671936883</v>
      </c>
      <c r="H42" s="321">
        <f t="shared" si="46"/>
        <v>22.635440786560913</v>
      </c>
      <c r="I42" s="321">
        <f t="shared" si="46"/>
        <v>26.05340293228172</v>
      </c>
    </row>
    <row r="43" spans="1:46">
      <c r="Y43" s="253">
        <f>AA18/AA21/Y38</f>
        <v>205383.36726765463</v>
      </c>
      <c r="AM43" t="s">
        <v>370</v>
      </c>
    </row>
    <row r="44" spans="1:46">
      <c r="B44" s="322" t="s">
        <v>371</v>
      </c>
      <c r="C44" s="323">
        <f t="shared" ref="C44:I44" si="47">(C31+L31+U31+AD31)/1000000</f>
        <v>103.42094600664615</v>
      </c>
      <c r="D44" s="323">
        <f t="shared" si="47"/>
        <v>90.293817649653917</v>
      </c>
      <c r="E44" s="323">
        <f t="shared" si="47"/>
        <v>67.812876896329016</v>
      </c>
      <c r="F44" s="323">
        <f t="shared" si="47"/>
        <v>51.6991511905454</v>
      </c>
      <c r="G44" s="323">
        <f t="shared" si="47"/>
        <v>26.187172977091215</v>
      </c>
      <c r="H44" s="323">
        <f t="shared" si="47"/>
        <v>5.6709469878251273</v>
      </c>
      <c r="I44" s="323">
        <f t="shared" si="47"/>
        <v>0</v>
      </c>
      <c r="Y44" s="285">
        <f>AA28/1000000000</f>
        <v>2.302754925793292</v>
      </c>
      <c r="AM44" s="285">
        <f>AM41-AM36</f>
        <v>-0.27060669318898078</v>
      </c>
    </row>
    <row r="45" spans="1:46">
      <c r="B45" t="s">
        <v>372</v>
      </c>
    </row>
    <row r="46" spans="1:46">
      <c r="C46">
        <f>C35/C33</f>
        <v>6.0583112457402502</v>
      </c>
      <c r="I46">
        <f>I35/I33</f>
        <v>5.897516461773316</v>
      </c>
    </row>
    <row r="47" spans="1:46">
      <c r="G47" t="s">
        <v>373</v>
      </c>
      <c r="H47" t="s">
        <v>374</v>
      </c>
      <c r="I47" t="s">
        <v>375</v>
      </c>
    </row>
    <row r="48" spans="1:46">
      <c r="F48" t="s">
        <v>376</v>
      </c>
      <c r="G48" s="310">
        <f>I18/I21/I38</f>
        <v>1774721.1014572678</v>
      </c>
      <c r="H48" s="254">
        <f>R18/R21/R38</f>
        <v>38409.56669993246</v>
      </c>
      <c r="I48" s="253" t="e">
        <f>AH18/AH21/AJ38</f>
        <v>#DIV/0!</v>
      </c>
    </row>
    <row r="49" spans="1:34">
      <c r="C49" s="285"/>
      <c r="F49" t="s">
        <v>281</v>
      </c>
      <c r="G49" s="285">
        <f>I28/1000000000</f>
        <v>5.1143780465953954</v>
      </c>
      <c r="H49" s="324">
        <f>R28/1000000000</f>
        <v>5.3988655365105815</v>
      </c>
      <c r="I49" s="285">
        <f>AH28/1000000000</f>
        <v>8.9040835847456368</v>
      </c>
      <c r="T49" t="s">
        <v>635</v>
      </c>
    </row>
    <row r="50" spans="1:34">
      <c r="G50">
        <v>2830000</v>
      </c>
      <c r="H50">
        <v>40000</v>
      </c>
      <c r="I50">
        <v>30000</v>
      </c>
      <c r="AE50" t="s">
        <v>377</v>
      </c>
      <c r="AF50" t="s">
        <v>378</v>
      </c>
      <c r="AG50" t="s">
        <v>379</v>
      </c>
    </row>
    <row r="51" spans="1:34">
      <c r="G51" s="324">
        <f>G49/G48*G50</f>
        <v>8.1554729134511668</v>
      </c>
      <c r="AE51" s="254">
        <f>I27</f>
        <v>16410533568.708664</v>
      </c>
      <c r="AF51" s="254">
        <f>R27+AA27</f>
        <v>11237777721.094709</v>
      </c>
      <c r="AG51" s="254">
        <f>AJ27</f>
        <v>37134268975.82045</v>
      </c>
      <c r="AH51" s="254"/>
    </row>
    <row r="52" spans="1:34">
      <c r="AE52" s="254">
        <f>I28</f>
        <v>5114378046.5953951</v>
      </c>
      <c r="AF52" s="254">
        <f>R28+AA28</f>
        <v>7701620462.303874</v>
      </c>
      <c r="AG52" s="254">
        <f>AJ28</f>
        <v>13237404423.38245</v>
      </c>
    </row>
    <row r="53" spans="1:34">
      <c r="D53" s="80">
        <v>0.15</v>
      </c>
    </row>
    <row r="54" spans="1:34">
      <c r="A54" s="8"/>
      <c r="B54" s="8"/>
      <c r="C54" s="8">
        <v>2020</v>
      </c>
      <c r="D54" s="8">
        <v>2025</v>
      </c>
      <c r="E54" s="8">
        <v>2030</v>
      </c>
      <c r="F54" s="8">
        <v>2035</v>
      </c>
      <c r="G54" s="8">
        <v>2040</v>
      </c>
      <c r="H54" s="8">
        <v>2045</v>
      </c>
      <c r="I54" s="8">
        <v>2050</v>
      </c>
      <c r="AE54" s="285">
        <f t="shared" ref="AE54:AG55" si="48">AE51/1000000000</f>
        <v>16.410533568708665</v>
      </c>
      <c r="AF54" s="285">
        <f t="shared" si="48"/>
        <v>11.237777721094709</v>
      </c>
      <c r="AG54" s="285">
        <f t="shared" si="48"/>
        <v>37.134268975820447</v>
      </c>
    </row>
    <row r="55" spans="1:34">
      <c r="A55" s="594" t="s">
        <v>380</v>
      </c>
      <c r="B55" s="135" t="s">
        <v>338</v>
      </c>
      <c r="C55" s="325">
        <f>Transportation_scenario!C46</f>
        <v>0.02</v>
      </c>
      <c r="D55" s="325">
        <f>Transportation_scenario!D46</f>
        <v>0.15</v>
      </c>
      <c r="E55" s="325">
        <f>Transportation_scenario!E46</f>
        <v>0.35</v>
      </c>
      <c r="F55" s="325">
        <f>Transportation_scenario!F46</f>
        <v>0.55000000000000004</v>
      </c>
      <c r="G55" s="325">
        <f>Transportation_scenario!G46</f>
        <v>0.72</v>
      </c>
      <c r="H55" s="325">
        <f>Transportation_scenario!H46</f>
        <v>0.9</v>
      </c>
      <c r="I55" s="325">
        <f>Transportation_scenario!I46</f>
        <v>0.83699999999999997</v>
      </c>
      <c r="AE55" s="285">
        <f t="shared" si="48"/>
        <v>5.1143780465953954</v>
      </c>
      <c r="AF55" s="285">
        <f t="shared" si="48"/>
        <v>7.7016204623038744</v>
      </c>
      <c r="AG55" s="285">
        <f t="shared" si="48"/>
        <v>13.237404423382451</v>
      </c>
    </row>
    <row r="56" spans="1:34">
      <c r="A56" s="591"/>
      <c r="B56" s="136" t="s">
        <v>339</v>
      </c>
      <c r="C56" s="325">
        <f>Transportation_scenario!C47</f>
        <v>0</v>
      </c>
      <c r="D56" s="325">
        <f>Transportation_scenario!D47</f>
        <v>0</v>
      </c>
      <c r="E56" s="325">
        <f>Transportation_scenario!E47</f>
        <v>4.8000000000000001E-2</v>
      </c>
      <c r="F56" s="325">
        <f>Transportation_scenario!F47</f>
        <v>0.05</v>
      </c>
      <c r="G56" s="325">
        <f>Transportation_scenario!G47</f>
        <v>0.08</v>
      </c>
      <c r="H56" s="325">
        <f>Transportation_scenario!H47</f>
        <v>0.1</v>
      </c>
      <c r="I56" s="325">
        <f>Transportation_scenario!I47</f>
        <v>0.16300000000000001</v>
      </c>
    </row>
    <row r="57" spans="1:34">
      <c r="A57" s="592"/>
      <c r="B57" s="135" t="s">
        <v>340</v>
      </c>
      <c r="C57" s="325">
        <f>Transportation_scenario!C48</f>
        <v>0.98</v>
      </c>
      <c r="D57" s="325">
        <f>Transportation_scenario!D48</f>
        <v>0.8</v>
      </c>
      <c r="E57" s="325">
        <f>Transportation_scenario!E48</f>
        <v>0.65</v>
      </c>
      <c r="F57" s="325">
        <f>Transportation_scenario!F48</f>
        <v>0.5</v>
      </c>
      <c r="G57" s="325">
        <f>Transportation_scenario!G48</f>
        <v>0.2</v>
      </c>
      <c r="H57" s="325">
        <f>Transportation_scenario!H48</f>
        <v>0</v>
      </c>
      <c r="I57" s="325">
        <f>Transportation_scenario!I48</f>
        <v>0</v>
      </c>
      <c r="AD57" t="s">
        <v>381</v>
      </c>
      <c r="AE57">
        <f>(AE58-AE55)*(I34/I33)</f>
        <v>15.369591944352532</v>
      </c>
      <c r="AF57">
        <f>(AF58-AF55)*(R34/R33)</f>
        <v>11.99230564723743</v>
      </c>
      <c r="AG57">
        <f>(AG58-AG55)*(AJ34/AJ33)</f>
        <v>20.514067917755639</v>
      </c>
      <c r="AH57">
        <f>AE57+AF57+AG57</f>
        <v>47.875965509345605</v>
      </c>
    </row>
    <row r="58" spans="1:34">
      <c r="A58" s="595" t="s">
        <v>378</v>
      </c>
      <c r="B58" s="137" t="s">
        <v>338</v>
      </c>
      <c r="C58" s="140">
        <f>Transportation_scenario!C51</f>
        <v>1.0000000000000011E-2</v>
      </c>
      <c r="D58" s="140">
        <f>Transportation_scenario!D51</f>
        <v>0.15000000000000002</v>
      </c>
      <c r="E58" s="140">
        <f>Transportation_scenario!E51</f>
        <v>0.30000000000000004</v>
      </c>
      <c r="F58" s="140">
        <f>Transportation_scenario!F51</f>
        <v>0.35</v>
      </c>
      <c r="G58" s="140">
        <f>Transportation_scenario!G51</f>
        <v>0.45</v>
      </c>
      <c r="H58" s="140">
        <f>Transportation_scenario!H51</f>
        <v>0.55000000000000004</v>
      </c>
      <c r="I58" s="140">
        <f>Transportation_scenario!I51</f>
        <v>0.7</v>
      </c>
      <c r="AD58" t="s">
        <v>382</v>
      </c>
      <c r="AE58" s="324">
        <v>14.71842685185184</v>
      </c>
      <c r="AF58" s="324">
        <v>15.402346756908811</v>
      </c>
      <c r="AG58" s="324">
        <v>37.900469288077318</v>
      </c>
      <c r="AH58">
        <f>AE58+AF58+AG58</f>
        <v>68.021242896837975</v>
      </c>
    </row>
    <row r="59" spans="1:34">
      <c r="A59" s="591"/>
      <c r="B59" s="139" t="s">
        <v>339</v>
      </c>
      <c r="C59" s="140">
        <f>Transportation_scenario!C52</f>
        <v>0</v>
      </c>
      <c r="D59" s="140">
        <f>Transportation_scenario!D52</f>
        <v>7.5000000000000136E-2</v>
      </c>
      <c r="E59" s="140">
        <f>Transportation_scenario!E52</f>
        <v>0.15000000000000002</v>
      </c>
      <c r="F59" s="140">
        <f>Transportation_scenario!F52</f>
        <v>0.15</v>
      </c>
      <c r="G59" s="140">
        <f>Transportation_scenario!G52</f>
        <v>0.2</v>
      </c>
      <c r="H59" s="140">
        <f>Transportation_scenario!H52</f>
        <v>0.3</v>
      </c>
      <c r="I59" s="140">
        <f>Transportation_scenario!I52</f>
        <v>0.3</v>
      </c>
    </row>
    <row r="60" spans="1:34">
      <c r="A60" s="592"/>
      <c r="B60" s="137" t="s">
        <v>340</v>
      </c>
      <c r="C60" s="140">
        <f>Transportation_scenario!C53</f>
        <v>0.99</v>
      </c>
      <c r="D60" s="140">
        <f>Transportation_scenario!D53</f>
        <v>0.7749999999999998</v>
      </c>
      <c r="E60" s="140">
        <f>Transportation_scenario!E53</f>
        <v>0.54999999999999993</v>
      </c>
      <c r="F60" s="140">
        <f>Transportation_scenario!F53</f>
        <v>0.5</v>
      </c>
      <c r="G60" s="140">
        <f>Transportation_scenario!G53</f>
        <v>0.35</v>
      </c>
      <c r="H60" s="140">
        <f>Transportation_scenario!H53</f>
        <v>0.15</v>
      </c>
      <c r="I60" s="140">
        <f>Transportation_scenario!I53</f>
        <v>0</v>
      </c>
    </row>
    <row r="61" spans="1:34">
      <c r="A61" s="595" t="s">
        <v>333</v>
      </c>
      <c r="B61" s="137" t="s">
        <v>338</v>
      </c>
      <c r="C61" s="138">
        <f>Transportation_scenario!C56</f>
        <v>0</v>
      </c>
      <c r="D61" s="138">
        <f>Transportation_scenario!D56</f>
        <v>0</v>
      </c>
      <c r="E61" s="138">
        <f>Transportation_scenario!E56</f>
        <v>0.15000000000000002</v>
      </c>
      <c r="F61" s="138">
        <f>Transportation_scenario!F56</f>
        <v>0.3</v>
      </c>
      <c r="G61" s="138">
        <f>Transportation_scenario!G56</f>
        <v>0.45</v>
      </c>
      <c r="H61" s="138">
        <f>Transportation_scenario!H56</f>
        <v>0.65</v>
      </c>
      <c r="I61" s="138">
        <f>Transportation_scenario!I56</f>
        <v>0.7</v>
      </c>
    </row>
    <row r="62" spans="1:34">
      <c r="A62" s="591"/>
      <c r="B62" s="139" t="s">
        <v>339</v>
      </c>
      <c r="C62" s="138">
        <f>Transportation_scenario!C57</f>
        <v>0</v>
      </c>
      <c r="D62" s="138">
        <f>Transportation_scenario!D57</f>
        <v>1.4999999999999999E-2</v>
      </c>
      <c r="E62" s="138">
        <f>Transportation_scenario!E57</f>
        <v>0.14999999999999988</v>
      </c>
      <c r="F62" s="138">
        <f>Transportation_scenario!F57</f>
        <v>0.15</v>
      </c>
      <c r="G62" s="138">
        <f>Transportation_scenario!G57</f>
        <v>0.2</v>
      </c>
      <c r="H62" s="138">
        <f>Transportation_scenario!H57</f>
        <v>0.25</v>
      </c>
      <c r="I62" s="138">
        <f>Transportation_scenario!I57</f>
        <v>0.3</v>
      </c>
    </row>
    <row r="63" spans="1:34">
      <c r="A63" s="592"/>
      <c r="B63" s="137" t="s">
        <v>340</v>
      </c>
      <c r="C63" s="138">
        <f>Transportation_scenario!C58</f>
        <v>0.99999999999999978</v>
      </c>
      <c r="D63" s="138">
        <f>Transportation_scenario!D58</f>
        <v>0.98499999999999999</v>
      </c>
      <c r="E63" s="138">
        <f>Transportation_scenario!E58</f>
        <v>0.70000000000000007</v>
      </c>
      <c r="F63" s="138">
        <f>Transportation_scenario!F58</f>
        <v>0.54999999999999993</v>
      </c>
      <c r="G63" s="138">
        <f>Transportation_scenario!G58</f>
        <v>0.35000000000000003</v>
      </c>
      <c r="H63" s="138">
        <f>Transportation_scenario!H58</f>
        <v>9.9999999999999978E-2</v>
      </c>
      <c r="I63" s="138">
        <f>Transportation_scenario!I58</f>
        <v>0</v>
      </c>
    </row>
    <row r="64" spans="1:34">
      <c r="A64" s="593" t="s">
        <v>383</v>
      </c>
      <c r="B64" s="8" t="s">
        <v>384</v>
      </c>
      <c r="C64" s="9">
        <v>0.3</v>
      </c>
      <c r="D64" s="9"/>
      <c r="E64" s="9"/>
      <c r="F64" s="9"/>
      <c r="G64" s="9"/>
      <c r="H64" s="9"/>
      <c r="I64" s="9">
        <v>0</v>
      </c>
    </row>
    <row r="65" spans="1:18">
      <c r="A65" s="592"/>
      <c r="B65" s="8" t="s">
        <v>385</v>
      </c>
      <c r="C65" s="9">
        <v>0.7</v>
      </c>
      <c r="D65" s="9"/>
      <c r="E65" s="9"/>
      <c r="F65" s="9"/>
      <c r="G65" s="9"/>
      <c r="H65" s="9"/>
      <c r="I65" s="9">
        <v>1</v>
      </c>
    </row>
    <row r="66" spans="1:18">
      <c r="A66" s="593" t="s">
        <v>386</v>
      </c>
      <c r="B66" s="8" t="s">
        <v>338</v>
      </c>
      <c r="C66" s="9"/>
      <c r="D66" s="9">
        <v>0.1</v>
      </c>
      <c r="E66" s="9">
        <v>0.15</v>
      </c>
      <c r="F66" s="9">
        <v>0.2</v>
      </c>
      <c r="G66" s="9">
        <v>0.25</v>
      </c>
      <c r="H66" s="9">
        <v>0.3</v>
      </c>
      <c r="I66" s="9">
        <v>0.4</v>
      </c>
      <c r="R66" s="20" t="s">
        <v>387</v>
      </c>
    </row>
    <row r="67" spans="1:18">
      <c r="A67" s="591"/>
      <c r="B67" s="10" t="s">
        <v>339</v>
      </c>
      <c r="C67" s="9"/>
      <c r="D67" s="9">
        <v>0.1</v>
      </c>
      <c r="E67" s="9">
        <v>0.2</v>
      </c>
      <c r="F67" s="9">
        <v>0.3</v>
      </c>
      <c r="G67" s="9">
        <v>0.4</v>
      </c>
      <c r="H67" s="9">
        <v>0.5</v>
      </c>
      <c r="I67" s="9">
        <v>0.6</v>
      </c>
      <c r="R67" s="20" t="s">
        <v>388</v>
      </c>
    </row>
    <row r="68" spans="1:18">
      <c r="A68" s="592"/>
      <c r="B68" s="8" t="s">
        <v>340</v>
      </c>
      <c r="C68" s="9">
        <v>1</v>
      </c>
      <c r="D68" s="9">
        <v>0.8</v>
      </c>
      <c r="E68" s="9">
        <v>0.75</v>
      </c>
      <c r="F68" s="9">
        <v>0.5</v>
      </c>
      <c r="G68" s="9">
        <v>0.35</v>
      </c>
      <c r="H68" s="9">
        <v>0.2</v>
      </c>
      <c r="I68" s="9">
        <v>0</v>
      </c>
      <c r="R68" s="21" t="s">
        <v>389</v>
      </c>
    </row>
    <row r="69" spans="1:18">
      <c r="A69" s="593" t="s">
        <v>390</v>
      </c>
      <c r="B69" s="8" t="s">
        <v>338</v>
      </c>
      <c r="C69" s="9"/>
      <c r="D69" s="9">
        <v>0.05</v>
      </c>
      <c r="E69" s="9">
        <v>0.1</v>
      </c>
      <c r="F69" s="9">
        <v>0.15</v>
      </c>
      <c r="G69" s="9">
        <v>0.2</v>
      </c>
      <c r="H69" s="9">
        <v>0.25</v>
      </c>
      <c r="I69" s="9">
        <v>0.3</v>
      </c>
      <c r="R69" s="22" t="s">
        <v>391</v>
      </c>
    </row>
    <row r="70" spans="1:18">
      <c r="A70" s="591"/>
      <c r="B70" s="10" t="s">
        <v>339</v>
      </c>
      <c r="C70" s="9"/>
      <c r="D70" s="9"/>
      <c r="E70" s="9">
        <v>0.05</v>
      </c>
      <c r="F70" s="9">
        <v>0.1</v>
      </c>
      <c r="G70" s="9">
        <v>0.25</v>
      </c>
      <c r="H70" s="9">
        <v>0.4</v>
      </c>
      <c r="I70" s="9">
        <v>0.5</v>
      </c>
    </row>
    <row r="71" spans="1:18">
      <c r="A71" s="592"/>
      <c r="B71" s="8" t="s">
        <v>340</v>
      </c>
      <c r="C71" s="9">
        <v>1</v>
      </c>
      <c r="D71" s="9">
        <v>0.95</v>
      </c>
      <c r="E71" s="9">
        <v>0.85</v>
      </c>
      <c r="F71" s="9">
        <v>0.75</v>
      </c>
      <c r="G71" s="9">
        <v>0.55000000000000004</v>
      </c>
      <c r="H71" s="9">
        <v>0.35</v>
      </c>
      <c r="I71" s="9">
        <v>0.2</v>
      </c>
    </row>
    <row r="88" spans="2:18">
      <c r="B88" t="s">
        <v>392</v>
      </c>
      <c r="C88" s="8">
        <v>2020</v>
      </c>
      <c r="D88" s="8">
        <v>2025</v>
      </c>
      <c r="E88" s="8">
        <v>2030</v>
      </c>
      <c r="F88" s="8">
        <v>2035</v>
      </c>
      <c r="G88" s="8">
        <v>2040</v>
      </c>
      <c r="H88" s="8">
        <v>2045</v>
      </c>
      <c r="I88" s="8">
        <v>2050</v>
      </c>
    </row>
    <row r="89" spans="2:18">
      <c r="B89" t="s">
        <v>353</v>
      </c>
      <c r="C89">
        <v>0.1650625</v>
      </c>
      <c r="D89">
        <v>0.16088541666666659</v>
      </c>
      <c r="E89">
        <v>0.15670833333333331</v>
      </c>
      <c r="F89">
        <v>0.15253125000000001</v>
      </c>
      <c r="G89">
        <v>0.14835416666666659</v>
      </c>
      <c r="H89">
        <v>0.14417708333333329</v>
      </c>
      <c r="I89" s="326">
        <v>0.14000000000000001</v>
      </c>
      <c r="K89" s="439" t="s">
        <v>629</v>
      </c>
      <c r="L89" s="439">
        <v>2020</v>
      </c>
      <c r="M89" s="439">
        <v>2025</v>
      </c>
      <c r="N89" s="439">
        <v>2030</v>
      </c>
      <c r="O89" s="439">
        <v>2035</v>
      </c>
      <c r="P89" s="439">
        <v>2040</v>
      </c>
      <c r="Q89" s="439">
        <v>2045</v>
      </c>
      <c r="R89" s="439">
        <v>2050</v>
      </c>
    </row>
    <row r="90" spans="2:18">
      <c r="B90" t="s">
        <v>355</v>
      </c>
      <c r="C90">
        <v>0.26931250000000001</v>
      </c>
      <c r="D90">
        <v>0.22587499999999999</v>
      </c>
      <c r="E90">
        <v>0.21718750000000001</v>
      </c>
      <c r="F90">
        <v>0.1998125</v>
      </c>
      <c r="G90">
        <v>0.1998125</v>
      </c>
      <c r="H90">
        <v>0.1650625</v>
      </c>
      <c r="I90">
        <v>0.15637499999999999</v>
      </c>
      <c r="K90" s="439" t="s">
        <v>338</v>
      </c>
      <c r="L90" s="440">
        <f>C27/1000000000</f>
        <v>0.73536852142986242</v>
      </c>
      <c r="M90" s="440">
        <f t="shared" ref="M90:R92" si="49">D27/1000000000</f>
        <v>5.456287673485174</v>
      </c>
      <c r="N90" s="440">
        <f t="shared" si="49"/>
        <v>12.265623098333368</v>
      </c>
      <c r="O90" s="440">
        <f t="shared" si="49"/>
        <v>17.693499100944077</v>
      </c>
      <c r="P90" s="440">
        <f t="shared" si="49"/>
        <v>20.070623471493683</v>
      </c>
      <c r="Q90" s="440">
        <f t="shared" si="49"/>
        <v>21.304196845126491</v>
      </c>
      <c r="R90" s="440">
        <f t="shared" si="49"/>
        <v>16.410533568708665</v>
      </c>
    </row>
    <row r="91" spans="2:18">
      <c r="B91" t="s">
        <v>356</v>
      </c>
      <c r="C91">
        <v>1</v>
      </c>
      <c r="D91">
        <v>0.95</v>
      </c>
      <c r="E91">
        <v>0.9</v>
      </c>
      <c r="F91">
        <v>0.8</v>
      </c>
      <c r="G91">
        <v>0.7</v>
      </c>
      <c r="H91">
        <v>0.6</v>
      </c>
      <c r="I91">
        <v>0.5</v>
      </c>
      <c r="K91" s="439" t="s">
        <v>339</v>
      </c>
      <c r="L91" s="440">
        <f>C28/1000000000</f>
        <v>0</v>
      </c>
      <c r="M91" s="440">
        <f t="shared" si="49"/>
        <v>0</v>
      </c>
      <c r="N91" s="440">
        <f t="shared" si="49"/>
        <v>2.721797050664311</v>
      </c>
      <c r="O91" s="440">
        <f t="shared" si="49"/>
        <v>2.5952293641411792</v>
      </c>
      <c r="P91" s="440">
        <f t="shared" si="49"/>
        <v>3.6031120907441556</v>
      </c>
      <c r="Q91" s="440">
        <f t="shared" si="49"/>
        <v>3.7928965464052657</v>
      </c>
      <c r="R91" s="440">
        <f t="shared" si="49"/>
        <v>5.1143780465953954</v>
      </c>
    </row>
    <row r="92" spans="2:18">
      <c r="K92" s="439" t="s">
        <v>340</v>
      </c>
      <c r="L92" s="440">
        <f>C29/1000000000</f>
        <v>218.29947777395387</v>
      </c>
      <c r="M92" s="440">
        <f t="shared" si="49"/>
        <v>176.07018300371107</v>
      </c>
      <c r="N92" s="440">
        <f t="shared" si="49"/>
        <v>137.63117560272013</v>
      </c>
      <c r="O92" s="440">
        <f t="shared" si="49"/>
        <v>96.73903115753447</v>
      </c>
      <c r="P92" s="440">
        <f t="shared" si="49"/>
        <v>33.350558833079127</v>
      </c>
      <c r="Q92" s="440">
        <f t="shared" si="49"/>
        <v>0</v>
      </c>
      <c r="R92" s="440">
        <f t="shared" si="49"/>
        <v>0</v>
      </c>
    </row>
    <row r="93" spans="2:18">
      <c r="D93">
        <f t="shared" ref="D93:I95" si="50">(C89/D89)^0.2-1</f>
        <v>5.1395174753254835E-3</v>
      </c>
      <c r="E93">
        <f t="shared" si="50"/>
        <v>5.2750816595170669E-3</v>
      </c>
      <c r="F93">
        <f t="shared" si="50"/>
        <v>5.4179915231780118E-3</v>
      </c>
      <c r="G93">
        <f t="shared" si="50"/>
        <v>5.5688607796413603E-3</v>
      </c>
      <c r="H93">
        <f t="shared" si="50"/>
        <v>5.7283734709003831E-3</v>
      </c>
      <c r="I93">
        <f t="shared" si="50"/>
        <v>5.8972943396093935E-3</v>
      </c>
    </row>
    <row r="94" spans="2:18">
      <c r="D94">
        <f t="shared" si="50"/>
        <v>3.5804203580214189E-2</v>
      </c>
      <c r="E94">
        <f t="shared" si="50"/>
        <v>7.8749885178921453E-3</v>
      </c>
      <c r="F94">
        <f t="shared" si="50"/>
        <v>1.6816147821954619E-2</v>
      </c>
      <c r="G94">
        <f t="shared" si="50"/>
        <v>0</v>
      </c>
      <c r="H94">
        <f t="shared" si="50"/>
        <v>3.8950477489882784E-2</v>
      </c>
      <c r="I94">
        <f t="shared" si="50"/>
        <v>1.087212085035083E-2</v>
      </c>
      <c r="K94" s="439" t="s">
        <v>633</v>
      </c>
      <c r="L94" s="439">
        <v>2020</v>
      </c>
      <c r="M94" s="439">
        <v>2025</v>
      </c>
      <c r="N94" s="439">
        <v>2030</v>
      </c>
      <c r="O94" s="439">
        <v>2035</v>
      </c>
      <c r="P94" s="439">
        <v>2040</v>
      </c>
      <c r="Q94" s="439">
        <v>2045</v>
      </c>
      <c r="R94" s="439">
        <v>2050</v>
      </c>
    </row>
    <row r="95" spans="2:18">
      <c r="D95">
        <f t="shared" si="50"/>
        <v>1.0311459317936089E-2</v>
      </c>
      <c r="E95">
        <f t="shared" si="50"/>
        <v>1.087212085035083E-2</v>
      </c>
      <c r="F95">
        <f t="shared" si="50"/>
        <v>2.3836255539609663E-2</v>
      </c>
      <c r="G95">
        <f t="shared" si="50"/>
        <v>2.7066087089351765E-2</v>
      </c>
      <c r="H95">
        <f t="shared" si="50"/>
        <v>3.1310306477545069E-2</v>
      </c>
      <c r="I95">
        <f t="shared" si="50"/>
        <v>3.7137289336648172E-2</v>
      </c>
      <c r="K95" s="439" t="s">
        <v>338</v>
      </c>
      <c r="L95" s="440">
        <f>SUM(L27,U27)/1000000000</f>
        <v>0.20765570656924706</v>
      </c>
      <c r="M95" s="440">
        <f t="shared" ref="M95:R95" si="51">SUM(M27,V27)/1000000000</f>
        <v>2.9694095470800486</v>
      </c>
      <c r="N95" s="440">
        <f t="shared" si="51"/>
        <v>5.742363536117149</v>
      </c>
      <c r="O95" s="440">
        <f t="shared" si="51"/>
        <v>6.4715600485548528</v>
      </c>
      <c r="P95" s="440">
        <f t="shared" si="51"/>
        <v>7.848239947748116</v>
      </c>
      <c r="Q95" s="440">
        <f t="shared" si="51"/>
        <v>9.231216661996978</v>
      </c>
      <c r="R95" s="440">
        <f t="shared" si="51"/>
        <v>11.237777721094709</v>
      </c>
    </row>
    <row r="96" spans="2:18">
      <c r="K96" s="439" t="s">
        <v>339</v>
      </c>
      <c r="L96" s="440">
        <f>SUM(L28,U28)/1000000000</f>
        <v>0</v>
      </c>
      <c r="M96" s="440">
        <f t="shared" ref="M96:R97" si="52">SUM(M28,V28)/1000000000</f>
        <v>2.4965155843220002</v>
      </c>
      <c r="N96" s="440">
        <f t="shared" si="52"/>
        <v>4.7826540279172809</v>
      </c>
      <c r="O96" s="440">
        <f t="shared" si="52"/>
        <v>4.5776579923602272</v>
      </c>
      <c r="P96" s="440">
        <f t="shared" si="52"/>
        <v>5.6939439964470884</v>
      </c>
      <c r="Q96" s="440">
        <f t="shared" si="52"/>
        <v>8.1380289790297056</v>
      </c>
      <c r="R96" s="440">
        <f t="shared" si="52"/>
        <v>7.7016204623038744</v>
      </c>
    </row>
    <row r="97" spans="1:18">
      <c r="K97" s="439" t="s">
        <v>340</v>
      </c>
      <c r="L97" s="440">
        <f>SUM(L29,U29)/1000000000</f>
        <v>54.008992208784335</v>
      </c>
      <c r="M97" s="440">
        <f t="shared" si="52"/>
        <v>40.682305192043792</v>
      </c>
      <c r="N97" s="440">
        <f t="shared" si="52"/>
        <v>28.230295739570625</v>
      </c>
      <c r="O97" s="440">
        <f t="shared" si="52"/>
        <v>25.036629147691457</v>
      </c>
      <c r="P97" s="440">
        <f t="shared" si="52"/>
        <v>16.658412267942506</v>
      </c>
      <c r="Q97" s="440">
        <f t="shared" si="52"/>
        <v>6.9324656895609129</v>
      </c>
      <c r="R97" s="440">
        <f t="shared" si="52"/>
        <v>0</v>
      </c>
    </row>
    <row r="98" spans="1:18">
      <c r="A98" t="s">
        <v>392</v>
      </c>
      <c r="D98" s="80"/>
    </row>
    <row r="99" spans="1:18">
      <c r="A99" s="8"/>
      <c r="B99" s="8"/>
      <c r="C99" s="8">
        <v>2020</v>
      </c>
      <c r="D99" s="8">
        <v>2025</v>
      </c>
      <c r="E99" s="8">
        <v>2030</v>
      </c>
      <c r="F99" s="8">
        <v>2035</v>
      </c>
      <c r="G99" s="8">
        <v>2040</v>
      </c>
      <c r="H99" s="8">
        <v>2045</v>
      </c>
      <c r="I99" s="8">
        <v>2050</v>
      </c>
      <c r="K99" s="439" t="s">
        <v>636</v>
      </c>
      <c r="L99" s="439">
        <v>2020</v>
      </c>
      <c r="M99" s="439">
        <v>2025</v>
      </c>
      <c r="N99" s="439">
        <v>2030</v>
      </c>
      <c r="O99" s="439">
        <v>2035</v>
      </c>
      <c r="P99" s="439">
        <v>2040</v>
      </c>
      <c r="Q99" s="439">
        <v>2045</v>
      </c>
      <c r="R99" s="439">
        <v>2050</v>
      </c>
    </row>
    <row r="100" spans="1:18">
      <c r="A100" s="590" t="s">
        <v>380</v>
      </c>
      <c r="B100" s="115" t="s">
        <v>338</v>
      </c>
      <c r="C100" s="327">
        <v>0.02</v>
      </c>
      <c r="D100" s="327">
        <v>0.08</v>
      </c>
      <c r="E100" s="327">
        <v>0.115</v>
      </c>
      <c r="F100" s="327">
        <v>0.27700000000000002</v>
      </c>
      <c r="G100" s="327">
        <v>0.46</v>
      </c>
      <c r="H100" s="327">
        <v>0.63100000000000001</v>
      </c>
      <c r="I100" s="327">
        <v>0.83699999999999997</v>
      </c>
      <c r="K100" s="439" t="s">
        <v>338</v>
      </c>
      <c r="L100" s="441">
        <f>AD27/1000000000</f>
        <v>0</v>
      </c>
      <c r="M100" s="441">
        <f t="shared" ref="M100:R102" si="53">AE27/1000000000</f>
        <v>0</v>
      </c>
      <c r="N100" s="441">
        <f t="shared" si="53"/>
        <v>8.4213279384133841</v>
      </c>
      <c r="O100" s="441">
        <f t="shared" si="53"/>
        <v>17.214718176491498</v>
      </c>
      <c r="P100" s="441">
        <f t="shared" si="53"/>
        <v>26.002440428388784</v>
      </c>
      <c r="Q100" s="441">
        <f t="shared" si="53"/>
        <v>37.641644273042054</v>
      </c>
      <c r="R100" s="441">
        <f t="shared" si="53"/>
        <v>37.134268975820447</v>
      </c>
    </row>
    <row r="101" spans="1:18">
      <c r="A101" s="591"/>
      <c r="B101" s="116" t="s">
        <v>339</v>
      </c>
      <c r="C101" s="327">
        <v>0</v>
      </c>
      <c r="D101" s="327">
        <v>0</v>
      </c>
      <c r="E101" s="327">
        <v>3.2000000000000001E-2</v>
      </c>
      <c r="F101" s="327">
        <v>4.7E-2</v>
      </c>
      <c r="G101" s="327">
        <v>0.08</v>
      </c>
      <c r="H101" s="327">
        <v>0.11899999999999999</v>
      </c>
      <c r="I101" s="327">
        <v>0.16300000000000001</v>
      </c>
      <c r="K101" s="439" t="s">
        <v>339</v>
      </c>
      <c r="L101" s="441">
        <f>AD28/1000000000</f>
        <v>0</v>
      </c>
      <c r="M101" s="441">
        <f t="shared" si="53"/>
        <v>0.70522045302770575</v>
      </c>
      <c r="N101" s="441">
        <f t="shared" si="53"/>
        <v>6.9793613575813902</v>
      </c>
      <c r="O101" s="441">
        <f t="shared" si="53"/>
        <v>6.887961900705081</v>
      </c>
      <c r="P101" s="441">
        <f t="shared" si="53"/>
        <v>8.9040835847456368</v>
      </c>
      <c r="Q101" s="441">
        <f t="shared" si="53"/>
        <v>10.704515261125938</v>
      </c>
      <c r="R101" s="441">
        <f t="shared" si="53"/>
        <v>13.237404423382451</v>
      </c>
    </row>
    <row r="102" spans="1:18">
      <c r="A102" s="592"/>
      <c r="B102" s="115" t="s">
        <v>340</v>
      </c>
      <c r="C102" s="327">
        <f t="shared" ref="C102:I102" si="54">1-C100-C101</f>
        <v>0.98</v>
      </c>
      <c r="D102" s="327">
        <f t="shared" si="54"/>
        <v>0.92</v>
      </c>
      <c r="E102" s="327">
        <f t="shared" si="54"/>
        <v>0.85299999999999998</v>
      </c>
      <c r="F102" s="327">
        <f t="shared" si="54"/>
        <v>0.67599999999999993</v>
      </c>
      <c r="G102" s="327">
        <f t="shared" si="54"/>
        <v>0.46</v>
      </c>
      <c r="H102" s="327">
        <f t="shared" si="54"/>
        <v>0.25</v>
      </c>
      <c r="I102" s="327">
        <f t="shared" si="54"/>
        <v>0</v>
      </c>
      <c r="K102" s="439" t="s">
        <v>340</v>
      </c>
      <c r="L102" s="441">
        <f>AD29/1000000000</f>
        <v>141.37531404384637</v>
      </c>
      <c r="M102" s="441">
        <f t="shared" si="53"/>
        <v>144.42278240286083</v>
      </c>
      <c r="N102" s="441">
        <f t="shared" si="53"/>
        <v>105.39003624302528</v>
      </c>
      <c r="O102" s="441">
        <f t="shared" si="53"/>
        <v>85.020944456955704</v>
      </c>
      <c r="P102" s="441">
        <f t="shared" si="53"/>
        <v>54.739720807343232</v>
      </c>
      <c r="Q102" s="441">
        <f t="shared" si="53"/>
        <v>15.751322261739595</v>
      </c>
      <c r="R102" s="441">
        <f t="shared" si="53"/>
        <v>0</v>
      </c>
    </row>
    <row r="103" spans="1:18">
      <c r="A103" s="593" t="s">
        <v>378</v>
      </c>
      <c r="B103" s="8" t="s">
        <v>338</v>
      </c>
      <c r="C103" s="9">
        <v>1.0000000000000011E-2</v>
      </c>
      <c r="D103" s="9">
        <v>0.1</v>
      </c>
      <c r="E103" s="9">
        <v>0.2</v>
      </c>
      <c r="F103" s="9">
        <v>0.3</v>
      </c>
      <c r="G103" s="9">
        <v>0.4</v>
      </c>
      <c r="H103" s="9">
        <v>0.5</v>
      </c>
      <c r="I103" s="9">
        <v>0.6</v>
      </c>
    </row>
    <row r="104" spans="1:18">
      <c r="A104" s="591"/>
      <c r="B104" s="10" t="s">
        <v>339</v>
      </c>
      <c r="C104" s="8"/>
      <c r="D104" s="11">
        <v>5.0000000000000093E-2</v>
      </c>
      <c r="E104" s="11">
        <v>0.1</v>
      </c>
      <c r="F104" s="11">
        <v>0.15</v>
      </c>
      <c r="G104" s="11">
        <v>0.2</v>
      </c>
      <c r="H104" s="11">
        <v>0.3</v>
      </c>
      <c r="I104" s="11">
        <v>0.4</v>
      </c>
      <c r="K104" s="439" t="s">
        <v>637</v>
      </c>
      <c r="L104" s="439">
        <v>2020</v>
      </c>
      <c r="M104" s="439">
        <v>2025</v>
      </c>
      <c r="N104" s="439">
        <v>2030</v>
      </c>
      <c r="O104" s="439">
        <v>2035</v>
      </c>
      <c r="P104" s="439">
        <v>2040</v>
      </c>
      <c r="Q104" s="439">
        <v>2045</v>
      </c>
      <c r="R104" s="439">
        <v>2050</v>
      </c>
    </row>
    <row r="105" spans="1:18">
      <c r="A105" s="592"/>
      <c r="B105" s="8" t="s">
        <v>340</v>
      </c>
      <c r="C105" s="9">
        <v>0.99</v>
      </c>
      <c r="D105" s="9">
        <v>0.85</v>
      </c>
      <c r="E105" s="9">
        <v>0.7</v>
      </c>
      <c r="F105" s="9">
        <v>0.55000000000000004</v>
      </c>
      <c r="G105" s="9">
        <v>0.4</v>
      </c>
      <c r="H105" s="9">
        <v>0.2</v>
      </c>
      <c r="I105" s="9">
        <v>0</v>
      </c>
      <c r="K105" s="439" t="s">
        <v>338</v>
      </c>
      <c r="L105" s="440">
        <f>SUM(L90,L95,L100)</f>
        <v>0.94302422799910945</v>
      </c>
      <c r="M105" s="440">
        <f t="shared" ref="M105:R105" si="55">SUM(M90,M95,M100)</f>
        <v>8.4256972205652225</v>
      </c>
      <c r="N105" s="440">
        <f t="shared" si="55"/>
        <v>26.429314572863902</v>
      </c>
      <c r="O105" s="440">
        <f t="shared" si="55"/>
        <v>41.379777325990432</v>
      </c>
      <c r="P105" s="440">
        <f t="shared" si="55"/>
        <v>53.921303847630583</v>
      </c>
      <c r="Q105" s="440">
        <f t="shared" si="55"/>
        <v>68.177057780165526</v>
      </c>
      <c r="R105" s="440">
        <f t="shared" si="55"/>
        <v>64.782580265623821</v>
      </c>
    </row>
    <row r="106" spans="1:18">
      <c r="A106" s="593" t="s">
        <v>333</v>
      </c>
      <c r="B106" s="8" t="s">
        <v>338</v>
      </c>
      <c r="C106" s="9"/>
      <c r="D106" s="9"/>
      <c r="E106" s="9">
        <v>0.1</v>
      </c>
      <c r="F106" s="9">
        <v>0.2</v>
      </c>
      <c r="G106" s="9">
        <v>0.3</v>
      </c>
      <c r="H106" s="9">
        <v>0.4</v>
      </c>
      <c r="I106" s="9">
        <v>0.5</v>
      </c>
      <c r="K106" s="439" t="s">
        <v>339</v>
      </c>
      <c r="L106" s="440">
        <f t="shared" ref="L106:R107" si="56">SUM(L91,L96,L101)</f>
        <v>0</v>
      </c>
      <c r="M106" s="440">
        <f t="shared" si="56"/>
        <v>3.2017360373497059</v>
      </c>
      <c r="N106" s="440">
        <f t="shared" si="56"/>
        <v>14.483812436162982</v>
      </c>
      <c r="O106" s="440">
        <f t="shared" si="56"/>
        <v>14.060849257206488</v>
      </c>
      <c r="P106" s="440">
        <f t="shared" si="56"/>
        <v>18.201139671936879</v>
      </c>
      <c r="Q106" s="440">
        <f t="shared" si="56"/>
        <v>22.63544078656091</v>
      </c>
      <c r="R106" s="440">
        <f t="shared" si="56"/>
        <v>26.05340293228172</v>
      </c>
    </row>
    <row r="107" spans="1:18">
      <c r="A107" s="591"/>
      <c r="B107" s="10" t="s">
        <v>339</v>
      </c>
      <c r="C107" s="9"/>
      <c r="D107" s="9">
        <v>0.01</v>
      </c>
      <c r="E107" s="9">
        <v>9.9999999999999922E-2</v>
      </c>
      <c r="F107" s="9">
        <v>0.2</v>
      </c>
      <c r="G107" s="9">
        <v>0.3</v>
      </c>
      <c r="H107" s="9">
        <v>0.4</v>
      </c>
      <c r="I107" s="9">
        <v>0.5</v>
      </c>
      <c r="K107" s="439" t="s">
        <v>340</v>
      </c>
      <c r="L107" s="440">
        <f t="shared" si="56"/>
        <v>413.68378402658459</v>
      </c>
      <c r="M107" s="440">
        <f t="shared" si="56"/>
        <v>361.17527059861573</v>
      </c>
      <c r="N107" s="440">
        <f t="shared" si="56"/>
        <v>271.25150758531606</v>
      </c>
      <c r="O107" s="440">
        <f t="shared" si="56"/>
        <v>206.79660476218163</v>
      </c>
      <c r="P107" s="440">
        <f t="shared" si="56"/>
        <v>104.74869190836486</v>
      </c>
      <c r="Q107" s="440">
        <f t="shared" si="56"/>
        <v>22.683787951300509</v>
      </c>
      <c r="R107" s="440">
        <f t="shared" si="56"/>
        <v>0</v>
      </c>
    </row>
    <row r="108" spans="1:18">
      <c r="A108" s="592"/>
      <c r="B108" s="8" t="s">
        <v>340</v>
      </c>
      <c r="C108" s="9">
        <v>0.99999999999999978</v>
      </c>
      <c r="D108" s="9">
        <v>0.99</v>
      </c>
      <c r="E108" s="9">
        <v>0.8</v>
      </c>
      <c r="F108" s="9">
        <v>0.6</v>
      </c>
      <c r="G108" s="9">
        <v>0.4</v>
      </c>
      <c r="H108" s="9">
        <v>0.2</v>
      </c>
      <c r="I108" s="9">
        <v>0</v>
      </c>
    </row>
    <row r="109" spans="1:18">
      <c r="K109" s="439" t="s">
        <v>638</v>
      </c>
      <c r="L109" s="439">
        <v>2020</v>
      </c>
      <c r="M109" s="439">
        <v>2025</v>
      </c>
      <c r="N109" s="439">
        <v>2030</v>
      </c>
      <c r="O109" s="439">
        <v>2035</v>
      </c>
      <c r="P109" s="439">
        <v>2040</v>
      </c>
      <c r="Q109" s="439">
        <v>2045</v>
      </c>
      <c r="R109" s="439">
        <v>2050</v>
      </c>
    </row>
    <row r="110" spans="1:18">
      <c r="K110" s="439"/>
      <c r="L110" s="440">
        <f>SUM(C31,L31,U31,AD31)/1000000</f>
        <v>103.42094600664615</v>
      </c>
      <c r="M110" s="440">
        <f t="shared" ref="M110:R110" si="57">SUM(D31,M31,V31,AE31)/1000000</f>
        <v>90.293817649653917</v>
      </c>
      <c r="N110" s="440">
        <f t="shared" si="57"/>
        <v>67.812876896329016</v>
      </c>
      <c r="O110" s="440">
        <f t="shared" si="57"/>
        <v>51.6991511905454</v>
      </c>
      <c r="P110" s="440">
        <f t="shared" si="57"/>
        <v>26.187172977091215</v>
      </c>
      <c r="Q110" s="440">
        <f t="shared" si="57"/>
        <v>5.6709469878251273</v>
      </c>
      <c r="R110" s="440">
        <f t="shared" si="57"/>
        <v>0</v>
      </c>
    </row>
  </sheetData>
  <sheetProtection algorithmName="SHA-512" hashValue="K7UXvKViLcJgLbG1NRDmMG6D0VUE5abo0eBSWVevAlrXvXBGnEpHftvqQ5qefAgqgqEAEXWT9UGhhAyCGcYHQw==" saltValue="l5gpg1jpj9Ph5rRlFLQK3g==" spinCount="100000" sheet="1" objects="1" scenarios="1"/>
  <mergeCells count="9">
    <mergeCell ref="A100:A102"/>
    <mergeCell ref="A103:A105"/>
    <mergeCell ref="A106:A108"/>
    <mergeCell ref="A69:A71"/>
    <mergeCell ref="A55:A57"/>
    <mergeCell ref="A58:A60"/>
    <mergeCell ref="A61:A63"/>
    <mergeCell ref="A64:A65"/>
    <mergeCell ref="A66:A68"/>
  </mergeCells>
  <phoneticPr fontId="6" type="noConversion"/>
  <pageMargins left="0.7" right="0.7" top="0.75" bottom="0.75" header="0.3" footer="0.3"/>
  <pageSetup orientation="portrait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rgb="FFFF0000"/>
  </sheetPr>
  <dimension ref="A2:AI179"/>
  <sheetViews>
    <sheetView zoomScale="70" zoomScaleNormal="70" workbookViewId="0">
      <selection activeCell="G24" sqref="G24"/>
    </sheetView>
  </sheetViews>
  <sheetFormatPr defaultRowHeight="16.5"/>
  <cols>
    <col min="2" max="19" width="12.625" customWidth="1"/>
    <col min="20" max="20" width="27.25" customWidth="1"/>
    <col min="21" max="21" width="20.125" customWidth="1"/>
    <col min="22" max="25" width="12.625" customWidth="1"/>
    <col min="26" max="28" width="13.5" bestFit="1" customWidth="1"/>
    <col min="29" max="33" width="11" bestFit="1" customWidth="1"/>
  </cols>
  <sheetData>
    <row r="2" spans="2:25">
      <c r="J2" t="s">
        <v>668</v>
      </c>
      <c r="K2" s="77">
        <v>1.163E-2</v>
      </c>
      <c r="M2" t="s">
        <v>669</v>
      </c>
      <c r="V2" s="77">
        <f>K2*1000000</f>
        <v>11630</v>
      </c>
    </row>
    <row r="3" spans="2:25">
      <c r="C3" s="459" t="s">
        <v>670</v>
      </c>
      <c r="D3" s="459" t="s">
        <v>671</v>
      </c>
      <c r="E3" s="459" t="s">
        <v>672</v>
      </c>
      <c r="F3" s="459" t="s">
        <v>673</v>
      </c>
      <c r="H3" s="459" t="s">
        <v>674</v>
      </c>
      <c r="I3" s="460" t="s">
        <v>671</v>
      </c>
      <c r="J3" s="461" t="s">
        <v>672</v>
      </c>
      <c r="K3" s="460" t="s">
        <v>673</v>
      </c>
      <c r="M3" s="439"/>
      <c r="N3" s="439" t="s">
        <v>675</v>
      </c>
      <c r="O3" s="439" t="s">
        <v>676</v>
      </c>
      <c r="P3" s="439" t="s">
        <v>675</v>
      </c>
      <c r="Q3" s="439" t="s">
        <v>676</v>
      </c>
      <c r="S3" t="s">
        <v>215</v>
      </c>
      <c r="T3">
        <v>0.65</v>
      </c>
    </row>
    <row r="4" spans="2:25">
      <c r="B4" s="18"/>
      <c r="C4" s="439" t="s">
        <v>677</v>
      </c>
      <c r="D4" s="462">
        <v>14432</v>
      </c>
      <c r="E4" s="463">
        <v>7591</v>
      </c>
      <c r="F4" s="464">
        <f t="shared" ref="F4:F9" si="0">SUM(D4:E4)</f>
        <v>22023</v>
      </c>
      <c r="H4" s="439" t="s">
        <v>677</v>
      </c>
      <c r="I4" s="465">
        <f t="shared" ref="I4:J9" si="1">D4*$K$2</f>
        <v>167.84415999999999</v>
      </c>
      <c r="J4" s="466">
        <f t="shared" si="1"/>
        <v>88.283329999999992</v>
      </c>
      <c r="K4" s="465">
        <f t="shared" ref="K4:K9" si="2">I4+J4</f>
        <v>256.12748999999997</v>
      </c>
      <c r="M4" s="439" t="s">
        <v>677</v>
      </c>
      <c r="N4" s="467">
        <v>2.0428611729917835E-4</v>
      </c>
      <c r="O4" s="467">
        <v>0.99979571388270083</v>
      </c>
      <c r="P4" s="440">
        <f t="shared" ref="P4:Q9" si="3">$J4*N4</f>
        <v>1.8035058707942069E-2</v>
      </c>
      <c r="Q4" s="440">
        <f t="shared" si="3"/>
        <v>88.265294941292055</v>
      </c>
      <c r="S4" t="s">
        <v>393</v>
      </c>
      <c r="T4">
        <v>0.8</v>
      </c>
    </row>
    <row r="5" spans="2:25">
      <c r="B5" s="18"/>
      <c r="C5" s="439" t="s">
        <v>654</v>
      </c>
      <c r="D5" s="462">
        <v>65786</v>
      </c>
      <c r="E5" s="463">
        <v>3585</v>
      </c>
      <c r="F5" s="464">
        <f t="shared" si="0"/>
        <v>69371</v>
      </c>
      <c r="H5" s="439" t="s">
        <v>654</v>
      </c>
      <c r="I5" s="465">
        <f t="shared" si="1"/>
        <v>765.09118000000001</v>
      </c>
      <c r="J5" s="466">
        <f t="shared" si="1"/>
        <v>41.693550000000002</v>
      </c>
      <c r="K5" s="465">
        <f t="shared" si="2"/>
        <v>806.78472999999997</v>
      </c>
      <c r="M5" s="439" t="s">
        <v>654</v>
      </c>
      <c r="N5" s="467">
        <v>5.2673108458378214E-2</v>
      </c>
      <c r="O5" s="467">
        <v>0.94732689154162175</v>
      </c>
      <c r="P5" s="440">
        <f t="shared" si="3"/>
        <v>2.1961288811648152</v>
      </c>
      <c r="Q5" s="440">
        <f t="shared" si="3"/>
        <v>39.497421118835184</v>
      </c>
      <c r="S5" t="s">
        <v>395</v>
      </c>
      <c r="T5">
        <v>0.65</v>
      </c>
    </row>
    <row r="6" spans="2:25">
      <c r="B6" s="18"/>
      <c r="C6" s="439" t="s">
        <v>678</v>
      </c>
      <c r="D6" s="462">
        <v>24.1</v>
      </c>
      <c r="E6" s="463">
        <v>7482</v>
      </c>
      <c r="F6" s="464">
        <f t="shared" si="0"/>
        <v>7506.1</v>
      </c>
      <c r="H6" s="439" t="s">
        <v>678</v>
      </c>
      <c r="I6" s="465">
        <f t="shared" si="1"/>
        <v>0.280283</v>
      </c>
      <c r="J6" s="466">
        <f t="shared" si="1"/>
        <v>87.015659999999997</v>
      </c>
      <c r="K6" s="465">
        <f t="shared" si="2"/>
        <v>87.295942999999994</v>
      </c>
      <c r="M6" s="439" t="s">
        <v>678</v>
      </c>
      <c r="N6" s="467">
        <v>9.1227718806328822E-2</v>
      </c>
      <c r="O6" s="467">
        <v>0.90877228119367115</v>
      </c>
      <c r="P6" s="440">
        <f t="shared" si="3"/>
        <v>7.9382401622271148</v>
      </c>
      <c r="Q6" s="440">
        <f t="shared" si="3"/>
        <v>79.077419837772879</v>
      </c>
      <c r="S6" t="s">
        <v>396</v>
      </c>
      <c r="T6">
        <v>1</v>
      </c>
    </row>
    <row r="7" spans="2:25">
      <c r="B7" s="18"/>
      <c r="C7" s="439" t="s">
        <v>675</v>
      </c>
      <c r="D7" s="463">
        <v>0</v>
      </c>
      <c r="E7" s="463">
        <v>23597</v>
      </c>
      <c r="F7" s="464">
        <f t="shared" si="0"/>
        <v>23597</v>
      </c>
      <c r="H7" s="439" t="s">
        <v>675</v>
      </c>
      <c r="I7" s="465">
        <f t="shared" si="1"/>
        <v>0</v>
      </c>
      <c r="J7" s="466">
        <f t="shared" si="1"/>
        <v>274.43311</v>
      </c>
      <c r="K7" s="465">
        <f t="shared" si="2"/>
        <v>274.43311</v>
      </c>
      <c r="M7" s="439" t="s">
        <v>675</v>
      </c>
      <c r="N7" s="467">
        <v>0.71487093129278112</v>
      </c>
      <c r="O7" s="467">
        <v>0.28512906870721882</v>
      </c>
      <c r="P7" s="440">
        <f t="shared" si="3"/>
        <v>196.18425292327424</v>
      </c>
      <c r="Q7" s="440">
        <f t="shared" si="3"/>
        <v>78.248857076725741</v>
      </c>
      <c r="S7" t="s">
        <v>397</v>
      </c>
      <c r="T7">
        <v>3</v>
      </c>
    </row>
    <row r="8" spans="2:25">
      <c r="B8" s="18"/>
      <c r="C8" s="439" t="s">
        <v>679</v>
      </c>
      <c r="D8" s="463">
        <v>0</v>
      </c>
      <c r="E8" s="463">
        <v>2900</v>
      </c>
      <c r="F8" s="464">
        <f t="shared" si="0"/>
        <v>2900</v>
      </c>
      <c r="H8" s="439" t="s">
        <v>679</v>
      </c>
      <c r="I8" s="465">
        <f t="shared" si="1"/>
        <v>0</v>
      </c>
      <c r="J8" s="466">
        <f t="shared" si="1"/>
        <v>33.726999999999997</v>
      </c>
      <c r="K8" s="465">
        <f t="shared" si="2"/>
        <v>33.726999999999997</v>
      </c>
      <c r="M8" s="439" t="s">
        <v>679</v>
      </c>
      <c r="N8" s="467">
        <v>4.0604846283889495E-2</v>
      </c>
      <c r="O8" s="467">
        <v>0.9593951537161105</v>
      </c>
      <c r="P8" s="440">
        <f t="shared" si="3"/>
        <v>1.3694796506167408</v>
      </c>
      <c r="Q8" s="440">
        <f t="shared" si="3"/>
        <v>32.357520349383257</v>
      </c>
      <c r="S8" t="s">
        <v>292</v>
      </c>
      <c r="T8">
        <v>0.85</v>
      </c>
    </row>
    <row r="9" spans="2:25">
      <c r="B9" s="18"/>
      <c r="C9" s="439" t="s">
        <v>656</v>
      </c>
      <c r="D9" s="462">
        <v>0.3</v>
      </c>
      <c r="E9" s="463">
        <v>3224</v>
      </c>
      <c r="F9" s="464">
        <f t="shared" si="0"/>
        <v>3224.3</v>
      </c>
      <c r="H9" s="439" t="s">
        <v>656</v>
      </c>
      <c r="I9" s="465">
        <f t="shared" si="1"/>
        <v>3.4889999999999999E-3</v>
      </c>
      <c r="J9" s="466">
        <f t="shared" si="1"/>
        <v>37.49512</v>
      </c>
      <c r="K9" s="465">
        <f t="shared" si="2"/>
        <v>37.498609000000002</v>
      </c>
      <c r="M9" s="439" t="s">
        <v>656</v>
      </c>
      <c r="N9" s="467">
        <v>0.15164480995776833</v>
      </c>
      <c r="O9" s="467">
        <v>0.8483551900422317</v>
      </c>
      <c r="P9" s="440">
        <f t="shared" si="3"/>
        <v>5.6859403467437186</v>
      </c>
      <c r="Q9" s="440">
        <f t="shared" si="3"/>
        <v>31.809179653256283</v>
      </c>
    </row>
    <row r="10" spans="2:25">
      <c r="C10" s="439" t="s">
        <v>680</v>
      </c>
      <c r="D10" s="464">
        <f>SUM(D4,D5,D6,D7,D8,D9)</f>
        <v>80242.400000000009</v>
      </c>
      <c r="E10" s="464">
        <f>SUM(E4,E5,E6,E7,E8,E9)</f>
        <v>48379</v>
      </c>
      <c r="F10" s="464">
        <f>SUM(F4,F5,F6,F7,F8,F9)</f>
        <v>128621.40000000001</v>
      </c>
      <c r="H10" s="439" t="s">
        <v>680</v>
      </c>
      <c r="I10" s="468">
        <f>SUM(I4,I5,I6,I7,I8,I9)</f>
        <v>933.219112</v>
      </c>
      <c r="J10" s="469">
        <f>SUM(J4,J5,J6,J7,J8,J9)</f>
        <v>562.64777000000004</v>
      </c>
      <c r="K10" s="468">
        <f>SUM(K4,K5,K6,K7,K8,K9)</f>
        <v>1495.866882</v>
      </c>
      <c r="M10" s="439" t="s">
        <v>680</v>
      </c>
      <c r="N10" s="439"/>
      <c r="O10" s="439"/>
      <c r="P10" s="440">
        <f>SUM(P4:P9)</f>
        <v>213.39207702273455</v>
      </c>
      <c r="Q10" s="440">
        <f>SUM(Q4:Q9)</f>
        <v>349.25569297726543</v>
      </c>
    </row>
    <row r="11" spans="2:25">
      <c r="D11" s="470"/>
      <c r="E11" s="470"/>
      <c r="F11" s="470"/>
      <c r="G11" s="470"/>
      <c r="J11" s="471"/>
      <c r="K11" s="471"/>
      <c r="L11" s="471"/>
      <c r="M11" s="471"/>
      <c r="P11" s="472"/>
      <c r="Q11" s="473"/>
      <c r="R11" s="472"/>
      <c r="S11" s="472"/>
      <c r="X11" s="285"/>
      <c r="Y11" s="285"/>
    </row>
    <row r="12" spans="2:25" ht="17.25" customHeight="1" thickBot="1">
      <c r="E12" s="474"/>
      <c r="G12" s="77"/>
      <c r="H12" s="452"/>
      <c r="M12" s="471"/>
      <c r="N12" s="285"/>
      <c r="O12" s="285"/>
    </row>
    <row r="13" spans="2:25" ht="17.25" customHeight="1" thickBot="1">
      <c r="J13" s="286"/>
      <c r="K13" s="286"/>
      <c r="L13" s="286"/>
      <c r="M13" s="286"/>
      <c r="N13" s="286"/>
      <c r="O13" s="286"/>
      <c r="P13" s="286"/>
      <c r="Q13" s="90"/>
      <c r="R13" s="82" t="s">
        <v>681</v>
      </c>
      <c r="S13" s="82"/>
      <c r="T13" s="82"/>
      <c r="U13" s="82"/>
      <c r="V13" s="82"/>
      <c r="W13" s="26"/>
    </row>
    <row r="14" spans="2:25">
      <c r="B14" s="81" t="s">
        <v>682</v>
      </c>
      <c r="C14" s="82"/>
      <c r="D14" s="82"/>
      <c r="E14" s="82"/>
      <c r="F14" s="82"/>
      <c r="G14" s="83"/>
      <c r="H14" s="13"/>
      <c r="I14" s="13">
        <v>2020</v>
      </c>
      <c r="J14" s="13">
        <v>2025</v>
      </c>
      <c r="K14" s="13">
        <v>2030</v>
      </c>
      <c r="L14" s="13">
        <v>2035</v>
      </c>
      <c r="M14" s="13">
        <v>2040</v>
      </c>
      <c r="N14" s="13">
        <v>2045</v>
      </c>
      <c r="O14" s="84">
        <v>2050</v>
      </c>
      <c r="Q14" s="85"/>
      <c r="R14" t="s">
        <v>683</v>
      </c>
      <c r="S14" t="s">
        <v>684</v>
      </c>
      <c r="T14" t="s">
        <v>685</v>
      </c>
      <c r="U14" t="s">
        <v>686</v>
      </c>
      <c r="V14" t="s">
        <v>687</v>
      </c>
      <c r="W14" s="30"/>
    </row>
    <row r="15" spans="2:25" ht="17.25" customHeight="1" thickBot="1">
      <c r="B15" s="85" t="s">
        <v>688</v>
      </c>
      <c r="E15" s="475">
        <f>Industry_scenario!$I$19</f>
        <v>0.05</v>
      </c>
      <c r="F15" s="108" t="s">
        <v>689</v>
      </c>
      <c r="G15" s="439" t="s">
        <v>677</v>
      </c>
      <c r="H15" s="440">
        <f>J4*C173</f>
        <v>128.25492165167705</v>
      </c>
      <c r="I15" s="440">
        <f t="shared" ref="I15:I20" si="4">H15</f>
        <v>128.25492165167705</v>
      </c>
      <c r="J15" s="440">
        <f t="shared" ref="J15:O20" si="5">I15*(1-$E$15)</f>
        <v>121.84217556909319</v>
      </c>
      <c r="K15" s="440">
        <f t="shared" si="5"/>
        <v>115.75006679063853</v>
      </c>
      <c r="L15" s="440">
        <f t="shared" si="5"/>
        <v>109.96256345110659</v>
      </c>
      <c r="M15" s="440">
        <f t="shared" si="5"/>
        <v>104.46443527855125</v>
      </c>
      <c r="N15" s="440">
        <f t="shared" si="5"/>
        <v>99.241213514623681</v>
      </c>
      <c r="O15" s="314">
        <f t="shared" si="5"/>
        <v>94.279152838892486</v>
      </c>
      <c r="Q15" s="476"/>
      <c r="R15" s="477">
        <v>0.245</v>
      </c>
      <c r="S15" s="477">
        <v>5.0999999999999997E-2</v>
      </c>
      <c r="T15" s="477">
        <v>0.29099999999999998</v>
      </c>
      <c r="U15" s="477">
        <v>0.26900000000000002</v>
      </c>
      <c r="V15" s="477">
        <f>1-SUM(R15:U15)</f>
        <v>0.14400000000000002</v>
      </c>
      <c r="W15" s="49"/>
    </row>
    <row r="16" spans="2:25" ht="17.25" customHeight="1" thickBot="1">
      <c r="B16" s="85"/>
      <c r="G16" s="439" t="s">
        <v>654</v>
      </c>
      <c r="H16" s="440">
        <f>J5*C174</f>
        <v>44.76813747987314</v>
      </c>
      <c r="I16" s="440">
        <f t="shared" si="4"/>
        <v>44.76813747987314</v>
      </c>
      <c r="J16" s="440">
        <f t="shared" si="5"/>
        <v>42.529730605879479</v>
      </c>
      <c r="K16" s="440">
        <f t="shared" si="5"/>
        <v>40.403244075585505</v>
      </c>
      <c r="L16" s="440">
        <f t="shared" si="5"/>
        <v>38.383081871806226</v>
      </c>
      <c r="M16" s="440">
        <f t="shared" si="5"/>
        <v>36.463927778215911</v>
      </c>
      <c r="N16" s="440">
        <f t="shared" si="5"/>
        <v>34.640731389305117</v>
      </c>
      <c r="O16" s="314">
        <f t="shared" si="5"/>
        <v>32.908694819839859</v>
      </c>
    </row>
    <row r="17" spans="2:29">
      <c r="B17" s="85"/>
      <c r="G17" s="439" t="s">
        <v>678</v>
      </c>
      <c r="H17" s="440">
        <f>J6*C175</f>
        <v>146.04121980788958</v>
      </c>
      <c r="I17" s="440">
        <f t="shared" si="4"/>
        <v>146.04121980788958</v>
      </c>
      <c r="J17" s="440">
        <f t="shared" si="5"/>
        <v>138.73915881749508</v>
      </c>
      <c r="K17" s="440">
        <f t="shared" si="5"/>
        <v>131.80220087662033</v>
      </c>
      <c r="L17" s="440">
        <f t="shared" si="5"/>
        <v>125.21209083278931</v>
      </c>
      <c r="M17" s="440">
        <f t="shared" si="5"/>
        <v>118.95148629114985</v>
      </c>
      <c r="N17" s="440">
        <f t="shared" si="5"/>
        <v>113.00391197659235</v>
      </c>
      <c r="O17" s="314">
        <f t="shared" si="5"/>
        <v>107.35371637776272</v>
      </c>
      <c r="Q17" s="90"/>
      <c r="R17" s="82" t="s">
        <v>690</v>
      </c>
      <c r="S17" s="82"/>
      <c r="T17" s="82"/>
      <c r="U17" s="82"/>
      <c r="V17" s="82"/>
      <c r="W17" s="26"/>
    </row>
    <row r="18" spans="2:29">
      <c r="B18" s="85"/>
      <c r="G18" s="439" t="s">
        <v>675</v>
      </c>
      <c r="H18" s="440">
        <f>J7*C176</f>
        <v>266.27906976744185</v>
      </c>
      <c r="I18" s="440">
        <f t="shared" si="4"/>
        <v>266.27906976744185</v>
      </c>
      <c r="J18" s="440">
        <f t="shared" si="5"/>
        <v>252.96511627906975</v>
      </c>
      <c r="K18" s="440">
        <f t="shared" si="5"/>
        <v>240.31686046511624</v>
      </c>
      <c r="L18" s="440">
        <f t="shared" si="5"/>
        <v>228.30101744186041</v>
      </c>
      <c r="M18" s="440">
        <f t="shared" si="5"/>
        <v>216.88596656976739</v>
      </c>
      <c r="N18" s="440">
        <f t="shared" si="5"/>
        <v>206.04166824127901</v>
      </c>
      <c r="O18" s="314">
        <f t="shared" si="5"/>
        <v>195.73958482921506</v>
      </c>
      <c r="Q18" s="85" t="s">
        <v>691</v>
      </c>
      <c r="R18" t="s">
        <v>683</v>
      </c>
      <c r="S18" t="s">
        <v>684</v>
      </c>
      <c r="T18" t="s">
        <v>685</v>
      </c>
      <c r="U18" t="s">
        <v>686</v>
      </c>
      <c r="V18" t="s">
        <v>687</v>
      </c>
      <c r="W18" s="30"/>
    </row>
    <row r="19" spans="2:29">
      <c r="B19" s="85"/>
      <c r="G19" s="439" t="s">
        <v>679</v>
      </c>
      <c r="H19" s="440">
        <f>J8*C177</f>
        <v>36.890784670597391</v>
      </c>
      <c r="I19" s="440">
        <f>H19</f>
        <v>36.890784670597391</v>
      </c>
      <c r="J19" s="440">
        <f t="shared" si="5"/>
        <v>35.046245437067519</v>
      </c>
      <c r="K19" s="440">
        <f t="shared" si="5"/>
        <v>33.293933165214142</v>
      </c>
      <c r="L19" s="440">
        <f t="shared" si="5"/>
        <v>31.629236506953433</v>
      </c>
      <c r="M19" s="440">
        <f t="shared" si="5"/>
        <v>30.047774681605759</v>
      </c>
      <c r="N19" s="440">
        <f t="shared" si="5"/>
        <v>28.545385947525471</v>
      </c>
      <c r="O19" s="314">
        <f t="shared" si="5"/>
        <v>27.118116650149197</v>
      </c>
      <c r="Q19" s="85" t="s">
        <v>692</v>
      </c>
      <c r="R19" s="475">
        <v>3.4000000000000002E-2</v>
      </c>
      <c r="S19" s="475">
        <v>3.4000000000000002E-2</v>
      </c>
      <c r="T19" s="475">
        <v>0.214</v>
      </c>
      <c r="U19" s="475">
        <v>0.214</v>
      </c>
      <c r="V19" s="475">
        <v>0.24</v>
      </c>
      <c r="W19" s="30"/>
    </row>
    <row r="20" spans="2:29">
      <c r="B20" s="85"/>
      <c r="G20" s="439" t="s">
        <v>656</v>
      </c>
      <c r="H20" s="440">
        <f>J9*C177</f>
        <v>41.012375785519303</v>
      </c>
      <c r="I20" s="440">
        <f t="shared" si="4"/>
        <v>41.012375785519303</v>
      </c>
      <c r="J20" s="440">
        <f t="shared" si="5"/>
        <v>38.961756996243338</v>
      </c>
      <c r="K20" s="440">
        <f t="shared" si="5"/>
        <v>37.01366914643117</v>
      </c>
      <c r="L20" s="440">
        <f t="shared" si="5"/>
        <v>35.162985689109611</v>
      </c>
      <c r="M20" s="440">
        <f t="shared" si="5"/>
        <v>33.404836404654127</v>
      </c>
      <c r="N20" s="440">
        <f t="shared" si="5"/>
        <v>31.734594584421419</v>
      </c>
      <c r="O20" s="314">
        <f t="shared" si="5"/>
        <v>30.147864855200346</v>
      </c>
      <c r="Q20" s="85" t="s">
        <v>693</v>
      </c>
      <c r="R20" s="475">
        <v>0.96599999999999997</v>
      </c>
      <c r="S20" s="475">
        <v>0.96599999999999997</v>
      </c>
      <c r="T20" s="475">
        <v>0.78600000000000003</v>
      </c>
      <c r="U20" s="475">
        <v>0.78600000000000003</v>
      </c>
      <c r="V20" s="475">
        <v>0.76</v>
      </c>
      <c r="W20" s="30"/>
    </row>
    <row r="21" spans="2:29" ht="17.25" customHeight="1" thickBot="1">
      <c r="B21" s="86"/>
      <c r="C21" s="424"/>
      <c r="D21" s="424"/>
      <c r="E21" s="424"/>
      <c r="F21" s="424"/>
      <c r="G21" s="88" t="s">
        <v>673</v>
      </c>
      <c r="H21" s="316">
        <f>SUM(H15:H20)</f>
        <v>663.24650916299845</v>
      </c>
      <c r="I21" s="316">
        <f>SUM(I15:I20)</f>
        <v>663.24650916299845</v>
      </c>
      <c r="J21" s="316">
        <f t="shared" ref="J21:O21" si="6">SUM(J15:J20)</f>
        <v>630.08418370484844</v>
      </c>
      <c r="K21" s="316">
        <f t="shared" si="6"/>
        <v>598.57997451960603</v>
      </c>
      <c r="L21" s="316">
        <f t="shared" si="6"/>
        <v>568.65097579362566</v>
      </c>
      <c r="M21" s="316">
        <f t="shared" si="6"/>
        <v>540.21842700394427</v>
      </c>
      <c r="N21" s="316">
        <f t="shared" si="6"/>
        <v>513.20750565374703</v>
      </c>
      <c r="O21" s="317">
        <f t="shared" si="6"/>
        <v>487.54713037105967</v>
      </c>
      <c r="Q21" s="85"/>
      <c r="R21" s="475"/>
      <c r="S21" s="475"/>
      <c r="T21" s="475"/>
      <c r="U21" s="475"/>
      <c r="V21" s="475"/>
      <c r="W21" s="30"/>
    </row>
    <row r="22" spans="2:29">
      <c r="H22" s="285"/>
      <c r="I22" s="285"/>
      <c r="J22" s="285"/>
      <c r="K22" s="285"/>
      <c r="L22" s="285"/>
      <c r="M22" s="285"/>
      <c r="N22" s="285"/>
      <c r="O22" s="285"/>
      <c r="Q22" s="85" t="s">
        <v>694</v>
      </c>
      <c r="R22" t="s">
        <v>683</v>
      </c>
      <c r="S22" t="s">
        <v>684</v>
      </c>
      <c r="T22" t="s">
        <v>685</v>
      </c>
      <c r="U22" t="s">
        <v>686</v>
      </c>
      <c r="V22" t="s">
        <v>687</v>
      </c>
      <c r="W22" s="30"/>
      <c r="Y22" t="s">
        <v>420</v>
      </c>
      <c r="Z22" t="s">
        <v>412</v>
      </c>
      <c r="AA22" t="s">
        <v>413</v>
      </c>
      <c r="AB22" t="s">
        <v>414</v>
      </c>
      <c r="AC22" t="s">
        <v>415</v>
      </c>
    </row>
    <row r="23" spans="2:29">
      <c r="H23" s="285"/>
      <c r="I23" s="285"/>
      <c r="J23" s="285"/>
      <c r="K23" s="285"/>
      <c r="L23" s="285"/>
      <c r="M23" s="285"/>
      <c r="N23" s="285"/>
      <c r="O23" s="285"/>
      <c r="Q23" s="85" t="s">
        <v>692</v>
      </c>
      <c r="R23" s="470">
        <f t="shared" ref="R23:V24" si="7">$Q$10*R$15*R19</f>
        <v>2.9092999225006211</v>
      </c>
      <c r="S23" s="470">
        <f t="shared" si="7"/>
        <v>0.60560937162257822</v>
      </c>
      <c r="T23" s="470">
        <f t="shared" si="7"/>
        <v>21.749549024466226</v>
      </c>
      <c r="U23" s="470">
        <f t="shared" si="7"/>
        <v>20.105253221929264</v>
      </c>
      <c r="V23" s="470">
        <f t="shared" si="7"/>
        <v>12.070276749294294</v>
      </c>
      <c r="W23" s="478">
        <f>SUM(R23:V23)</f>
        <v>57.439988289812987</v>
      </c>
      <c r="Y23" t="s">
        <v>418</v>
      </c>
      <c r="Z23" s="272">
        <v>2.9092999225006211</v>
      </c>
      <c r="AA23" s="272">
        <v>21.749549024466226</v>
      </c>
      <c r="AB23" s="272">
        <v>20.105253221929264</v>
      </c>
      <c r="AC23" s="272">
        <f>S23+V23</f>
        <v>12.675886120916871</v>
      </c>
    </row>
    <row r="24" spans="2:29" ht="17.25" customHeight="1" thickBot="1">
      <c r="I24" s="455"/>
      <c r="J24" s="455"/>
      <c r="K24" s="455"/>
      <c r="L24" s="455"/>
      <c r="M24" s="455"/>
      <c r="N24" s="455"/>
      <c r="O24" s="455"/>
      <c r="Q24" s="85" t="s">
        <v>693</v>
      </c>
      <c r="R24" s="470">
        <f t="shared" si="7"/>
        <v>82.658344856929403</v>
      </c>
      <c r="S24" s="470">
        <f t="shared" si="7"/>
        <v>17.206430970217959</v>
      </c>
      <c r="T24" s="470">
        <f t="shared" si="7"/>
        <v>79.883857631918019</v>
      </c>
      <c r="U24" s="470">
        <f t="shared" si="7"/>
        <v>73.844528188955152</v>
      </c>
      <c r="V24" s="470">
        <f t="shared" si="7"/>
        <v>38.222543039431933</v>
      </c>
      <c r="W24" s="478">
        <f>SUM(R24:V24)</f>
        <v>291.81570468745247</v>
      </c>
      <c r="Y24" t="s">
        <v>419</v>
      </c>
      <c r="Z24" s="272">
        <v>82.658344856929403</v>
      </c>
      <c r="AA24" s="272">
        <v>79.883857631918019</v>
      </c>
      <c r="AB24" s="272">
        <v>73.844528188955152</v>
      </c>
      <c r="AC24" s="272">
        <f>S24+V24</f>
        <v>55.428974009649892</v>
      </c>
    </row>
    <row r="25" spans="2:29" ht="17.25" customHeight="1" thickBot="1">
      <c r="B25" s="81" t="s">
        <v>695</v>
      </c>
      <c r="C25" s="82"/>
      <c r="D25" s="82"/>
      <c r="E25" s="87"/>
      <c r="F25" s="82"/>
      <c r="G25" s="82"/>
      <c r="H25" s="82"/>
      <c r="I25" s="13">
        <v>2020</v>
      </c>
      <c r="J25" s="13">
        <v>2025</v>
      </c>
      <c r="K25" s="13">
        <v>2030</v>
      </c>
      <c r="L25" s="13">
        <v>2035</v>
      </c>
      <c r="M25" s="13">
        <v>2040</v>
      </c>
      <c r="N25" s="13">
        <v>2045</v>
      </c>
      <c r="O25" s="84">
        <v>2050</v>
      </c>
      <c r="Q25" s="86"/>
      <c r="R25" s="479">
        <f t="shared" ref="R25:W25" si="8">R23+R24</f>
        <v>85.567644779430026</v>
      </c>
      <c r="S25" s="479">
        <f t="shared" si="8"/>
        <v>17.812040341840536</v>
      </c>
      <c r="T25" s="479">
        <f t="shared" si="8"/>
        <v>101.63340665638424</v>
      </c>
      <c r="U25" s="479">
        <f t="shared" si="8"/>
        <v>93.949781410884412</v>
      </c>
      <c r="V25" s="479">
        <f t="shared" si="8"/>
        <v>50.292819788726227</v>
      </c>
      <c r="W25" s="480">
        <f t="shared" si="8"/>
        <v>349.25569297726543</v>
      </c>
    </row>
    <row r="26" spans="2:29" ht="17.25" customHeight="1" thickBot="1">
      <c r="B26" s="85"/>
      <c r="E26" s="475"/>
      <c r="G26" s="439" t="s">
        <v>677</v>
      </c>
      <c r="H26" s="481">
        <f t="shared" ref="H26:H31" si="9">H15</f>
        <v>128.25492165167705</v>
      </c>
      <c r="I26" s="481">
        <f>industry_C!H13</f>
        <v>128.25492165167705</v>
      </c>
      <c r="J26" s="481">
        <f>industry_C!I13</f>
        <v>120.34667674983466</v>
      </c>
      <c r="K26" s="481">
        <f>industry_C!J13</f>
        <v>92.606823209384189</v>
      </c>
      <c r="L26" s="481">
        <f>industry_C!K13</f>
        <v>66.413952703989523</v>
      </c>
      <c r="M26" s="481">
        <f>industry_C!L13</f>
        <v>41.80858605766106</v>
      </c>
      <c r="N26" s="481">
        <f>industry_C!M13</f>
        <v>18.87036150256613</v>
      </c>
      <c r="O26" s="481">
        <f>industry_C!N13</f>
        <v>0</v>
      </c>
    </row>
    <row r="27" spans="2:29">
      <c r="B27" s="85"/>
      <c r="E27" s="475"/>
      <c r="G27" s="439" t="s">
        <v>654</v>
      </c>
      <c r="H27" s="481">
        <f t="shared" si="9"/>
        <v>44.76813747987314</v>
      </c>
      <c r="I27" s="481">
        <f>industry_C!H14</f>
        <v>62.209997944989432</v>
      </c>
      <c r="J27" s="481">
        <f>industry_C!I14</f>
        <v>58.51011778041228</v>
      </c>
      <c r="K27" s="481">
        <f>industry_C!J14</f>
        <v>45.175266301050833</v>
      </c>
      <c r="L27" s="481">
        <f>industry_C!K14</f>
        <v>32.568119179380695</v>
      </c>
      <c r="M27" s="481">
        <f>industry_C!L14</f>
        <v>20.698261835473389</v>
      </c>
      <c r="N27" s="481">
        <f>industry_C!M14</f>
        <v>9.5913046033489344</v>
      </c>
      <c r="O27" s="481">
        <f>industry_C!N14</f>
        <v>0</v>
      </c>
      <c r="Q27" s="90"/>
      <c r="R27" s="82" t="s">
        <v>696</v>
      </c>
      <c r="S27" s="82"/>
      <c r="T27" s="82"/>
      <c r="U27" s="82"/>
      <c r="V27" s="82"/>
      <c r="W27" s="26"/>
    </row>
    <row r="28" spans="2:29">
      <c r="B28" s="85"/>
      <c r="E28" s="331"/>
      <c r="F28" s="108"/>
      <c r="G28" s="439" t="s">
        <v>678</v>
      </c>
      <c r="H28" s="481">
        <f t="shared" si="9"/>
        <v>146.04121980788958</v>
      </c>
      <c r="I28" s="481">
        <f>industry_C!H15</f>
        <v>100.69238259858724</v>
      </c>
      <c r="J28" s="481">
        <f>industry_C!I15</f>
        <v>94.759914924024841</v>
      </c>
      <c r="K28" s="481">
        <f>industry_C!J15</f>
        <v>73.226123027966906</v>
      </c>
      <c r="L28" s="481">
        <f>industry_C!K15</f>
        <v>52.86107407418492</v>
      </c>
      <c r="M28" s="481">
        <f>industry_C!L15</f>
        <v>33.676169154171468</v>
      </c>
      <c r="N28" s="481">
        <f>industry_C!M15</f>
        <v>15.707490086245164</v>
      </c>
      <c r="O28" s="481">
        <f>industry_C!N15</f>
        <v>0</v>
      </c>
      <c r="Q28" s="85" t="s">
        <v>697</v>
      </c>
      <c r="R28" t="s">
        <v>683</v>
      </c>
      <c r="S28" t="s">
        <v>684</v>
      </c>
      <c r="T28" t="s">
        <v>685</v>
      </c>
      <c r="U28" t="s">
        <v>686</v>
      </c>
      <c r="V28" t="s">
        <v>687</v>
      </c>
      <c r="W28" s="30"/>
      <c r="Y28" t="s">
        <v>698</v>
      </c>
    </row>
    <row r="29" spans="2:29">
      <c r="B29" s="85"/>
      <c r="G29" s="439" t="s">
        <v>675</v>
      </c>
      <c r="H29" s="481">
        <f t="shared" si="9"/>
        <v>266.27906976744185</v>
      </c>
      <c r="I29" s="481">
        <f>industry_C!H16</f>
        <v>266.27906976744185</v>
      </c>
      <c r="J29" s="481">
        <f>industry_C!I16</f>
        <v>252.96511627906975</v>
      </c>
      <c r="K29" s="481">
        <f>industry_C!J16</f>
        <v>305.07265575883201</v>
      </c>
      <c r="L29" s="481">
        <f>industry_C!K16</f>
        <v>336.49995223902289</v>
      </c>
      <c r="M29" s="481">
        <f>industry_C!L16</f>
        <v>366.55023729332873</v>
      </c>
      <c r="N29" s="481">
        <f>industry_C!M16</f>
        <v>392.91809835919804</v>
      </c>
      <c r="O29" s="481">
        <f>industry_C!N16</f>
        <v>413.44113947623254</v>
      </c>
      <c r="Q29" s="85" t="s">
        <v>653</v>
      </c>
      <c r="R29" s="470">
        <f>$W$29*AB29</f>
        <v>13137.817447248641</v>
      </c>
      <c r="S29" s="470">
        <f>$W$29*AC29</f>
        <v>1294.1825527513602</v>
      </c>
      <c r="T29" s="470">
        <v>0</v>
      </c>
      <c r="U29" s="470">
        <v>0</v>
      </c>
      <c r="V29" s="470">
        <v>0</v>
      </c>
      <c r="W29" s="332">
        <f>D4</f>
        <v>14432</v>
      </c>
      <c r="Y29" s="470">
        <v>21682.132480499455</v>
      </c>
      <c r="Z29" s="470">
        <v>2135.8675195005471</v>
      </c>
      <c r="AA29" s="333">
        <f>Y29+Z29</f>
        <v>23818</v>
      </c>
      <c r="AB29" s="455">
        <f>Y29/$AA$29</f>
        <v>0.91032548830713977</v>
      </c>
      <c r="AC29" s="455">
        <f>Z29/$AA$29</f>
        <v>8.9674511692860323E-2</v>
      </c>
    </row>
    <row r="30" spans="2:29">
      <c r="B30" s="85"/>
      <c r="C30" s="79"/>
      <c r="G30" s="439" t="s">
        <v>679</v>
      </c>
      <c r="H30" s="481">
        <f t="shared" si="9"/>
        <v>36.890784670597391</v>
      </c>
      <c r="I30" s="481">
        <f>industry_C!H17</f>
        <v>36.890784670597391</v>
      </c>
      <c r="J30" s="481">
        <f>industry_C!I17</f>
        <v>37.563837593615396</v>
      </c>
      <c r="K30" s="481">
        <f>industry_C!J17</f>
        <v>40.720830027030381</v>
      </c>
      <c r="L30" s="481">
        <f>industry_C!K17</f>
        <v>46.237564995322494</v>
      </c>
      <c r="M30" s="481">
        <f>industry_C!L17</f>
        <v>53.996055371747879</v>
      </c>
      <c r="N30" s="481">
        <f>industry_C!M17</f>
        <v>63.884213385899876</v>
      </c>
      <c r="O30" s="481">
        <f>industry_C!N17</f>
        <v>75.795555655892144</v>
      </c>
      <c r="P30" s="285"/>
      <c r="Q30" s="85" t="s">
        <v>654</v>
      </c>
      <c r="R30" s="470">
        <v>0</v>
      </c>
      <c r="S30" s="470">
        <v>0</v>
      </c>
      <c r="T30" s="470">
        <f>$W$30*AB30</f>
        <v>38610.10417301151</v>
      </c>
      <c r="U30" s="470">
        <f>$W$30*AC30</f>
        <v>27175.89582698849</v>
      </c>
      <c r="V30" s="470">
        <v>0</v>
      </c>
      <c r="W30" s="332">
        <f>D5</f>
        <v>65786</v>
      </c>
      <c r="Y30" s="470">
        <v>34074.505640663701</v>
      </c>
      <c r="Z30" s="470">
        <v>23983.494359336299</v>
      </c>
      <c r="AA30" s="292">
        <f>Y30+Z30</f>
        <v>58058</v>
      </c>
      <c r="AB30" s="455">
        <f>Y30/$AA$30</f>
        <v>0.58690457199117607</v>
      </c>
      <c r="AC30" s="455">
        <f>Z30/$AA$30</f>
        <v>0.41309542800882393</v>
      </c>
    </row>
    <row r="31" spans="2:29">
      <c r="B31" s="85"/>
      <c r="E31" s="285"/>
      <c r="F31" s="80"/>
      <c r="G31" s="439" t="s">
        <v>656</v>
      </c>
      <c r="H31" s="481">
        <f t="shared" si="9"/>
        <v>41.012375785519303</v>
      </c>
      <c r="I31" s="481">
        <f>industry_C!H18</f>
        <v>41.012375785519303</v>
      </c>
      <c r="J31" s="481">
        <f>industry_C!I18</f>
        <v>38.48353784665931</v>
      </c>
      <c r="K31" s="481">
        <f>industry_C!J18</f>
        <v>42.784146471019646</v>
      </c>
      <c r="L31" s="481">
        <f>industry_C!K18</f>
        <v>53.393065918288869</v>
      </c>
      <c r="M31" s="481">
        <f>industry_C!L18</f>
        <v>69.729104497434804</v>
      </c>
      <c r="N31" s="481">
        <f>industry_C!M18</f>
        <v>91.145653557000642</v>
      </c>
      <c r="O31" s="481">
        <f>industry_C!N18</f>
        <v>117.10884694780616</v>
      </c>
      <c r="Q31" s="85"/>
      <c r="S31" s="285"/>
      <c r="T31" s="285"/>
      <c r="U31" s="285"/>
      <c r="W31" s="30"/>
    </row>
    <row r="32" spans="2:29">
      <c r="B32" s="85"/>
      <c r="F32" s="80"/>
      <c r="G32" s="439" t="s">
        <v>673</v>
      </c>
      <c r="H32" s="481">
        <f>industry_C!G19</f>
        <v>663.24650916299845</v>
      </c>
      <c r="I32" s="481">
        <f>industry_C!H19</f>
        <v>635.33953241881238</v>
      </c>
      <c r="J32" s="481">
        <f>industry_C!I19</f>
        <v>602.62920117361614</v>
      </c>
      <c r="K32" s="481">
        <f>industry_C!J19</f>
        <v>599.58584479528395</v>
      </c>
      <c r="L32" s="481">
        <f>industry_C!K19</f>
        <v>587.97372911018942</v>
      </c>
      <c r="M32" s="481">
        <f>industry_C!L19</f>
        <v>586.45841420981731</v>
      </c>
      <c r="N32" s="481">
        <f>industry_C!M19</f>
        <v>592.11712149425887</v>
      </c>
      <c r="O32" s="481">
        <f>industry_C!N19</f>
        <v>606.34554207993085</v>
      </c>
      <c r="Q32" s="85" t="s">
        <v>694</v>
      </c>
      <c r="R32" t="s">
        <v>683</v>
      </c>
      <c r="S32" t="s">
        <v>684</v>
      </c>
      <c r="T32" t="s">
        <v>685</v>
      </c>
      <c r="U32" t="s">
        <v>686</v>
      </c>
      <c r="V32" t="s">
        <v>687</v>
      </c>
      <c r="W32" s="30"/>
    </row>
    <row r="33" spans="2:28">
      <c r="B33" s="126"/>
      <c r="C33" s="426"/>
      <c r="D33" s="426"/>
      <c r="E33" s="426"/>
      <c r="F33" s="426"/>
      <c r="G33" s="426"/>
      <c r="H33" s="426"/>
      <c r="I33" s="426"/>
      <c r="J33" s="334"/>
      <c r="K33" s="334"/>
      <c r="L33" s="334"/>
      <c r="M33" s="334"/>
      <c r="N33" s="334"/>
      <c r="O33" s="335"/>
      <c r="P33" s="286"/>
      <c r="Q33" s="85" t="s">
        <v>653</v>
      </c>
      <c r="R33" s="285">
        <f t="shared" ref="R33:U34" si="10">R29*$K$2</f>
        <v>152.79281691150169</v>
      </c>
      <c r="S33" s="285">
        <f t="shared" si="10"/>
        <v>15.051343088498319</v>
      </c>
      <c r="T33" s="285">
        <f t="shared" si="10"/>
        <v>0</v>
      </c>
      <c r="U33" s="285">
        <f t="shared" si="10"/>
        <v>0</v>
      </c>
      <c r="V33" s="285">
        <f>V29*$K$2*$B$4</f>
        <v>0</v>
      </c>
      <c r="W33" s="332">
        <f>SUM(R33:V33)</f>
        <v>167.84416000000002</v>
      </c>
    </row>
    <row r="34" spans="2:28" ht="17.25" customHeight="1" thickBot="1">
      <c r="B34" s="125" t="s">
        <v>699</v>
      </c>
      <c r="E34" s="79"/>
      <c r="I34" s="423">
        <v>2020</v>
      </c>
      <c r="J34" s="423">
        <v>2025</v>
      </c>
      <c r="K34" s="423">
        <v>2030</v>
      </c>
      <c r="L34" s="423">
        <v>2035</v>
      </c>
      <c r="M34" s="423">
        <v>2040</v>
      </c>
      <c r="N34" s="423">
        <v>2045</v>
      </c>
      <c r="O34" s="425">
        <v>2050</v>
      </c>
      <c r="Q34" s="86" t="s">
        <v>654</v>
      </c>
      <c r="R34" s="336">
        <f t="shared" si="10"/>
        <v>0</v>
      </c>
      <c r="S34" s="336">
        <f t="shared" si="10"/>
        <v>0</v>
      </c>
      <c r="T34" s="336">
        <f t="shared" si="10"/>
        <v>449.03551153212385</v>
      </c>
      <c r="U34" s="336">
        <f t="shared" si="10"/>
        <v>316.0556684678761</v>
      </c>
      <c r="V34" s="336">
        <f>V30*$K$2*$B$5</f>
        <v>0</v>
      </c>
      <c r="W34" s="320">
        <f>SUM(R34:V34)</f>
        <v>765.09117999999989</v>
      </c>
    </row>
    <row r="35" spans="2:28">
      <c r="B35" s="85"/>
      <c r="E35" s="482"/>
      <c r="G35" s="439" t="s">
        <v>677</v>
      </c>
      <c r="H35" s="481">
        <f t="shared" ref="H35:H41" si="11">H26</f>
        <v>128.25492165167705</v>
      </c>
      <c r="I35" s="481">
        <f>industry_C!H25</f>
        <v>128.25492165167705</v>
      </c>
      <c r="J35" s="481">
        <f>industry_C!I25</f>
        <v>98.970856474555148</v>
      </c>
      <c r="K35" s="481">
        <f>industry_C!J25</f>
        <v>71.23100293410468</v>
      </c>
      <c r="L35" s="481">
        <f>industry_C!K25</f>
        <v>45.038132428710014</v>
      </c>
      <c r="M35" s="481">
        <f>industry_C!L25</f>
        <v>20.432765782381551</v>
      </c>
      <c r="N35" s="481">
        <f>industry_C!M25</f>
        <v>0</v>
      </c>
      <c r="O35" s="481">
        <f>industry_C!N25</f>
        <v>0</v>
      </c>
      <c r="S35" s="285"/>
      <c r="T35" s="285"/>
      <c r="U35" s="285"/>
    </row>
    <row r="36" spans="2:28">
      <c r="B36" s="85"/>
      <c r="E36" s="482"/>
      <c r="G36" s="439" t="s">
        <v>654</v>
      </c>
      <c r="H36" s="481">
        <f t="shared" si="11"/>
        <v>44.76813747987314</v>
      </c>
      <c r="I36" s="481">
        <f>industry_C!H26</f>
        <v>62.209997944989432</v>
      </c>
      <c r="J36" s="481">
        <f>industry_C!I26</f>
        <v>48.141784789580711</v>
      </c>
      <c r="K36" s="481">
        <f>industry_C!J26</f>
        <v>34.806933310219264</v>
      </c>
      <c r="L36" s="481">
        <f>industry_C!K26</f>
        <v>22.199786188549123</v>
      </c>
      <c r="M36" s="481">
        <f>industry_C!L26</f>
        <v>10.329928844641817</v>
      </c>
      <c r="N36" s="481">
        <f>industry_C!M26</f>
        <v>0</v>
      </c>
      <c r="O36" s="481">
        <f>industry_C!N26</f>
        <v>0</v>
      </c>
      <c r="P36" s="483"/>
      <c r="S36" s="285"/>
      <c r="T36" s="285"/>
      <c r="U36" s="285"/>
    </row>
    <row r="37" spans="2:28">
      <c r="B37" s="85"/>
      <c r="E37" s="331"/>
      <c r="F37" s="108"/>
      <c r="G37" s="439" t="s">
        <v>678</v>
      </c>
      <c r="H37" s="481">
        <f t="shared" si="11"/>
        <v>146.04121980788958</v>
      </c>
      <c r="I37" s="481">
        <f>industry_C!H27</f>
        <v>100.69238259858724</v>
      </c>
      <c r="J37" s="481">
        <f>industry_C!I27</f>
        <v>77.977851157593634</v>
      </c>
      <c r="K37" s="481">
        <f>industry_C!J27</f>
        <v>56.444059261535699</v>
      </c>
      <c r="L37" s="481">
        <f>industry_C!K27</f>
        <v>36.079010307753713</v>
      </c>
      <c r="M37" s="481">
        <f>industry_C!L27</f>
        <v>16.894105387740261</v>
      </c>
      <c r="N37" s="481">
        <f>industry_C!M27</f>
        <v>0</v>
      </c>
      <c r="O37" s="481">
        <f>industry_C!N27</f>
        <v>0</v>
      </c>
      <c r="Q37" s="337">
        <v>0.7</v>
      </c>
      <c r="R37" s="285">
        <f>I44</f>
        <v>221.9720389106719</v>
      </c>
      <c r="S37" s="285">
        <f>R37/Q37</f>
        <v>317.10291272953128</v>
      </c>
    </row>
    <row r="38" spans="2:28">
      <c r="B38" s="85"/>
      <c r="E38" s="475"/>
      <c r="G38" s="439" t="s">
        <v>675</v>
      </c>
      <c r="H38" s="481">
        <f t="shared" si="11"/>
        <v>266.27906976744185</v>
      </c>
      <c r="I38" s="481">
        <f>industry_C!H28</f>
        <v>266.27906976744185</v>
      </c>
      <c r="J38" s="481">
        <f>industry_C!I28</f>
        <v>321.12911132508634</v>
      </c>
      <c r="K38" s="481">
        <f>industry_C!J28</f>
        <v>354.21047604107673</v>
      </c>
      <c r="L38" s="481">
        <f>industry_C!K28</f>
        <v>385.84235504560922</v>
      </c>
      <c r="M38" s="481">
        <f>industry_C!L28</f>
        <v>413.59799827284007</v>
      </c>
      <c r="N38" s="481">
        <f>industry_C!M28</f>
        <v>435.20119944866588</v>
      </c>
      <c r="O38" s="481">
        <f>industry_C!N28</f>
        <v>420.92039438337042</v>
      </c>
      <c r="Q38" s="337">
        <v>0.1</v>
      </c>
      <c r="R38" s="285">
        <f>S37*Q38</f>
        <v>31.710291272953128</v>
      </c>
      <c r="S38" s="285">
        <f>R38/6</f>
        <v>5.2850485454921881</v>
      </c>
      <c r="W38">
        <f>J29/J32</f>
        <v>0.41976909812272944</v>
      </c>
      <c r="Y38" s="285">
        <f>I29*0.4</f>
        <v>106.51162790697674</v>
      </c>
    </row>
    <row r="39" spans="2:28">
      <c r="B39" s="85"/>
      <c r="C39" s="79"/>
      <c r="G39" s="439" t="s">
        <v>679</v>
      </c>
      <c r="H39" s="481">
        <f t="shared" si="11"/>
        <v>36.890784670597391</v>
      </c>
      <c r="I39" s="481">
        <f>industry_C!H29</f>
        <v>36.890784670597391</v>
      </c>
      <c r="J39" s="481">
        <f>industry_C!I29</f>
        <v>37.563837593615396</v>
      </c>
      <c r="K39" s="481">
        <f>industry_C!J29</f>
        <v>40.720830027030381</v>
      </c>
      <c r="L39" s="481">
        <f>industry_C!K29</f>
        <v>46.237564995322494</v>
      </c>
      <c r="M39" s="481">
        <f>industry_C!L29</f>
        <v>53.996055371747879</v>
      </c>
      <c r="N39" s="481">
        <f>industry_C!M29</f>
        <v>63.884213385899876</v>
      </c>
      <c r="O39" s="481">
        <f>industry_C!N29</f>
        <v>75.795555655892144</v>
      </c>
      <c r="Q39" s="337"/>
      <c r="R39" s="285"/>
      <c r="S39" s="285"/>
    </row>
    <row r="40" spans="2:28">
      <c r="B40" s="85"/>
      <c r="E40" s="285"/>
      <c r="F40" s="80"/>
      <c r="G40" s="439" t="s">
        <v>656</v>
      </c>
      <c r="H40" s="481">
        <f t="shared" si="11"/>
        <v>41.012375785519303</v>
      </c>
      <c r="I40" s="481">
        <f>industry_C!H30</f>
        <v>41.012375785519303</v>
      </c>
      <c r="J40" s="481">
        <f>industry_C!I30</f>
        <v>45.72431569319339</v>
      </c>
      <c r="K40" s="481">
        <f>industry_C!J30</f>
        <v>57.265702164087813</v>
      </c>
      <c r="L40" s="481">
        <f>industry_C!K30</f>
        <v>75.115399457891115</v>
      </c>
      <c r="M40" s="481">
        <f>industry_C!L30</f>
        <v>98.692215883571137</v>
      </c>
      <c r="N40" s="481">
        <f>industry_C!M30</f>
        <v>127.34954278967106</v>
      </c>
      <c r="O40" s="481">
        <f>industry_C!N30</f>
        <v>160.55351402701064</v>
      </c>
      <c r="Q40" s="337"/>
      <c r="R40" s="285"/>
      <c r="S40" s="285"/>
    </row>
    <row r="41" spans="2:28" ht="17.25" customHeight="1" thickBot="1">
      <c r="B41" s="86"/>
      <c r="C41" s="424"/>
      <c r="D41" s="424"/>
      <c r="E41" s="424"/>
      <c r="F41" s="89"/>
      <c r="G41" s="88" t="s">
        <v>673</v>
      </c>
      <c r="H41" s="338">
        <f t="shared" si="11"/>
        <v>663.24650916299845</v>
      </c>
      <c r="I41" s="481">
        <f>industry_C!H31</f>
        <v>635.33953241881238</v>
      </c>
      <c r="J41" s="481">
        <f>industry_C!I31</f>
        <v>629.50775703362467</v>
      </c>
      <c r="K41" s="481">
        <f>industry_C!J31</f>
        <v>614.67900373805446</v>
      </c>
      <c r="L41" s="481">
        <f>industry_C!K31</f>
        <v>610.51224842383579</v>
      </c>
      <c r="M41" s="481">
        <f>industry_C!L31</f>
        <v>613.94306954292279</v>
      </c>
      <c r="N41" s="481">
        <f>industry_C!M31</f>
        <v>626.43495562423686</v>
      </c>
      <c r="O41" s="481">
        <f>industry_C!N31</f>
        <v>657.26946406627326</v>
      </c>
      <c r="Q41" t="s">
        <v>411</v>
      </c>
      <c r="R41" t="s">
        <v>409</v>
      </c>
      <c r="S41" t="s">
        <v>410</v>
      </c>
      <c r="T41" t="s">
        <v>394</v>
      </c>
    </row>
    <row r="42" spans="2:28" ht="17.25" customHeight="1" thickBot="1">
      <c r="J42" s="286"/>
      <c r="K42" s="286"/>
      <c r="L42" s="286"/>
      <c r="M42" s="286"/>
      <c r="N42" s="286"/>
      <c r="O42" s="286"/>
      <c r="P42" s="286"/>
      <c r="Q42" t="s">
        <v>405</v>
      </c>
      <c r="R42" s="449">
        <v>167.84415999999999</v>
      </c>
      <c r="S42" s="449">
        <v>88.283330000000007</v>
      </c>
      <c r="T42" s="449">
        <v>256.12748999999997</v>
      </c>
    </row>
    <row r="43" spans="2:28" ht="17.25" customHeight="1" thickBot="1">
      <c r="B43" s="81" t="s">
        <v>700</v>
      </c>
      <c r="C43" s="82"/>
      <c r="D43" s="82"/>
      <c r="E43" s="82"/>
      <c r="F43" s="82"/>
      <c r="G43" s="82"/>
      <c r="H43" s="82"/>
      <c r="I43" s="93">
        <v>2020</v>
      </c>
      <c r="J43" s="93">
        <v>2025</v>
      </c>
      <c r="K43" s="93">
        <v>2030</v>
      </c>
      <c r="L43" s="93">
        <v>2035</v>
      </c>
      <c r="M43" s="93">
        <v>2040</v>
      </c>
      <c r="N43" s="93">
        <v>2045</v>
      </c>
      <c r="O43" s="94">
        <v>2050</v>
      </c>
      <c r="Q43" t="s">
        <v>293</v>
      </c>
      <c r="R43" s="449">
        <v>765.09118000000001</v>
      </c>
      <c r="S43" s="449">
        <v>41.693550000000002</v>
      </c>
      <c r="T43" s="449">
        <v>806.78472999999997</v>
      </c>
      <c r="U43" s="453" t="s">
        <v>421</v>
      </c>
      <c r="V43" s="453">
        <v>604.73673999999994</v>
      </c>
      <c r="W43" s="453"/>
      <c r="X43" s="453"/>
      <c r="Y43" s="453"/>
      <c r="Z43" s="453"/>
      <c r="AA43" s="453"/>
      <c r="AB43" s="453"/>
    </row>
    <row r="44" spans="2:28">
      <c r="B44" s="90" t="s">
        <v>701</v>
      </c>
      <c r="C44" s="82"/>
      <c r="D44" s="82"/>
      <c r="E44" s="82"/>
      <c r="F44" s="82"/>
      <c r="G44" s="102" t="s">
        <v>677</v>
      </c>
      <c r="H44" s="339">
        <f>R33*C173</f>
        <v>221.9720389106719</v>
      </c>
      <c r="I44" s="339">
        <f>H44</f>
        <v>221.9720389106719</v>
      </c>
      <c r="J44" s="339"/>
      <c r="K44" s="339"/>
      <c r="L44" s="339"/>
      <c r="M44" s="339"/>
      <c r="N44" s="339"/>
      <c r="O44" s="340"/>
      <c r="Q44" t="s">
        <v>406</v>
      </c>
      <c r="R44" s="449">
        <v>0.23333527004472929</v>
      </c>
      <c r="S44" s="449">
        <v>87.015659999999997</v>
      </c>
      <c r="T44" s="449">
        <v>87.24899527004473</v>
      </c>
      <c r="U44" s="453"/>
      <c r="V44" s="453"/>
      <c r="W44" s="453"/>
      <c r="X44" s="453"/>
      <c r="Y44" s="453"/>
      <c r="Z44" s="453"/>
      <c r="AA44" s="453"/>
      <c r="AB44" s="453"/>
    </row>
    <row r="45" spans="2:28">
      <c r="B45" s="85" t="s">
        <v>702</v>
      </c>
      <c r="E45" s="475"/>
      <c r="G45" s="103" t="s">
        <v>675</v>
      </c>
      <c r="H45" s="484">
        <v>0</v>
      </c>
      <c r="I45" s="484">
        <v>0</v>
      </c>
      <c r="J45" s="484">
        <f t="shared" ref="J45:O45" si="12">AB73</f>
        <v>31.710291272953139</v>
      </c>
      <c r="K45" s="484">
        <f t="shared" si="12"/>
        <v>44.394407782134387</v>
      </c>
      <c r="L45" s="484">
        <f t="shared" si="12"/>
        <v>57.283106815657248</v>
      </c>
      <c r="M45" s="484">
        <f t="shared" si="12"/>
        <v>67.877164022105077</v>
      </c>
      <c r="N45" s="484">
        <f t="shared" si="12"/>
        <v>76.870119878917407</v>
      </c>
      <c r="O45" s="350">
        <f t="shared" si="12"/>
        <v>84.349374786055336</v>
      </c>
      <c r="Q45" t="s">
        <v>351</v>
      </c>
      <c r="R45" s="449">
        <v>0</v>
      </c>
      <c r="S45" s="449">
        <v>274.43311</v>
      </c>
      <c r="T45" s="449">
        <v>274.43311</v>
      </c>
      <c r="U45" s="453"/>
      <c r="V45" s="453"/>
      <c r="W45" s="453"/>
      <c r="X45" s="453"/>
      <c r="Y45" s="453"/>
      <c r="Z45" s="453"/>
      <c r="AA45" s="453"/>
      <c r="AB45" s="453"/>
    </row>
    <row r="46" spans="2:28">
      <c r="B46" s="85"/>
      <c r="E46" s="475"/>
      <c r="G46" s="14"/>
      <c r="H46" s="481"/>
      <c r="I46" s="481"/>
      <c r="J46" s="481"/>
      <c r="K46" s="481"/>
      <c r="L46" s="481"/>
      <c r="M46" s="481"/>
      <c r="N46" s="481"/>
      <c r="O46" s="330"/>
      <c r="Q46" t="s">
        <v>407</v>
      </c>
      <c r="R46" s="449">
        <v>0</v>
      </c>
      <c r="S46" s="449">
        <v>33.726999999999997</v>
      </c>
      <c r="T46" s="449">
        <v>33.726999999999997</v>
      </c>
    </row>
    <row r="47" spans="2:28">
      <c r="B47" s="85" t="s">
        <v>703</v>
      </c>
      <c r="G47" s="104" t="s">
        <v>704</v>
      </c>
      <c r="H47" s="485">
        <v>0</v>
      </c>
      <c r="I47" s="485">
        <v>0</v>
      </c>
      <c r="J47" s="485">
        <f t="shared" ref="J47:O47" si="13">AB74</f>
        <v>0</v>
      </c>
      <c r="K47" s="485">
        <f t="shared" si="13"/>
        <v>22.19720389106719</v>
      </c>
      <c r="L47" s="485">
        <f t="shared" si="13"/>
        <v>44.189825257792748</v>
      </c>
      <c r="M47" s="485">
        <f t="shared" si="13"/>
        <v>71.648117578888673</v>
      </c>
      <c r="N47" s="485">
        <f t="shared" si="13"/>
        <v>103.87854037691541</v>
      </c>
      <c r="O47" s="351">
        <f t="shared" si="13"/>
        <v>137.62266412461656</v>
      </c>
      <c r="Q47" t="s">
        <v>408</v>
      </c>
      <c r="R47" s="449">
        <v>6.2505756834852193E-3</v>
      </c>
      <c r="S47" s="449">
        <v>37.495119999999993</v>
      </c>
      <c r="T47" s="449">
        <v>37.501370575683481</v>
      </c>
    </row>
    <row r="48" spans="2:28">
      <c r="B48" s="85"/>
      <c r="G48" s="14"/>
      <c r="H48" s="481"/>
      <c r="I48" s="481"/>
      <c r="J48" s="481"/>
      <c r="K48" s="481"/>
      <c r="L48" s="481"/>
      <c r="M48" s="481"/>
      <c r="N48" s="481"/>
      <c r="O48" s="330"/>
      <c r="Q48" t="s">
        <v>346</v>
      </c>
      <c r="R48" s="449">
        <v>933.17492584572813</v>
      </c>
      <c r="S48" s="449">
        <v>562.64777000000004</v>
      </c>
      <c r="T48" s="449">
        <v>1495.822695845728</v>
      </c>
      <c r="W48" s="285"/>
      <c r="X48" s="285"/>
    </row>
    <row r="49" spans="2:33">
      <c r="B49" s="85"/>
      <c r="G49" s="105" t="s">
        <v>677</v>
      </c>
      <c r="H49" s="486">
        <f>H44</f>
        <v>221.9720389106719</v>
      </c>
      <c r="I49" s="486">
        <f t="shared" ref="I49:O49" si="14">$H$44-I45-I47</f>
        <v>221.9720389106719</v>
      </c>
      <c r="J49" s="486">
        <f t="shared" si="14"/>
        <v>190.26174763771877</v>
      </c>
      <c r="K49" s="486">
        <f t="shared" si="14"/>
        <v>155.38042723747031</v>
      </c>
      <c r="L49" s="486">
        <f t="shared" si="14"/>
        <v>120.4991068372219</v>
      </c>
      <c r="M49" s="486">
        <f t="shared" si="14"/>
        <v>82.446757309678162</v>
      </c>
      <c r="N49" s="486">
        <f t="shared" si="14"/>
        <v>41.223378654839095</v>
      </c>
      <c r="O49" s="487">
        <f t="shared" si="14"/>
        <v>0</v>
      </c>
      <c r="P49" s="488">
        <f>O49/$O$52</f>
        <v>0</v>
      </c>
      <c r="R49" s="449"/>
      <c r="S49" s="449"/>
      <c r="T49" s="449"/>
      <c r="V49" s="285">
        <f>E35-E36</f>
        <v>0</v>
      </c>
      <c r="X49" s="285"/>
    </row>
    <row r="50" spans="2:33">
      <c r="B50" s="85"/>
      <c r="G50" s="103" t="s">
        <v>675</v>
      </c>
      <c r="H50" s="484">
        <v>0</v>
      </c>
      <c r="I50" s="484">
        <v>0</v>
      </c>
      <c r="J50" s="484">
        <v>0</v>
      </c>
      <c r="K50" s="484">
        <v>0</v>
      </c>
      <c r="L50" s="484">
        <v>0</v>
      </c>
      <c r="M50" s="484">
        <v>0</v>
      </c>
      <c r="N50" s="484">
        <v>0</v>
      </c>
      <c r="O50" s="350">
        <v>0</v>
      </c>
      <c r="P50" s="488">
        <f>O50/$O$52</f>
        <v>0</v>
      </c>
      <c r="Q50" t="s">
        <v>411</v>
      </c>
      <c r="R50" s="449" t="s">
        <v>409</v>
      </c>
      <c r="S50" s="449" t="s">
        <v>410</v>
      </c>
      <c r="T50" s="449" t="s">
        <v>394</v>
      </c>
      <c r="V50" s="285">
        <f>V49/7</f>
        <v>0</v>
      </c>
    </row>
    <row r="51" spans="2:33">
      <c r="B51" s="85"/>
      <c r="G51" s="104" t="s">
        <v>704</v>
      </c>
      <c r="H51" s="485">
        <v>0</v>
      </c>
      <c r="I51" s="485">
        <v>0</v>
      </c>
      <c r="J51" s="485">
        <f t="shared" ref="J51:O51" si="15">J47</f>
        <v>0</v>
      </c>
      <c r="K51" s="485">
        <f t="shared" si="15"/>
        <v>22.19720389106719</v>
      </c>
      <c r="L51" s="485">
        <f t="shared" si="15"/>
        <v>44.189825257792748</v>
      </c>
      <c r="M51" s="485">
        <f t="shared" si="15"/>
        <v>71.648117578888673</v>
      </c>
      <c r="N51" s="485">
        <f t="shared" si="15"/>
        <v>103.87854037691541</v>
      </c>
      <c r="O51" s="351">
        <f t="shared" si="15"/>
        <v>137.62266412461656</v>
      </c>
      <c r="P51" s="488">
        <f>O51/$O$52</f>
        <v>1</v>
      </c>
      <c r="Q51" t="s">
        <v>405</v>
      </c>
      <c r="R51" s="449">
        <v>167.84415999999993</v>
      </c>
      <c r="S51" s="449">
        <v>88.283330000000007</v>
      </c>
      <c r="T51" s="449">
        <v>256.12748999999997</v>
      </c>
    </row>
    <row r="52" spans="2:33" ht="17.25" customHeight="1" thickBot="1">
      <c r="B52" s="85"/>
      <c r="G52" s="97" t="s">
        <v>680</v>
      </c>
      <c r="H52" s="341">
        <f>SUM(H49:H51)</f>
        <v>221.9720389106719</v>
      </c>
      <c r="I52" s="341">
        <f>SUM(I49:I51)</f>
        <v>221.9720389106719</v>
      </c>
      <c r="J52" s="341">
        <f t="shared" ref="J52:O52" si="16">SUM(J49:J51)</f>
        <v>190.26174763771877</v>
      </c>
      <c r="K52" s="341">
        <f t="shared" si="16"/>
        <v>177.57763112853752</v>
      </c>
      <c r="L52" s="341">
        <f t="shared" si="16"/>
        <v>164.68893209501465</v>
      </c>
      <c r="M52" s="341">
        <f t="shared" si="16"/>
        <v>154.09487488856684</v>
      </c>
      <c r="N52" s="341">
        <f t="shared" si="16"/>
        <v>145.10191903175451</v>
      </c>
      <c r="O52" s="489">
        <f t="shared" si="16"/>
        <v>137.62266412461656</v>
      </c>
      <c r="Q52" t="s">
        <v>293</v>
      </c>
      <c r="R52" s="449">
        <v>604.73673999999994</v>
      </c>
      <c r="S52" s="449">
        <v>41.693550000000002</v>
      </c>
      <c r="T52" s="449">
        <v>646.4302899999999</v>
      </c>
    </row>
    <row r="53" spans="2:33" ht="17.25" customHeight="1" thickBot="1">
      <c r="B53" s="86"/>
      <c r="C53" s="424"/>
      <c r="D53" s="424"/>
      <c r="E53" s="424"/>
      <c r="F53" s="424"/>
      <c r="G53" s="424"/>
      <c r="H53" s="336"/>
      <c r="I53" s="336"/>
      <c r="J53" s="336"/>
      <c r="K53" s="336"/>
      <c r="L53" s="336"/>
      <c r="M53" s="336"/>
      <c r="N53" s="336"/>
      <c r="O53" s="342"/>
      <c r="Q53" t="s">
        <v>406</v>
      </c>
      <c r="R53" s="449">
        <v>0.23333527004472929</v>
      </c>
      <c r="S53" s="449">
        <v>87.015659999999997</v>
      </c>
      <c r="T53" s="449">
        <v>87.24899527004473</v>
      </c>
    </row>
    <row r="54" spans="2:33" ht="17.25" customHeight="1">
      <c r="B54" s="90" t="s">
        <v>705</v>
      </c>
      <c r="C54" s="82"/>
      <c r="D54" s="82"/>
      <c r="E54" s="82"/>
      <c r="F54" s="82"/>
      <c r="G54" s="82"/>
      <c r="H54" s="343"/>
      <c r="I54" s="343"/>
      <c r="J54" s="343"/>
      <c r="K54" s="343"/>
      <c r="L54" s="343"/>
      <c r="M54" s="343"/>
      <c r="N54" s="343"/>
      <c r="O54" s="344"/>
      <c r="Q54" t="s">
        <v>351</v>
      </c>
      <c r="R54" s="449">
        <v>0</v>
      </c>
      <c r="S54" s="449">
        <v>274.43311</v>
      </c>
      <c r="T54" s="449">
        <v>274.43311</v>
      </c>
    </row>
    <row r="55" spans="2:33">
      <c r="B55" s="85" t="s">
        <v>706</v>
      </c>
      <c r="G55" s="490" t="s">
        <v>707</v>
      </c>
      <c r="H55" s="491">
        <f>179.61420461285*$C$174</f>
        <v>192.85940884012354</v>
      </c>
      <c r="I55" s="491">
        <f>H55</f>
        <v>192.85940884012354</v>
      </c>
      <c r="J55" s="491">
        <f>I55-($I$55-$L$169)/6*AVERAGE(Industry_scenario!$I$72,Industry_scenario!$I$77,Industry_scenario!$I$82)</f>
        <v>166.83838451925678</v>
      </c>
      <c r="K55" s="491">
        <f>J55-($I$55-$L$169)/6*AVERAGE(Industry_scenario!$I$72,Industry_scenario!$I$77,Industry_scenario!$I$82)</f>
        <v>140.81736019839002</v>
      </c>
      <c r="L55" s="491">
        <f>K55-($I$55-$L$169)/6*AVERAGE(Industry_scenario!$I$72,Industry_scenario!$I$77,Industry_scenario!$I$82)</f>
        <v>114.79633587752326</v>
      </c>
      <c r="M55" s="491">
        <f>IF((L55-($I$55-$L$169)/6*AVERAGE(Industry_scenario!$I$72,Industry_scenario!$I$77,Industry_scenario!$I$82))&gt;0,L55-($I$55-$L$169)/6*AVERAGE(Industry_scenario!$I$72,Industry_scenario!$I$77,Industry_scenario!$I$82),0)</f>
        <v>88.775311556656504</v>
      </c>
      <c r="N55" s="491">
        <f>IF((M55-($I$55-$L$169)/6*AVERAGE(Industry_scenario!$I$72,Industry_scenario!$I$77,Industry_scenario!$I$82))&gt;0,M55-($I$55-$L$169)/6*AVERAGE(Industry_scenario!$I$72,Industry_scenario!$I$77,Industry_scenario!$I$82),0)</f>
        <v>62.754287235789747</v>
      </c>
      <c r="O55" s="491">
        <f>IF((N55-($I$55-$L$169)/6*AVERAGE(Industry_scenario!$I$72,Industry_scenario!$I$77,Industry_scenario!$I$82))&gt;0,N55-($I$55-$L$169)/6*AVERAGE(Industry_scenario!$I$72,Industry_scenario!$I$77,Industry_scenario!$I$82),0)</f>
        <v>36.733262914922989</v>
      </c>
      <c r="Q55" t="s">
        <v>407</v>
      </c>
      <c r="R55" s="449">
        <v>0</v>
      </c>
      <c r="S55" s="449">
        <v>33.726999999999997</v>
      </c>
      <c r="T55" s="449">
        <v>33.726999999999997</v>
      </c>
    </row>
    <row r="56" spans="2:33">
      <c r="B56" s="85" t="s">
        <v>708</v>
      </c>
      <c r="G56" s="490" t="s">
        <v>707</v>
      </c>
      <c r="H56" s="492">
        <f>269.421306919274*$C$174</f>
        <v>289.28911326018425</v>
      </c>
      <c r="I56" s="491">
        <f>H56</f>
        <v>289.28911326018425</v>
      </c>
      <c r="J56" s="491">
        <f>I56-($I$56-$L$165)/6*AVERAGE(Industry_scenario!$I$72,Industry_scenario!$I$77,Industry_scenario!$I$82)</f>
        <v>244.28858453082228</v>
      </c>
      <c r="K56" s="491">
        <f>J56-($I$56-$L$165)/6*AVERAGE(Industry_scenario!$I$72,Industry_scenario!$I$77,Industry_scenario!$I$82)</f>
        <v>199.2880558014603</v>
      </c>
      <c r="L56" s="491">
        <f>K56-($I$56-$L$165)/6*AVERAGE(Industry_scenario!$I$72,Industry_scenario!$I$77,Industry_scenario!$I$82)</f>
        <v>154.28752707209833</v>
      </c>
      <c r="M56" s="491">
        <f>IF((L56-($I$56-$L$165)/6*AVERAGE(Industry_scenario!$I$72,Industry_scenario!$I$77,Industry_scenario!$I$82))&gt;0,L56-($I$56-$L$165)/6*AVERAGE(Industry_scenario!$I$72,Industry_scenario!$I$77,Industry_scenario!$I$82),0)</f>
        <v>109.28699834273634</v>
      </c>
      <c r="N56" s="491">
        <f>IF((M56-($I$56-$L$165)/6*AVERAGE(Industry_scenario!$I$72,Industry_scenario!$I$77,Industry_scenario!$I$82))&gt;0,M56-($I$56-$L$165)/6*AVERAGE(Industry_scenario!$I$72,Industry_scenario!$I$77,Industry_scenario!$I$82),0)</f>
        <v>64.286469613374351</v>
      </c>
      <c r="O56" s="491">
        <f>IF((N56-($I$56-$L$165)/6*AVERAGE(Industry_scenario!$I$72,Industry_scenario!$I$77,Industry_scenario!$I$82))&gt;0,N56-($I$56-$L$165)/6*AVERAGE(Industry_scenario!$I$72,Industry_scenario!$I$77,Industry_scenario!$I$82),0)</f>
        <v>19.285940884012362</v>
      </c>
      <c r="Q56" t="s">
        <v>408</v>
      </c>
      <c r="R56" s="449">
        <v>6.2505756834852193E-3</v>
      </c>
      <c r="S56" s="449">
        <v>37.495119999999993</v>
      </c>
      <c r="T56" s="449">
        <v>37.501370575683481</v>
      </c>
    </row>
    <row r="57" spans="2:33" ht="17.25" customHeight="1">
      <c r="B57" s="85"/>
      <c r="G57" s="493" t="s">
        <v>680</v>
      </c>
      <c r="H57" s="494">
        <f>H55</f>
        <v>192.85940884012354</v>
      </c>
      <c r="I57" s="494">
        <f>I55</f>
        <v>192.85940884012354</v>
      </c>
      <c r="J57" s="494">
        <f t="shared" ref="J57:O57" si="17">J55</f>
        <v>166.83838451925678</v>
      </c>
      <c r="K57" s="494">
        <f t="shared" si="17"/>
        <v>140.81736019839002</v>
      </c>
      <c r="L57" s="494">
        <f t="shared" si="17"/>
        <v>114.79633587752326</v>
      </c>
      <c r="M57" s="494">
        <f t="shared" si="17"/>
        <v>88.775311556656504</v>
      </c>
      <c r="N57" s="494">
        <f t="shared" si="17"/>
        <v>62.754287235789747</v>
      </c>
      <c r="O57" s="495">
        <f t="shared" si="17"/>
        <v>36.733262914922989</v>
      </c>
      <c r="Q57" t="s">
        <v>346</v>
      </c>
      <c r="R57" s="449">
        <v>772.82048584572806</v>
      </c>
      <c r="S57" s="449">
        <v>562.64777000000004</v>
      </c>
      <c r="T57" s="449">
        <v>1335.468255845728</v>
      </c>
      <c r="Z57" s="131"/>
      <c r="AA57" s="131">
        <v>2020</v>
      </c>
      <c r="AB57" s="131">
        <v>2025</v>
      </c>
      <c r="AC57" s="131">
        <v>2030</v>
      </c>
      <c r="AD57" s="131">
        <v>2035</v>
      </c>
      <c r="AE57" s="131">
        <v>2040</v>
      </c>
      <c r="AF57" s="131">
        <v>2045</v>
      </c>
      <c r="AG57" s="131">
        <v>2050</v>
      </c>
    </row>
    <row r="58" spans="2:33" ht="17.25" customHeight="1" thickBot="1">
      <c r="B58" s="86"/>
      <c r="C58" s="424"/>
      <c r="D58" s="424"/>
      <c r="E58" s="424"/>
      <c r="F58" s="424"/>
      <c r="G58" s="424"/>
      <c r="H58" s="336"/>
      <c r="I58" s="336"/>
      <c r="J58" s="336"/>
      <c r="K58" s="336"/>
      <c r="L58" s="336"/>
      <c r="M58" s="336"/>
      <c r="N58" s="336"/>
      <c r="O58" s="342"/>
      <c r="Z58" s="131" t="s">
        <v>424</v>
      </c>
      <c r="AA58" s="496">
        <v>0.7</v>
      </c>
      <c r="AB58" s="496">
        <f t="shared" ref="AB58:AG58" si="18">IF(AA58+AB79&lt;0,0,AA58+AB79)</f>
        <v>0.6</v>
      </c>
      <c r="AC58" s="496">
        <f t="shared" si="18"/>
        <v>0.49</v>
      </c>
      <c r="AD58" s="496">
        <f t="shared" si="18"/>
        <v>0.38</v>
      </c>
      <c r="AE58" s="496">
        <f t="shared" si="18"/>
        <v>0.26</v>
      </c>
      <c r="AF58" s="496">
        <f t="shared" si="18"/>
        <v>0.13</v>
      </c>
      <c r="AG58" s="496">
        <f t="shared" si="18"/>
        <v>0</v>
      </c>
    </row>
    <row r="59" spans="2:33" ht="17.25" customHeight="1" thickBot="1">
      <c r="B59" s="90" t="s">
        <v>709</v>
      </c>
      <c r="C59" s="82"/>
      <c r="D59" s="82"/>
      <c r="E59" s="82"/>
      <c r="F59" s="82"/>
      <c r="G59" s="82"/>
      <c r="H59" s="343"/>
      <c r="I59" s="343"/>
      <c r="J59" s="343"/>
      <c r="K59" s="343"/>
      <c r="L59" s="343"/>
      <c r="M59" s="343"/>
      <c r="N59" s="343"/>
      <c r="O59" s="344"/>
      <c r="Z59" s="131" t="s">
        <v>426</v>
      </c>
      <c r="AA59" s="496">
        <v>0.3</v>
      </c>
      <c r="AB59" s="496">
        <f t="shared" ref="AB59:AE60" si="19">AA59+AB80</f>
        <v>0.32</v>
      </c>
      <c r="AC59" s="496">
        <f t="shared" si="19"/>
        <v>0.34</v>
      </c>
      <c r="AD59" s="496">
        <f t="shared" si="19"/>
        <v>0.35000000000000003</v>
      </c>
      <c r="AE59" s="496">
        <f t="shared" si="19"/>
        <v>0.36000000000000004</v>
      </c>
      <c r="AF59" s="496">
        <f>IF(SUM(AE$59:AE$60,AF$80:AF$81)&gt;1,(AE59+AF80)/SUM(AE$59:AE$60,AF$80:AF$81),AE59+AF80)</f>
        <v>0.37000000000000005</v>
      </c>
      <c r="AG59" s="496">
        <f>IF(SUM(AF$59:AF$60,AG$80:AG$81)&gt;1,(AF59+AG80)/SUM(AF$59:AF$60,AG$80:AG$81),AF59+AG80)</f>
        <v>0.38000000000000006</v>
      </c>
    </row>
    <row r="60" spans="2:33">
      <c r="B60" s="85" t="s">
        <v>710</v>
      </c>
      <c r="F60" t="s">
        <v>711</v>
      </c>
      <c r="G60" s="106" t="s">
        <v>712</v>
      </c>
      <c r="H60" s="329">
        <v>0</v>
      </c>
      <c r="I60" s="329">
        <v>0</v>
      </c>
      <c r="J60" s="329">
        <f>industry_C!F38</f>
        <v>36.274858005439121</v>
      </c>
      <c r="K60" s="329">
        <f>industry_C!G38</f>
        <v>78.542416050268997</v>
      </c>
      <c r="L60" s="329">
        <f>industry_C!H38</f>
        <v>127.54518125381583</v>
      </c>
      <c r="M60" s="329">
        <f>industry_C!I38</f>
        <v>184.10743679533445</v>
      </c>
      <c r="N60" s="329">
        <f>industry_C!J38</f>
        <v>239.48813679165801</v>
      </c>
      <c r="O60" s="329">
        <f>industry_C!K38</f>
        <v>299.06659891523515</v>
      </c>
      <c r="V60">
        <f>J29/J32</f>
        <v>0.41976909812272944</v>
      </c>
      <c r="Z60" s="131" t="s">
        <v>427</v>
      </c>
      <c r="AA60" s="496">
        <v>0</v>
      </c>
      <c r="AB60" s="496">
        <f t="shared" si="19"/>
        <v>0.08</v>
      </c>
      <c r="AC60" s="496">
        <f t="shared" si="19"/>
        <v>0.16999999999999998</v>
      </c>
      <c r="AD60" s="496">
        <f t="shared" si="19"/>
        <v>0.27</v>
      </c>
      <c r="AE60" s="496">
        <f t="shared" si="19"/>
        <v>0.38</v>
      </c>
      <c r="AF60" s="496">
        <f>IF(SUM(AE$59:AE$60,AF$80:AF$81)&gt;1,(AE60+AF81)/SUM(AE$59:AE$60,AF$80:AF$81),AE60+AF81)</f>
        <v>0.5</v>
      </c>
      <c r="AG60" s="496">
        <f>IF(SUM(AF$59:AF$60,AG$80:AG$81)&gt;1,(AF60+AG81)/SUM(AF$59:AF$60,AG$80:AG$81),AF60+AG81)</f>
        <v>0.62</v>
      </c>
    </row>
    <row r="61" spans="2:33">
      <c r="B61" s="85"/>
      <c r="G61" s="124"/>
      <c r="H61" s="345"/>
      <c r="I61" s="345"/>
      <c r="J61" s="345"/>
      <c r="K61" s="345"/>
      <c r="L61" s="345"/>
      <c r="M61" s="345"/>
      <c r="N61" s="345"/>
      <c r="O61" s="346"/>
      <c r="Z61" s="131"/>
      <c r="AA61" s="496">
        <f>SUM(AA58:AA60)</f>
        <v>1</v>
      </c>
      <c r="AB61" s="496">
        <f t="shared" ref="AB61:AG61" si="20">SUM(AB58:AB60)</f>
        <v>0.99999999999999989</v>
      </c>
      <c r="AC61" s="496">
        <f t="shared" si="20"/>
        <v>1</v>
      </c>
      <c r="AD61" s="496">
        <f t="shared" si="20"/>
        <v>1</v>
      </c>
      <c r="AE61" s="496">
        <f t="shared" si="20"/>
        <v>1</v>
      </c>
      <c r="AF61" s="496">
        <f t="shared" si="20"/>
        <v>1</v>
      </c>
      <c r="AG61" s="496">
        <f t="shared" si="20"/>
        <v>1</v>
      </c>
    </row>
    <row r="62" spans="2:33">
      <c r="B62" s="85" t="s">
        <v>713</v>
      </c>
      <c r="F62" t="s">
        <v>711</v>
      </c>
      <c r="G62" s="123"/>
      <c r="H62" s="347"/>
      <c r="I62" s="347">
        <v>0</v>
      </c>
      <c r="J62" s="347">
        <f>industry_C!F40</f>
        <v>10.88926319112619</v>
      </c>
      <c r="K62" s="347">
        <f>industry_C!G40</f>
        <v>23.577460728035724</v>
      </c>
      <c r="L62" s="347">
        <f>industry_C!H40</f>
        <v>38.287484053678298</v>
      </c>
      <c r="M62" s="347">
        <f>industry_C!I40</f>
        <v>55.266772771582573</v>
      </c>
      <c r="N62" s="347">
        <f>industry_C!J40</f>
        <v>71.891373145713487</v>
      </c>
      <c r="O62" s="347">
        <f>industry_C!K40</f>
        <v>89.776089730652203</v>
      </c>
    </row>
    <row r="63" spans="2:33">
      <c r="B63" s="85"/>
      <c r="E63" s="331"/>
      <c r="F63" s="108"/>
      <c r="G63" s="14"/>
      <c r="H63" s="481"/>
      <c r="I63" s="481"/>
      <c r="J63" s="481"/>
      <c r="K63" s="481"/>
      <c r="L63" s="481"/>
      <c r="M63" s="481"/>
      <c r="N63" s="481"/>
      <c r="O63" s="330"/>
    </row>
    <row r="64" spans="2:33">
      <c r="B64" s="85" t="s">
        <v>714</v>
      </c>
      <c r="E64" s="331"/>
      <c r="F64" s="108" t="s">
        <v>715</v>
      </c>
      <c r="G64" s="104" t="s">
        <v>704</v>
      </c>
      <c r="H64" s="485">
        <v>0</v>
      </c>
      <c r="I64" s="485">
        <f>industry_C!E41</f>
        <v>0</v>
      </c>
      <c r="J64" s="485">
        <f>industry_C!F41</f>
        <v>0</v>
      </c>
      <c r="K64" s="485">
        <f>industry_C!G41</f>
        <v>10</v>
      </c>
      <c r="L64" s="485">
        <f>industry_C!H41</f>
        <v>66.25</v>
      </c>
      <c r="M64" s="485">
        <f>industry_C!I41</f>
        <v>132.5</v>
      </c>
      <c r="N64" s="485">
        <f>industry_C!J41</f>
        <v>198.75</v>
      </c>
      <c r="O64" s="485">
        <f>industry_C!K41</f>
        <v>265</v>
      </c>
      <c r="AA64" s="456"/>
      <c r="AB64" s="456"/>
      <c r="AC64" s="456"/>
      <c r="AD64" s="456"/>
      <c r="AE64" s="456"/>
      <c r="AF64" s="456"/>
      <c r="AG64" s="456"/>
    </row>
    <row r="65" spans="2:35">
      <c r="B65" s="85"/>
      <c r="E65" s="331"/>
      <c r="F65" s="108"/>
      <c r="G65" s="107" t="s">
        <v>707</v>
      </c>
      <c r="H65" s="492">
        <f>316.055668467876*$C$174+H56</f>
        <v>628.65152344744524</v>
      </c>
      <c r="I65" s="492">
        <f>H65-I60-I64</f>
        <v>628.65152344744524</v>
      </c>
      <c r="J65" s="492">
        <f>industry_C!F44</f>
        <v>633.41482824882155</v>
      </c>
      <c r="K65" s="492">
        <f>industry_C!G44</f>
        <v>624.67577097281162</v>
      </c>
      <c r="L65" s="492">
        <f>industry_C!H44</f>
        <v>565.57325247747042</v>
      </c>
      <c r="M65" s="492">
        <f>industry_C!I44</f>
        <v>491.66911498906074</v>
      </c>
      <c r="N65" s="492">
        <f>industry_C!J44</f>
        <v>388.51265438404687</v>
      </c>
      <c r="O65" s="492">
        <f>industry_C!K44</f>
        <v>281.32491271507308</v>
      </c>
      <c r="AA65" s="456"/>
      <c r="AB65" s="456"/>
      <c r="AC65" s="456"/>
      <c r="AD65" s="456"/>
      <c r="AE65" s="456"/>
      <c r="AF65" s="456"/>
      <c r="AG65" s="456"/>
    </row>
    <row r="66" spans="2:35">
      <c r="B66" s="85"/>
      <c r="E66" s="331"/>
      <c r="F66" s="108"/>
      <c r="G66" s="14"/>
      <c r="H66" s="481"/>
      <c r="I66" s="481"/>
      <c r="J66" s="481"/>
      <c r="K66" s="481"/>
      <c r="L66" s="481"/>
      <c r="M66" s="481"/>
      <c r="N66" s="481"/>
      <c r="O66" s="330"/>
      <c r="T66" s="285">
        <f>O51*1000000/2</f>
        <v>68811332.062308282</v>
      </c>
      <c r="AA66" s="456"/>
      <c r="AB66" s="456"/>
      <c r="AC66" s="456"/>
      <c r="AD66" s="456"/>
      <c r="AE66" s="456"/>
      <c r="AF66" s="456"/>
      <c r="AG66" s="456"/>
      <c r="AI66" s="455">
        <f>AG72/$AG$75</f>
        <v>0</v>
      </c>
    </row>
    <row r="67" spans="2:35">
      <c r="B67" s="85"/>
      <c r="E67" s="331"/>
      <c r="F67" s="108"/>
      <c r="G67" s="107" t="s">
        <v>707</v>
      </c>
      <c r="H67" s="492">
        <f>H65+H57</f>
        <v>821.51093228756872</v>
      </c>
      <c r="I67" s="492">
        <f t="shared" ref="I67:O67" si="21">I57+I65</f>
        <v>821.51093228756872</v>
      </c>
      <c r="J67" s="492">
        <f t="shared" si="21"/>
        <v>800.25321276807836</v>
      </c>
      <c r="K67" s="492">
        <f t="shared" si="21"/>
        <v>765.49313117120164</v>
      </c>
      <c r="L67" s="492">
        <f t="shared" si="21"/>
        <v>680.36958835499365</v>
      </c>
      <c r="M67" s="492">
        <f t="shared" si="21"/>
        <v>580.44442654571731</v>
      </c>
      <c r="N67" s="492">
        <f t="shared" si="21"/>
        <v>451.26694161983664</v>
      </c>
      <c r="O67" s="497">
        <f t="shared" si="21"/>
        <v>318.05817562999607</v>
      </c>
      <c r="U67" s="285"/>
      <c r="AG67" s="498"/>
      <c r="AI67" s="455">
        <f>AG73/$AG$75</f>
        <v>0.38000000000000006</v>
      </c>
    </row>
    <row r="68" spans="2:35">
      <c r="B68" s="85"/>
      <c r="E68" s="331"/>
      <c r="F68" s="108"/>
      <c r="G68" s="104" t="s">
        <v>704</v>
      </c>
      <c r="H68" s="485">
        <v>0</v>
      </c>
      <c r="I68" s="485">
        <f>I64</f>
        <v>0</v>
      </c>
      <c r="J68" s="485">
        <f t="shared" ref="J68:O68" si="22">J64</f>
        <v>0</v>
      </c>
      <c r="K68" s="485">
        <f t="shared" si="22"/>
        <v>10</v>
      </c>
      <c r="L68" s="485">
        <f t="shared" si="22"/>
        <v>66.25</v>
      </c>
      <c r="M68" s="485">
        <f t="shared" si="22"/>
        <v>132.5</v>
      </c>
      <c r="N68" s="485">
        <f t="shared" si="22"/>
        <v>198.75</v>
      </c>
      <c r="O68" s="351">
        <f t="shared" si="22"/>
        <v>265</v>
      </c>
      <c r="T68" s="452">
        <f>132*1000000/2</f>
        <v>66000000</v>
      </c>
      <c r="AA68" s="285">
        <v>1</v>
      </c>
      <c r="AB68" s="285">
        <f>AA68/AA58*AB58</f>
        <v>0.8571428571428571</v>
      </c>
      <c r="AC68" s="285">
        <f>AB68/AB58*AC58</f>
        <v>0.7</v>
      </c>
      <c r="AD68" s="285">
        <f>AC68/AC58*AD58</f>
        <v>0.54285714285714293</v>
      </c>
      <c r="AE68" s="285">
        <f>AD68/AD58*AE58</f>
        <v>0.3714285714285715</v>
      </c>
      <c r="AF68" s="285">
        <f>AE68/AE58*AF58</f>
        <v>0.18571428571428575</v>
      </c>
      <c r="AG68" s="259">
        <f>IFERROR(AF68/AF58*AG58,0)</f>
        <v>0</v>
      </c>
      <c r="AI68" s="455">
        <f>AG74/$AG$75</f>
        <v>0.61999999999999988</v>
      </c>
    </row>
    <row r="69" spans="2:35" ht="17.25" customHeight="1">
      <c r="B69" s="85"/>
      <c r="E69" s="331"/>
      <c r="F69" s="142" t="s">
        <v>716</v>
      </c>
      <c r="G69" s="499" t="s">
        <v>717</v>
      </c>
      <c r="H69" s="500">
        <v>0</v>
      </c>
      <c r="I69" s="500">
        <v>0</v>
      </c>
      <c r="J69" s="500">
        <f t="shared" ref="J69:O69" si="23">J62</f>
        <v>10.88926319112619</v>
      </c>
      <c r="K69" s="500">
        <f t="shared" si="23"/>
        <v>23.577460728035724</v>
      </c>
      <c r="L69" s="500">
        <f t="shared" si="23"/>
        <v>38.287484053678298</v>
      </c>
      <c r="M69" s="500">
        <f t="shared" si="23"/>
        <v>55.266772771582573</v>
      </c>
      <c r="N69" s="500">
        <f t="shared" si="23"/>
        <v>71.891373145713487</v>
      </c>
      <c r="O69" s="501">
        <f t="shared" si="23"/>
        <v>89.776089730652203</v>
      </c>
      <c r="AB69" s="285">
        <f>1-AB68</f>
        <v>0.1428571428571429</v>
      </c>
      <c r="AC69" s="285">
        <f>(1-AC68)*AC59/(AC59+AC60)</f>
        <v>0.20000000000000004</v>
      </c>
      <c r="AD69" s="285">
        <f>(1-AD68)*AD59/(AD59+AD60)</f>
        <v>0.2580645161290322</v>
      </c>
      <c r="AE69" s="285">
        <f>(1-AE68)*AE59/(AE59+AE60)</f>
        <v>0.30579150579150582</v>
      </c>
      <c r="AF69" s="285">
        <f>(1-AF68)*AF59/(AF59+AF60)</f>
        <v>0.34630541871921183</v>
      </c>
      <c r="AG69" s="285">
        <f>(1-AG68)*AG59/(AG59+AG60)</f>
        <v>0.38000000000000006</v>
      </c>
    </row>
    <row r="70" spans="2:35" ht="17.25" customHeight="1" thickBot="1">
      <c r="B70" s="85"/>
      <c r="G70" s="97" t="s">
        <v>673</v>
      </c>
      <c r="H70" s="341">
        <f>H68+H67</f>
        <v>821.51093228756872</v>
      </c>
      <c r="I70" s="341">
        <f t="shared" ref="I70:O70" si="24">SUM(I67:I69)</f>
        <v>821.51093228756872</v>
      </c>
      <c r="J70" s="341">
        <f t="shared" si="24"/>
        <v>811.1424759592046</v>
      </c>
      <c r="K70" s="341">
        <f t="shared" si="24"/>
        <v>799.07059189923734</v>
      </c>
      <c r="L70" s="341">
        <f t="shared" si="24"/>
        <v>784.90707240867198</v>
      </c>
      <c r="M70" s="341">
        <f t="shared" si="24"/>
        <v>768.21119931729993</v>
      </c>
      <c r="N70" s="341">
        <f t="shared" si="24"/>
        <v>721.90831476555013</v>
      </c>
      <c r="O70" s="489">
        <f t="shared" si="24"/>
        <v>672.83426536064826</v>
      </c>
      <c r="AC70" s="285">
        <f>1-AC68-AC69</f>
        <v>0.1</v>
      </c>
      <c r="AD70" s="285">
        <f>1-AD68-AD69</f>
        <v>0.19907834101382488</v>
      </c>
      <c r="AE70" s="285">
        <f>1-AE68-AE69</f>
        <v>0.32277992277992273</v>
      </c>
      <c r="AF70" s="285">
        <f>1-AF68-AF69</f>
        <v>0.46798029556650245</v>
      </c>
      <c r="AG70" s="285">
        <f>1-AG68-AG69</f>
        <v>0.61999999999999988</v>
      </c>
    </row>
    <row r="71" spans="2:35" ht="17.25" customHeight="1" thickBot="1">
      <c r="B71" s="86"/>
      <c r="C71" s="424"/>
      <c r="D71" s="424"/>
      <c r="E71" s="424"/>
      <c r="F71" s="424"/>
      <c r="G71" s="424"/>
      <c r="H71" s="336"/>
      <c r="I71" s="336"/>
      <c r="J71" s="336"/>
      <c r="K71" s="336"/>
      <c r="L71" s="336"/>
      <c r="M71" s="336"/>
      <c r="N71" s="336"/>
      <c r="O71" s="342"/>
      <c r="AA71">
        <v>2020</v>
      </c>
      <c r="AB71">
        <v>2025</v>
      </c>
      <c r="AC71">
        <v>2030</v>
      </c>
      <c r="AD71">
        <v>2035</v>
      </c>
      <c r="AE71">
        <v>2040</v>
      </c>
      <c r="AF71">
        <v>2045</v>
      </c>
      <c r="AG71">
        <v>2050</v>
      </c>
    </row>
    <row r="72" spans="2:35" ht="17.25" customHeight="1" thickBot="1">
      <c r="B72" s="90" t="s">
        <v>718</v>
      </c>
      <c r="C72" s="82"/>
      <c r="D72" s="82"/>
      <c r="E72" s="82"/>
      <c r="F72" s="82"/>
      <c r="G72" s="82"/>
      <c r="H72" s="343"/>
      <c r="I72" s="343"/>
      <c r="J72" s="343"/>
      <c r="K72" s="343"/>
      <c r="L72" s="343"/>
      <c r="M72" s="343"/>
      <c r="N72" s="343"/>
      <c r="O72" s="344"/>
      <c r="T72">
        <v>2000</v>
      </c>
      <c r="U72">
        <v>40</v>
      </c>
      <c r="Z72" t="s">
        <v>424</v>
      </c>
      <c r="AA72" s="286">
        <f>H49</f>
        <v>221.9720389106719</v>
      </c>
      <c r="AB72" s="272">
        <f t="shared" ref="AB72:AG73" si="25">$H$49*AB68</f>
        <v>190.26174763771877</v>
      </c>
      <c r="AC72" s="272">
        <f t="shared" si="25"/>
        <v>155.38042723747031</v>
      </c>
      <c r="AD72" s="272">
        <f t="shared" si="25"/>
        <v>120.4991068372219</v>
      </c>
      <c r="AE72" s="272">
        <f t="shared" si="25"/>
        <v>82.446757309678148</v>
      </c>
      <c r="AF72" s="272">
        <f t="shared" si="25"/>
        <v>41.223378654839074</v>
      </c>
      <c r="AG72" s="272">
        <f t="shared" si="25"/>
        <v>0</v>
      </c>
    </row>
    <row r="73" spans="2:35" ht="17.25" customHeight="1" thickBot="1">
      <c r="B73" s="85" t="s">
        <v>715</v>
      </c>
      <c r="D73">
        <v>2050</v>
      </c>
      <c r="E73" s="502">
        <v>1</v>
      </c>
      <c r="G73" s="109" t="s">
        <v>677</v>
      </c>
      <c r="H73" s="503">
        <f>S33</f>
        <v>15.051343088498319</v>
      </c>
      <c r="I73" s="348">
        <f>H73</f>
        <v>15.051343088498319</v>
      </c>
      <c r="J73" s="348">
        <f t="shared" ref="J73:O73" si="26">I73-$H$73/6</f>
        <v>12.542785907081932</v>
      </c>
      <c r="K73" s="348">
        <f t="shared" si="26"/>
        <v>10.034228725665546</v>
      </c>
      <c r="L73" s="348">
        <f t="shared" si="26"/>
        <v>7.5256715442491595</v>
      </c>
      <c r="M73" s="348">
        <f t="shared" si="26"/>
        <v>5.017114362832773</v>
      </c>
      <c r="N73" s="348">
        <f t="shared" si="26"/>
        <v>2.5085571814163865</v>
      </c>
      <c r="O73" s="349">
        <f t="shared" si="26"/>
        <v>0</v>
      </c>
      <c r="Z73" t="s">
        <v>426</v>
      </c>
      <c r="AB73" s="272">
        <f t="shared" si="25"/>
        <v>31.710291272953139</v>
      </c>
      <c r="AC73" s="272">
        <f t="shared" si="25"/>
        <v>44.394407782134387</v>
      </c>
      <c r="AD73" s="272">
        <f t="shared" si="25"/>
        <v>57.283106815657248</v>
      </c>
      <c r="AE73" s="272">
        <f t="shared" si="25"/>
        <v>67.877164022105077</v>
      </c>
      <c r="AF73" s="272">
        <f t="shared" si="25"/>
        <v>76.870119878917407</v>
      </c>
      <c r="AG73" s="272">
        <f t="shared" si="25"/>
        <v>84.349374786055336</v>
      </c>
    </row>
    <row r="74" spans="2:35" ht="17.25" thickBot="1">
      <c r="B74" s="85"/>
      <c r="E74" s="502"/>
      <c r="H74" s="504"/>
      <c r="I74" s="285"/>
      <c r="J74" s="285"/>
      <c r="K74" s="285"/>
      <c r="L74" s="285"/>
      <c r="M74" s="285"/>
      <c r="N74" s="285"/>
      <c r="O74" s="328"/>
      <c r="Z74" t="s">
        <v>427</v>
      </c>
      <c r="AB74" s="272"/>
      <c r="AC74" s="272">
        <f>$H$49*AC70</f>
        <v>22.19720389106719</v>
      </c>
      <c r="AD74" s="272">
        <f>$H$49*AD70</f>
        <v>44.189825257792748</v>
      </c>
      <c r="AE74" s="272">
        <f>$H$49*AE70</f>
        <v>71.648117578888673</v>
      </c>
      <c r="AF74" s="272">
        <f>$H$49*AF70</f>
        <v>103.87854037691541</v>
      </c>
      <c r="AG74" s="272">
        <f>$H$49*AG70</f>
        <v>137.62266412461656</v>
      </c>
    </row>
    <row r="75" spans="2:35">
      <c r="B75" s="90" t="s">
        <v>647</v>
      </c>
      <c r="C75" s="82"/>
      <c r="D75" s="82"/>
      <c r="E75" s="82"/>
      <c r="F75" s="82"/>
      <c r="G75" s="82"/>
      <c r="H75" s="505"/>
      <c r="I75" s="343"/>
      <c r="J75" s="343"/>
      <c r="K75" s="343"/>
      <c r="L75" s="343"/>
      <c r="M75" s="343"/>
      <c r="N75" s="343"/>
      <c r="O75" s="344"/>
      <c r="AB75" s="272">
        <f t="shared" ref="AB75:AG75" si="27">SUM(AB72:AB74)</f>
        <v>221.9720389106719</v>
      </c>
      <c r="AC75" s="272">
        <f t="shared" si="27"/>
        <v>221.97203891067187</v>
      </c>
      <c r="AD75" s="272">
        <f t="shared" si="27"/>
        <v>221.97203891067187</v>
      </c>
      <c r="AE75" s="272">
        <f t="shared" si="27"/>
        <v>221.9720389106719</v>
      </c>
      <c r="AF75" s="272">
        <f t="shared" si="27"/>
        <v>221.97203891067187</v>
      </c>
      <c r="AG75" s="272">
        <f t="shared" si="27"/>
        <v>221.9720389106719</v>
      </c>
    </row>
    <row r="76" spans="2:35">
      <c r="B76" s="85"/>
      <c r="G76" s="506" t="s">
        <v>677</v>
      </c>
      <c r="H76" s="507">
        <f t="shared" ref="H76:O76" si="28">H49+H73</f>
        <v>237.02338199917023</v>
      </c>
      <c r="I76" s="507">
        <f t="shared" si="28"/>
        <v>237.02338199917023</v>
      </c>
      <c r="J76" s="507">
        <f t="shared" si="28"/>
        <v>202.80453354480071</v>
      </c>
      <c r="K76" s="507">
        <f t="shared" si="28"/>
        <v>165.41465596313586</v>
      </c>
      <c r="L76" s="507">
        <f t="shared" si="28"/>
        <v>128.02477838147107</v>
      </c>
      <c r="M76" s="507">
        <f t="shared" si="28"/>
        <v>87.463871672510933</v>
      </c>
      <c r="N76" s="507">
        <f t="shared" si="28"/>
        <v>43.731935836255481</v>
      </c>
      <c r="O76" s="508">
        <f t="shared" si="28"/>
        <v>0</v>
      </c>
    </row>
    <row r="77" spans="2:35">
      <c r="B77" s="85"/>
      <c r="E77" s="502"/>
      <c r="G77" s="490" t="s">
        <v>654</v>
      </c>
      <c r="H77" s="509">
        <f t="shared" ref="H77:O77" si="29">H67</f>
        <v>821.51093228756872</v>
      </c>
      <c r="I77" s="509">
        <f t="shared" si="29"/>
        <v>821.51093228756872</v>
      </c>
      <c r="J77" s="509">
        <f t="shared" si="29"/>
        <v>800.25321276807836</v>
      </c>
      <c r="K77" s="509">
        <f t="shared" si="29"/>
        <v>765.49313117120164</v>
      </c>
      <c r="L77" s="509">
        <f t="shared" si="29"/>
        <v>680.36958835499365</v>
      </c>
      <c r="M77" s="509">
        <f t="shared" si="29"/>
        <v>580.44442654571731</v>
      </c>
      <c r="N77" s="509">
        <f t="shared" si="29"/>
        <v>451.26694161983664</v>
      </c>
      <c r="O77" s="510">
        <f t="shared" si="29"/>
        <v>318.05817562999607</v>
      </c>
      <c r="Z77" s="131" t="s">
        <v>651</v>
      </c>
      <c r="AA77" s="131"/>
      <c r="AB77" s="131"/>
      <c r="AC77" s="131"/>
      <c r="AD77" s="131"/>
      <c r="AE77" s="131"/>
      <c r="AF77" s="131"/>
      <c r="AG77" s="131"/>
    </row>
    <row r="78" spans="2:35">
      <c r="B78" s="85"/>
      <c r="G78" s="439" t="s">
        <v>678</v>
      </c>
      <c r="H78" s="511">
        <v>0</v>
      </c>
      <c r="I78" s="481">
        <v>0</v>
      </c>
      <c r="J78" s="481">
        <v>0</v>
      </c>
      <c r="K78" s="481">
        <v>0</v>
      </c>
      <c r="L78" s="481">
        <v>0</v>
      </c>
      <c r="M78" s="481">
        <v>0</v>
      </c>
      <c r="N78" s="481">
        <v>0</v>
      </c>
      <c r="O78" s="330">
        <v>0</v>
      </c>
      <c r="Z78" s="131"/>
      <c r="AA78" s="131">
        <v>2020</v>
      </c>
      <c r="AB78" s="131">
        <v>2025</v>
      </c>
      <c r="AC78" s="131">
        <v>2030</v>
      </c>
      <c r="AD78" s="131">
        <v>2035</v>
      </c>
      <c r="AE78" s="131">
        <v>2040</v>
      </c>
      <c r="AF78" s="131">
        <v>2045</v>
      </c>
      <c r="AG78" s="131">
        <v>2050</v>
      </c>
    </row>
    <row r="79" spans="2:35">
      <c r="B79" s="85"/>
      <c r="G79" s="512" t="s">
        <v>675</v>
      </c>
      <c r="H79" s="484">
        <f t="shared" ref="H79:O79" si="30">H50</f>
        <v>0</v>
      </c>
      <c r="I79" s="484">
        <f t="shared" si="30"/>
        <v>0</v>
      </c>
      <c r="J79" s="484">
        <f t="shared" si="30"/>
        <v>0</v>
      </c>
      <c r="K79" s="484">
        <f t="shared" si="30"/>
        <v>0</v>
      </c>
      <c r="L79" s="484">
        <f t="shared" si="30"/>
        <v>0</v>
      </c>
      <c r="M79" s="484">
        <f t="shared" si="30"/>
        <v>0</v>
      </c>
      <c r="N79" s="484">
        <f t="shared" si="30"/>
        <v>0</v>
      </c>
      <c r="O79" s="350">
        <f t="shared" si="30"/>
        <v>0</v>
      </c>
      <c r="Z79" s="131" t="s">
        <v>424</v>
      </c>
      <c r="AA79" s="496">
        <v>0.7</v>
      </c>
      <c r="AB79" s="513">
        <f t="shared" ref="AB79:AG79" si="31">-SUM(AB80:AB81)</f>
        <v>-0.1</v>
      </c>
      <c r="AC79" s="513">
        <f t="shared" si="31"/>
        <v>-0.11</v>
      </c>
      <c r="AD79" s="496">
        <f t="shared" si="31"/>
        <v>-0.11</v>
      </c>
      <c r="AE79" s="496">
        <f t="shared" si="31"/>
        <v>-0.12</v>
      </c>
      <c r="AF79" s="496">
        <f t="shared" si="31"/>
        <v>-0.13</v>
      </c>
      <c r="AG79" s="496">
        <f t="shared" si="31"/>
        <v>-0.13</v>
      </c>
    </row>
    <row r="80" spans="2:35">
      <c r="B80" s="85"/>
      <c r="E80" t="s">
        <v>719</v>
      </c>
      <c r="G80" s="439" t="s">
        <v>679</v>
      </c>
      <c r="H80" s="481">
        <v>0</v>
      </c>
      <c r="I80" s="481">
        <v>0</v>
      </c>
      <c r="J80" s="481">
        <v>0</v>
      </c>
      <c r="K80" s="481">
        <v>0</v>
      </c>
      <c r="L80" s="481">
        <v>0</v>
      </c>
      <c r="M80" s="481">
        <v>0</v>
      </c>
      <c r="N80" s="481">
        <v>0</v>
      </c>
      <c r="O80" s="330">
        <v>0</v>
      </c>
      <c r="Z80" s="131" t="s">
        <v>426</v>
      </c>
      <c r="AA80" s="496">
        <v>0.3</v>
      </c>
      <c r="AB80" s="513">
        <f>2%*Industry_scenario!$I$56</f>
        <v>0.02</v>
      </c>
      <c r="AC80" s="513">
        <f>2%*Industry_scenario!$I$56</f>
        <v>0.02</v>
      </c>
      <c r="AD80" s="513">
        <f>1%*Industry_scenario!$I$56</f>
        <v>0.01</v>
      </c>
      <c r="AE80" s="513">
        <f>1%*Industry_scenario!$I$56</f>
        <v>0.01</v>
      </c>
      <c r="AF80" s="513">
        <f>1%*Industry_scenario!$I$56</f>
        <v>0.01</v>
      </c>
      <c r="AG80" s="513">
        <f>1%*Industry_scenario!$I$56</f>
        <v>0.01</v>
      </c>
    </row>
    <row r="81" spans="2:33">
      <c r="B81" s="85"/>
      <c r="G81" s="439" t="s">
        <v>656</v>
      </c>
      <c r="H81" s="481">
        <v>0</v>
      </c>
      <c r="I81" s="481">
        <f>H81</f>
        <v>0</v>
      </c>
      <c r="J81" s="481">
        <f t="shared" ref="J81:O81" si="32">J69</f>
        <v>10.88926319112619</v>
      </c>
      <c r="K81" s="481">
        <f t="shared" si="32"/>
        <v>23.577460728035724</v>
      </c>
      <c r="L81" s="481">
        <f t="shared" si="32"/>
        <v>38.287484053678298</v>
      </c>
      <c r="M81" s="481">
        <f t="shared" si="32"/>
        <v>55.266772771582573</v>
      </c>
      <c r="N81" s="481">
        <f t="shared" si="32"/>
        <v>71.891373145713487</v>
      </c>
      <c r="O81" s="330">
        <f t="shared" si="32"/>
        <v>89.776089730652203</v>
      </c>
      <c r="Z81" s="131" t="s">
        <v>427</v>
      </c>
      <c r="AA81" s="496">
        <v>0</v>
      </c>
      <c r="AB81" s="496">
        <f>8%*Industry_scenario!$I$64</f>
        <v>0.08</v>
      </c>
      <c r="AC81" s="496">
        <f>9%*Industry_scenario!$I$64</f>
        <v>0.09</v>
      </c>
      <c r="AD81" s="496">
        <f>10%*Industry_scenario!$I$64</f>
        <v>0.1</v>
      </c>
      <c r="AE81" s="496">
        <f>11%*Industry_scenario!$I$64</f>
        <v>0.11</v>
      </c>
      <c r="AF81" s="496">
        <f>12%*Industry_scenario!$I$64</f>
        <v>0.12</v>
      </c>
      <c r="AG81" s="496">
        <f>12%*Industry_scenario!$I$64</f>
        <v>0.12</v>
      </c>
    </row>
    <row r="82" spans="2:33" ht="17.25" customHeight="1">
      <c r="B82" s="85"/>
      <c r="G82" s="514" t="s">
        <v>704</v>
      </c>
      <c r="H82" s="485">
        <f t="shared" ref="H82:O82" si="33">H51+H68</f>
        <v>0</v>
      </c>
      <c r="I82" s="485">
        <f t="shared" si="33"/>
        <v>0</v>
      </c>
      <c r="J82" s="485">
        <f t="shared" si="33"/>
        <v>0</v>
      </c>
      <c r="K82" s="485">
        <f t="shared" si="33"/>
        <v>32.19720389106719</v>
      </c>
      <c r="L82" s="485">
        <f t="shared" si="33"/>
        <v>110.43982525779275</v>
      </c>
      <c r="M82" s="485">
        <f t="shared" si="33"/>
        <v>204.14811757888867</v>
      </c>
      <c r="N82" s="485">
        <f t="shared" si="33"/>
        <v>302.6285403769154</v>
      </c>
      <c r="O82" s="351">
        <f t="shared" si="33"/>
        <v>402.62266412461656</v>
      </c>
    </row>
    <row r="83" spans="2:33" ht="17.25" thickBot="1">
      <c r="B83" s="86"/>
      <c r="C83" s="424"/>
      <c r="D83" s="424"/>
      <c r="E83" s="424"/>
      <c r="F83" s="424"/>
      <c r="G83" s="110" t="s">
        <v>673</v>
      </c>
      <c r="H83" s="352">
        <f t="shared" ref="H83:O83" si="34">SUM(H76:H82)</f>
        <v>1058.5343142867389</v>
      </c>
      <c r="I83" s="352">
        <f t="shared" si="34"/>
        <v>1058.5343142867389</v>
      </c>
      <c r="J83" s="352">
        <f t="shared" si="34"/>
        <v>1013.9470095040053</v>
      </c>
      <c r="K83" s="352">
        <f t="shared" si="34"/>
        <v>986.68245175344032</v>
      </c>
      <c r="L83" s="352">
        <f t="shared" si="34"/>
        <v>957.12167604793581</v>
      </c>
      <c r="M83" s="352">
        <f t="shared" si="34"/>
        <v>927.32318856869949</v>
      </c>
      <c r="N83" s="352">
        <f t="shared" si="34"/>
        <v>869.51879097872097</v>
      </c>
      <c r="O83" s="353">
        <f t="shared" si="34"/>
        <v>810.45692948526482</v>
      </c>
    </row>
    <row r="84" spans="2:33" ht="17.25" customHeight="1">
      <c r="H84" s="333"/>
      <c r="I84" s="333"/>
      <c r="J84" s="354">
        <f t="shared" ref="J84:O84" si="35">J83-I83</f>
        <v>-44.587304782733554</v>
      </c>
      <c r="K84" s="354">
        <f t="shared" si="35"/>
        <v>-27.264557750565018</v>
      </c>
      <c r="L84" s="354">
        <f t="shared" si="35"/>
        <v>-29.560775705504511</v>
      </c>
      <c r="M84" s="354">
        <f t="shared" si="35"/>
        <v>-29.798487479236314</v>
      </c>
      <c r="N84" s="354">
        <f t="shared" si="35"/>
        <v>-57.804397589978521</v>
      </c>
      <c r="O84" s="354">
        <f t="shared" si="35"/>
        <v>-59.061861493456149</v>
      </c>
    </row>
    <row r="85" spans="2:33" ht="17.25" thickBot="1">
      <c r="B85" s="91" t="s">
        <v>720</v>
      </c>
      <c r="F85" s="80"/>
      <c r="I85" s="285"/>
      <c r="J85" s="285"/>
      <c r="K85" s="285"/>
      <c r="L85" s="285"/>
      <c r="M85" s="285"/>
      <c r="N85" s="285"/>
      <c r="O85" s="285"/>
    </row>
    <row r="86" spans="2:33">
      <c r="B86" s="90"/>
      <c r="C86" s="82" t="s">
        <v>721</v>
      </c>
      <c r="D86" s="82" t="s">
        <v>722</v>
      </c>
      <c r="E86" s="82"/>
      <c r="F86" s="82"/>
      <c r="G86" s="82"/>
      <c r="H86" s="82"/>
      <c r="I86" s="13">
        <v>2020</v>
      </c>
      <c r="J86" s="13">
        <v>2025</v>
      </c>
      <c r="K86" s="13">
        <v>2030</v>
      </c>
      <c r="L86" s="13">
        <v>2035</v>
      </c>
      <c r="M86" s="13">
        <v>2040</v>
      </c>
      <c r="N86" s="13">
        <v>2045</v>
      </c>
      <c r="O86" s="84">
        <v>2050</v>
      </c>
    </row>
    <row r="87" spans="2:33">
      <c r="B87" s="85" t="s">
        <v>215</v>
      </c>
      <c r="C87">
        <v>1</v>
      </c>
      <c r="G87" s="439" t="s">
        <v>677</v>
      </c>
      <c r="H87" s="439"/>
      <c r="I87" s="440">
        <f t="shared" ref="I87:O93" si="36">I76</f>
        <v>237.02338199917023</v>
      </c>
      <c r="J87" s="440">
        <f t="shared" si="36"/>
        <v>202.80453354480071</v>
      </c>
      <c r="K87" s="440">
        <f t="shared" si="36"/>
        <v>165.41465596313586</v>
      </c>
      <c r="L87" s="440">
        <f t="shared" si="36"/>
        <v>128.02477838147107</v>
      </c>
      <c r="M87" s="440">
        <f t="shared" si="36"/>
        <v>87.463871672510933</v>
      </c>
      <c r="N87" s="440">
        <f t="shared" si="36"/>
        <v>43.731935836255481</v>
      </c>
      <c r="O87" s="314">
        <f t="shared" si="36"/>
        <v>0</v>
      </c>
    </row>
    <row r="88" spans="2:33">
      <c r="B88" s="85" t="s">
        <v>393</v>
      </c>
      <c r="C88">
        <v>1</v>
      </c>
      <c r="G88" s="439" t="s">
        <v>654</v>
      </c>
      <c r="H88" s="439"/>
      <c r="I88" s="440">
        <f t="shared" si="36"/>
        <v>821.51093228756872</v>
      </c>
      <c r="J88" s="440">
        <f t="shared" si="36"/>
        <v>800.25321276807836</v>
      </c>
      <c r="K88" s="440">
        <f t="shared" si="36"/>
        <v>765.49313117120164</v>
      </c>
      <c r="L88" s="440">
        <f t="shared" si="36"/>
        <v>680.36958835499365</v>
      </c>
      <c r="M88" s="440">
        <f t="shared" si="36"/>
        <v>580.44442654571731</v>
      </c>
      <c r="N88" s="440">
        <f t="shared" si="36"/>
        <v>451.26694161983664</v>
      </c>
      <c r="O88" s="314">
        <f t="shared" si="36"/>
        <v>318.05817562999607</v>
      </c>
    </row>
    <row r="89" spans="2:33">
      <c r="B89" s="85" t="s">
        <v>395</v>
      </c>
      <c r="C89">
        <v>1</v>
      </c>
      <c r="G89" s="439" t="s">
        <v>678</v>
      </c>
      <c r="H89" s="439"/>
      <c r="I89" s="440">
        <f t="shared" si="36"/>
        <v>0</v>
      </c>
      <c r="J89" s="440">
        <f t="shared" si="36"/>
        <v>0</v>
      </c>
      <c r="K89" s="440">
        <f t="shared" si="36"/>
        <v>0</v>
      </c>
      <c r="L89" s="440">
        <f t="shared" si="36"/>
        <v>0</v>
      </c>
      <c r="M89" s="440">
        <f t="shared" si="36"/>
        <v>0</v>
      </c>
      <c r="N89" s="440">
        <f t="shared" si="36"/>
        <v>0</v>
      </c>
      <c r="O89" s="314">
        <f t="shared" si="36"/>
        <v>0</v>
      </c>
    </row>
    <row r="90" spans="2:33">
      <c r="B90" s="85" t="s">
        <v>396</v>
      </c>
      <c r="C90">
        <v>1</v>
      </c>
      <c r="G90" s="439" t="s">
        <v>675</v>
      </c>
      <c r="H90" s="439"/>
      <c r="I90" s="440">
        <f t="shared" si="36"/>
        <v>0</v>
      </c>
      <c r="J90" s="440">
        <f t="shared" si="36"/>
        <v>0</v>
      </c>
      <c r="K90" s="440">
        <f t="shared" si="36"/>
        <v>0</v>
      </c>
      <c r="L90" s="440">
        <f t="shared" si="36"/>
        <v>0</v>
      </c>
      <c r="M90" s="440">
        <f t="shared" si="36"/>
        <v>0</v>
      </c>
      <c r="N90" s="440">
        <f t="shared" si="36"/>
        <v>0</v>
      </c>
      <c r="O90" s="314">
        <f t="shared" si="36"/>
        <v>0</v>
      </c>
    </row>
    <row r="91" spans="2:33">
      <c r="B91" s="85" t="s">
        <v>397</v>
      </c>
      <c r="C91">
        <v>1</v>
      </c>
      <c r="G91" s="439" t="s">
        <v>679</v>
      </c>
      <c r="H91" s="439"/>
      <c r="I91" s="440">
        <f t="shared" si="36"/>
        <v>0</v>
      </c>
      <c r="J91" s="440">
        <f t="shared" si="36"/>
        <v>0</v>
      </c>
      <c r="K91" s="440">
        <f t="shared" si="36"/>
        <v>0</v>
      </c>
      <c r="L91" s="440">
        <f t="shared" si="36"/>
        <v>0</v>
      </c>
      <c r="M91" s="440">
        <f t="shared" si="36"/>
        <v>0</v>
      </c>
      <c r="N91" s="440">
        <f t="shared" si="36"/>
        <v>0</v>
      </c>
      <c r="O91" s="314">
        <f t="shared" si="36"/>
        <v>0</v>
      </c>
    </row>
    <row r="92" spans="2:33">
      <c r="B92" s="85" t="s">
        <v>292</v>
      </c>
      <c r="C92">
        <v>1</v>
      </c>
      <c r="G92" s="439" t="s">
        <v>656</v>
      </c>
      <c r="H92" s="96"/>
      <c r="I92" s="355">
        <f t="shared" si="36"/>
        <v>0</v>
      </c>
      <c r="J92" s="440">
        <f t="shared" si="36"/>
        <v>10.88926319112619</v>
      </c>
      <c r="K92" s="440">
        <f t="shared" si="36"/>
        <v>23.577460728035724</v>
      </c>
      <c r="L92" s="440">
        <f t="shared" si="36"/>
        <v>38.287484053678298</v>
      </c>
      <c r="M92" s="440">
        <f t="shared" si="36"/>
        <v>55.266772771582573</v>
      </c>
      <c r="N92" s="440">
        <f t="shared" si="36"/>
        <v>71.891373145713487</v>
      </c>
      <c r="O92" s="314">
        <f t="shared" si="36"/>
        <v>89.776089730652203</v>
      </c>
    </row>
    <row r="93" spans="2:33" ht="17.25" customHeight="1">
      <c r="B93" s="85"/>
      <c r="G93" s="439" t="s">
        <v>704</v>
      </c>
      <c r="H93" s="96"/>
      <c r="I93" s="355">
        <f t="shared" si="36"/>
        <v>0</v>
      </c>
      <c r="J93" s="440">
        <f t="shared" si="36"/>
        <v>0</v>
      </c>
      <c r="K93" s="440">
        <f t="shared" si="36"/>
        <v>32.19720389106719</v>
      </c>
      <c r="L93" s="440">
        <f t="shared" si="36"/>
        <v>110.43982525779275</v>
      </c>
      <c r="M93" s="440">
        <f t="shared" si="36"/>
        <v>204.14811757888867</v>
      </c>
      <c r="N93" s="440">
        <f t="shared" si="36"/>
        <v>302.6285403769154</v>
      </c>
      <c r="O93" s="314">
        <f t="shared" si="36"/>
        <v>402.62266412461656</v>
      </c>
    </row>
    <row r="94" spans="2:33" ht="17.25" customHeight="1" thickBot="1">
      <c r="B94" s="86"/>
      <c r="C94" s="424"/>
      <c r="D94" s="424"/>
      <c r="E94" s="424"/>
      <c r="F94" s="424"/>
      <c r="G94" s="88" t="s">
        <v>680</v>
      </c>
      <c r="H94" s="88"/>
      <c r="I94" s="316">
        <f t="shared" ref="I94:O94" si="37">SUM(I87:I93)</f>
        <v>1058.5343142867389</v>
      </c>
      <c r="J94" s="316">
        <f t="shared" si="37"/>
        <v>1013.9470095040053</v>
      </c>
      <c r="K94" s="316">
        <f t="shared" si="37"/>
        <v>986.68245175344032</v>
      </c>
      <c r="L94" s="316">
        <f t="shared" si="37"/>
        <v>957.12167604793581</v>
      </c>
      <c r="M94" s="316">
        <f t="shared" si="37"/>
        <v>927.32318856869949</v>
      </c>
      <c r="N94" s="316">
        <f t="shared" si="37"/>
        <v>869.51879097872097</v>
      </c>
      <c r="O94" s="317">
        <f t="shared" si="37"/>
        <v>810.45692948526482</v>
      </c>
    </row>
    <row r="95" spans="2:33" ht="17.25" thickBot="1">
      <c r="B95" s="125" t="s">
        <v>723</v>
      </c>
      <c r="I95" s="93">
        <v>2020</v>
      </c>
      <c r="J95" s="93">
        <v>2025</v>
      </c>
      <c r="K95" s="93">
        <v>2030</v>
      </c>
      <c r="L95" s="93">
        <v>2035</v>
      </c>
      <c r="M95" s="93">
        <v>2040</v>
      </c>
      <c r="N95" s="93">
        <v>2045</v>
      </c>
      <c r="O95" s="94">
        <v>2050</v>
      </c>
    </row>
    <row r="96" spans="2:33">
      <c r="B96" s="90" t="s">
        <v>724</v>
      </c>
      <c r="C96" s="82" t="s">
        <v>725</v>
      </c>
      <c r="D96" s="82"/>
      <c r="E96" s="82"/>
      <c r="F96" s="82"/>
      <c r="G96" s="13" t="s">
        <v>677</v>
      </c>
      <c r="H96" s="13"/>
      <c r="I96" s="515">
        <f t="shared" ref="I96:O96" si="38">I87*$C$98</f>
        <v>80.587949879717883</v>
      </c>
      <c r="J96" s="515">
        <f t="shared" si="38"/>
        <v>68.953541405232244</v>
      </c>
      <c r="K96" s="515">
        <f t="shared" si="38"/>
        <v>56.240983027466193</v>
      </c>
      <c r="L96" s="515">
        <f t="shared" si="38"/>
        <v>43.528424649700163</v>
      </c>
      <c r="M96" s="515">
        <f t="shared" si="38"/>
        <v>29.737716368653718</v>
      </c>
      <c r="N96" s="515">
        <f t="shared" si="38"/>
        <v>14.868858184326864</v>
      </c>
      <c r="O96" s="516">
        <f t="shared" si="38"/>
        <v>0</v>
      </c>
    </row>
    <row r="97" spans="2:28">
      <c r="B97" s="85" t="s">
        <v>726</v>
      </c>
      <c r="C97">
        <v>0.21</v>
      </c>
      <c r="G97" s="439" t="s">
        <v>654</v>
      </c>
      <c r="H97" s="439"/>
      <c r="I97" s="464">
        <f t="shared" ref="I97:O97" si="39">I88*$C$99*$D$99</f>
        <v>51.344433267973045</v>
      </c>
      <c r="J97" s="464">
        <f t="shared" si="39"/>
        <v>50.015825798004897</v>
      </c>
      <c r="K97" s="464">
        <f t="shared" si="39"/>
        <v>47.843320698200102</v>
      </c>
      <c r="L97" s="464">
        <f t="shared" si="39"/>
        <v>42.523099272187103</v>
      </c>
      <c r="M97" s="464">
        <f t="shared" si="39"/>
        <v>36.277776659107332</v>
      </c>
      <c r="N97" s="464">
        <f t="shared" si="39"/>
        <v>28.20418385123979</v>
      </c>
      <c r="O97" s="517">
        <f t="shared" si="39"/>
        <v>19.878635976874754</v>
      </c>
    </row>
    <row r="98" spans="2:28">
      <c r="B98" s="85" t="s">
        <v>653</v>
      </c>
      <c r="C98">
        <v>0.34</v>
      </c>
      <c r="G98" s="439" t="s">
        <v>678</v>
      </c>
      <c r="H98" s="439"/>
      <c r="I98" s="464">
        <f t="shared" ref="I98:O98" si="40">I89*$C$97</f>
        <v>0</v>
      </c>
      <c r="J98" s="464">
        <f t="shared" si="40"/>
        <v>0</v>
      </c>
      <c r="K98" s="464">
        <f t="shared" si="40"/>
        <v>0</v>
      </c>
      <c r="L98" s="464">
        <f t="shared" si="40"/>
        <v>0</v>
      </c>
      <c r="M98" s="464">
        <f t="shared" si="40"/>
        <v>0</v>
      </c>
      <c r="N98" s="464">
        <f t="shared" si="40"/>
        <v>0</v>
      </c>
      <c r="O98" s="517">
        <f t="shared" si="40"/>
        <v>0</v>
      </c>
    </row>
    <row r="99" spans="2:28" ht="17.25" customHeight="1">
      <c r="B99" s="85" t="s">
        <v>654</v>
      </c>
      <c r="C99">
        <v>0.25</v>
      </c>
      <c r="D99">
        <v>0.25</v>
      </c>
      <c r="G99" s="439" t="s">
        <v>727</v>
      </c>
      <c r="H99" s="439"/>
      <c r="I99" s="464">
        <f t="shared" ref="I99:O99" si="41">I92*0</f>
        <v>0</v>
      </c>
      <c r="J99" s="464">
        <f t="shared" si="41"/>
        <v>0</v>
      </c>
      <c r="K99" s="464">
        <f t="shared" si="41"/>
        <v>0</v>
      </c>
      <c r="L99" s="464">
        <f t="shared" si="41"/>
        <v>0</v>
      </c>
      <c r="M99" s="464">
        <f t="shared" si="41"/>
        <v>0</v>
      </c>
      <c r="N99" s="464">
        <f t="shared" si="41"/>
        <v>0</v>
      </c>
      <c r="O99" s="517">
        <f t="shared" si="41"/>
        <v>0</v>
      </c>
      <c r="U99" t="s">
        <v>728</v>
      </c>
      <c r="V99">
        <v>1495.58311</v>
      </c>
      <c r="W99">
        <v>1383.7860311502154</v>
      </c>
      <c r="X99">
        <v>1253.8101533284041</v>
      </c>
      <c r="Y99">
        <v>1165.631360118565</v>
      </c>
      <c r="Z99">
        <v>1097.6533916775563</v>
      </c>
      <c r="AA99">
        <v>1039.9895360863507</v>
      </c>
      <c r="AB99">
        <v>985.44119248267486</v>
      </c>
    </row>
    <row r="100" spans="2:28" ht="17.25" thickBot="1">
      <c r="B100" s="86"/>
      <c r="C100" s="424"/>
      <c r="D100" s="424"/>
      <c r="E100" s="424"/>
      <c r="F100" s="424"/>
      <c r="G100" s="88" t="s">
        <v>729</v>
      </c>
      <c r="H100" s="88"/>
      <c r="I100" s="518">
        <f t="shared" ref="I100:O100" si="42">SUM(I96:I99)</f>
        <v>131.93238314769093</v>
      </c>
      <c r="J100" s="518">
        <f t="shared" si="42"/>
        <v>118.96936720323714</v>
      </c>
      <c r="K100" s="518">
        <f t="shared" si="42"/>
        <v>104.0843037256663</v>
      </c>
      <c r="L100" s="518">
        <f t="shared" si="42"/>
        <v>86.051523921887267</v>
      </c>
      <c r="M100" s="518">
        <f t="shared" si="42"/>
        <v>66.015493027761053</v>
      </c>
      <c r="N100" s="518">
        <f t="shared" si="42"/>
        <v>43.073042035566658</v>
      </c>
      <c r="O100" s="519">
        <f t="shared" si="42"/>
        <v>19.878635976874754</v>
      </c>
      <c r="U100" t="s">
        <v>730</v>
      </c>
      <c r="V100">
        <v>1495.58311</v>
      </c>
      <c r="W100">
        <v>1330.6853031826672</v>
      </c>
      <c r="X100">
        <v>1147.6086973933077</v>
      </c>
      <c r="Y100">
        <v>1006.1969460234204</v>
      </c>
      <c r="Z100">
        <v>884.72155903736382</v>
      </c>
      <c r="AA100">
        <v>773.16326374812854</v>
      </c>
      <c r="AB100">
        <v>664.19023737449822</v>
      </c>
    </row>
    <row r="101" spans="2:28" ht="17.25" customHeight="1">
      <c r="U101" t="s">
        <v>731</v>
      </c>
      <c r="V101">
        <v>1495.58311</v>
      </c>
      <c r="W101">
        <v>1358.1613708082409</v>
      </c>
      <c r="X101">
        <v>1201.2385307194552</v>
      </c>
      <c r="Y101">
        <v>1084.7243582213916</v>
      </c>
      <c r="Z101">
        <v>986.95317261984587</v>
      </c>
      <c r="AA101">
        <v>897.96537010217526</v>
      </c>
      <c r="AB101">
        <v>810.48581331780963</v>
      </c>
    </row>
    <row r="102" spans="2:28" ht="17.25" thickBot="1">
      <c r="B102" s="91" t="s">
        <v>732</v>
      </c>
      <c r="F102" s="80"/>
      <c r="J102" s="285"/>
      <c r="K102" s="285"/>
      <c r="L102" s="285"/>
      <c r="M102" s="285"/>
      <c r="N102" s="285"/>
      <c r="O102" s="285"/>
    </row>
    <row r="103" spans="2:28">
      <c r="B103" s="90"/>
      <c r="C103" s="82" t="s">
        <v>721</v>
      </c>
      <c r="D103" s="82" t="s">
        <v>722</v>
      </c>
      <c r="E103" s="82"/>
      <c r="F103" s="82"/>
      <c r="G103" s="82"/>
      <c r="H103" s="82"/>
      <c r="I103" s="13">
        <v>2020</v>
      </c>
      <c r="J103" s="13">
        <v>2025</v>
      </c>
      <c r="K103" s="13">
        <v>2030</v>
      </c>
      <c r="L103" s="13">
        <v>2035</v>
      </c>
      <c r="M103" s="13">
        <v>2040</v>
      </c>
      <c r="N103" s="13">
        <v>2045</v>
      </c>
      <c r="O103" s="84">
        <v>2050</v>
      </c>
    </row>
    <row r="104" spans="2:28">
      <c r="B104" s="85" t="s">
        <v>215</v>
      </c>
      <c r="C104">
        <v>1</v>
      </c>
      <c r="G104" s="439" t="s">
        <v>677</v>
      </c>
      <c r="H104" s="439"/>
      <c r="I104" s="440">
        <f t="shared" ref="I104:O109" si="43">I35</f>
        <v>128.25492165167705</v>
      </c>
      <c r="J104" s="440">
        <f t="shared" si="43"/>
        <v>98.970856474555148</v>
      </c>
      <c r="K104" s="440">
        <f t="shared" si="43"/>
        <v>71.23100293410468</v>
      </c>
      <c r="L104" s="440">
        <f t="shared" si="43"/>
        <v>45.038132428710014</v>
      </c>
      <c r="M104" s="440">
        <f t="shared" si="43"/>
        <v>20.432765782381551</v>
      </c>
      <c r="N104" s="440">
        <f t="shared" si="43"/>
        <v>0</v>
      </c>
      <c r="O104" s="314">
        <f t="shared" si="43"/>
        <v>0</v>
      </c>
    </row>
    <row r="105" spans="2:28">
      <c r="B105" s="85" t="s">
        <v>393</v>
      </c>
      <c r="C105">
        <v>1</v>
      </c>
      <c r="G105" s="439" t="s">
        <v>654</v>
      </c>
      <c r="H105" s="439"/>
      <c r="I105" s="440">
        <f t="shared" si="43"/>
        <v>62.209997944989432</v>
      </c>
      <c r="J105" s="440">
        <f t="shared" si="43"/>
        <v>48.141784789580711</v>
      </c>
      <c r="K105" s="440">
        <f t="shared" si="43"/>
        <v>34.806933310219264</v>
      </c>
      <c r="L105" s="440">
        <f t="shared" si="43"/>
        <v>22.199786188549123</v>
      </c>
      <c r="M105" s="440">
        <f t="shared" si="43"/>
        <v>10.329928844641817</v>
      </c>
      <c r="N105" s="440">
        <f t="shared" si="43"/>
        <v>0</v>
      </c>
      <c r="O105" s="314">
        <f t="shared" si="43"/>
        <v>0</v>
      </c>
    </row>
    <row r="106" spans="2:28">
      <c r="B106" s="85" t="s">
        <v>395</v>
      </c>
      <c r="C106">
        <v>1</v>
      </c>
      <c r="G106" s="439" t="s">
        <v>678</v>
      </c>
      <c r="H106" s="439"/>
      <c r="I106" s="440">
        <f t="shared" si="43"/>
        <v>100.69238259858724</v>
      </c>
      <c r="J106" s="440">
        <f t="shared" si="43"/>
        <v>77.977851157593634</v>
      </c>
      <c r="K106" s="440">
        <f t="shared" si="43"/>
        <v>56.444059261535699</v>
      </c>
      <c r="L106" s="440">
        <f t="shared" si="43"/>
        <v>36.079010307753713</v>
      </c>
      <c r="M106" s="440">
        <f t="shared" si="43"/>
        <v>16.894105387740261</v>
      </c>
      <c r="N106" s="440">
        <f t="shared" si="43"/>
        <v>0</v>
      </c>
      <c r="O106" s="314">
        <f t="shared" si="43"/>
        <v>0</v>
      </c>
    </row>
    <row r="107" spans="2:28">
      <c r="B107" s="85" t="s">
        <v>396</v>
      </c>
      <c r="C107">
        <v>1</v>
      </c>
      <c r="G107" s="439" t="s">
        <v>675</v>
      </c>
      <c r="H107" s="439"/>
      <c r="I107" s="440">
        <f t="shared" si="43"/>
        <v>266.27906976744185</v>
      </c>
      <c r="J107" s="440">
        <f t="shared" si="43"/>
        <v>321.12911132508634</v>
      </c>
      <c r="K107" s="440">
        <f t="shared" si="43"/>
        <v>354.21047604107673</v>
      </c>
      <c r="L107" s="440">
        <f t="shared" si="43"/>
        <v>385.84235504560922</v>
      </c>
      <c r="M107" s="440">
        <f t="shared" si="43"/>
        <v>413.59799827284007</v>
      </c>
      <c r="N107" s="440">
        <f t="shared" si="43"/>
        <v>435.20119944866588</v>
      </c>
      <c r="O107" s="314">
        <f t="shared" si="43"/>
        <v>420.92039438337042</v>
      </c>
    </row>
    <row r="108" spans="2:28">
      <c r="B108" s="85" t="s">
        <v>397</v>
      </c>
      <c r="C108">
        <v>1</v>
      </c>
      <c r="G108" s="439" t="s">
        <v>679</v>
      </c>
      <c r="H108" s="439"/>
      <c r="I108" s="440">
        <f t="shared" si="43"/>
        <v>36.890784670597391</v>
      </c>
      <c r="J108" s="440">
        <f t="shared" si="43"/>
        <v>37.563837593615396</v>
      </c>
      <c r="K108" s="440">
        <f t="shared" si="43"/>
        <v>40.720830027030381</v>
      </c>
      <c r="L108" s="440">
        <f t="shared" si="43"/>
        <v>46.237564995322494</v>
      </c>
      <c r="M108" s="440">
        <f t="shared" si="43"/>
        <v>53.996055371747879</v>
      </c>
      <c r="N108" s="440">
        <f t="shared" si="43"/>
        <v>63.884213385899876</v>
      </c>
      <c r="O108" s="314">
        <f t="shared" si="43"/>
        <v>75.795555655892144</v>
      </c>
    </row>
    <row r="109" spans="2:28">
      <c r="B109" s="85" t="s">
        <v>292</v>
      </c>
      <c r="C109">
        <v>1</v>
      </c>
      <c r="G109" s="439" t="s">
        <v>656</v>
      </c>
      <c r="H109" s="96"/>
      <c r="I109" s="440">
        <f t="shared" si="43"/>
        <v>41.012375785519303</v>
      </c>
      <c r="J109" s="440">
        <f t="shared" si="43"/>
        <v>45.72431569319339</v>
      </c>
      <c r="K109" s="440">
        <f t="shared" si="43"/>
        <v>57.265702164087813</v>
      </c>
      <c r="L109" s="440">
        <f t="shared" si="43"/>
        <v>75.115399457891115</v>
      </c>
      <c r="M109" s="440">
        <f t="shared" si="43"/>
        <v>98.692215883571137</v>
      </c>
      <c r="N109" s="440">
        <f t="shared" si="43"/>
        <v>127.34954278967106</v>
      </c>
      <c r="O109" s="314">
        <f t="shared" si="43"/>
        <v>160.55351402701064</v>
      </c>
    </row>
    <row r="110" spans="2:28" ht="17.25" customHeight="1">
      <c r="B110" s="85"/>
      <c r="G110" s="439" t="s">
        <v>704</v>
      </c>
      <c r="H110" s="96"/>
      <c r="I110" s="440">
        <v>0</v>
      </c>
      <c r="J110" s="355">
        <f t="shared" ref="J110:O110" si="44">J78+J85</f>
        <v>0</v>
      </c>
      <c r="K110" s="355">
        <f t="shared" si="44"/>
        <v>0</v>
      </c>
      <c r="L110" s="355">
        <f t="shared" si="44"/>
        <v>0</v>
      </c>
      <c r="M110" s="355">
        <f t="shared" si="44"/>
        <v>0</v>
      </c>
      <c r="N110" s="355">
        <f t="shared" si="44"/>
        <v>0</v>
      </c>
      <c r="O110" s="356">
        <f t="shared" si="44"/>
        <v>0</v>
      </c>
    </row>
    <row r="111" spans="2:28" ht="17.25" customHeight="1" thickBot="1">
      <c r="B111" s="86"/>
      <c r="C111" s="424"/>
      <c r="D111" s="424"/>
      <c r="E111" s="424"/>
      <c r="F111" s="424"/>
      <c r="G111" s="88" t="s">
        <v>680</v>
      </c>
      <c r="H111" s="88"/>
      <c r="I111" s="316">
        <f t="shared" ref="I111:O111" si="45">SUM(I104:I110)</f>
        <v>635.33953241881238</v>
      </c>
      <c r="J111" s="316">
        <f t="shared" si="45"/>
        <v>629.50775703362467</v>
      </c>
      <c r="K111" s="316">
        <f t="shared" si="45"/>
        <v>614.67900373805446</v>
      </c>
      <c r="L111" s="316">
        <f t="shared" si="45"/>
        <v>610.51224842383579</v>
      </c>
      <c r="M111" s="316">
        <f t="shared" si="45"/>
        <v>613.94306954292279</v>
      </c>
      <c r="N111" s="316">
        <f t="shared" si="45"/>
        <v>626.43495562423686</v>
      </c>
      <c r="O111" s="317">
        <f t="shared" si="45"/>
        <v>657.26946406627326</v>
      </c>
    </row>
    <row r="112" spans="2:28" ht="17.25" thickBot="1">
      <c r="B112" s="125" t="s">
        <v>723</v>
      </c>
      <c r="I112" s="93">
        <v>2020</v>
      </c>
      <c r="J112" s="93">
        <v>2025</v>
      </c>
      <c r="K112" s="93">
        <v>2030</v>
      </c>
      <c r="L112" s="93">
        <v>2035</v>
      </c>
      <c r="M112" s="93">
        <v>2040</v>
      </c>
      <c r="N112" s="93">
        <v>2045</v>
      </c>
      <c r="O112" s="94">
        <v>2050</v>
      </c>
    </row>
    <row r="113" spans="2:28">
      <c r="B113" s="90"/>
      <c r="C113" s="82"/>
      <c r="D113" s="82"/>
      <c r="E113" s="82"/>
      <c r="F113" s="82"/>
      <c r="G113" s="13" t="s">
        <v>677</v>
      </c>
      <c r="H113" s="13"/>
      <c r="I113" s="515">
        <f t="shared" ref="I113:O113" si="46">I104*$C$98</f>
        <v>43.606673361570202</v>
      </c>
      <c r="J113" s="515">
        <f t="shared" si="46"/>
        <v>33.650091201348751</v>
      </c>
      <c r="K113" s="515">
        <f t="shared" si="46"/>
        <v>24.218540997595593</v>
      </c>
      <c r="L113" s="515">
        <f t="shared" si="46"/>
        <v>15.312965025761406</v>
      </c>
      <c r="M113" s="515">
        <f t="shared" si="46"/>
        <v>6.9471403660097284</v>
      </c>
      <c r="N113" s="515">
        <f t="shared" si="46"/>
        <v>0</v>
      </c>
      <c r="O113" s="516">
        <f t="shared" si="46"/>
        <v>0</v>
      </c>
    </row>
    <row r="114" spans="2:28">
      <c r="B114" s="85"/>
      <c r="G114" s="439" t="s">
        <v>654</v>
      </c>
      <c r="H114" s="439"/>
      <c r="I114" s="464">
        <f t="shared" ref="I114:O114" si="47">I105*$C$99</f>
        <v>15.552499486247358</v>
      </c>
      <c r="J114" s="464">
        <f t="shared" si="47"/>
        <v>12.035446197395178</v>
      </c>
      <c r="K114" s="464">
        <f t="shared" si="47"/>
        <v>8.7017333275548161</v>
      </c>
      <c r="L114" s="464">
        <f t="shared" si="47"/>
        <v>5.5499465471372806</v>
      </c>
      <c r="M114" s="464">
        <f t="shared" si="47"/>
        <v>2.5824822111604542</v>
      </c>
      <c r="N114" s="464">
        <f t="shared" si="47"/>
        <v>0</v>
      </c>
      <c r="O114" s="517">
        <f t="shared" si="47"/>
        <v>0</v>
      </c>
    </row>
    <row r="115" spans="2:28">
      <c r="B115" s="85"/>
      <c r="G115" s="439" t="s">
        <v>678</v>
      </c>
      <c r="H115" s="439"/>
      <c r="I115" s="464">
        <f t="shared" ref="I115:O115" si="48">I106*$C$97</f>
        <v>21.145400345703319</v>
      </c>
      <c r="J115" s="464">
        <f t="shared" si="48"/>
        <v>16.375348743094662</v>
      </c>
      <c r="K115" s="464">
        <f t="shared" si="48"/>
        <v>11.853252444922497</v>
      </c>
      <c r="L115" s="464">
        <f t="shared" si="48"/>
        <v>7.5765921646282797</v>
      </c>
      <c r="M115" s="464">
        <f t="shared" si="48"/>
        <v>3.5477621314254546</v>
      </c>
      <c r="N115" s="464">
        <f t="shared" si="48"/>
        <v>0</v>
      </c>
      <c r="O115" s="517">
        <f t="shared" si="48"/>
        <v>0</v>
      </c>
    </row>
    <row r="116" spans="2:28" ht="17.25" customHeight="1">
      <c r="B116" s="85"/>
      <c r="G116" s="439" t="s">
        <v>727</v>
      </c>
      <c r="H116" s="439"/>
      <c r="I116" s="464">
        <f t="shared" ref="I116:O116" si="49">I109*0</f>
        <v>0</v>
      </c>
      <c r="J116" s="464">
        <f t="shared" si="49"/>
        <v>0</v>
      </c>
      <c r="K116" s="464">
        <f t="shared" si="49"/>
        <v>0</v>
      </c>
      <c r="L116" s="464">
        <f t="shared" si="49"/>
        <v>0</v>
      </c>
      <c r="M116" s="464">
        <f t="shared" si="49"/>
        <v>0</v>
      </c>
      <c r="N116" s="464">
        <f t="shared" si="49"/>
        <v>0</v>
      </c>
      <c r="O116" s="517">
        <f t="shared" si="49"/>
        <v>0</v>
      </c>
    </row>
    <row r="117" spans="2:28" ht="17.25" thickBot="1">
      <c r="B117" s="86"/>
      <c r="C117" s="424"/>
      <c r="D117" s="424"/>
      <c r="E117" s="424"/>
      <c r="F117" s="424"/>
      <c r="G117" s="88" t="s">
        <v>729</v>
      </c>
      <c r="H117" s="88"/>
      <c r="I117" s="518">
        <f t="shared" ref="I117:O117" si="50">SUM(I113:I116)</f>
        <v>80.304573193520881</v>
      </c>
      <c r="J117" s="518">
        <f t="shared" si="50"/>
        <v>62.060886141838594</v>
      </c>
      <c r="K117" s="518">
        <f t="shared" si="50"/>
        <v>44.773526770072905</v>
      </c>
      <c r="L117" s="518">
        <f t="shared" si="50"/>
        <v>28.439503737526966</v>
      </c>
      <c r="M117" s="518">
        <f t="shared" si="50"/>
        <v>13.077384708595638</v>
      </c>
      <c r="N117" s="518">
        <f t="shared" si="50"/>
        <v>0</v>
      </c>
      <c r="O117" s="519">
        <f t="shared" si="50"/>
        <v>0</v>
      </c>
    </row>
    <row r="118" spans="2:28" ht="17.25" customHeight="1"/>
    <row r="119" spans="2:28" ht="17.25" thickBot="1">
      <c r="B119" s="91" t="s">
        <v>733</v>
      </c>
      <c r="F119" s="80"/>
      <c r="J119" s="285"/>
      <c r="K119" s="285"/>
      <c r="L119" s="285"/>
      <c r="M119" s="285"/>
      <c r="N119" s="285"/>
      <c r="O119" s="285"/>
      <c r="U119" s="80">
        <v>0.02</v>
      </c>
      <c r="V119" s="272">
        <v>163.59822145000001</v>
      </c>
      <c r="W119" s="272">
        <v>140.83448984939648</v>
      </c>
      <c r="X119" s="272">
        <v>114.69178741916329</v>
      </c>
      <c r="Y119" s="272">
        <v>91.415105655736113</v>
      </c>
      <c r="Z119" s="272">
        <v>69.181220488430228</v>
      </c>
      <c r="AA119" s="272">
        <v>47.296559707427654</v>
      </c>
      <c r="AB119" s="272">
        <v>25.201016267070443</v>
      </c>
    </row>
    <row r="120" spans="2:28">
      <c r="B120" s="90"/>
      <c r="C120" s="82" t="s">
        <v>721</v>
      </c>
      <c r="D120" s="82" t="s">
        <v>722</v>
      </c>
      <c r="E120" s="82"/>
      <c r="F120" s="82"/>
      <c r="G120" s="82"/>
      <c r="H120" s="82"/>
      <c r="I120" s="13">
        <v>2020</v>
      </c>
      <c r="J120" s="13">
        <v>2025</v>
      </c>
      <c r="K120" s="13">
        <v>2030</v>
      </c>
      <c r="L120" s="13">
        <v>2035</v>
      </c>
      <c r="M120" s="13">
        <v>2040</v>
      </c>
      <c r="N120" s="13">
        <v>2045</v>
      </c>
      <c r="O120" s="84">
        <v>2050</v>
      </c>
      <c r="U120" s="80">
        <v>0.01</v>
      </c>
      <c r="V120" s="18">
        <v>163.59822145000001</v>
      </c>
      <c r="W120" s="18">
        <v>140.8771764714121</v>
      </c>
      <c r="X120" s="18">
        <v>114.75954676070452</v>
      </c>
      <c r="Y120" s="18">
        <v>91.490734805371048</v>
      </c>
      <c r="Z120" s="18">
        <v>69.247918718833802</v>
      </c>
      <c r="AA120" s="18">
        <v>47.337919850440791</v>
      </c>
      <c r="AB120" s="18">
        <v>25.201016267070443</v>
      </c>
    </row>
    <row r="121" spans="2:28">
      <c r="B121" s="85" t="s">
        <v>215</v>
      </c>
      <c r="C121">
        <v>1</v>
      </c>
      <c r="G121" s="439" t="s">
        <v>677</v>
      </c>
      <c r="H121" s="439"/>
      <c r="I121" s="440">
        <f>I87+I104</f>
        <v>365.27830365084731</v>
      </c>
      <c r="J121" s="440">
        <f t="shared" ref="J121:O121" si="51">J87+J104</f>
        <v>301.77539001935588</v>
      </c>
      <c r="K121" s="440">
        <f t="shared" si="51"/>
        <v>236.64565889724054</v>
      </c>
      <c r="L121" s="440">
        <f t="shared" si="51"/>
        <v>173.06291081018108</v>
      </c>
      <c r="M121" s="440">
        <f t="shared" si="51"/>
        <v>107.89663745489248</v>
      </c>
      <c r="N121" s="440">
        <f t="shared" si="51"/>
        <v>43.731935836255481</v>
      </c>
      <c r="O121" s="314">
        <f t="shared" si="51"/>
        <v>0</v>
      </c>
      <c r="Q121" s="285"/>
      <c r="U121" s="80">
        <v>0</v>
      </c>
      <c r="V121" s="18">
        <v>163.59822145000001</v>
      </c>
      <c r="W121" s="18">
        <v>140.89166047542312</v>
      </c>
      <c r="X121" s="18">
        <v>114.78264346789656</v>
      </c>
      <c r="Y121" s="18">
        <v>91.516631627922422</v>
      </c>
      <c r="Z121" s="18">
        <v>69.270861194801029</v>
      </c>
      <c r="AA121" s="18">
        <v>47.352211062499805</v>
      </c>
      <c r="AB121" s="18">
        <v>25.201016267070443</v>
      </c>
    </row>
    <row r="122" spans="2:28">
      <c r="B122" s="85" t="s">
        <v>393</v>
      </c>
      <c r="C122">
        <v>1</v>
      </c>
      <c r="G122" s="439" t="s">
        <v>654</v>
      </c>
      <c r="H122" s="439"/>
      <c r="I122" s="440">
        <f t="shared" ref="I122:O127" si="52">I88+I105</f>
        <v>883.7209302325582</v>
      </c>
      <c r="J122" s="440">
        <f t="shared" si="52"/>
        <v>848.39499755765905</v>
      </c>
      <c r="K122" s="440">
        <f t="shared" si="52"/>
        <v>800.30006448142092</v>
      </c>
      <c r="L122" s="440">
        <f t="shared" si="52"/>
        <v>702.56937454354272</v>
      </c>
      <c r="M122" s="440">
        <f t="shared" si="52"/>
        <v>590.77435539035912</v>
      </c>
      <c r="N122" s="440">
        <f t="shared" si="52"/>
        <v>451.26694161983664</v>
      </c>
      <c r="O122" s="314">
        <f t="shared" si="52"/>
        <v>318.05817562999607</v>
      </c>
      <c r="Q122" s="285"/>
      <c r="V122" s="18">
        <v>163.59822145000001</v>
      </c>
      <c r="W122" s="18">
        <v>140.54826873116841</v>
      </c>
      <c r="X122" s="18">
        <v>114.24264250013712</v>
      </c>
      <c r="Y122" s="18">
        <v>90.91946483137076</v>
      </c>
      <c r="Z122" s="18">
        <v>68.748999794434013</v>
      </c>
      <c r="AA122" s="18">
        <v>47.031502722045481</v>
      </c>
      <c r="AB122" s="18">
        <v>25.201016267070443</v>
      </c>
    </row>
    <row r="123" spans="2:28">
      <c r="B123" s="85" t="s">
        <v>395</v>
      </c>
      <c r="C123">
        <v>1</v>
      </c>
      <c r="G123" s="439" t="s">
        <v>678</v>
      </c>
      <c r="H123" s="439"/>
      <c r="I123" s="440">
        <f t="shared" si="52"/>
        <v>100.69238259858724</v>
      </c>
      <c r="J123" s="440">
        <f t="shared" si="52"/>
        <v>77.977851157593634</v>
      </c>
      <c r="K123" s="440">
        <f t="shared" si="52"/>
        <v>56.444059261535699</v>
      </c>
      <c r="L123" s="440">
        <f t="shared" si="52"/>
        <v>36.079010307753713</v>
      </c>
      <c r="M123" s="440">
        <f t="shared" si="52"/>
        <v>16.894105387740261</v>
      </c>
      <c r="N123" s="440">
        <f t="shared" si="52"/>
        <v>0</v>
      </c>
      <c r="O123" s="314">
        <f t="shared" si="52"/>
        <v>0</v>
      </c>
      <c r="Q123" s="285"/>
    </row>
    <row r="124" spans="2:28">
      <c r="B124" s="85" t="s">
        <v>396</v>
      </c>
      <c r="C124">
        <v>1</v>
      </c>
      <c r="G124" s="439" t="s">
        <v>675</v>
      </c>
      <c r="H124" s="439"/>
      <c r="I124" s="440">
        <f t="shared" si="52"/>
        <v>266.27906976744185</v>
      </c>
      <c r="J124" s="440">
        <f t="shared" si="52"/>
        <v>321.12911132508634</v>
      </c>
      <c r="K124" s="440">
        <f t="shared" si="52"/>
        <v>354.21047604107673</v>
      </c>
      <c r="L124" s="440">
        <f t="shared" si="52"/>
        <v>385.84235504560922</v>
      </c>
      <c r="M124" s="440">
        <f t="shared" si="52"/>
        <v>413.59799827284007</v>
      </c>
      <c r="N124" s="440">
        <f t="shared" si="52"/>
        <v>435.20119944866588</v>
      </c>
      <c r="O124" s="314">
        <f t="shared" si="52"/>
        <v>420.92039438337042</v>
      </c>
      <c r="Q124" s="285"/>
    </row>
    <row r="125" spans="2:28">
      <c r="B125" s="85" t="s">
        <v>397</v>
      </c>
      <c r="C125">
        <v>1</v>
      </c>
      <c r="G125" s="439" t="s">
        <v>679</v>
      </c>
      <c r="H125" s="439"/>
      <c r="I125" s="440">
        <f t="shared" si="52"/>
        <v>36.890784670597391</v>
      </c>
      <c r="J125" s="440">
        <f t="shared" si="52"/>
        <v>37.563837593615396</v>
      </c>
      <c r="K125" s="440">
        <f t="shared" si="52"/>
        <v>40.720830027030381</v>
      </c>
      <c r="L125" s="440">
        <f t="shared" si="52"/>
        <v>46.237564995322494</v>
      </c>
      <c r="M125" s="440">
        <f t="shared" si="52"/>
        <v>53.996055371747879</v>
      </c>
      <c r="N125" s="440">
        <f t="shared" si="52"/>
        <v>63.884213385899876</v>
      </c>
      <c r="O125" s="314">
        <f t="shared" si="52"/>
        <v>75.795555655892144</v>
      </c>
      <c r="Q125" s="285"/>
    </row>
    <row r="126" spans="2:28">
      <c r="B126" s="85" t="s">
        <v>292</v>
      </c>
      <c r="C126">
        <v>1</v>
      </c>
      <c r="G126" s="439" t="s">
        <v>656</v>
      </c>
      <c r="H126" s="96"/>
      <c r="I126" s="440">
        <f t="shared" si="52"/>
        <v>41.012375785519303</v>
      </c>
      <c r="J126" s="440">
        <f t="shared" si="52"/>
        <v>56.61357888431958</v>
      </c>
      <c r="K126" s="440">
        <f t="shared" si="52"/>
        <v>80.84316289212353</v>
      </c>
      <c r="L126" s="440">
        <f t="shared" si="52"/>
        <v>113.40288351156941</v>
      </c>
      <c r="M126" s="440">
        <f t="shared" si="52"/>
        <v>153.95898865515372</v>
      </c>
      <c r="N126" s="440">
        <f t="shared" si="52"/>
        <v>199.24091593538455</v>
      </c>
      <c r="O126" s="314">
        <f t="shared" si="52"/>
        <v>250.32960375766282</v>
      </c>
    </row>
    <row r="127" spans="2:28" ht="17.25" customHeight="1">
      <c r="B127" s="85"/>
      <c r="G127" s="439" t="s">
        <v>704</v>
      </c>
      <c r="H127" s="96"/>
      <c r="I127" s="440">
        <f t="shared" si="52"/>
        <v>0</v>
      </c>
      <c r="J127" s="440">
        <f t="shared" si="52"/>
        <v>0</v>
      </c>
      <c r="K127" s="440">
        <f t="shared" si="52"/>
        <v>32.19720389106719</v>
      </c>
      <c r="L127" s="440">
        <f t="shared" si="52"/>
        <v>110.43982525779275</v>
      </c>
      <c r="M127" s="440">
        <f t="shared" si="52"/>
        <v>204.14811757888867</v>
      </c>
      <c r="N127" s="440">
        <f t="shared" si="52"/>
        <v>302.6285403769154</v>
      </c>
      <c r="O127" s="314">
        <f t="shared" si="52"/>
        <v>402.62266412461656</v>
      </c>
      <c r="Q127" s="285"/>
    </row>
    <row r="128" spans="2:28" ht="17.25" customHeight="1" thickBot="1">
      <c r="B128" s="86"/>
      <c r="C128" s="424"/>
      <c r="D128" s="424"/>
      <c r="E128" s="424"/>
      <c r="F128" s="424"/>
      <c r="G128" s="88" t="s">
        <v>680</v>
      </c>
      <c r="H128" s="88"/>
      <c r="I128" s="316">
        <f t="shared" ref="I128:O128" si="53">SUM(I121:I127)</f>
        <v>1693.8738467055512</v>
      </c>
      <c r="J128" s="316">
        <f t="shared" si="53"/>
        <v>1643.4547665376299</v>
      </c>
      <c r="K128" s="316">
        <f t="shared" si="53"/>
        <v>1601.3614554914948</v>
      </c>
      <c r="L128" s="316">
        <f t="shared" si="53"/>
        <v>1567.6339244717715</v>
      </c>
      <c r="M128" s="316">
        <f t="shared" si="53"/>
        <v>1541.2662581116224</v>
      </c>
      <c r="N128" s="316">
        <f t="shared" si="53"/>
        <v>1495.9537466029578</v>
      </c>
      <c r="O128" s="317">
        <f t="shared" si="53"/>
        <v>1467.726393551538</v>
      </c>
    </row>
    <row r="129" spans="1:16" ht="17.25" thickBot="1">
      <c r="B129" s="125" t="s">
        <v>723</v>
      </c>
      <c r="I129" s="93">
        <v>2020</v>
      </c>
      <c r="J129" s="93">
        <v>2025</v>
      </c>
      <c r="K129" s="93">
        <v>2030</v>
      </c>
      <c r="L129" s="93">
        <v>2035</v>
      </c>
      <c r="M129" s="93">
        <v>2040</v>
      </c>
      <c r="N129" s="93">
        <v>2045</v>
      </c>
      <c r="O129" s="94">
        <v>2050</v>
      </c>
    </row>
    <row r="130" spans="1:16">
      <c r="B130" s="90" t="s">
        <v>724</v>
      </c>
      <c r="C130" s="82" t="s">
        <v>725</v>
      </c>
      <c r="D130" s="82"/>
      <c r="E130" s="82"/>
      <c r="F130" s="82"/>
      <c r="G130" s="13" t="s">
        <v>677</v>
      </c>
      <c r="H130" s="13"/>
      <c r="I130" s="515">
        <f>I96+I113</f>
        <v>124.19462324128808</v>
      </c>
      <c r="J130" s="515">
        <f t="shared" ref="J130:O131" si="54">J96+J113</f>
        <v>102.60363260658099</v>
      </c>
      <c r="K130" s="515">
        <f t="shared" si="54"/>
        <v>80.459524025061782</v>
      </c>
      <c r="L130" s="515">
        <f t="shared" si="54"/>
        <v>58.841389675461571</v>
      </c>
      <c r="M130" s="515">
        <f t="shared" si="54"/>
        <v>36.684856734663448</v>
      </c>
      <c r="N130" s="515">
        <f t="shared" si="54"/>
        <v>14.868858184326864</v>
      </c>
      <c r="O130" s="516">
        <f t="shared" si="54"/>
        <v>0</v>
      </c>
    </row>
    <row r="131" spans="1:16">
      <c r="B131" s="85" t="s">
        <v>726</v>
      </c>
      <c r="C131">
        <v>0.21</v>
      </c>
      <c r="G131" s="439" t="s">
        <v>654</v>
      </c>
      <c r="H131" s="439"/>
      <c r="I131" s="464">
        <f>I97+I114</f>
        <v>66.896932754220401</v>
      </c>
      <c r="J131" s="464">
        <f t="shared" si="54"/>
        <v>62.051271995400072</v>
      </c>
      <c r="K131" s="464">
        <f t="shared" si="54"/>
        <v>56.545054025754922</v>
      </c>
      <c r="L131" s="464">
        <f t="shared" si="54"/>
        <v>48.073045819324385</v>
      </c>
      <c r="M131" s="464">
        <f t="shared" si="54"/>
        <v>38.860258870267785</v>
      </c>
      <c r="N131" s="464">
        <f t="shared" si="54"/>
        <v>28.20418385123979</v>
      </c>
      <c r="O131" s="517">
        <f t="shared" si="54"/>
        <v>19.878635976874754</v>
      </c>
    </row>
    <row r="132" spans="1:16">
      <c r="B132" s="85" t="s">
        <v>653</v>
      </c>
      <c r="C132">
        <v>0.34</v>
      </c>
      <c r="G132" s="439" t="s">
        <v>678</v>
      </c>
      <c r="H132" s="439"/>
      <c r="I132" s="464">
        <f t="shared" ref="I132:O133" si="55">I98+I115</f>
        <v>21.145400345703319</v>
      </c>
      <c r="J132" s="464">
        <f t="shared" si="55"/>
        <v>16.375348743094662</v>
      </c>
      <c r="K132" s="464">
        <f t="shared" si="55"/>
        <v>11.853252444922497</v>
      </c>
      <c r="L132" s="464">
        <f t="shared" si="55"/>
        <v>7.5765921646282797</v>
      </c>
      <c r="M132" s="464">
        <f t="shared" si="55"/>
        <v>3.5477621314254546</v>
      </c>
      <c r="N132" s="464">
        <f t="shared" si="55"/>
        <v>0</v>
      </c>
      <c r="O132" s="517">
        <f t="shared" si="55"/>
        <v>0</v>
      </c>
    </row>
    <row r="133" spans="1:16" ht="17.25" customHeight="1">
      <c r="B133" s="85" t="s">
        <v>654</v>
      </c>
      <c r="C133">
        <v>0.25</v>
      </c>
      <c r="G133" s="439" t="s">
        <v>727</v>
      </c>
      <c r="H133" s="439"/>
      <c r="I133" s="464">
        <f t="shared" si="55"/>
        <v>0</v>
      </c>
      <c r="J133" s="464">
        <f t="shared" si="55"/>
        <v>0</v>
      </c>
      <c r="K133" s="464">
        <f t="shared" si="55"/>
        <v>0</v>
      </c>
      <c r="L133" s="464">
        <f t="shared" si="55"/>
        <v>0</v>
      </c>
      <c r="M133" s="464">
        <f t="shared" si="55"/>
        <v>0</v>
      </c>
      <c r="N133" s="464">
        <f t="shared" si="55"/>
        <v>0</v>
      </c>
      <c r="O133" s="517">
        <f t="shared" si="55"/>
        <v>0</v>
      </c>
    </row>
    <row r="134" spans="1:16" ht="17.25" thickBot="1">
      <c r="B134" s="86"/>
      <c r="C134" s="424"/>
      <c r="D134" s="424"/>
      <c r="E134" s="424"/>
      <c r="F134" s="424"/>
      <c r="G134" s="88" t="s">
        <v>729</v>
      </c>
      <c r="H134" s="88"/>
      <c r="I134" s="518">
        <f t="shared" ref="I134:O134" si="56">SUM(I130:I133)</f>
        <v>212.23695634121179</v>
      </c>
      <c r="J134" s="518">
        <f t="shared" si="56"/>
        <v>181.03025334507572</v>
      </c>
      <c r="K134" s="518">
        <f t="shared" si="56"/>
        <v>148.85783049573919</v>
      </c>
      <c r="L134" s="518">
        <f t="shared" si="56"/>
        <v>114.49102765941423</v>
      </c>
      <c r="M134" s="518">
        <f t="shared" si="56"/>
        <v>79.092877736356684</v>
      </c>
      <c r="N134" s="518">
        <f t="shared" si="56"/>
        <v>43.073042035566658</v>
      </c>
      <c r="O134" s="519">
        <f t="shared" si="56"/>
        <v>19.878635976874754</v>
      </c>
    </row>
    <row r="136" spans="1:16">
      <c r="M136" t="s">
        <v>734</v>
      </c>
      <c r="O136" s="455">
        <f>O124/O128</f>
        <v>0.28678396479935631</v>
      </c>
    </row>
    <row r="140" spans="1:16">
      <c r="A140" t="s">
        <v>735</v>
      </c>
    </row>
    <row r="141" spans="1:16">
      <c r="A141" t="s">
        <v>736</v>
      </c>
      <c r="C141" s="452">
        <v>139300</v>
      </c>
      <c r="D141" t="s">
        <v>737</v>
      </c>
      <c r="F141" t="s">
        <v>738</v>
      </c>
      <c r="G141" t="s">
        <v>739</v>
      </c>
    </row>
    <row r="142" spans="1:16">
      <c r="C142" s="453">
        <f>C141*10^7/860/1000000</f>
        <v>1619.7674418604649</v>
      </c>
      <c r="D142" t="s">
        <v>740</v>
      </c>
      <c r="P142" t="s">
        <v>741</v>
      </c>
    </row>
    <row r="143" spans="1:16">
      <c r="D143">
        <v>2050</v>
      </c>
      <c r="F143">
        <v>2020</v>
      </c>
      <c r="G143">
        <v>2020</v>
      </c>
      <c r="I143" t="s">
        <v>701</v>
      </c>
      <c r="J143" t="s">
        <v>718</v>
      </c>
      <c r="K143" t="s">
        <v>709</v>
      </c>
      <c r="L143" t="s">
        <v>705</v>
      </c>
      <c r="M143" t="s">
        <v>741</v>
      </c>
      <c r="O143" t="s">
        <v>742</v>
      </c>
      <c r="P143">
        <v>0</v>
      </c>
    </row>
    <row r="144" spans="1:16">
      <c r="A144" t="s">
        <v>646</v>
      </c>
      <c r="C144" s="452">
        <v>71200</v>
      </c>
      <c r="D144" s="453">
        <f>C144/860*10</f>
        <v>827.90697674418607</v>
      </c>
      <c r="F144" s="333">
        <f>J10</f>
        <v>562.64777000000004</v>
      </c>
      <c r="H144" t="s">
        <v>743</v>
      </c>
      <c r="I144">
        <v>0</v>
      </c>
      <c r="J144">
        <v>0</v>
      </c>
      <c r="K144">
        <v>0</v>
      </c>
      <c r="L144">
        <v>0</v>
      </c>
      <c r="M144">
        <f t="shared" ref="M144:M149" si="57">O144+P143</f>
        <v>0</v>
      </c>
      <c r="O144">
        <v>0</v>
      </c>
      <c r="P144">
        <v>1.5</v>
      </c>
    </row>
    <row r="145" spans="1:16">
      <c r="A145" t="s">
        <v>649</v>
      </c>
      <c r="C145" s="452">
        <f>C141-C144</f>
        <v>68100</v>
      </c>
      <c r="D145" s="453">
        <f>C145/860*10</f>
        <v>791.8604651162791</v>
      </c>
      <c r="F145" s="333">
        <f>I10</f>
        <v>933.219112</v>
      </c>
      <c r="H145" t="s">
        <v>744</v>
      </c>
      <c r="I145">
        <v>0</v>
      </c>
      <c r="J145">
        <v>0</v>
      </c>
      <c r="K145">
        <v>22.4</v>
      </c>
      <c r="L145">
        <v>1.7</v>
      </c>
      <c r="M145">
        <f t="shared" si="57"/>
        <v>1.5</v>
      </c>
      <c r="O145">
        <v>0</v>
      </c>
      <c r="P145">
        <v>3.1</v>
      </c>
    </row>
    <row r="146" spans="1:16">
      <c r="D146" s="285">
        <f>D145+D144</f>
        <v>1619.7674418604652</v>
      </c>
      <c r="F146" s="285">
        <f>F145+F144</f>
        <v>1495.866882</v>
      </c>
      <c r="G146" s="453">
        <f>148.7/860*10000</f>
        <v>1729.0697674418604</v>
      </c>
      <c r="H146" t="s">
        <v>745</v>
      </c>
      <c r="I146">
        <v>0</v>
      </c>
      <c r="J146">
        <v>0</v>
      </c>
      <c r="K146">
        <v>0.8</v>
      </c>
      <c r="L146">
        <v>0</v>
      </c>
      <c r="M146">
        <f t="shared" si="57"/>
        <v>3.1</v>
      </c>
      <c r="O146">
        <v>0</v>
      </c>
      <c r="P146">
        <v>14.3</v>
      </c>
    </row>
    <row r="147" spans="1:16">
      <c r="G147">
        <f>G146/F146</f>
        <v>1.1558981539387141</v>
      </c>
      <c r="H147" t="s">
        <v>746</v>
      </c>
      <c r="I147">
        <v>6.1</v>
      </c>
      <c r="J147">
        <v>0.5</v>
      </c>
      <c r="K147">
        <v>10</v>
      </c>
      <c r="L147">
        <v>1.4</v>
      </c>
      <c r="M147">
        <f t="shared" si="57"/>
        <v>25.3</v>
      </c>
      <c r="O147">
        <v>11</v>
      </c>
      <c r="P147">
        <v>5.7</v>
      </c>
    </row>
    <row r="148" spans="1:16">
      <c r="H148" t="s">
        <v>747</v>
      </c>
      <c r="I148">
        <v>0</v>
      </c>
      <c r="J148">
        <v>1.5</v>
      </c>
      <c r="K148">
        <v>22.8</v>
      </c>
      <c r="L148">
        <v>0.5</v>
      </c>
      <c r="M148">
        <f t="shared" si="57"/>
        <v>5.7</v>
      </c>
      <c r="O148">
        <v>0</v>
      </c>
      <c r="P148">
        <v>0</v>
      </c>
    </row>
    <row r="149" spans="1:16">
      <c r="H149" t="s">
        <v>659</v>
      </c>
      <c r="I149">
        <v>11.9</v>
      </c>
      <c r="J149">
        <v>1.3</v>
      </c>
      <c r="K149">
        <v>22.8</v>
      </c>
      <c r="L149">
        <v>0</v>
      </c>
      <c r="M149">
        <f t="shared" si="57"/>
        <v>0</v>
      </c>
      <c r="O149">
        <v>0</v>
      </c>
    </row>
    <row r="150" spans="1:16">
      <c r="H150" t="s">
        <v>647</v>
      </c>
      <c r="I150">
        <f>SUM(I144:I149)</f>
        <v>18</v>
      </c>
      <c r="J150">
        <f>SUM(J144:J149)</f>
        <v>3.3</v>
      </c>
      <c r="K150">
        <f>SUM(K144:K149)</f>
        <v>78.8</v>
      </c>
      <c r="L150">
        <f>SUM(L144:L149)</f>
        <v>3.5999999999999996</v>
      </c>
      <c r="M150">
        <f>SUM(M144:M149)</f>
        <v>35.6</v>
      </c>
    </row>
    <row r="152" spans="1:16">
      <c r="I152" s="118" t="s">
        <v>701</v>
      </c>
      <c r="J152" s="118" t="s">
        <v>718</v>
      </c>
      <c r="K152" s="118" t="s">
        <v>709</v>
      </c>
      <c r="L152" s="118" t="s">
        <v>705</v>
      </c>
      <c r="M152" t="s">
        <v>741</v>
      </c>
      <c r="N152" t="s">
        <v>647</v>
      </c>
    </row>
    <row r="153" spans="1:16">
      <c r="F153" s="285">
        <f>N170-D145</f>
        <v>-102.32558139534888</v>
      </c>
      <c r="H153" t="s">
        <v>743</v>
      </c>
      <c r="I153" s="520">
        <f>I144/860*10000</f>
        <v>0</v>
      </c>
      <c r="J153" s="520">
        <f t="shared" ref="J153:M159" si="58">J144/860*10000</f>
        <v>0</v>
      </c>
      <c r="K153" s="520">
        <f t="shared" si="58"/>
        <v>0</v>
      </c>
      <c r="L153" s="520">
        <f t="shared" si="58"/>
        <v>0</v>
      </c>
      <c r="M153" s="453">
        <f t="shared" si="58"/>
        <v>0</v>
      </c>
      <c r="N153" s="333">
        <f>SUM(I153:M153)</f>
        <v>0</v>
      </c>
    </row>
    <row r="154" spans="1:16">
      <c r="H154" t="s">
        <v>744</v>
      </c>
      <c r="I154" s="520">
        <f t="shared" ref="I154:I159" si="59">I145/860*10000</f>
        <v>0</v>
      </c>
      <c r="J154" s="520">
        <f t="shared" si="58"/>
        <v>0</v>
      </c>
      <c r="K154" s="520">
        <f t="shared" si="58"/>
        <v>260.46511627906972</v>
      </c>
      <c r="L154" s="520">
        <f t="shared" si="58"/>
        <v>19.767441860465116</v>
      </c>
      <c r="M154" s="453">
        <f t="shared" si="58"/>
        <v>17.441860465116278</v>
      </c>
      <c r="N154" s="333">
        <f t="shared" ref="N154:N159" si="60">SUM(I154:M154)</f>
        <v>297.67441860465112</v>
      </c>
    </row>
    <row r="155" spans="1:16">
      <c r="H155" t="s">
        <v>745</v>
      </c>
      <c r="I155" s="520">
        <f t="shared" si="59"/>
        <v>0</v>
      </c>
      <c r="J155" s="520">
        <f t="shared" si="58"/>
        <v>0</v>
      </c>
      <c r="K155" s="520">
        <f t="shared" si="58"/>
        <v>9.3023255813953494</v>
      </c>
      <c r="L155" s="520">
        <f t="shared" si="58"/>
        <v>0</v>
      </c>
      <c r="M155" s="453">
        <f t="shared" si="58"/>
        <v>36.04651162790698</v>
      </c>
      <c r="N155" s="333">
        <f t="shared" si="60"/>
        <v>45.348837209302332</v>
      </c>
    </row>
    <row r="156" spans="1:16">
      <c r="H156" t="s">
        <v>746</v>
      </c>
      <c r="I156" s="520">
        <f t="shared" si="59"/>
        <v>70.930232558139522</v>
      </c>
      <c r="J156" s="520">
        <f t="shared" si="58"/>
        <v>5.8139534883720927</v>
      </c>
      <c r="K156" s="520">
        <f t="shared" si="58"/>
        <v>116.27906976744185</v>
      </c>
      <c r="L156" s="520">
        <f t="shared" si="58"/>
        <v>16.279069767441857</v>
      </c>
      <c r="M156" s="453">
        <f t="shared" si="58"/>
        <v>294.18604651162792</v>
      </c>
      <c r="N156" s="333">
        <f t="shared" si="60"/>
        <v>503.48837209302326</v>
      </c>
    </row>
    <row r="157" spans="1:16">
      <c r="H157" t="s">
        <v>747</v>
      </c>
      <c r="I157" s="520">
        <f t="shared" si="59"/>
        <v>0</v>
      </c>
      <c r="J157" s="520">
        <f t="shared" si="58"/>
        <v>17.441860465116278</v>
      </c>
      <c r="K157" s="520">
        <f t="shared" si="58"/>
        <v>265.11627906976747</v>
      </c>
      <c r="L157" s="520">
        <f t="shared" si="58"/>
        <v>5.8139534883720927</v>
      </c>
      <c r="M157" s="453">
        <f t="shared" si="58"/>
        <v>66.279069767441868</v>
      </c>
      <c r="N157" s="333">
        <f t="shared" si="60"/>
        <v>354.6511627906977</v>
      </c>
    </row>
    <row r="158" spans="1:16">
      <c r="H158" t="s">
        <v>659</v>
      </c>
      <c r="I158" s="520">
        <f t="shared" si="59"/>
        <v>138.37209302325581</v>
      </c>
      <c r="J158" s="520">
        <f t="shared" si="58"/>
        <v>15.116279069767444</v>
      </c>
      <c r="K158" s="520">
        <f t="shared" si="58"/>
        <v>265.11627906976747</v>
      </c>
      <c r="L158" s="520">
        <f t="shared" si="58"/>
        <v>0</v>
      </c>
      <c r="M158" s="453">
        <f t="shared" si="58"/>
        <v>0</v>
      </c>
      <c r="N158" s="333">
        <f t="shared" si="60"/>
        <v>418.60465116279073</v>
      </c>
    </row>
    <row r="159" spans="1:16">
      <c r="H159" t="s">
        <v>647</v>
      </c>
      <c r="I159" s="520">
        <f t="shared" si="59"/>
        <v>209.30232558139534</v>
      </c>
      <c r="J159" s="520">
        <f t="shared" si="58"/>
        <v>38.372093023255808</v>
      </c>
      <c r="K159" s="520">
        <f t="shared" si="58"/>
        <v>916.2790697674418</v>
      </c>
      <c r="L159" s="520">
        <f t="shared" si="58"/>
        <v>41.860465116279066</v>
      </c>
      <c r="M159" s="453">
        <f t="shared" si="58"/>
        <v>413.95348837209309</v>
      </c>
      <c r="N159" s="333">
        <f t="shared" si="60"/>
        <v>1619.7674418604652</v>
      </c>
    </row>
    <row r="160" spans="1:16" ht="17.25" thickBot="1"/>
    <row r="161" spans="1:17">
      <c r="H161" s="90" t="s">
        <v>649</v>
      </c>
      <c r="I161" s="82"/>
      <c r="J161" s="82"/>
      <c r="K161" s="82"/>
      <c r="L161" s="82"/>
      <c r="M161" s="82"/>
      <c r="N161" s="26"/>
    </row>
    <row r="162" spans="1:17">
      <c r="H162" s="85"/>
      <c r="I162" s="118" t="s">
        <v>701</v>
      </c>
      <c r="J162" s="118" t="s">
        <v>718</v>
      </c>
      <c r="K162" s="118" t="s">
        <v>709</v>
      </c>
      <c r="L162" s="118" t="s">
        <v>705</v>
      </c>
      <c r="M162" t="s">
        <v>741</v>
      </c>
      <c r="N162" s="30" t="s">
        <v>647</v>
      </c>
      <c r="P162" t="s">
        <v>748</v>
      </c>
    </row>
    <row r="163" spans="1:17">
      <c r="H163" s="85" t="s">
        <v>528</v>
      </c>
      <c r="N163" s="521">
        <f t="shared" ref="N163:N168" si="61">SUM(I163:M163)</f>
        <v>0</v>
      </c>
      <c r="P163" s="285">
        <f>K164+L164</f>
        <v>280.23255813953483</v>
      </c>
      <c r="Q163" t="s">
        <v>744</v>
      </c>
    </row>
    <row r="164" spans="1:17">
      <c r="H164" s="85" t="s">
        <v>529</v>
      </c>
      <c r="K164" s="333">
        <f>K154</f>
        <v>260.46511627906972</v>
      </c>
      <c r="L164" s="333">
        <f>L154</f>
        <v>19.767441860465116</v>
      </c>
      <c r="N164" s="521">
        <f t="shared" si="61"/>
        <v>280.23255813953483</v>
      </c>
    </row>
    <row r="165" spans="1:17">
      <c r="H165" s="85" t="s">
        <v>480</v>
      </c>
      <c r="N165" s="521">
        <f t="shared" si="61"/>
        <v>0</v>
      </c>
    </row>
    <row r="166" spans="1:17">
      <c r="H166" s="85" t="s">
        <v>312</v>
      </c>
      <c r="N166" s="521">
        <f t="shared" si="61"/>
        <v>0</v>
      </c>
      <c r="P166" s="285">
        <f>K167+L167</f>
        <v>108.14395348837209</v>
      </c>
      <c r="Q166" t="s">
        <v>747</v>
      </c>
    </row>
    <row r="167" spans="1:17">
      <c r="H167" s="85" t="s">
        <v>645</v>
      </c>
      <c r="K167" s="333">
        <v>102.33</v>
      </c>
      <c r="L167" s="333">
        <f>L157</f>
        <v>5.8139534883720927</v>
      </c>
      <c r="N167" s="521">
        <f t="shared" si="61"/>
        <v>108.14395348837209</v>
      </c>
      <c r="P167" s="285">
        <f>K168+L168</f>
        <v>265.11627906976747</v>
      </c>
      <c r="Q167" t="s">
        <v>659</v>
      </c>
    </row>
    <row r="168" spans="1:17">
      <c r="H168" s="85" t="s">
        <v>8</v>
      </c>
      <c r="I168" s="333">
        <f>I158</f>
        <v>138.37209302325581</v>
      </c>
      <c r="K168" s="333">
        <f>K158</f>
        <v>265.11627906976747</v>
      </c>
      <c r="N168" s="521">
        <f t="shared" si="61"/>
        <v>403.48837209302326</v>
      </c>
    </row>
    <row r="169" spans="1:17">
      <c r="H169" s="85" t="s">
        <v>368</v>
      </c>
      <c r="I169" s="522">
        <f>SUM(I163:I168)</f>
        <v>138.37209302325581</v>
      </c>
      <c r="J169" s="522">
        <f>SUM(J163:J168)</f>
        <v>0</v>
      </c>
      <c r="K169" s="522">
        <f>SUM(K163:K168)</f>
        <v>627.91139534883723</v>
      </c>
      <c r="L169" s="522">
        <f>SUM(L163:L168)</f>
        <v>25.581395348837209</v>
      </c>
      <c r="N169" s="521">
        <f>SUM(I169:M169)</f>
        <v>791.86488372093027</v>
      </c>
    </row>
    <row r="170" spans="1:17" ht="17.25" thickBot="1">
      <c r="H170" s="86"/>
      <c r="I170" s="424"/>
      <c r="J170" s="424"/>
      <c r="K170" s="424"/>
      <c r="L170" s="424"/>
      <c r="M170" s="424"/>
      <c r="N170" s="523">
        <v>689.53488372093022</v>
      </c>
    </row>
    <row r="171" spans="1:17">
      <c r="H171" t="s">
        <v>646</v>
      </c>
    </row>
    <row r="172" spans="1:17">
      <c r="E172">
        <v>2020</v>
      </c>
      <c r="I172" s="118" t="s">
        <v>701</v>
      </c>
      <c r="J172" s="118" t="s">
        <v>718</v>
      </c>
      <c r="K172" s="118" t="s">
        <v>709</v>
      </c>
      <c r="L172" s="118" t="s">
        <v>705</v>
      </c>
      <c r="M172" t="s">
        <v>741</v>
      </c>
      <c r="N172" t="s">
        <v>647</v>
      </c>
    </row>
    <row r="173" spans="1:17">
      <c r="A173" t="s">
        <v>743</v>
      </c>
      <c r="B173" s="333">
        <f t="shared" ref="B173:B178" si="62">K4</f>
        <v>256.12748999999997</v>
      </c>
      <c r="C173">
        <f>F173/B173</f>
        <v>1.4527648838311498</v>
      </c>
      <c r="D173" t="s">
        <v>528</v>
      </c>
      <c r="E173">
        <v>32</v>
      </c>
      <c r="F173" s="453">
        <f>E173/860*10000</f>
        <v>372.09302325581393</v>
      </c>
      <c r="H173" t="s">
        <v>528</v>
      </c>
      <c r="I173" s="292">
        <f t="shared" ref="I173:N173" si="63">I153-I163</f>
        <v>0</v>
      </c>
      <c r="J173" s="292">
        <f t="shared" si="63"/>
        <v>0</v>
      </c>
      <c r="K173" s="292">
        <f t="shared" si="63"/>
        <v>0</v>
      </c>
      <c r="L173" s="292">
        <f t="shared" si="63"/>
        <v>0</v>
      </c>
      <c r="M173" s="292">
        <f t="shared" si="63"/>
        <v>0</v>
      </c>
      <c r="N173" s="292">
        <f t="shared" si="63"/>
        <v>0</v>
      </c>
    </row>
    <row r="174" spans="1:17">
      <c r="A174" t="s">
        <v>744</v>
      </c>
      <c r="B174" s="333">
        <f t="shared" si="62"/>
        <v>806.78472999999997</v>
      </c>
      <c r="C174">
        <f>F174/B174</f>
        <v>1.0737425208425078</v>
      </c>
      <c r="D174" t="s">
        <v>529</v>
      </c>
      <c r="E174">
        <v>74.5</v>
      </c>
      <c r="F174" s="453">
        <f t="shared" ref="F174:F179" si="64">E174/860*10000</f>
        <v>866.27906976744191</v>
      </c>
      <c r="H174" t="s">
        <v>529</v>
      </c>
      <c r="I174" s="292">
        <f t="shared" ref="I174:N178" si="65">I154-I164</f>
        <v>0</v>
      </c>
      <c r="J174" s="292">
        <f t="shared" si="65"/>
        <v>0</v>
      </c>
      <c r="K174" s="292">
        <f t="shared" si="65"/>
        <v>0</v>
      </c>
      <c r="L174" s="292">
        <f t="shared" si="65"/>
        <v>0</v>
      </c>
      <c r="M174" s="292">
        <f t="shared" si="65"/>
        <v>17.441860465116278</v>
      </c>
      <c r="N174" s="292">
        <f t="shared" si="65"/>
        <v>17.441860465116292</v>
      </c>
    </row>
    <row r="175" spans="1:17">
      <c r="A175" t="s">
        <v>749</v>
      </c>
      <c r="B175" s="333">
        <f t="shared" si="62"/>
        <v>87.295942999999994</v>
      </c>
      <c r="C175">
        <f>F175/B175</f>
        <v>1.6783326105656107</v>
      </c>
      <c r="D175" t="s">
        <v>480</v>
      </c>
      <c r="E175">
        <v>12.6</v>
      </c>
      <c r="F175" s="453">
        <f t="shared" si="64"/>
        <v>146.51162790697674</v>
      </c>
      <c r="H175" t="s">
        <v>480</v>
      </c>
      <c r="I175" s="292">
        <f t="shared" si="65"/>
        <v>0</v>
      </c>
      <c r="J175" s="292">
        <f t="shared" si="65"/>
        <v>0</v>
      </c>
      <c r="K175" s="292">
        <f t="shared" si="65"/>
        <v>9.3023255813953494</v>
      </c>
      <c r="L175" s="292">
        <f t="shared" si="65"/>
        <v>0</v>
      </c>
      <c r="M175" s="292">
        <f t="shared" si="65"/>
        <v>36.04651162790698</v>
      </c>
      <c r="N175" s="292">
        <f t="shared" si="65"/>
        <v>45.348837209302332</v>
      </c>
    </row>
    <row r="176" spans="1:17">
      <c r="A176" t="s">
        <v>746</v>
      </c>
      <c r="B176" s="333">
        <f t="shared" si="62"/>
        <v>274.43311</v>
      </c>
      <c r="C176">
        <f>F176/B176</f>
        <v>0.97028769512338309</v>
      </c>
      <c r="D176" t="s">
        <v>312</v>
      </c>
      <c r="E176">
        <v>22.9</v>
      </c>
      <c r="F176" s="453">
        <f t="shared" si="64"/>
        <v>266.27906976744185</v>
      </c>
      <c r="H176" t="s">
        <v>312</v>
      </c>
      <c r="I176" s="292">
        <f t="shared" si="65"/>
        <v>70.930232558139522</v>
      </c>
      <c r="J176" s="292">
        <f t="shared" si="65"/>
        <v>5.8139534883720927</v>
      </c>
      <c r="K176" s="292">
        <f t="shared" si="65"/>
        <v>116.27906976744185</v>
      </c>
      <c r="L176" s="292">
        <f t="shared" si="65"/>
        <v>16.279069767441857</v>
      </c>
      <c r="M176" s="292">
        <f t="shared" si="65"/>
        <v>294.18604651162792</v>
      </c>
      <c r="N176" s="292">
        <f t="shared" si="65"/>
        <v>503.48837209302326</v>
      </c>
    </row>
    <row r="177" spans="1:17">
      <c r="A177" t="s">
        <v>750</v>
      </c>
      <c r="B177" s="333">
        <f t="shared" si="62"/>
        <v>33.726999999999997</v>
      </c>
      <c r="C177">
        <f>F177/(B177+B178)</f>
        <v>1.0938056948616062</v>
      </c>
      <c r="D177" t="s">
        <v>645</v>
      </c>
      <c r="E177">
        <v>6.7</v>
      </c>
      <c r="F177" s="453">
        <f t="shared" si="64"/>
        <v>77.906976744186053</v>
      </c>
      <c r="H177" t="s">
        <v>645</v>
      </c>
      <c r="I177" s="292">
        <f t="shared" si="65"/>
        <v>0</v>
      </c>
      <c r="J177" s="292">
        <f t="shared" si="65"/>
        <v>17.441860465116278</v>
      </c>
      <c r="K177" s="292">
        <f t="shared" si="65"/>
        <v>162.78627906976749</v>
      </c>
      <c r="L177" s="292">
        <f t="shared" si="65"/>
        <v>0</v>
      </c>
      <c r="M177" s="292">
        <f t="shared" si="65"/>
        <v>66.279069767441868</v>
      </c>
      <c r="N177" s="292">
        <f t="shared" si="65"/>
        <v>246.50720930232561</v>
      </c>
      <c r="P177" t="s">
        <v>751</v>
      </c>
      <c r="Q177" s="108" t="s">
        <v>752</v>
      </c>
    </row>
    <row r="178" spans="1:17">
      <c r="A178" t="s">
        <v>741</v>
      </c>
      <c r="B178" s="333">
        <f t="shared" si="62"/>
        <v>37.498609000000002</v>
      </c>
      <c r="D178" t="s">
        <v>8</v>
      </c>
      <c r="E178">
        <v>0</v>
      </c>
      <c r="F178" s="453">
        <f t="shared" si="64"/>
        <v>0</v>
      </c>
      <c r="H178" t="s">
        <v>8</v>
      </c>
      <c r="I178" s="292">
        <f t="shared" si="65"/>
        <v>0</v>
      </c>
      <c r="J178" s="292">
        <f t="shared" si="65"/>
        <v>15.116279069767444</v>
      </c>
      <c r="K178" s="292">
        <f t="shared" si="65"/>
        <v>0</v>
      </c>
      <c r="L178" s="292">
        <f t="shared" si="65"/>
        <v>0</v>
      </c>
      <c r="M178" s="292">
        <f t="shared" si="65"/>
        <v>0</v>
      </c>
      <c r="N178" s="292">
        <f t="shared" si="65"/>
        <v>15.116279069767472</v>
      </c>
      <c r="O178" s="292">
        <f>N178+N177</f>
        <v>261.62348837209311</v>
      </c>
    </row>
    <row r="179" spans="1:17">
      <c r="E179">
        <f>SUM(E173:E178)</f>
        <v>148.69999999999999</v>
      </c>
      <c r="F179" s="453">
        <f t="shared" si="64"/>
        <v>1729.0697674418604</v>
      </c>
      <c r="H179" t="s">
        <v>368</v>
      </c>
      <c r="I179" s="520">
        <f>SUM(I173:I178)</f>
        <v>70.930232558139522</v>
      </c>
      <c r="J179" s="520">
        <f>SUM(J173:J178)</f>
        <v>38.372093023255815</v>
      </c>
      <c r="K179" s="520">
        <f>SUM(K173:K178)</f>
        <v>288.36767441860468</v>
      </c>
      <c r="L179" s="520">
        <f>SUM(L173:L178)</f>
        <v>16.279069767441857</v>
      </c>
      <c r="M179" s="520">
        <f>SUM(M173:M178)</f>
        <v>413.95348837209303</v>
      </c>
      <c r="N179" s="333">
        <f>SUM(I179:M179)</f>
        <v>827.9025581395349</v>
      </c>
      <c r="O179" s="292">
        <f>O178-industry_C!N17</f>
        <v>185.82793271620096</v>
      </c>
    </row>
  </sheetData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02D6-99BD-42B7-A446-1B7AD20D6786}">
  <sheetPr codeName="Sheet131"/>
  <dimension ref="A1:Y67"/>
  <sheetViews>
    <sheetView zoomScale="85" zoomScaleNormal="85" workbookViewId="0">
      <selection activeCell="V84" sqref="V84"/>
    </sheetView>
  </sheetViews>
  <sheetFormatPr defaultRowHeight="16.5"/>
  <cols>
    <col min="19" max="19" width="9.875" bestFit="1" customWidth="1"/>
    <col min="20" max="20" width="9.125" bestFit="1" customWidth="1"/>
  </cols>
  <sheetData>
    <row r="1" spans="1:25">
      <c r="A1" t="s">
        <v>398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Q1" t="s">
        <v>215</v>
      </c>
      <c r="R1">
        <v>0.65</v>
      </c>
    </row>
    <row r="2" spans="1:25">
      <c r="A2" t="s">
        <v>416</v>
      </c>
      <c r="D2">
        <f>'Industry demand'!E15</f>
        <v>0.05</v>
      </c>
      <c r="E2" t="s">
        <v>417</v>
      </c>
      <c r="F2" t="s">
        <v>405</v>
      </c>
      <c r="G2" s="449">
        <f>'Industry demand'!H15</f>
        <v>128.25492165167705</v>
      </c>
      <c r="H2" s="449">
        <f>'Industry demand'!I15</f>
        <v>128.25492165167705</v>
      </c>
      <c r="I2" s="449">
        <f t="shared" ref="I2:I7" si="0">H2*(1-$D$2)</f>
        <v>121.84217556909319</v>
      </c>
      <c r="J2" s="449">
        <f>I25*(1-$D$2)</f>
        <v>94.022313650827385</v>
      </c>
      <c r="K2" s="449">
        <f>J25*(1-$D$2)</f>
        <v>67.669452787399436</v>
      </c>
      <c r="L2" s="449">
        <f>K25*(1-$D$2)</f>
        <v>42.786225807274512</v>
      </c>
      <c r="M2" s="449">
        <f t="shared" ref="M2:N4" si="1">IF((L25*(1-$D$2))&gt;0,L25*(1-$D$2),0)</f>
        <v>19.411127493262473</v>
      </c>
      <c r="N2" s="449">
        <f t="shared" si="1"/>
        <v>0</v>
      </c>
      <c r="Q2" t="s">
        <v>393</v>
      </c>
      <c r="R2">
        <v>0.8</v>
      </c>
    </row>
    <row r="3" spans="1:25">
      <c r="F3" t="s">
        <v>293</v>
      </c>
      <c r="G3" s="449">
        <f>'Industry demand'!H16</f>
        <v>44.76813747987314</v>
      </c>
      <c r="H3" s="449">
        <f>'Industry demand'!I16+'Industry demand'!$N$174</f>
        <v>62.209997944989432</v>
      </c>
      <c r="I3" s="449">
        <f t="shared" si="0"/>
        <v>59.099498047739957</v>
      </c>
      <c r="J3" s="449">
        <f t="shared" ref="J3:N7" si="2">I26*(1-$D$2)</f>
        <v>45.734695550101677</v>
      </c>
      <c r="K3" s="449">
        <f t="shared" si="2"/>
        <v>33.066586644708302</v>
      </c>
      <c r="L3" s="449">
        <f>IF((K26*(1-$D$2))&gt;0,K26*(1-$D$2),0)</f>
        <v>21.089796879121664</v>
      </c>
      <c r="M3" s="449">
        <f t="shared" si="1"/>
        <v>9.8134324024097257</v>
      </c>
      <c r="N3" s="449">
        <f t="shared" si="1"/>
        <v>0</v>
      </c>
      <c r="Q3" t="s">
        <v>395</v>
      </c>
      <c r="R3">
        <v>0.65</v>
      </c>
    </row>
    <row r="4" spans="1:25">
      <c r="F4" t="s">
        <v>406</v>
      </c>
      <c r="G4" s="449">
        <f>'Industry demand'!H17</f>
        <v>146.04121980788958</v>
      </c>
      <c r="H4" s="449">
        <f>'Industry demand'!I17-'Industry demand'!$N$175</f>
        <v>100.69238259858724</v>
      </c>
      <c r="I4" s="449">
        <f t="shared" si="0"/>
        <v>95.657763468657876</v>
      </c>
      <c r="J4" s="449">
        <f t="shared" si="2"/>
        <v>74.078958599713943</v>
      </c>
      <c r="K4" s="449">
        <f t="shared" si="2"/>
        <v>53.621856298458908</v>
      </c>
      <c r="L4" s="449">
        <f>IF((K27*(1-$D$2))&gt;0,K27*(1-$D$2),0)</f>
        <v>34.275059792366022</v>
      </c>
      <c r="M4" s="449">
        <f t="shared" si="1"/>
        <v>16.049400118353248</v>
      </c>
      <c r="N4" s="449">
        <f t="shared" si="1"/>
        <v>0</v>
      </c>
      <c r="Q4" t="s">
        <v>396</v>
      </c>
      <c r="R4">
        <v>1</v>
      </c>
    </row>
    <row r="5" spans="1:25">
      <c r="F5" t="s">
        <v>351</v>
      </c>
      <c r="G5" s="449">
        <f>'Industry demand'!H18</f>
        <v>266.27906976744185</v>
      </c>
      <c r="H5" s="449">
        <f>'Industry demand'!I18</f>
        <v>266.27906976744185</v>
      </c>
      <c r="I5" s="449">
        <f t="shared" si="0"/>
        <v>252.96511627906975</v>
      </c>
      <c r="J5" s="449">
        <f t="shared" si="2"/>
        <v>305.07265575883201</v>
      </c>
      <c r="K5" s="449">
        <f t="shared" si="2"/>
        <v>336.49995223902289</v>
      </c>
      <c r="L5" s="449">
        <f t="shared" si="2"/>
        <v>366.55023729332873</v>
      </c>
      <c r="M5" s="449">
        <f t="shared" si="2"/>
        <v>392.91809835919804</v>
      </c>
      <c r="N5" s="449">
        <f t="shared" si="2"/>
        <v>413.44113947623254</v>
      </c>
      <c r="Q5" t="s">
        <v>397</v>
      </c>
      <c r="R5">
        <v>3</v>
      </c>
    </row>
    <row r="6" spans="1:25">
      <c r="F6" t="s">
        <v>407</v>
      </c>
      <c r="G6" s="449">
        <f>'Industry demand'!H19</f>
        <v>36.890784670597391</v>
      </c>
      <c r="H6" s="449">
        <f>'Industry demand'!I19</f>
        <v>36.890784670597391</v>
      </c>
      <c r="I6" s="449">
        <f t="shared" si="0"/>
        <v>35.046245437067519</v>
      </c>
      <c r="J6" s="449">
        <f t="shared" si="2"/>
        <v>35.685645713934626</v>
      </c>
      <c r="K6" s="449">
        <f t="shared" si="2"/>
        <v>38.684788525678862</v>
      </c>
      <c r="L6" s="449">
        <f t="shared" si="2"/>
        <v>43.925686745556369</v>
      </c>
      <c r="M6" s="449">
        <f t="shared" si="2"/>
        <v>51.296252603160482</v>
      </c>
      <c r="N6" s="449">
        <f t="shared" si="2"/>
        <v>60.69000271660488</v>
      </c>
      <c r="Q6" t="s">
        <v>292</v>
      </c>
      <c r="R6">
        <v>0.85</v>
      </c>
    </row>
    <row r="7" spans="1:25">
      <c r="F7" t="s">
        <v>408</v>
      </c>
      <c r="G7" s="449">
        <f>'Industry demand'!H20</f>
        <v>41.012375785519303</v>
      </c>
      <c r="H7" s="449">
        <f>'Industry demand'!I20</f>
        <v>41.012375785519303</v>
      </c>
      <c r="I7" s="449">
        <f t="shared" si="0"/>
        <v>38.961756996243338</v>
      </c>
      <c r="J7" s="449">
        <f t="shared" si="2"/>
        <v>43.438099908533715</v>
      </c>
      <c r="K7" s="449">
        <f t="shared" si="2"/>
        <v>54.402417055883419</v>
      </c>
      <c r="L7" s="449">
        <f t="shared" si="2"/>
        <v>71.35962948499656</v>
      </c>
      <c r="M7" s="449">
        <f t="shared" si="2"/>
        <v>93.75760508939257</v>
      </c>
      <c r="N7" s="449">
        <f t="shared" si="2"/>
        <v>120.98206565018751</v>
      </c>
    </row>
    <row r="8" spans="1:25">
      <c r="F8" t="s">
        <v>394</v>
      </c>
      <c r="G8" s="449">
        <f>SUM(G2:G7)</f>
        <v>663.24650916299845</v>
      </c>
      <c r="H8" s="449">
        <f t="shared" ref="H8:N8" si="3">SUM(H2:H7)</f>
        <v>635.33953241881238</v>
      </c>
      <c r="I8" s="449">
        <f t="shared" si="3"/>
        <v>603.5725557978717</v>
      </c>
      <c r="J8" s="449">
        <f t="shared" si="3"/>
        <v>598.0323691819433</v>
      </c>
      <c r="K8" s="449">
        <f t="shared" si="3"/>
        <v>583.94505355115189</v>
      </c>
      <c r="L8" s="449">
        <f t="shared" si="3"/>
        <v>579.98663600264388</v>
      </c>
      <c r="M8" s="449">
        <f t="shared" si="3"/>
        <v>583.24591606577656</v>
      </c>
      <c r="N8" s="449">
        <f t="shared" si="3"/>
        <v>595.11320784302484</v>
      </c>
    </row>
    <row r="9" spans="1:25">
      <c r="G9" s="449"/>
      <c r="H9" s="449"/>
      <c r="I9" s="449"/>
      <c r="J9" s="449"/>
      <c r="K9" s="449"/>
      <c r="L9" s="449"/>
      <c r="M9" s="449"/>
      <c r="N9" s="449"/>
    </row>
    <row r="10" spans="1:25">
      <c r="G10" s="449"/>
      <c r="H10" s="449"/>
      <c r="I10" s="449"/>
      <c r="J10" s="449"/>
      <c r="K10" s="449"/>
      <c r="L10" s="449"/>
      <c r="M10" s="449"/>
      <c r="N10" s="449"/>
    </row>
    <row r="11" spans="1:25">
      <c r="G11" s="449"/>
      <c r="H11" s="449"/>
      <c r="I11" s="449"/>
      <c r="J11" s="449"/>
      <c r="K11" s="449"/>
      <c r="L11" s="449"/>
      <c r="M11" s="449"/>
      <c r="N11" s="449"/>
      <c r="R11" t="s">
        <v>651</v>
      </c>
    </row>
    <row r="12" spans="1:25">
      <c r="A12" s="121" t="s">
        <v>652</v>
      </c>
      <c r="B12" s="121"/>
      <c r="C12" s="121"/>
      <c r="D12" s="121"/>
      <c r="E12" s="121"/>
      <c r="F12" s="121"/>
      <c r="G12" s="121"/>
      <c r="H12" s="121">
        <v>2020</v>
      </c>
      <c r="I12" s="121">
        <v>2025</v>
      </c>
      <c r="J12" s="121">
        <v>2030</v>
      </c>
      <c r="K12" s="121">
        <v>2035</v>
      </c>
      <c r="L12" s="121">
        <v>2040</v>
      </c>
      <c r="M12" s="121">
        <v>2045</v>
      </c>
      <c r="N12" s="121">
        <v>2050</v>
      </c>
      <c r="R12" s="131"/>
      <c r="S12" s="131"/>
      <c r="T12" s="131">
        <v>1</v>
      </c>
      <c r="U12" s="131">
        <v>2</v>
      </c>
      <c r="V12" s="131">
        <v>3</v>
      </c>
      <c r="W12" s="131">
        <v>4</v>
      </c>
      <c r="X12" s="131">
        <v>5</v>
      </c>
      <c r="Y12" s="131">
        <v>6</v>
      </c>
    </row>
    <row r="13" spans="1:25">
      <c r="A13" s="121"/>
      <c r="B13" s="121"/>
      <c r="C13" s="121"/>
      <c r="D13" s="121"/>
      <c r="E13" s="121"/>
      <c r="F13" s="121" t="s">
        <v>405</v>
      </c>
      <c r="G13" s="450">
        <f>'Industry demand'!H26</f>
        <v>128.25492165167705</v>
      </c>
      <c r="H13" s="450">
        <f t="shared" ref="H13:H18" si="4">H2</f>
        <v>128.25492165167705</v>
      </c>
      <c r="I13" s="450">
        <f t="shared" ref="I13:K14" si="5">I2-$Q$19*(I2/(I$2+I$3+I$4+I$7))/$R1</f>
        <v>120.34667674983466</v>
      </c>
      <c r="J13" s="450">
        <f t="shared" si="5"/>
        <v>92.606823209384189</v>
      </c>
      <c r="K13" s="450">
        <f t="shared" si="5"/>
        <v>66.413952703989523</v>
      </c>
      <c r="L13" s="450">
        <f t="shared" ref="L13:N14" si="6">IF((L2-$Q$19*(L2/(L$2+L$3+L$4+L$7))/$R1)&gt;0,L2-$Q$19*(L2/(L$2+L$3+L$4+L$7))/$R1,0)</f>
        <v>41.80858605766106</v>
      </c>
      <c r="M13" s="450">
        <f t="shared" si="6"/>
        <v>18.87036150256613</v>
      </c>
      <c r="N13" s="450">
        <f t="shared" si="6"/>
        <v>0</v>
      </c>
      <c r="R13" s="131" t="s">
        <v>653</v>
      </c>
      <c r="S13" s="357">
        <f>N13/6*Industry_scenario!$I$43</f>
        <v>0</v>
      </c>
      <c r="T13" s="357">
        <f>S13*R1</f>
        <v>0</v>
      </c>
      <c r="U13" s="131"/>
      <c r="V13" s="131"/>
      <c r="W13" s="131"/>
      <c r="X13" s="131"/>
      <c r="Y13" s="131"/>
    </row>
    <row r="14" spans="1:25">
      <c r="A14" s="121"/>
      <c r="B14" s="121"/>
      <c r="C14" s="121"/>
      <c r="D14" s="121"/>
      <c r="E14" s="121"/>
      <c r="F14" s="121" t="s">
        <v>293</v>
      </c>
      <c r="G14" s="450">
        <f>'Industry demand'!H27</f>
        <v>44.76813747987314</v>
      </c>
      <c r="H14" s="450">
        <f t="shared" si="4"/>
        <v>62.209997944989432</v>
      </c>
      <c r="I14" s="450">
        <f t="shared" si="5"/>
        <v>58.51011778041228</v>
      </c>
      <c r="J14" s="450">
        <f t="shared" si="5"/>
        <v>45.175266301050833</v>
      </c>
      <c r="K14" s="450">
        <f t="shared" si="5"/>
        <v>32.568119179380695</v>
      </c>
      <c r="L14" s="450">
        <f t="shared" si="6"/>
        <v>20.698261835473389</v>
      </c>
      <c r="M14" s="450">
        <f t="shared" si="6"/>
        <v>9.5913046033489344</v>
      </c>
      <c r="N14" s="450">
        <f t="shared" si="6"/>
        <v>0</v>
      </c>
      <c r="R14" s="131" t="s">
        <v>654</v>
      </c>
      <c r="S14" s="357">
        <f>(I14-'Industry demand'!N174)/6*Industry_scenario!$I$43</f>
        <v>6.8447095525493316</v>
      </c>
      <c r="T14" s="357">
        <f>S14*R2</f>
        <v>5.4757676420394654</v>
      </c>
      <c r="U14" s="131"/>
      <c r="V14" s="131"/>
      <c r="W14" s="131"/>
      <c r="X14" s="131"/>
      <c r="Y14" s="131"/>
    </row>
    <row r="15" spans="1:25">
      <c r="A15" s="121"/>
      <c r="B15" s="121"/>
      <c r="C15" s="121"/>
      <c r="D15" s="121"/>
      <c r="E15" s="121"/>
      <c r="F15" s="121" t="s">
        <v>406</v>
      </c>
      <c r="G15" s="450">
        <f>'Industry demand'!H28</f>
        <v>146.04121980788958</v>
      </c>
      <c r="H15" s="450">
        <f t="shared" si="4"/>
        <v>100.69238259858724</v>
      </c>
      <c r="I15" s="450">
        <f>I4-$Q$19*(I4/(I$2+I$3+I$4+I$7))/$R6</f>
        <v>94.759914924024841</v>
      </c>
      <c r="J15" s="450">
        <f>J4-$Q$19*(J4/(J$2+J$3+J$4+J$7))/$R6</f>
        <v>73.226123027966906</v>
      </c>
      <c r="K15" s="450">
        <f>K4-$Q$19*(K4/(K$2+K$3+K$4+K$7))/$R6</f>
        <v>52.86107407418492</v>
      </c>
      <c r="L15" s="450">
        <f>IF((L4-$Q$19*(L4/(L$2+L$3+L$4+L$7))/$R6)&gt;0,L4-$Q$19*(L4/(L$2+L$3+L$4+L$7))/$R6,0)</f>
        <v>33.676169154171468</v>
      </c>
      <c r="M15" s="450">
        <f>IF((M4-$Q$19*(M4/(M$2+M$3+M$4+M$7))/$R6)&gt;0,M4-$Q$19*(M4/(M$2+M$3+M$4+M$7))/$R6,0)</f>
        <v>15.707490086245164</v>
      </c>
      <c r="N15" s="450">
        <f>IF((N4-$Q$19*(N4/(N$2+N$3+N$4+N$7))/$R6)&gt;0,N4-$Q$19*(N4/(N$2+N$3+N$4+N$7))/$R6,0)</f>
        <v>0</v>
      </c>
      <c r="R15" s="131" t="s">
        <v>655</v>
      </c>
      <c r="S15" s="357">
        <f>(I15-'Industry demand'!N175)/6*Industry_scenario!$I$43</f>
        <v>8.2351796191204176</v>
      </c>
      <c r="T15" s="357">
        <f>S15*R6</f>
        <v>6.9999026762523551</v>
      </c>
      <c r="U15" s="131"/>
      <c r="V15" s="131"/>
      <c r="W15" s="131"/>
      <c r="X15" s="131"/>
      <c r="Y15" s="131"/>
    </row>
    <row r="16" spans="1:25">
      <c r="A16" s="121"/>
      <c r="B16" s="121"/>
      <c r="C16" s="121"/>
      <c r="D16" s="121"/>
      <c r="E16" s="121"/>
      <c r="F16" s="121" t="s">
        <v>351</v>
      </c>
      <c r="G16" s="450">
        <f>'Industry demand'!H29</f>
        <v>266.27906976744185</v>
      </c>
      <c r="H16" s="450">
        <f t="shared" si="4"/>
        <v>266.27906976744185</v>
      </c>
      <c r="I16" s="450">
        <f t="shared" ref="I16:N16" si="7">I5</f>
        <v>252.96511627906975</v>
      </c>
      <c r="J16" s="450">
        <f t="shared" si="7"/>
        <v>305.07265575883201</v>
      </c>
      <c r="K16" s="450">
        <f t="shared" si="7"/>
        <v>336.49995223902289</v>
      </c>
      <c r="L16" s="450">
        <f t="shared" si="7"/>
        <v>366.55023729332873</v>
      </c>
      <c r="M16" s="450">
        <f t="shared" si="7"/>
        <v>392.91809835919804</v>
      </c>
      <c r="N16" s="450">
        <f t="shared" si="7"/>
        <v>413.44113947623254</v>
      </c>
      <c r="P16" s="261">
        <f>G6</f>
        <v>36.890784670597391</v>
      </c>
      <c r="Q16">
        <f>P16*(1-0.05)^6</f>
        <v>27.118116650149201</v>
      </c>
      <c r="R16" s="131"/>
      <c r="S16" s="357"/>
      <c r="T16" s="357"/>
      <c r="U16" s="357"/>
      <c r="V16" s="357"/>
      <c r="W16" s="131"/>
      <c r="X16" s="131"/>
      <c r="Y16" s="131"/>
    </row>
    <row r="17" spans="1:25">
      <c r="A17" s="121"/>
      <c r="B17" s="121"/>
      <c r="C17" s="121"/>
      <c r="D17" s="121"/>
      <c r="E17" s="121"/>
      <c r="F17" s="121" t="s">
        <v>407</v>
      </c>
      <c r="G17" s="450">
        <f>'Industry demand'!H30</f>
        <v>36.890784670597391</v>
      </c>
      <c r="H17" s="450">
        <f t="shared" si="4"/>
        <v>36.890784670597391</v>
      </c>
      <c r="I17" s="450">
        <f t="shared" ref="I17:N17" si="8">H17+I6-H6+$Q$19</f>
        <v>37.563837593615396</v>
      </c>
      <c r="J17" s="450">
        <f t="shared" si="8"/>
        <v>40.720830027030381</v>
      </c>
      <c r="K17" s="450">
        <f t="shared" si="8"/>
        <v>46.237564995322494</v>
      </c>
      <c r="L17" s="450">
        <f t="shared" si="8"/>
        <v>53.996055371747879</v>
      </c>
      <c r="M17" s="450">
        <f t="shared" si="8"/>
        <v>63.884213385899876</v>
      </c>
      <c r="N17" s="450">
        <f t="shared" si="8"/>
        <v>75.795555655892144</v>
      </c>
      <c r="P17" s="448">
        <f>'Industry demand'!W23*Industry_scenario!$I$31</f>
        <v>57.439988289812987</v>
      </c>
      <c r="Q17">
        <f>P17*(1-0.05)^6</f>
        <v>42.223669589436483</v>
      </c>
      <c r="R17" s="131"/>
      <c r="S17" s="131"/>
      <c r="T17" s="131"/>
      <c r="U17" s="131"/>
      <c r="V17" s="131"/>
      <c r="W17" s="131"/>
      <c r="X17" s="131"/>
      <c r="Y17" s="131"/>
    </row>
    <row r="18" spans="1:25">
      <c r="A18" s="121"/>
      <c r="B18" s="121"/>
      <c r="C18" s="121"/>
      <c r="D18" s="121"/>
      <c r="E18" s="121"/>
      <c r="F18" s="121" t="s">
        <v>408</v>
      </c>
      <c r="G18" s="450">
        <f>'Industry demand'!H31</f>
        <v>41.012375785519303</v>
      </c>
      <c r="H18" s="450">
        <f t="shared" si="4"/>
        <v>41.012375785519303</v>
      </c>
      <c r="I18" s="450">
        <f t="shared" ref="I18:N18" si="9">I7-$Q$19*(I7/(I$2+I$3+I$4+I$7))/$R3</f>
        <v>38.48353784665931</v>
      </c>
      <c r="J18" s="450">
        <f t="shared" si="9"/>
        <v>42.784146471019646</v>
      </c>
      <c r="K18" s="450">
        <f t="shared" si="9"/>
        <v>53.393065918288869</v>
      </c>
      <c r="L18" s="450">
        <f t="shared" si="9"/>
        <v>69.729104497434804</v>
      </c>
      <c r="M18" s="450">
        <f t="shared" si="9"/>
        <v>91.145653557000642</v>
      </c>
      <c r="N18" s="450">
        <f t="shared" si="9"/>
        <v>117.10884694780616</v>
      </c>
      <c r="Q18">
        <f>Q17-Q16</f>
        <v>15.105552939287282</v>
      </c>
      <c r="R18" s="131" t="s">
        <v>656</v>
      </c>
      <c r="S18" s="357">
        <f>('Industry demand'!O179-G30)/6</f>
        <v>24.135926155113609</v>
      </c>
      <c r="T18" s="357">
        <f>S18*0.3</f>
        <v>7.2407778465340824</v>
      </c>
      <c r="U18" s="131"/>
      <c r="V18" s="131"/>
      <c r="W18" s="131"/>
      <c r="X18" s="131"/>
      <c r="Y18" s="131"/>
    </row>
    <row r="19" spans="1:25">
      <c r="A19" s="121"/>
      <c r="B19" s="121"/>
      <c r="C19" s="121"/>
      <c r="D19" s="121"/>
      <c r="E19" s="121"/>
      <c r="F19" s="121" t="s">
        <v>394</v>
      </c>
      <c r="G19" s="450">
        <f>SUM(G13:G18)</f>
        <v>663.24650916299845</v>
      </c>
      <c r="H19" s="450">
        <f t="shared" ref="H19:N19" si="10">SUM(H13:H18)</f>
        <v>635.33953241881238</v>
      </c>
      <c r="I19" s="450">
        <f t="shared" si="10"/>
        <v>602.62920117361614</v>
      </c>
      <c r="J19" s="450">
        <f t="shared" si="10"/>
        <v>599.58584479528395</v>
      </c>
      <c r="K19" s="450">
        <f t="shared" si="10"/>
        <v>587.97372911018942</v>
      </c>
      <c r="L19" s="450">
        <f t="shared" si="10"/>
        <v>586.45841420981731</v>
      </c>
      <c r="M19" s="450">
        <f t="shared" si="10"/>
        <v>592.11712149425887</v>
      </c>
      <c r="N19" s="450">
        <f t="shared" si="10"/>
        <v>606.34554207993085</v>
      </c>
      <c r="Q19" s="122">
        <f>Q18/6</f>
        <v>2.5175921565478805</v>
      </c>
      <c r="R19" s="131"/>
      <c r="S19" s="131"/>
      <c r="T19" s="357">
        <f>T13+T14+T15+T18</f>
        <v>19.716448164825902</v>
      </c>
      <c r="U19" s="131"/>
      <c r="V19" s="131"/>
      <c r="W19" s="131"/>
      <c r="X19" s="131"/>
      <c r="Y19" s="131"/>
    </row>
    <row r="20" spans="1:25">
      <c r="A20" s="121"/>
      <c r="B20" s="121"/>
      <c r="C20" s="121"/>
      <c r="D20" s="121"/>
      <c r="E20" s="121"/>
      <c r="F20" s="121"/>
      <c r="G20" s="450"/>
      <c r="H20" s="450"/>
      <c r="I20" s="450"/>
      <c r="J20" s="450"/>
      <c r="K20" s="450"/>
      <c r="L20" s="450"/>
      <c r="M20" s="450"/>
      <c r="N20" s="450"/>
    </row>
    <row r="21" spans="1:25">
      <c r="G21" s="451"/>
      <c r="H21" s="451"/>
      <c r="I21" s="451"/>
      <c r="J21" s="451"/>
      <c r="K21" s="451"/>
      <c r="L21" s="451"/>
      <c r="M21" s="451"/>
      <c r="N21" s="451"/>
    </row>
    <row r="22" spans="1:25">
      <c r="G22" s="451"/>
      <c r="H22" s="451"/>
      <c r="I22" s="451"/>
      <c r="J22" s="451"/>
      <c r="K22" s="451"/>
      <c r="L22" s="451"/>
      <c r="M22" s="451"/>
      <c r="N22" s="451"/>
    </row>
    <row r="23" spans="1:25">
      <c r="G23" s="451"/>
      <c r="H23" s="451"/>
      <c r="I23" s="451"/>
      <c r="J23" s="451"/>
      <c r="K23" s="451"/>
      <c r="L23" s="451"/>
      <c r="M23" s="451"/>
      <c r="N23" s="451"/>
    </row>
    <row r="24" spans="1:25">
      <c r="A24" t="s">
        <v>657</v>
      </c>
      <c r="H24">
        <v>2020</v>
      </c>
      <c r="I24">
        <v>2025</v>
      </c>
      <c r="J24">
        <v>2030</v>
      </c>
      <c r="K24">
        <v>2035</v>
      </c>
      <c r="L24">
        <v>2040</v>
      </c>
      <c r="M24">
        <v>2045</v>
      </c>
      <c r="N24">
        <v>2050</v>
      </c>
      <c r="S24" t="s">
        <v>422</v>
      </c>
      <c r="T24" t="s">
        <v>428</v>
      </c>
      <c r="U24" t="s">
        <v>425</v>
      </c>
      <c r="V24" t="s">
        <v>423</v>
      </c>
      <c r="W24" t="s">
        <v>530</v>
      </c>
      <c r="X24" t="s">
        <v>368</v>
      </c>
    </row>
    <row r="25" spans="1:25">
      <c r="F25" t="s">
        <v>405</v>
      </c>
      <c r="G25" s="449">
        <f>G13</f>
        <v>128.25492165167705</v>
      </c>
      <c r="H25" s="449">
        <f>H13</f>
        <v>128.25492165167705</v>
      </c>
      <c r="I25" s="449">
        <f>I13-$H$13/6*Industry_scenario!$I$43</f>
        <v>98.970856474555148</v>
      </c>
      <c r="J25" s="449">
        <f>J13-$H$13/6*Industry_scenario!$I$43</f>
        <v>71.23100293410468</v>
      </c>
      <c r="K25" s="449">
        <f>K13-$H$13/6*Industry_scenario!$I$43</f>
        <v>45.038132428710014</v>
      </c>
      <c r="L25" s="449">
        <f>IF((L13-$H$13/6*Industry_scenario!$I$43)&gt;0,L13-$H$13/6*Industry_scenario!$I$43,0)</f>
        <v>20.432765782381551</v>
      </c>
      <c r="M25" s="449">
        <f>IF((M13-$H$13/6*Industry_scenario!$I$43)&gt;0,M13-$H$13/6*Industry_scenario!$I$43,0)</f>
        <v>0</v>
      </c>
      <c r="N25" s="449">
        <f>IF((N13-$H$13/6*Industry_scenario!$I$43)&gt;0,N13-$H$13/6*Industry_scenario!$I$43,0)</f>
        <v>0</v>
      </c>
      <c r="P25" s="452"/>
      <c r="R25" t="s">
        <v>528</v>
      </c>
      <c r="S25" s="453">
        <v>0</v>
      </c>
      <c r="T25" s="453">
        <v>0</v>
      </c>
      <c r="U25" s="453">
        <v>0</v>
      </c>
      <c r="V25" s="453">
        <v>0</v>
      </c>
      <c r="W25" s="453">
        <v>0</v>
      </c>
      <c r="X25" s="453">
        <v>0</v>
      </c>
    </row>
    <row r="26" spans="1:25">
      <c r="F26" t="s">
        <v>293</v>
      </c>
      <c r="G26" s="449">
        <f t="shared" ref="G26:H30" si="11">G14</f>
        <v>44.76813747987314</v>
      </c>
      <c r="H26" s="449">
        <f t="shared" si="11"/>
        <v>62.209997944989432</v>
      </c>
      <c r="I26" s="449">
        <f>I14-$H$14/6*Industry_scenario!$I$43</f>
        <v>48.141784789580711</v>
      </c>
      <c r="J26" s="449">
        <f>J14-$H$14/6*Industry_scenario!$I$43</f>
        <v>34.806933310219264</v>
      </c>
      <c r="K26" s="449">
        <f>K14-$H$14/6*Industry_scenario!$I$43</f>
        <v>22.199786188549123</v>
      </c>
      <c r="L26" s="449">
        <f>IF((L14-$H$14/6*Industry_scenario!$I$43)&gt;0,L14-$H$14/6*Industry_scenario!$I$43,0)</f>
        <v>10.329928844641817</v>
      </c>
      <c r="M26" s="449">
        <f>IF((M14-$H$14/6*Industry_scenario!$I$43)&gt;0,M14-$H$14/6*Industry_scenario!$I$43,0)</f>
        <v>0</v>
      </c>
      <c r="N26" s="449">
        <f>IF((N14-$H$14/6*Industry_scenario!$I$43)&gt;0,N14-$H$14/6*Industry_scenario!$I$43,0)</f>
        <v>0</v>
      </c>
      <c r="P26" s="452"/>
      <c r="R26" t="s">
        <v>529</v>
      </c>
      <c r="S26" s="453">
        <v>0</v>
      </c>
      <c r="T26" s="453">
        <v>0</v>
      </c>
      <c r="U26" s="453">
        <v>0</v>
      </c>
      <c r="V26" s="453">
        <v>0</v>
      </c>
      <c r="W26" s="453">
        <v>17.441860465116278</v>
      </c>
      <c r="X26" s="453">
        <v>17.441860465116292</v>
      </c>
    </row>
    <row r="27" spans="1:25">
      <c r="F27" t="s">
        <v>406</v>
      </c>
      <c r="G27" s="449">
        <f t="shared" si="11"/>
        <v>146.04121980788958</v>
      </c>
      <c r="H27" s="449">
        <f t="shared" si="11"/>
        <v>100.69238259858724</v>
      </c>
      <c r="I27" s="449">
        <f>I15-$H$15/6*Industry_scenario!$I$43</f>
        <v>77.977851157593634</v>
      </c>
      <c r="J27" s="449">
        <f>J15-$H$15/6*Industry_scenario!$I$43</f>
        <v>56.444059261535699</v>
      </c>
      <c r="K27" s="449">
        <f>IF((K15-$H$15/6*Industry_scenario!$I$43)&gt;0,K15-$H$15/6*Industry_scenario!$I$43,0)</f>
        <v>36.079010307753713</v>
      </c>
      <c r="L27" s="449">
        <f>IF((L15-$H$15/6*Industry_scenario!$I$43)&gt;0,L15-$H$15/6*Industry_scenario!$I$43,0)</f>
        <v>16.894105387740261</v>
      </c>
      <c r="M27" s="449">
        <f>IF((M15-$H$15/6*Industry_scenario!$I$43)&gt;0,M15-$H$15/6*Industry_scenario!$I$43,0)</f>
        <v>0</v>
      </c>
      <c r="N27" s="449">
        <f>IF((N15-$H$15/6*Industry_scenario!$I$43)&gt;0,N15-$H$15/6*Industry_scenario!$I$43,0)</f>
        <v>0</v>
      </c>
      <c r="P27" s="452"/>
      <c r="R27" t="s">
        <v>480</v>
      </c>
      <c r="S27" s="453">
        <v>0</v>
      </c>
      <c r="T27" s="453">
        <v>0</v>
      </c>
      <c r="U27" s="453">
        <v>9.3023255813953494</v>
      </c>
      <c r="V27" s="453">
        <v>0</v>
      </c>
      <c r="W27" s="453">
        <v>36.04651162790698</v>
      </c>
      <c r="X27" s="453">
        <v>45.348837209302332</v>
      </c>
    </row>
    <row r="28" spans="1:25">
      <c r="F28" t="s">
        <v>351</v>
      </c>
      <c r="G28" s="449">
        <f t="shared" si="11"/>
        <v>266.27906976744185</v>
      </c>
      <c r="H28" s="449">
        <f t="shared" si="11"/>
        <v>266.27906976744185</v>
      </c>
      <c r="I28" s="449">
        <f>I16+(I13-I25)*$R$1+(I14-I26)*$R$2+(I15-I27)*$R$6+'Industry demand'!J45</f>
        <v>321.12911132508634</v>
      </c>
      <c r="J28" s="449">
        <f>J16+(J13-J25)*$R$1+(J14-J26)*$R$2+(J15-J27)*$R$6+'Industry demand'!K45-'Industry demand'!J45</f>
        <v>354.21047604107673</v>
      </c>
      <c r="K28" s="449">
        <f>K16+(K13-K25)*$R$1+(K14-K26)*$R$2+(K15-K27)*$R$6+'Industry demand'!L45-'Industry demand'!K45</f>
        <v>385.84235504560922</v>
      </c>
      <c r="L28" s="449">
        <f>L16+(L13-L25)*$R$1+(L14-L26)*$R$2+(L15-L27)*$R$6+'Industry demand'!M45-'Industry demand'!L45</f>
        <v>413.59799827284007</v>
      </c>
      <c r="M28" s="449">
        <f>M16+(M13-M25)*$R$1+(M14-M26)*$R$2+(M15-M27)*$R$6+'Industry demand'!N45-'Industry demand'!M45</f>
        <v>435.20119944866588</v>
      </c>
      <c r="N28" s="449">
        <f>N16+(N13-N25)*$R$1+(N14-N26)*$R$2+(N15-N27)*$R$6+'Industry demand'!O45-'Industry demand'!N45</f>
        <v>420.92039438337042</v>
      </c>
      <c r="P28" s="454" t="s">
        <v>658</v>
      </c>
      <c r="R28" t="s">
        <v>312</v>
      </c>
      <c r="S28" s="453">
        <v>70.930232558139522</v>
      </c>
      <c r="T28" s="453">
        <v>5.8139534883720927</v>
      </c>
      <c r="U28" s="453">
        <v>116.27906976744185</v>
      </c>
      <c r="V28" s="453">
        <v>16.279069767441857</v>
      </c>
      <c r="W28" s="453">
        <v>294.18604651162792</v>
      </c>
      <c r="X28" s="453">
        <v>503.48837209302326</v>
      </c>
    </row>
    <row r="29" spans="1:25">
      <c r="F29" t="s">
        <v>407</v>
      </c>
      <c r="G29" s="449">
        <f t="shared" si="11"/>
        <v>36.890784670597391</v>
      </c>
      <c r="H29" s="449">
        <f t="shared" si="11"/>
        <v>36.890784670597391</v>
      </c>
      <c r="I29" s="449">
        <f t="shared" ref="I29:N29" si="12">I17</f>
        <v>37.563837593615396</v>
      </c>
      <c r="J29" s="449">
        <f t="shared" si="12"/>
        <v>40.720830027030381</v>
      </c>
      <c r="K29" s="449">
        <f t="shared" si="12"/>
        <v>46.237564995322494</v>
      </c>
      <c r="L29" s="449">
        <f t="shared" si="12"/>
        <v>53.996055371747879</v>
      </c>
      <c r="M29" s="449">
        <f t="shared" si="12"/>
        <v>63.884213385899876</v>
      </c>
      <c r="N29" s="449">
        <f t="shared" si="12"/>
        <v>75.795555655892144</v>
      </c>
      <c r="P29" s="452"/>
      <c r="R29" t="s">
        <v>645</v>
      </c>
      <c r="S29" s="453">
        <v>0</v>
      </c>
      <c r="T29" s="453">
        <v>17.441860465116278</v>
      </c>
      <c r="U29" s="453">
        <v>162.78627906976749</v>
      </c>
      <c r="V29" s="453">
        <v>0</v>
      </c>
      <c r="W29" s="453">
        <v>66.279069767441868</v>
      </c>
      <c r="X29" s="453">
        <v>246.50720930232561</v>
      </c>
    </row>
    <row r="30" spans="1:25">
      <c r="F30" t="s">
        <v>408</v>
      </c>
      <c r="G30" s="449">
        <f t="shared" si="11"/>
        <v>41.012375785519303</v>
      </c>
      <c r="H30" s="449">
        <f t="shared" si="11"/>
        <v>41.012375785519303</v>
      </c>
      <c r="I30" s="449">
        <f t="shared" ref="I30:N30" si="13">I18+$T18*T$12</f>
        <v>45.72431569319339</v>
      </c>
      <c r="J30" s="449">
        <f t="shared" si="13"/>
        <v>57.265702164087813</v>
      </c>
      <c r="K30" s="449">
        <f t="shared" si="13"/>
        <v>75.115399457891115</v>
      </c>
      <c r="L30" s="449">
        <f t="shared" si="13"/>
        <v>98.692215883571137</v>
      </c>
      <c r="M30" s="449">
        <f t="shared" si="13"/>
        <v>127.34954278967106</v>
      </c>
      <c r="N30" s="449">
        <f t="shared" si="13"/>
        <v>160.55351402701064</v>
      </c>
      <c r="P30" s="454" t="s">
        <v>659</v>
      </c>
      <c r="R30" t="s">
        <v>8</v>
      </c>
      <c r="S30" s="453">
        <v>0</v>
      </c>
      <c r="T30" s="453">
        <v>15.116279069767444</v>
      </c>
      <c r="U30" s="453">
        <v>0</v>
      </c>
      <c r="V30" s="453">
        <v>0</v>
      </c>
      <c r="W30" s="453">
        <v>0</v>
      </c>
      <c r="X30" s="453">
        <v>15.116279069767472</v>
      </c>
    </row>
    <row r="31" spans="1:25">
      <c r="F31" t="s">
        <v>394</v>
      </c>
      <c r="G31" s="449">
        <f>SUM(G25:G30)</f>
        <v>663.24650916299845</v>
      </c>
      <c r="H31" s="449">
        <f t="shared" ref="H31:N31" si="14">SUM(H25:H30)</f>
        <v>635.33953241881238</v>
      </c>
      <c r="I31" s="449">
        <f t="shared" si="14"/>
        <v>629.50775703362467</v>
      </c>
      <c r="J31" s="449">
        <f t="shared" si="14"/>
        <v>614.67900373805446</v>
      </c>
      <c r="K31" s="449">
        <f t="shared" si="14"/>
        <v>610.51224842383579</v>
      </c>
      <c r="L31" s="449">
        <f t="shared" si="14"/>
        <v>613.94306954292279</v>
      </c>
      <c r="M31" s="449">
        <f t="shared" si="14"/>
        <v>626.43495562423686</v>
      </c>
      <c r="N31" s="449">
        <f t="shared" si="14"/>
        <v>657.26946406627326</v>
      </c>
      <c r="R31" t="s">
        <v>368</v>
      </c>
      <c r="S31" s="453">
        <v>70.930232558139522</v>
      </c>
      <c r="T31" s="453">
        <v>38.372093023255815</v>
      </c>
      <c r="U31" s="453">
        <v>288.36767441860468</v>
      </c>
      <c r="V31" s="453">
        <v>16.279069767441857</v>
      </c>
      <c r="W31" s="453">
        <v>413.95348837209303</v>
      </c>
      <c r="X31" s="453">
        <v>827.9025581395349</v>
      </c>
    </row>
    <row r="32" spans="1:25">
      <c r="G32" s="449"/>
      <c r="H32" s="449"/>
      <c r="I32" s="449"/>
      <c r="J32" s="449"/>
      <c r="K32" s="449"/>
      <c r="L32" s="449"/>
      <c r="M32" s="449"/>
      <c r="N32" s="449"/>
    </row>
    <row r="34" spans="1:21">
      <c r="E34">
        <v>0</v>
      </c>
      <c r="F34">
        <v>1</v>
      </c>
      <c r="G34">
        <v>2</v>
      </c>
      <c r="H34">
        <v>3</v>
      </c>
      <c r="I34">
        <v>4</v>
      </c>
      <c r="J34">
        <v>5</v>
      </c>
      <c r="K34">
        <v>6</v>
      </c>
    </row>
    <row r="35" spans="1:21">
      <c r="E35">
        <v>2020</v>
      </c>
      <c r="F35">
        <v>2025</v>
      </c>
      <c r="G35">
        <v>2030</v>
      </c>
      <c r="H35">
        <v>2035</v>
      </c>
      <c r="I35">
        <v>2040</v>
      </c>
      <c r="J35">
        <v>2045</v>
      </c>
      <c r="K35">
        <v>2050</v>
      </c>
      <c r="S35" t="s">
        <v>429</v>
      </c>
    </row>
    <row r="36" spans="1:21">
      <c r="E36" s="449">
        <f>'Industry demand'!H65</f>
        <v>628.65152344744524</v>
      </c>
      <c r="F36" s="285">
        <f>E36*(1+$T$46)^5</f>
        <v>680.57894944538691</v>
      </c>
      <c r="G36" s="285">
        <f>F36*(1+$T$46)^5</f>
        <v>736.79564775111635</v>
      </c>
      <c r="H36" s="285">
        <f>G36*(1+$T$46)^5</f>
        <v>797.65591778496457</v>
      </c>
      <c r="I36" s="285">
        <f>H36*(1+$T$46)^5</f>
        <v>863.54332455597773</v>
      </c>
      <c r="J36" s="285">
        <f>I36*(1+$T$47)^5</f>
        <v>898.64216432141836</v>
      </c>
      <c r="K36" s="285">
        <f>J36*(1+$T$47)^5</f>
        <v>935.16760136096048</v>
      </c>
      <c r="S36">
        <v>2030</v>
      </c>
      <c r="T36" t="s">
        <v>430</v>
      </c>
    </row>
    <row r="37" spans="1:21">
      <c r="A37">
        <v>1</v>
      </c>
      <c r="B37" t="s">
        <v>431</v>
      </c>
      <c r="D37" s="531">
        <v>5.33E-2</v>
      </c>
      <c r="E37" s="455">
        <f>$D$37*Industry_scenario!$I$72*E34</f>
        <v>0</v>
      </c>
      <c r="F37" s="455">
        <f>$D$37*Industry_scenario!$I$72*F34</f>
        <v>5.33E-2</v>
      </c>
      <c r="G37" s="455">
        <f>$D$37*Industry_scenario!$I$72*G34</f>
        <v>0.1066</v>
      </c>
      <c r="H37" s="455">
        <f>$D$37*Industry_scenario!$I$72*H34</f>
        <v>0.15989999999999999</v>
      </c>
      <c r="I37" s="455">
        <f>$D$37*Industry_scenario!$I$72*I34</f>
        <v>0.2132</v>
      </c>
      <c r="J37" s="455">
        <f>$D$37*Industry_scenario!$I$72*J34</f>
        <v>0.26650000000000001</v>
      </c>
      <c r="K37" s="455">
        <f>$D$37*Industry_scenario!$I$72*K34</f>
        <v>0.31979999999999997</v>
      </c>
      <c r="N37" s="453">
        <f>280.232558139535-'Industry demand'!L169</f>
        <v>254.65116279069778</v>
      </c>
      <c r="O37" t="s">
        <v>529</v>
      </c>
      <c r="R37" t="s">
        <v>8</v>
      </c>
      <c r="S37" s="452">
        <v>1</v>
      </c>
      <c r="T37" s="452">
        <v>1</v>
      </c>
      <c r="U37" t="s">
        <v>432</v>
      </c>
    </row>
    <row r="38" spans="1:21">
      <c r="E38" s="449">
        <v>0</v>
      </c>
      <c r="F38" s="449">
        <f t="shared" ref="F38:K38" si="15">F36*F37</f>
        <v>36.274858005439121</v>
      </c>
      <c r="G38" s="449">
        <f t="shared" si="15"/>
        <v>78.542416050268997</v>
      </c>
      <c r="H38" s="449">
        <f t="shared" si="15"/>
        <v>127.54518125381583</v>
      </c>
      <c r="I38" s="449">
        <f t="shared" si="15"/>
        <v>184.10743679533445</v>
      </c>
      <c r="J38" s="449">
        <f t="shared" si="15"/>
        <v>239.48813679165801</v>
      </c>
      <c r="K38" s="449">
        <f t="shared" si="15"/>
        <v>299.06659891523515</v>
      </c>
      <c r="N38" s="453">
        <v>108.14395348837209</v>
      </c>
      <c r="O38" t="s">
        <v>645</v>
      </c>
      <c r="S38" s="452">
        <v>50</v>
      </c>
      <c r="T38" s="452">
        <v>43</v>
      </c>
      <c r="U38" t="s">
        <v>433</v>
      </c>
    </row>
    <row r="39" spans="1:21">
      <c r="A39">
        <v>2</v>
      </c>
      <c r="B39" t="s">
        <v>434</v>
      </c>
      <c r="D39" s="531">
        <v>0.02</v>
      </c>
      <c r="E39" s="455">
        <f>$D$39*E34*Industry_scenario!$I$77</f>
        <v>0</v>
      </c>
      <c r="F39" s="455">
        <f>$D$39*F34*Industry_scenario!$I$77</f>
        <v>1.6E-2</v>
      </c>
      <c r="G39" s="455">
        <f>$D$39*G34*Industry_scenario!$I$77</f>
        <v>3.2000000000000001E-2</v>
      </c>
      <c r="H39" s="455">
        <f>$D$39*H34*Industry_scenario!$I$77</f>
        <v>4.8000000000000001E-2</v>
      </c>
      <c r="I39" s="455">
        <f>$D$39*I34*Industry_scenario!$I$77</f>
        <v>6.4000000000000001E-2</v>
      </c>
      <c r="J39" s="455">
        <f>$D$39*J34*Industry_scenario!$I$77</f>
        <v>8.0000000000000016E-2</v>
      </c>
      <c r="K39" s="455">
        <f>$D$39*K34*Industry_scenario!$I$77</f>
        <v>9.6000000000000002E-2</v>
      </c>
      <c r="N39" s="453">
        <v>265.11627906976747</v>
      </c>
      <c r="O39" t="s">
        <v>8</v>
      </c>
      <c r="R39" t="s">
        <v>435</v>
      </c>
      <c r="S39" s="452">
        <v>200000</v>
      </c>
      <c r="T39" s="452"/>
      <c r="U39" t="s">
        <v>436</v>
      </c>
    </row>
    <row r="40" spans="1:21">
      <c r="E40" s="449"/>
      <c r="F40" s="449">
        <f t="shared" ref="F40:K40" si="16">F36*F39</f>
        <v>10.88926319112619</v>
      </c>
      <c r="G40" s="449">
        <f t="shared" si="16"/>
        <v>23.577460728035724</v>
      </c>
      <c r="H40" s="449">
        <f t="shared" si="16"/>
        <v>38.287484053678298</v>
      </c>
      <c r="I40" s="449">
        <f t="shared" si="16"/>
        <v>55.266772771582573</v>
      </c>
      <c r="J40" s="449">
        <f t="shared" si="16"/>
        <v>71.891373145713487</v>
      </c>
      <c r="K40" s="449">
        <f t="shared" si="16"/>
        <v>89.776089730652203</v>
      </c>
      <c r="R40" t="s">
        <v>281</v>
      </c>
      <c r="S40" s="452">
        <v>10</v>
      </c>
      <c r="T40" s="452"/>
      <c r="U40" s="456">
        <v>0.14000000000000001</v>
      </c>
    </row>
    <row r="41" spans="1:21">
      <c r="A41" s="141">
        <v>3</v>
      </c>
      <c r="B41" s="141" t="s">
        <v>437</v>
      </c>
      <c r="C41" s="141"/>
      <c r="D41" s="141">
        <f>265/4</f>
        <v>66.25</v>
      </c>
      <c r="E41" s="457"/>
      <c r="F41" s="457">
        <v>0</v>
      </c>
      <c r="G41" s="457">
        <f>10</f>
        <v>10</v>
      </c>
      <c r="H41" s="457">
        <f>$D$41*F34*Industry_scenario!$I$82</f>
        <v>66.25</v>
      </c>
      <c r="I41" s="457">
        <f>$D$41*G34*Industry_scenario!$I$82</f>
        <v>132.5</v>
      </c>
      <c r="J41" s="457">
        <f>$D$41*H34*Industry_scenario!$I$82</f>
        <v>198.75</v>
      </c>
      <c r="K41" s="457">
        <f>$D$41*I34*Industry_scenario!$I$82</f>
        <v>265</v>
      </c>
      <c r="R41" t="s">
        <v>438</v>
      </c>
    </row>
    <row r="43" spans="1:21">
      <c r="B43" t="s">
        <v>439</v>
      </c>
      <c r="E43" s="449"/>
      <c r="F43" s="449">
        <f t="shared" ref="F43:K43" si="17">F38+F40+F41</f>
        <v>47.164121196565311</v>
      </c>
      <c r="G43" s="449">
        <f t="shared" si="17"/>
        <v>112.11987677830473</v>
      </c>
      <c r="H43" s="449">
        <f t="shared" si="17"/>
        <v>232.08266530749412</v>
      </c>
      <c r="I43" s="449">
        <f t="shared" si="17"/>
        <v>371.87420956691699</v>
      </c>
      <c r="J43" s="449">
        <f t="shared" si="17"/>
        <v>510.12950993737149</v>
      </c>
      <c r="K43" s="452">
        <f t="shared" si="17"/>
        <v>653.84268864588739</v>
      </c>
      <c r="R43" t="s">
        <v>660</v>
      </c>
    </row>
    <row r="44" spans="1:21">
      <c r="D44" t="s">
        <v>654</v>
      </c>
      <c r="E44" s="449">
        <f>$E$36-E43</f>
        <v>628.65152344744524</v>
      </c>
      <c r="F44" s="449">
        <f>F36-F43</f>
        <v>633.41482824882155</v>
      </c>
      <c r="G44" s="449">
        <f>G36-G43</f>
        <v>624.67577097281162</v>
      </c>
      <c r="H44" s="449">
        <f>H36-H43</f>
        <v>565.57325247747042</v>
      </c>
      <c r="I44" s="449">
        <f>I36-I43</f>
        <v>491.66911498906074</v>
      </c>
      <c r="J44" s="449">
        <f>J36-J43</f>
        <v>388.51265438404687</v>
      </c>
      <c r="K44" s="449">
        <f>IF((K36-K43)&gt;0,K36-K43,0)</f>
        <v>281.32491271507308</v>
      </c>
    </row>
    <row r="45" spans="1:21">
      <c r="S45" t="s">
        <v>769</v>
      </c>
    </row>
    <row r="46" spans="1:21">
      <c r="S46" s="108" t="s">
        <v>661</v>
      </c>
      <c r="T46" s="458">
        <v>1.6E-2</v>
      </c>
    </row>
    <row r="47" spans="1:21">
      <c r="S47" s="108" t="s">
        <v>662</v>
      </c>
      <c r="T47" s="458">
        <v>8.0000000000000002E-3</v>
      </c>
    </row>
    <row r="50" spans="3:12">
      <c r="E50">
        <v>2025</v>
      </c>
      <c r="F50">
        <v>2030</v>
      </c>
      <c r="G50">
        <v>2035</v>
      </c>
      <c r="H50">
        <v>2040</v>
      </c>
      <c r="I50">
        <v>2045</v>
      </c>
      <c r="J50">
        <v>2050</v>
      </c>
    </row>
    <row r="51" spans="3:12">
      <c r="C51">
        <v>1</v>
      </c>
      <c r="D51" t="s">
        <v>663</v>
      </c>
      <c r="E51" s="455">
        <v>0.06</v>
      </c>
      <c r="F51" s="455">
        <v>0.12</v>
      </c>
      <c r="G51" s="455">
        <v>0.18</v>
      </c>
      <c r="H51" s="455">
        <v>0.24</v>
      </c>
      <c r="I51" s="455">
        <v>0.3</v>
      </c>
      <c r="J51" s="455">
        <v>0.36</v>
      </c>
      <c r="L51" t="s">
        <v>664</v>
      </c>
    </row>
    <row r="52" spans="3:12">
      <c r="C52">
        <v>2</v>
      </c>
      <c r="D52" t="s">
        <v>665</v>
      </c>
      <c r="E52" s="455">
        <v>0.01</v>
      </c>
      <c r="F52" s="455">
        <v>0.03</v>
      </c>
      <c r="G52" s="455">
        <v>0.05</v>
      </c>
      <c r="H52" s="455">
        <v>0.08</v>
      </c>
      <c r="I52" s="455">
        <v>0.11</v>
      </c>
      <c r="J52" s="455">
        <v>0.15</v>
      </c>
      <c r="L52" t="s">
        <v>664</v>
      </c>
    </row>
    <row r="53" spans="3:12">
      <c r="C53">
        <v>3</v>
      </c>
      <c r="D53" t="s">
        <v>666</v>
      </c>
      <c r="L53" t="s">
        <v>667</v>
      </c>
    </row>
    <row r="59" spans="3:12"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</row>
    <row r="60" spans="3:12">
      <c r="E60">
        <v>-28.132388500000047</v>
      </c>
      <c r="F60">
        <v>-26.725769075000017</v>
      </c>
      <c r="G60">
        <v>-25.389480621250016</v>
      </c>
      <c r="H60">
        <v>-24.120006590187529</v>
      </c>
      <c r="I60">
        <v>-22.91400626067815</v>
      </c>
      <c r="J60">
        <v>-21.768305947644251</v>
      </c>
    </row>
    <row r="61" spans="3:12">
      <c r="E61">
        <v>-1.0589241215225229</v>
      </c>
      <c r="F61">
        <v>-1.0364218843436106</v>
      </c>
      <c r="G61">
        <v>-1.0011081767996188</v>
      </c>
      <c r="H61">
        <v>-0.94097948491673833</v>
      </c>
      <c r="I61">
        <v>-0.82567403081736757</v>
      </c>
      <c r="J61">
        <v>-0.55793147482762606</v>
      </c>
    </row>
    <row r="62" spans="3:12">
      <c r="E62">
        <f t="shared" ref="E62:J62" si="18">E60+E61</f>
        <v>-29.19131262152257</v>
      </c>
      <c r="F62">
        <f t="shared" si="18"/>
        <v>-27.762190959343627</v>
      </c>
      <c r="G62">
        <f t="shared" si="18"/>
        <v>-26.390588798049635</v>
      </c>
      <c r="H62">
        <f t="shared" si="18"/>
        <v>-25.060986075104267</v>
      </c>
      <c r="I62">
        <f t="shared" si="18"/>
        <v>-23.739680291495517</v>
      </c>
      <c r="J62">
        <f t="shared" si="18"/>
        <v>-22.326237422471877</v>
      </c>
    </row>
    <row r="64" spans="3:12">
      <c r="D64">
        <v>562.64777000000004</v>
      </c>
      <c r="E64">
        <v>525.6116788786311</v>
      </c>
      <c r="F64">
        <v>493.95486545700976</v>
      </c>
      <c r="G64">
        <v>463.63434048913842</v>
      </c>
      <c r="H64">
        <v>434.58328955232969</v>
      </c>
      <c r="I64">
        <v>406.73823894503016</v>
      </c>
      <c r="J64">
        <v>380.0388886507647</v>
      </c>
    </row>
    <row r="65" spans="5:10">
      <c r="E65">
        <f t="shared" ref="E65:J65" si="19">D64+E62</f>
        <v>533.45645737847747</v>
      </c>
      <c r="F65">
        <f t="shared" si="19"/>
        <v>497.84948791928747</v>
      </c>
      <c r="G65">
        <f t="shared" si="19"/>
        <v>467.56427665896013</v>
      </c>
      <c r="H65">
        <f t="shared" si="19"/>
        <v>438.57335441403416</v>
      </c>
      <c r="I65">
        <f t="shared" si="19"/>
        <v>410.84360926083417</v>
      </c>
      <c r="J65">
        <f t="shared" si="19"/>
        <v>384.41200152255828</v>
      </c>
    </row>
    <row r="67" spans="5:10">
      <c r="E67">
        <f t="shared" ref="E67:J67" si="20">E64-E65</f>
        <v>-7.8447784998463703</v>
      </c>
      <c r="F67">
        <f t="shared" si="20"/>
        <v>-3.8946224622777095</v>
      </c>
      <c r="G67">
        <f t="shared" si="20"/>
        <v>-3.9299361698217012</v>
      </c>
      <c r="H67">
        <f t="shared" si="20"/>
        <v>-3.9900648617044681</v>
      </c>
      <c r="I67">
        <f t="shared" si="20"/>
        <v>-4.1053703158040094</v>
      </c>
      <c r="J67">
        <f t="shared" si="20"/>
        <v>-4.3731128717935803</v>
      </c>
    </row>
  </sheetData>
  <sheetProtection algorithmName="SHA-512" hashValue="J2pi2rUrxNBfr+CN5UaI/97by+vxaU/uwbP3SSKyVCnQPvQboNNOTGUbuoqfSdfGEr7VzxeRZATOyAfKbZWr1g==" saltValue="kJeJgp6hNzaxKj8SSwO5rQ==" spinCount="100000" sheet="1" objects="1" scenarios="1"/>
  <phoneticPr fontId="6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N51"/>
  <sheetViews>
    <sheetView workbookViewId="0">
      <selection activeCell="V84" sqref="V84"/>
    </sheetView>
  </sheetViews>
  <sheetFormatPr defaultColWidth="8.875" defaultRowHeight="16.5"/>
  <cols>
    <col min="1" max="1" width="24.625" style="143" customWidth="1"/>
    <col min="2" max="4" width="11.625" style="143" bestFit="1" customWidth="1"/>
    <col min="5" max="6" width="8.875" style="143" customWidth="1"/>
    <col min="7" max="7" width="12.5" style="143" customWidth="1"/>
    <col min="8" max="14" width="15.625" style="143" customWidth="1"/>
    <col min="15" max="16" width="8.875" style="143" customWidth="1"/>
    <col min="17" max="16384" width="8.875" style="143"/>
  </cols>
  <sheetData>
    <row r="1" spans="1:14">
      <c r="A1" s="143" t="s">
        <v>489</v>
      </c>
    </row>
    <row r="2" spans="1:14" ht="17.25" customHeight="1" thickBot="1"/>
    <row r="3" spans="1:14">
      <c r="B3" s="186" t="s">
        <v>490</v>
      </c>
      <c r="C3" s="186" t="s">
        <v>442</v>
      </c>
      <c r="D3" s="186" t="s">
        <v>444</v>
      </c>
      <c r="E3" s="186" t="s">
        <v>446</v>
      </c>
      <c r="G3" s="144"/>
      <c r="H3" s="145" t="s">
        <v>440</v>
      </c>
      <c r="I3" s="145" t="s">
        <v>441</v>
      </c>
      <c r="J3" s="145" t="s">
        <v>442</v>
      </c>
      <c r="K3" s="145" t="s">
        <v>443</v>
      </c>
      <c r="L3" s="145" t="s">
        <v>444</v>
      </c>
      <c r="M3" s="145" t="s">
        <v>445</v>
      </c>
      <c r="N3" s="146" t="s">
        <v>446</v>
      </c>
    </row>
    <row r="4" spans="1:14">
      <c r="A4" s="143" t="s">
        <v>491</v>
      </c>
      <c r="B4" s="143">
        <v>51.4</v>
      </c>
      <c r="C4" s="143">
        <v>52.9</v>
      </c>
      <c r="D4" s="143">
        <v>52.2</v>
      </c>
      <c r="E4" s="143">
        <v>49.4</v>
      </c>
      <c r="G4" s="147" t="s">
        <v>447</v>
      </c>
      <c r="H4" s="143">
        <f>Residential_building!C4</f>
        <v>51.8</v>
      </c>
      <c r="I4" s="143">
        <f>Residential_building!D4</f>
        <v>52</v>
      </c>
      <c r="J4" s="143">
        <f>Residential_building!E4</f>
        <v>52.9</v>
      </c>
      <c r="K4" s="143">
        <f>Residential_building!F4</f>
        <v>52.5</v>
      </c>
      <c r="L4" s="143">
        <f>Residential_building!G4</f>
        <v>52.2</v>
      </c>
      <c r="M4" s="143">
        <f>Residential_building!H4</f>
        <v>51</v>
      </c>
      <c r="N4" s="143">
        <f>Residential_building!I4</f>
        <v>49.4</v>
      </c>
    </row>
    <row r="5" spans="1:14">
      <c r="A5" s="143" t="s">
        <v>492</v>
      </c>
      <c r="B5" s="143">
        <v>19.5</v>
      </c>
      <c r="C5" s="143">
        <v>21.6</v>
      </c>
      <c r="D5" s="143">
        <v>22.3</v>
      </c>
      <c r="E5" s="143">
        <v>22.2</v>
      </c>
      <c r="G5" s="147" t="s">
        <v>493</v>
      </c>
      <c r="H5" s="149">
        <f>Residential_building!C5</f>
        <v>36.03</v>
      </c>
      <c r="I5" s="149">
        <f>Residential_building!D5</f>
        <v>36.9</v>
      </c>
      <c r="J5" s="149">
        <f>Residential_building!E5</f>
        <v>37</v>
      </c>
      <c r="K5" s="149">
        <f>Residential_building!F5</f>
        <v>37.5</v>
      </c>
      <c r="L5" s="149">
        <f>Residential_building!G5</f>
        <v>38</v>
      </c>
      <c r="M5" s="149">
        <f>Residential_building!H5</f>
        <v>39</v>
      </c>
      <c r="N5" s="149">
        <f>Residential_building!I5</f>
        <v>39</v>
      </c>
    </row>
    <row r="6" spans="1:14">
      <c r="B6" s="143">
        <v>1852349000</v>
      </c>
      <c r="C6" s="143">
        <v>1952349000</v>
      </c>
      <c r="D6" s="143">
        <v>1982349000</v>
      </c>
      <c r="E6" s="143">
        <v>1852349000</v>
      </c>
      <c r="G6" s="147" t="s">
        <v>494</v>
      </c>
      <c r="H6" s="360">
        <f t="shared" ref="H6:N6" si="0">H4*10^6*H5</f>
        <v>1866354000</v>
      </c>
      <c r="I6" s="360">
        <f t="shared" si="0"/>
        <v>1918800000</v>
      </c>
      <c r="J6" s="360">
        <f t="shared" si="0"/>
        <v>1957300000</v>
      </c>
      <c r="K6" s="360">
        <f t="shared" si="0"/>
        <v>1968750000</v>
      </c>
      <c r="L6" s="360">
        <f t="shared" si="0"/>
        <v>1983600000</v>
      </c>
      <c r="M6" s="360">
        <f t="shared" si="0"/>
        <v>1989000000</v>
      </c>
      <c r="N6" s="368">
        <f t="shared" si="0"/>
        <v>1926600000</v>
      </c>
    </row>
    <row r="7" spans="1:14">
      <c r="B7" s="143">
        <f>B6/(B4*1000000)</f>
        <v>36.037918287937742</v>
      </c>
      <c r="C7" s="143">
        <f>C6/(C4*1000000)</f>
        <v>36.906408317580343</v>
      </c>
      <c r="D7" s="143">
        <f>D6/(D4*1000000)</f>
        <v>37.976034482758621</v>
      </c>
      <c r="E7" s="143">
        <f>E6/(E4*1000000)</f>
        <v>37.49694331983806</v>
      </c>
      <c r="G7" s="147"/>
      <c r="N7" s="148"/>
    </row>
    <row r="8" spans="1:14">
      <c r="G8" s="147"/>
      <c r="N8" s="148"/>
    </row>
    <row r="9" spans="1:14">
      <c r="A9" s="143" t="s">
        <v>495</v>
      </c>
      <c r="G9" s="147"/>
      <c r="N9" s="148"/>
    </row>
    <row r="10" spans="1:14">
      <c r="A10" s="143" t="s">
        <v>496</v>
      </c>
      <c r="B10" s="187">
        <v>3.1E-2</v>
      </c>
      <c r="C10" s="187">
        <v>1.7000000000000001E-2</v>
      </c>
      <c r="D10" s="187">
        <v>1.2E-2</v>
      </c>
      <c r="E10" s="187">
        <v>8.9999999999999993E-3</v>
      </c>
      <c r="G10" s="147"/>
      <c r="N10" s="148"/>
    </row>
    <row r="11" spans="1:14">
      <c r="G11" s="147"/>
      <c r="I11" s="369">
        <f>space_removal!F16</f>
        <v>1620805.4728259509</v>
      </c>
      <c r="J11" s="369">
        <f>space_removal!F37</f>
        <v>1670156.25</v>
      </c>
      <c r="K11" s="369">
        <f>space_removal!F64</f>
        <v>1712637.5000000005</v>
      </c>
      <c r="L11" s="369">
        <f>space_removal!F86</f>
        <v>1724087.4999999995</v>
      </c>
      <c r="M11" s="369">
        <f>space_removal!F108</f>
        <v>1737506.2499999998</v>
      </c>
      <c r="N11" s="370">
        <f>space_removal!F130</f>
        <v>1773489.0625000005</v>
      </c>
    </row>
    <row r="12" spans="1:14">
      <c r="G12" s="147"/>
      <c r="I12" s="360">
        <f t="shared" ref="I12:N12" si="1">I6-I11*1000</f>
        <v>297994527.17404914</v>
      </c>
      <c r="J12" s="360">
        <f t="shared" si="1"/>
        <v>287143750</v>
      </c>
      <c r="K12" s="360">
        <f t="shared" si="1"/>
        <v>256112499.99999952</v>
      </c>
      <c r="L12" s="360">
        <f t="shared" si="1"/>
        <v>259512500.00000048</v>
      </c>
      <c r="M12" s="360">
        <f t="shared" si="1"/>
        <v>251493750.00000024</v>
      </c>
      <c r="N12" s="368">
        <f t="shared" si="1"/>
        <v>153110937.49999952</v>
      </c>
    </row>
    <row r="13" spans="1:14">
      <c r="G13" s="147"/>
      <c r="N13" s="148"/>
    </row>
    <row r="14" spans="1:14">
      <c r="G14" s="147" t="s">
        <v>453</v>
      </c>
      <c r="H14" s="143">
        <v>0.2</v>
      </c>
      <c r="I14" s="371">
        <f t="shared" ref="I14:N16" si="2">I$12*I18</f>
        <v>59598905.434809834</v>
      </c>
      <c r="J14" s="371">
        <f t="shared" si="2"/>
        <v>57428750</v>
      </c>
      <c r="K14" s="371">
        <f t="shared" si="2"/>
        <v>51222499.999999911</v>
      </c>
      <c r="L14" s="371">
        <f t="shared" si="2"/>
        <v>51902500.000000097</v>
      </c>
      <c r="M14" s="371">
        <f t="shared" si="2"/>
        <v>50298750.000000052</v>
      </c>
      <c r="N14" s="372">
        <f t="shared" si="2"/>
        <v>30622187.499999907</v>
      </c>
    </row>
    <row r="15" spans="1:14">
      <c r="G15" s="147" t="s">
        <v>454</v>
      </c>
      <c r="H15" s="143">
        <v>0.7</v>
      </c>
      <c r="I15" s="371">
        <f t="shared" si="2"/>
        <v>208596169.02183437</v>
      </c>
      <c r="J15" s="371">
        <f t="shared" si="2"/>
        <v>201000625</v>
      </c>
      <c r="K15" s="371">
        <f t="shared" si="2"/>
        <v>179278749.99999964</v>
      </c>
      <c r="L15" s="371">
        <f t="shared" si="2"/>
        <v>181658750.00000033</v>
      </c>
      <c r="M15" s="371">
        <f t="shared" si="2"/>
        <v>176045625.00000015</v>
      </c>
      <c r="N15" s="372">
        <f t="shared" si="2"/>
        <v>107177656.24999966</v>
      </c>
    </row>
    <row r="16" spans="1:14" ht="17.25" customHeight="1" thickBot="1">
      <c r="G16" s="151" t="s">
        <v>455</v>
      </c>
      <c r="H16" s="157">
        <v>0.1</v>
      </c>
      <c r="I16" s="373">
        <f t="shared" si="2"/>
        <v>29799452.717404917</v>
      </c>
      <c r="J16" s="373">
        <f t="shared" si="2"/>
        <v>28714375</v>
      </c>
      <c r="K16" s="373">
        <f t="shared" si="2"/>
        <v>25611249.999999955</v>
      </c>
      <c r="L16" s="373">
        <f t="shared" si="2"/>
        <v>25951250.000000048</v>
      </c>
      <c r="M16" s="373">
        <f t="shared" si="2"/>
        <v>25149375.000000026</v>
      </c>
      <c r="N16" s="374">
        <f t="shared" si="2"/>
        <v>15311093.749999953</v>
      </c>
    </row>
    <row r="17" spans="1:14" ht="17.25" customHeight="1" thickBot="1"/>
    <row r="18" spans="1:14" ht="17.25" customHeight="1" thickBot="1">
      <c r="G18" s="144" t="s">
        <v>453</v>
      </c>
      <c r="H18" s="154"/>
      <c r="I18" s="155">
        <f>Residential_building!D11</f>
        <v>0.2</v>
      </c>
      <c r="J18" s="155">
        <f>Residential_building!E11</f>
        <v>0.2</v>
      </c>
      <c r="K18" s="155">
        <f>Residential_building!F11</f>
        <v>0.2</v>
      </c>
      <c r="L18" s="155">
        <f>Residential_building!G11</f>
        <v>0.2</v>
      </c>
      <c r="M18" s="155">
        <f>Residential_building!H11</f>
        <v>0.2</v>
      </c>
      <c r="N18" s="155">
        <f>Residential_building!I11</f>
        <v>0.2</v>
      </c>
    </row>
    <row r="19" spans="1:14" ht="17.25" customHeight="1" thickBot="1">
      <c r="G19" s="147" t="s">
        <v>454</v>
      </c>
      <c r="I19" s="155">
        <f>Residential_building!D12</f>
        <v>0.7</v>
      </c>
      <c r="J19" s="155">
        <f>Residential_building!E12</f>
        <v>0.7</v>
      </c>
      <c r="K19" s="155">
        <f>Residential_building!F12</f>
        <v>0.7</v>
      </c>
      <c r="L19" s="155">
        <f>Residential_building!G12</f>
        <v>0.7</v>
      </c>
      <c r="M19" s="155">
        <f>Residential_building!H12</f>
        <v>0.7</v>
      </c>
      <c r="N19" s="155">
        <f>Residential_building!I12</f>
        <v>0.7</v>
      </c>
    </row>
    <row r="20" spans="1:14" ht="17.25" customHeight="1" thickBot="1">
      <c r="G20" s="151" t="s">
        <v>455</v>
      </c>
      <c r="H20" s="157"/>
      <c r="I20" s="155">
        <f>Residential_building!D13</f>
        <v>0.1</v>
      </c>
      <c r="J20" s="155">
        <f>Residential_building!E13</f>
        <v>0.1</v>
      </c>
      <c r="K20" s="155">
        <f>Residential_building!F13</f>
        <v>0.1</v>
      </c>
      <c r="L20" s="155">
        <f>Residential_building!G13</f>
        <v>0.1</v>
      </c>
      <c r="M20" s="155">
        <f>Residential_building!H13</f>
        <v>0.1</v>
      </c>
      <c r="N20" s="155">
        <f>Residential_building!I13</f>
        <v>0.1</v>
      </c>
    </row>
    <row r="22" spans="1:14">
      <c r="A22" s="143" t="s">
        <v>497</v>
      </c>
      <c r="B22" s="143" t="s">
        <v>498</v>
      </c>
    </row>
    <row r="23" spans="1:14" ht="17.25" customHeight="1" thickBot="1"/>
    <row r="24" spans="1:14" ht="18" customHeight="1" thickTop="1" thickBot="1">
      <c r="C24" s="188">
        <v>2002</v>
      </c>
      <c r="D24" s="188">
        <v>2007</v>
      </c>
      <c r="E24" s="188">
        <v>2012</v>
      </c>
      <c r="F24" s="188">
        <v>2017</v>
      </c>
      <c r="G24" s="188">
        <v>2022</v>
      </c>
      <c r="H24" s="188">
        <v>2027</v>
      </c>
      <c r="I24" s="188">
        <v>2032</v>
      </c>
      <c r="J24" s="188">
        <v>2037</v>
      </c>
      <c r="K24" s="188">
        <v>2042</v>
      </c>
      <c r="L24" s="189">
        <v>2047</v>
      </c>
      <c r="M24" s="190"/>
    </row>
    <row r="25" spans="1:14" ht="17.25" customHeight="1" thickBot="1">
      <c r="B25" s="191" t="s">
        <v>499</v>
      </c>
      <c r="C25" s="192">
        <v>1511</v>
      </c>
      <c r="D25" s="192">
        <v>1660</v>
      </c>
      <c r="E25" s="192">
        <v>1812</v>
      </c>
      <c r="F25" s="192">
        <v>1957</v>
      </c>
      <c r="G25" s="192">
        <v>2079</v>
      </c>
      <c r="H25" s="192">
        <v>2165</v>
      </c>
      <c r="I25" s="192">
        <v>2225</v>
      </c>
      <c r="J25" s="192">
        <v>2260</v>
      </c>
      <c r="K25" s="192">
        <v>2261</v>
      </c>
      <c r="L25" s="193">
        <v>2230</v>
      </c>
    </row>
    <row r="26" spans="1:14" ht="17.25" customHeight="1" thickBot="1">
      <c r="B26" s="194" t="s">
        <v>500</v>
      </c>
      <c r="C26" s="195">
        <v>263</v>
      </c>
      <c r="D26" s="195">
        <v>357</v>
      </c>
      <c r="E26" s="195">
        <v>456</v>
      </c>
      <c r="F26" s="195">
        <v>558</v>
      </c>
      <c r="G26" s="195">
        <v>649</v>
      </c>
      <c r="H26" s="195">
        <v>711</v>
      </c>
      <c r="I26" s="195">
        <v>764</v>
      </c>
      <c r="J26" s="195">
        <v>808</v>
      </c>
      <c r="K26" s="195">
        <v>829</v>
      </c>
      <c r="L26" s="196">
        <v>832</v>
      </c>
    </row>
    <row r="49" spans="1:1">
      <c r="A49" s="143" t="s">
        <v>501</v>
      </c>
    </row>
    <row r="50" spans="1:1">
      <c r="A50" s="143" t="s">
        <v>502</v>
      </c>
    </row>
    <row r="51" spans="1:1">
      <c r="A51" s="143" t="s">
        <v>503</v>
      </c>
    </row>
  </sheetData>
  <sheetProtection algorithmName="SHA-512" hashValue="G4iGArBWf6i7CAFZJHnuy/0xWYe0GCangTDUQDyCc7J8khhf4vvuMIej6zcoH9jaeOTf1cbAtuSkB1SerEzAYw==" saltValue="1GKoPyUowsyTXTXAdzwGuQ==" spinCount="100000" sheet="1" objects="1" scenarios="1"/>
  <phoneticPr fontId="6" type="noConversion"/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AI130"/>
  <sheetViews>
    <sheetView topLeftCell="A34" workbookViewId="0">
      <selection activeCell="V84" sqref="V84"/>
    </sheetView>
  </sheetViews>
  <sheetFormatPr defaultColWidth="8.875" defaultRowHeight="16.5"/>
  <cols>
    <col min="1" max="1" width="23.125" style="143" customWidth="1"/>
    <col min="2" max="2" width="18.5" style="143" customWidth="1"/>
    <col min="3" max="3" width="9.375" style="143" bestFit="1" customWidth="1"/>
    <col min="4" max="4" width="15.375" style="143" customWidth="1"/>
    <col min="5" max="5" width="8.875" style="143" customWidth="1"/>
    <col min="6" max="6" width="17.5" style="143" customWidth="1"/>
    <col min="7" max="7" width="8.875" style="143" customWidth="1"/>
    <col min="8" max="8" width="10.875" style="143" bestFit="1" customWidth="1"/>
    <col min="9" max="9" width="13.5" style="143" customWidth="1"/>
    <col min="10" max="10" width="12.5" style="143" customWidth="1"/>
    <col min="11" max="11" width="8.875" style="143" customWidth="1"/>
    <col min="12" max="12" width="11.5" style="143" customWidth="1"/>
    <col min="13" max="16" width="22" style="143" customWidth="1"/>
    <col min="17" max="17" width="8.875" style="143" customWidth="1"/>
    <col min="18" max="18" width="9.375" style="143" bestFit="1" customWidth="1"/>
    <col min="19" max="19" width="16.625" style="143" customWidth="1"/>
    <col min="20" max="21" width="9.375" style="143" bestFit="1" customWidth="1"/>
    <col min="22" max="23" width="8.875" style="143" customWidth="1"/>
    <col min="24" max="24" width="9.375" style="143" bestFit="1" customWidth="1"/>
    <col min="25" max="26" width="8.875" style="143" customWidth="1"/>
    <col min="27" max="27" width="10.875" style="143" bestFit="1" customWidth="1"/>
    <col min="28" max="28" width="13" style="143" customWidth="1"/>
    <col min="29" max="32" width="10.875" style="143" bestFit="1" customWidth="1"/>
    <col min="33" max="33" width="9.375" style="143" bestFit="1" customWidth="1"/>
    <col min="34" max="35" width="8.875" style="143" customWidth="1"/>
    <col min="36" max="16384" width="8.875" style="143"/>
  </cols>
  <sheetData>
    <row r="1" spans="1:35">
      <c r="A1" s="149">
        <f>Residential_building!C8/100</f>
        <v>2.5000000000000001E-2</v>
      </c>
      <c r="H1" s="143" t="s">
        <v>453</v>
      </c>
      <c r="I1" s="143" t="s">
        <v>454</v>
      </c>
      <c r="J1" s="143" t="s">
        <v>455</v>
      </c>
    </row>
    <row r="2" spans="1:35">
      <c r="H2" s="143">
        <v>0.3</v>
      </c>
      <c r="I2" s="143">
        <v>0.6</v>
      </c>
      <c r="J2" s="143">
        <v>0.1</v>
      </c>
      <c r="P2" s="143">
        <f>Residential_building!C8</f>
        <v>2.5</v>
      </c>
      <c r="Q2" s="197"/>
      <c r="R2" s="143" t="str">
        <f>Q4&amp;"("&amp;P2&amp;"%"&amp;")"</f>
        <v>space area by building type(2.5%)</v>
      </c>
      <c r="U2" s="143" t="str">
        <f>Q32&amp;"(renovation rate ="&amp; P2&amp;"%)"</f>
        <v>space area by age(renovation rate =2.5%)</v>
      </c>
      <c r="Z2" s="143" t="str">
        <f>Z13&amp;"(renovation rate ="&amp;P2&amp;"%)"</f>
        <v>new vs exisiting (renovation rate =2.5%)</v>
      </c>
    </row>
    <row r="3" spans="1:35">
      <c r="A3" s="143" t="s">
        <v>504</v>
      </c>
    </row>
    <row r="4" spans="1:35">
      <c r="A4" s="143" t="s">
        <v>505</v>
      </c>
      <c r="B4" s="143">
        <v>2020</v>
      </c>
      <c r="C4" s="143" t="s">
        <v>453</v>
      </c>
      <c r="D4" s="143" t="s">
        <v>454</v>
      </c>
      <c r="E4" s="143" t="s">
        <v>455</v>
      </c>
      <c r="F4" s="360">
        <f>SUM(C6:E14)*A7</f>
        <v>231543.63897513587</v>
      </c>
      <c r="G4" s="143">
        <v>2025</v>
      </c>
      <c r="H4" s="143" t="s">
        <v>453</v>
      </c>
      <c r="I4" s="143" t="s">
        <v>454</v>
      </c>
      <c r="J4" s="143" t="s">
        <v>455</v>
      </c>
      <c r="L4" s="161">
        <v>2025</v>
      </c>
      <c r="M4" s="143" t="s">
        <v>453</v>
      </c>
      <c r="N4" s="143" t="s">
        <v>454</v>
      </c>
      <c r="O4" s="143" t="s">
        <v>455</v>
      </c>
      <c r="Q4" s="143" t="s">
        <v>506</v>
      </c>
      <c r="R4" s="143">
        <v>2025</v>
      </c>
      <c r="U4" s="143">
        <v>2030</v>
      </c>
      <c r="X4" s="143">
        <v>2035</v>
      </c>
      <c r="AA4" s="143">
        <v>2040</v>
      </c>
      <c r="AD4" s="143">
        <v>2045</v>
      </c>
      <c r="AG4" s="143">
        <v>2050</v>
      </c>
    </row>
    <row r="5" spans="1:35">
      <c r="A5" s="143">
        <f>$A$1</f>
        <v>2.5000000000000001E-2</v>
      </c>
      <c r="C5" s="360">
        <f>SUM(C6:C14)</f>
        <v>508842.86268095695</v>
      </c>
      <c r="D5" s="360">
        <f>SUM(D6:D14)</f>
        <v>1162906.2106828801</v>
      </c>
      <c r="E5" s="360">
        <f>SUM(E6:E14)</f>
        <v>180600.03843724995</v>
      </c>
      <c r="H5" s="143">
        <f>Residential_building!D16</f>
        <v>0.4</v>
      </c>
      <c r="I5" s="143">
        <f>Residential_building!D17</f>
        <v>0.5</v>
      </c>
      <c r="J5" s="143">
        <f>Residential_building!D18</f>
        <v>0.1</v>
      </c>
      <c r="R5" s="143" t="s">
        <v>453</v>
      </c>
      <c r="S5" s="143" t="s">
        <v>454</v>
      </c>
      <c r="T5" s="143" t="s">
        <v>455</v>
      </c>
      <c r="U5" s="143" t="s">
        <v>453</v>
      </c>
      <c r="V5" s="143" t="s">
        <v>454</v>
      </c>
      <c r="W5" s="143" t="s">
        <v>455</v>
      </c>
      <c r="X5" s="143" t="s">
        <v>453</v>
      </c>
      <c r="Y5" s="143" t="s">
        <v>454</v>
      </c>
      <c r="Z5" s="143" t="s">
        <v>455</v>
      </c>
      <c r="AA5" s="143" t="s">
        <v>453</v>
      </c>
      <c r="AB5" s="143" t="s">
        <v>454</v>
      </c>
      <c r="AC5" s="143" t="s">
        <v>455</v>
      </c>
      <c r="AD5" s="143" t="s">
        <v>453</v>
      </c>
      <c r="AE5" s="143" t="s">
        <v>454</v>
      </c>
      <c r="AF5" s="143" t="s">
        <v>455</v>
      </c>
      <c r="AG5" s="143" t="s">
        <v>453</v>
      </c>
      <c r="AH5" s="143" t="s">
        <v>454</v>
      </c>
      <c r="AI5" s="143" t="s">
        <v>455</v>
      </c>
    </row>
    <row r="6" spans="1:35" ht="17.25" customHeight="1" thickBot="1">
      <c r="A6" s="143" t="s">
        <v>507</v>
      </c>
      <c r="B6" s="186" t="s">
        <v>461</v>
      </c>
      <c r="C6" s="360">
        <v>10000</v>
      </c>
      <c r="D6" s="360">
        <v>50</v>
      </c>
      <c r="E6" s="360">
        <v>0</v>
      </c>
      <c r="H6" s="360">
        <f>$F$4*H5</f>
        <v>92617.455590054349</v>
      </c>
      <c r="I6" s="360">
        <f>$F$4*I5</f>
        <v>115771.81948756793</v>
      </c>
      <c r="J6" s="360">
        <f>$F$4*J5</f>
        <v>23154.363897513587</v>
      </c>
      <c r="L6" s="198" t="s">
        <v>461</v>
      </c>
      <c r="M6" s="375">
        <f>IF(C6-H6&gt;0,(C6-H6),0)</f>
        <v>0</v>
      </c>
      <c r="N6" s="375">
        <f>IF(D6-I6&gt;0,(D6-I6),0)</f>
        <v>0</v>
      </c>
      <c r="O6" s="375">
        <f>IF(E6-J6&gt;0,(E6-J6),0)</f>
        <v>0</v>
      </c>
      <c r="Q6" s="143" t="s">
        <v>508</v>
      </c>
      <c r="R6" s="369">
        <f>SUM(M7:M14)</f>
        <v>406225.40709090262</v>
      </c>
      <c r="S6" s="369">
        <f>SUM(N7:N14)</f>
        <v>1047084.3911953121</v>
      </c>
      <c r="T6" s="369">
        <f>SUM(O7:O14)</f>
        <v>157445.67453973641</v>
      </c>
      <c r="U6" s="369">
        <f>SUM(M27:M34)</f>
        <v>334647.28209090262</v>
      </c>
      <c r="V6" s="369">
        <f>SUM(N27:N34)</f>
        <v>903928.14119531214</v>
      </c>
      <c r="W6" s="369">
        <f>SUM(O27:O34)</f>
        <v>133586.29953973641</v>
      </c>
      <c r="X6" s="369">
        <f>SUM(M48:M56)</f>
        <v>261248.53209090259</v>
      </c>
      <c r="Y6" s="369">
        <f>SUM(N48:N56)</f>
        <v>757130.64119531214</v>
      </c>
      <c r="Z6" s="369">
        <f>SUM(O48:O56)</f>
        <v>109120.0495397364</v>
      </c>
      <c r="AA6" s="369">
        <f>SUM(M70:M78)</f>
        <v>236782.28209090259</v>
      </c>
      <c r="AB6" s="369">
        <f>SUM(N70:N78)</f>
        <v>561400.64119531191</v>
      </c>
      <c r="AC6" s="369">
        <f>SUM(O70:O78)</f>
        <v>84653.799539736385</v>
      </c>
      <c r="AD6" s="369">
        <f>SUM(M92:M100)</f>
        <v>212172.90709090259</v>
      </c>
      <c r="AE6" s="369">
        <f>SUM(N92:N100)</f>
        <v>364525.64119531203</v>
      </c>
      <c r="AF6" s="369">
        <f>SUM(O92:O100)</f>
        <v>60044.424539736385</v>
      </c>
      <c r="AG6" s="369">
        <f>SUM(M114:M122)</f>
        <v>190621.81334090259</v>
      </c>
      <c r="AH6" s="369">
        <f>SUM(N114:N122)</f>
        <v>192116.89119531206</v>
      </c>
      <c r="AI6" s="369">
        <f>SUM(O114:O122)</f>
        <v>38493.330789736392</v>
      </c>
    </row>
    <row r="7" spans="1:35">
      <c r="A7" s="143">
        <f>A5*5</f>
        <v>0.125</v>
      </c>
      <c r="B7" s="143" t="s">
        <v>462</v>
      </c>
      <c r="C7" s="360">
        <v>44000</v>
      </c>
      <c r="D7" s="360">
        <v>18829</v>
      </c>
      <c r="E7" s="360">
        <v>4500</v>
      </c>
      <c r="G7" s="376">
        <v>0.7</v>
      </c>
      <c r="H7" s="360">
        <f t="shared" ref="H7:J14" si="0">H$6*$G7</f>
        <v>64832.218913038043</v>
      </c>
      <c r="I7" s="360">
        <f t="shared" si="0"/>
        <v>81040.27364129755</v>
      </c>
      <c r="J7" s="360">
        <f t="shared" si="0"/>
        <v>16208.054728259511</v>
      </c>
      <c r="L7" s="199" t="s">
        <v>462</v>
      </c>
      <c r="M7" s="375">
        <f>IF(M6&gt;0,IF(C7-H7&gt;0,C7-H7,0),IF(SUM(C$7:C7)-SUM(H$7:H7)&gt;0,SUM(C$7:C7)-SUM(H$7:H7),0))</f>
        <v>0</v>
      </c>
      <c r="N7" s="375">
        <f>IF(N6&gt;0,IF(D7-I7&gt;0,D7-I7,0),IF(SUM(D$7:D7)-SUM(I$7:I7)&gt;0,SUM(D$7:D7)-SUM(I$7:I7),0))</f>
        <v>0</v>
      </c>
      <c r="O7" s="375">
        <f>IF(O6&gt;0,IF(E7-J7&gt;0,E7-J7,0),IF(SUM(E$7:E7)-SUM(J$7:J7)&gt;0,SUM(E$7:E7)-SUM(J$7:J7),0))</f>
        <v>0</v>
      </c>
      <c r="Q7" s="143" t="s">
        <v>509</v>
      </c>
      <c r="R7" s="369">
        <f>SUM(M15:M20)</f>
        <v>59598.905434809836</v>
      </c>
      <c r="S7" s="369">
        <f>SUM(N15:N20)</f>
        <v>208596.16902183439</v>
      </c>
      <c r="T7" s="369">
        <f>SUM(O15:O20)</f>
        <v>29799.452717404918</v>
      </c>
      <c r="U7" s="369">
        <f>SUM(M35:M40)</f>
        <v>117027.65543480983</v>
      </c>
      <c r="V7" s="369">
        <f>SUM(N35:N40)</f>
        <v>409596.79402183439</v>
      </c>
      <c r="W7" s="369">
        <f>SUM(O35:O40)</f>
        <v>58513.827717404914</v>
      </c>
      <c r="X7" s="369">
        <f>SUM(M57:M62)</f>
        <v>168250.15543480974</v>
      </c>
      <c r="Y7" s="369">
        <f>SUM(N57:N62)</f>
        <v>588875.54402183404</v>
      </c>
      <c r="Z7" s="369">
        <f>SUM(O57:O62)</f>
        <v>84125.077717404871</v>
      </c>
      <c r="AA7" s="369">
        <f>SUM(M79:M84)</f>
        <v>220152.65543480983</v>
      </c>
      <c r="AB7" s="369">
        <f>SUM(N79:N84)</f>
        <v>770534.29402183439</v>
      </c>
      <c r="AC7" s="369">
        <f>SUM(O79:O84)</f>
        <v>110076.32771740491</v>
      </c>
      <c r="AD7" s="369">
        <f>SUM(M101:M106)</f>
        <v>270451.40543480986</v>
      </c>
      <c r="AE7" s="369">
        <f>SUM(N101:N106)</f>
        <v>946579.9190218345</v>
      </c>
      <c r="AF7" s="369">
        <f>SUM(O101:O106)</f>
        <v>135225.70271740493</v>
      </c>
      <c r="AG7" s="369">
        <f>SUM(M123:M128)</f>
        <v>301073.59293480974</v>
      </c>
      <c r="AH7" s="369">
        <f>SUM(N123:N128)</f>
        <v>1053757.5752718342</v>
      </c>
      <c r="AI7" s="369">
        <f>SUM(O123:O128)</f>
        <v>150536.79646740487</v>
      </c>
    </row>
    <row r="8" spans="1:35">
      <c r="B8" s="143" t="s">
        <v>463</v>
      </c>
      <c r="C8" s="360">
        <v>44000</v>
      </c>
      <c r="D8" s="360">
        <v>18829</v>
      </c>
      <c r="E8" s="360">
        <v>4500</v>
      </c>
      <c r="G8" s="377">
        <v>0.2</v>
      </c>
      <c r="H8" s="360">
        <f t="shared" si="0"/>
        <v>18523.491118010872</v>
      </c>
      <c r="I8" s="360">
        <f t="shared" si="0"/>
        <v>23154.363897513587</v>
      </c>
      <c r="J8" s="360">
        <f t="shared" si="0"/>
        <v>4630.872779502718</v>
      </c>
      <c r="L8" s="199" t="s">
        <v>463</v>
      </c>
      <c r="M8" s="375">
        <f>IF(M7&gt;0,IF(C8-H8&gt;0,C8-H8,0),IF(SUM(C$7:C8)-SUM(H$7:H8)&gt;0,SUM(C$7:C8)-SUM(H$7:H8),0))</f>
        <v>4644.2899689510814</v>
      </c>
      <c r="N8" s="375">
        <f>IF(N7&gt;0,IF(D8-I8&gt;0,D8-I8,0),IF(SUM(D$7:D8)-SUM(I$7:I8)&gt;0,SUM(D$7:D8)-SUM(I$7:I8),0))</f>
        <v>0</v>
      </c>
      <c r="O8" s="375">
        <f>IF(O7&gt;0,IF(E8-J8&gt;0,E8-J8,0),IF(SUM(E$7:E8)-SUM(J$7:J8)&gt;0,SUM(E$7:E8)-SUM(J$7:J8),0))</f>
        <v>0</v>
      </c>
    </row>
    <row r="9" spans="1:35" ht="17.25" customHeight="1" thickBot="1">
      <c r="B9" s="143" t="s">
        <v>464</v>
      </c>
      <c r="C9" s="360">
        <v>102477</v>
      </c>
      <c r="D9" s="360">
        <v>212877</v>
      </c>
      <c r="E9" s="360">
        <v>31643.5</v>
      </c>
      <c r="G9" s="378">
        <v>0.1</v>
      </c>
      <c r="H9" s="360">
        <f t="shared" si="0"/>
        <v>9261.745559005436</v>
      </c>
      <c r="I9" s="360">
        <f t="shared" si="0"/>
        <v>11577.181948756794</v>
      </c>
      <c r="J9" s="360">
        <f t="shared" si="0"/>
        <v>2315.436389751359</v>
      </c>
      <c r="L9" s="199" t="s">
        <v>464</v>
      </c>
      <c r="M9" s="375">
        <f>IF(M8&gt;0,IF(C9-H9&gt;0,C9-H9,0),IF(SUM(C$7:C9)-SUM(H$7:H9)&gt;0,SUM(C$7:C9)-SUM(H$7:H9),0))</f>
        <v>93215.254440994569</v>
      </c>
      <c r="N9" s="375">
        <f>IF(N8&gt;0,IF(D9-I9&gt;0,D9-I9,0),IF(SUM(D$7:D9)-SUM(I$7:I9)&gt;0,SUM(D$7:D9)-SUM(I$7:I9),0))</f>
        <v>134763.18051243207</v>
      </c>
      <c r="O9" s="375">
        <f>IF(O8&gt;0,IF(E9-J9&gt;0,E9-J9,0),IF(SUM(E$7:E9)-SUM(J$7:J9)&gt;0,SUM(E$7:E9)-SUM(J$7:J9),0))</f>
        <v>17489.136102486413</v>
      </c>
    </row>
    <row r="10" spans="1:35">
      <c r="B10" s="143" t="s">
        <v>465</v>
      </c>
      <c r="C10" s="360">
        <v>102477</v>
      </c>
      <c r="D10" s="360">
        <v>212877</v>
      </c>
      <c r="E10" s="360">
        <v>31643.5</v>
      </c>
      <c r="G10" s="379">
        <v>0</v>
      </c>
      <c r="H10" s="360">
        <f t="shared" si="0"/>
        <v>0</v>
      </c>
      <c r="I10" s="360">
        <f t="shared" si="0"/>
        <v>0</v>
      </c>
      <c r="J10" s="360">
        <f t="shared" si="0"/>
        <v>0</v>
      </c>
      <c r="L10" s="199" t="s">
        <v>465</v>
      </c>
      <c r="M10" s="375">
        <f>IF(M9&gt;0,IF(C10-H10&gt;0,C10-H10,0),IF(SUM(C$7:C10)-SUM(H$7:H10)&gt;0,SUM(C$7:C10)-SUM(H$7:H10),0))</f>
        <v>102477</v>
      </c>
      <c r="N10" s="375">
        <f>IF(N9&gt;0,IF(D10-I10&gt;0,D10-I10,0),IF(SUM(D$7:D10)-SUM(I$7:I10)&gt;0,SUM(D$7:D10)-SUM(I$7:I10),0))</f>
        <v>212877</v>
      </c>
      <c r="O10" s="375">
        <f>IF(O9&gt;0,IF(E10-J10&gt;0,E10-J10,0),IF(SUM(E$7:E10)-SUM(J$7:J10)&gt;0,SUM(E$7:E10)-SUM(J$7:J10),0))</f>
        <v>31643.5</v>
      </c>
    </row>
    <row r="11" spans="1:35">
      <c r="B11" s="143" t="s">
        <v>466</v>
      </c>
      <c r="C11" s="360">
        <v>47496</v>
      </c>
      <c r="D11" s="360">
        <v>179713</v>
      </c>
      <c r="E11" s="360">
        <v>25552.5</v>
      </c>
      <c r="G11" s="379">
        <v>0</v>
      </c>
      <c r="H11" s="360">
        <f t="shared" si="0"/>
        <v>0</v>
      </c>
      <c r="I11" s="360">
        <f t="shared" si="0"/>
        <v>0</v>
      </c>
      <c r="J11" s="360">
        <f t="shared" si="0"/>
        <v>0</v>
      </c>
      <c r="L11" s="199" t="s">
        <v>466</v>
      </c>
      <c r="M11" s="375">
        <f>IF(M10&gt;0,IF(C11-H11&gt;0,C11-H11,0),IF(SUM(C$7:C11)-SUM(H$7:H11)&gt;0,SUM(C$7:C11)-SUM(H$7:H11),0))</f>
        <v>47496</v>
      </c>
      <c r="N11" s="375">
        <f>IF(N10&gt;0,IF(D11-I11&gt;0,D11-I11,0),IF(SUM(D$7:D11)-SUM(I$7:I11)&gt;0,SUM(D$7:D11)-SUM(I$7:I11),0))</f>
        <v>179713</v>
      </c>
      <c r="O11" s="375">
        <f>IF(O10&gt;0,IF(E11-J11&gt;0,E11-J11,0),IF(SUM(E$7:E11)-SUM(J$7:J11)&gt;0,SUM(E$7:E11)-SUM(J$7:J11),0))</f>
        <v>25552.5</v>
      </c>
    </row>
    <row r="12" spans="1:35">
      <c r="B12" s="143" t="s">
        <v>467</v>
      </c>
      <c r="C12" s="360">
        <v>47496</v>
      </c>
      <c r="D12" s="360">
        <v>179713</v>
      </c>
      <c r="E12" s="360">
        <v>25552.5</v>
      </c>
      <c r="G12" s="379">
        <v>0</v>
      </c>
      <c r="H12" s="360">
        <f t="shared" si="0"/>
        <v>0</v>
      </c>
      <c r="I12" s="360">
        <f t="shared" si="0"/>
        <v>0</v>
      </c>
      <c r="J12" s="360">
        <f t="shared" si="0"/>
        <v>0</v>
      </c>
      <c r="L12" s="199" t="s">
        <v>467</v>
      </c>
      <c r="M12" s="375">
        <f>IF(M11&gt;0,IF(C12-H12&gt;0,C12-H12,0),IF(SUM(C$7:C12)-SUM(H$7:H12)&gt;0,SUM(C$7:C12)-SUM(H$7:H12),0))</f>
        <v>47496</v>
      </c>
      <c r="N12" s="375">
        <f>IF(N11&gt;0,IF(D12-I12&gt;0,D12-I12,0),IF(SUM(D$7:D12)-SUM(I$7:I12)&gt;0,SUM(D$7:D12)-SUM(I$7:I12),0))</f>
        <v>179713</v>
      </c>
      <c r="O12" s="375">
        <f>IF(O11&gt;0,IF(E12-J12&gt;0,E12-J12,0),IF(SUM(E$7:E12)-SUM(J$7:J12)&gt;0,SUM(E$7:E12)-SUM(J$7:J12),0))</f>
        <v>25552.5</v>
      </c>
    </row>
    <row r="13" spans="1:35">
      <c r="B13" s="143" t="s">
        <v>468</v>
      </c>
      <c r="C13" s="360">
        <v>55448.431340478477</v>
      </c>
      <c r="D13" s="360">
        <v>170009.10534144001</v>
      </c>
      <c r="E13" s="360">
        <v>28604.019218624991</v>
      </c>
      <c r="G13" s="379">
        <v>0</v>
      </c>
      <c r="H13" s="360">
        <f t="shared" si="0"/>
        <v>0</v>
      </c>
      <c r="I13" s="360">
        <f t="shared" si="0"/>
        <v>0</v>
      </c>
      <c r="J13" s="360">
        <f t="shared" si="0"/>
        <v>0</v>
      </c>
      <c r="L13" s="199" t="s">
        <v>468</v>
      </c>
      <c r="M13" s="375">
        <f>IF(M12&gt;0,IF(C13-H13&gt;0,C13-H13,0),IF(SUM(C$7:C13)-SUM(H$7:H13)&gt;0,SUM(C$7:C13)-SUM(H$7:H13),0))</f>
        <v>55448.431340478477</v>
      </c>
      <c r="N13" s="375">
        <f>IF(N12&gt;0,IF(D13-I13&gt;0,D13-I13,0),IF(SUM(D$7:D13)-SUM(I$7:I13)&gt;0,SUM(D$7:D13)-SUM(I$7:I13),0))</f>
        <v>170009.10534144001</v>
      </c>
      <c r="O13" s="375">
        <f>IF(O12&gt;0,IF(E13-J13&gt;0,E13-J13,0),IF(SUM(E$7:E13)-SUM(J$7:J13)&gt;0,SUM(E$7:E13)-SUM(J$7:J13),0))</f>
        <v>28604.019218624991</v>
      </c>
      <c r="Z13" s="143" t="s">
        <v>510</v>
      </c>
      <c r="AA13" s="143">
        <v>2025</v>
      </c>
      <c r="AB13" s="143">
        <v>2030</v>
      </c>
      <c r="AC13" s="143">
        <v>2035</v>
      </c>
      <c r="AD13" s="143">
        <v>2040</v>
      </c>
      <c r="AE13" s="143">
        <v>2045</v>
      </c>
      <c r="AF13" s="143">
        <v>2050</v>
      </c>
    </row>
    <row r="14" spans="1:35">
      <c r="B14" s="143" t="s">
        <v>469</v>
      </c>
      <c r="C14" s="360">
        <v>55448.431340478477</v>
      </c>
      <c r="D14" s="360">
        <v>170009.10534144001</v>
      </c>
      <c r="E14" s="360">
        <v>28604.019218624991</v>
      </c>
      <c r="G14" s="379">
        <v>0</v>
      </c>
      <c r="H14" s="360">
        <f t="shared" si="0"/>
        <v>0</v>
      </c>
      <c r="I14" s="360">
        <f t="shared" si="0"/>
        <v>0</v>
      </c>
      <c r="J14" s="360">
        <f t="shared" si="0"/>
        <v>0</v>
      </c>
      <c r="L14" s="199" t="s">
        <v>469</v>
      </c>
      <c r="M14" s="375">
        <f>IF(M13&gt;0,IF(C14-H14&gt;0,C14-H14,0),IF(SUM(C$7:C14)-SUM(H$7:H14)&gt;0,SUM(C$7:C14)-SUM(H$7:H14),0))</f>
        <v>55448.431340478477</v>
      </c>
      <c r="N14" s="375">
        <f>IF(N13&gt;0,IF(D14-I14&gt;0,D14-I14,0),IF(SUM(D$7:D14)-SUM(I$7:I14)&gt;0,SUM(D$7:D14)-SUM(I$7:I14),0))</f>
        <v>170009.10534144001</v>
      </c>
      <c r="O14" s="375">
        <f>IF(O13&gt;0,IF(E14-J14&gt;0,E14-J14,0),IF(SUM(E$7:E14)-SUM(J$7:J14)&gt;0,SUM(E$7:E14)-SUM(J$7:J14),0))</f>
        <v>28604.019218624991</v>
      </c>
      <c r="Z14" s="143" t="s">
        <v>508</v>
      </c>
      <c r="AA14" s="369">
        <f>SUM(R6:T6)</f>
        <v>1610755.4728259512</v>
      </c>
      <c r="AB14" s="369">
        <f>SUM(U6:W6)</f>
        <v>1372161.7228259512</v>
      </c>
      <c r="AC14" s="369">
        <f>SUM(X6:Z6)</f>
        <v>1127499.2228259512</v>
      </c>
      <c r="AD14" s="369">
        <f>SUM(AA6:AC6)</f>
        <v>882836.72282595083</v>
      </c>
      <c r="AE14" s="369">
        <f>SUM(AD6:AF6)</f>
        <v>636742.97282595094</v>
      </c>
      <c r="AF14" s="369">
        <f>SUM(AG6:AI6)</f>
        <v>421232.03532595106</v>
      </c>
    </row>
    <row r="15" spans="1:35">
      <c r="B15" s="200" t="s">
        <v>470</v>
      </c>
      <c r="F15" s="369">
        <f>SUM(C6:E14)</f>
        <v>1852349.1118010869</v>
      </c>
      <c r="H15" s="360"/>
      <c r="L15" s="201" t="s">
        <v>470</v>
      </c>
      <c r="M15" s="380">
        <f>'Macro economy factor'!I14/1000</f>
        <v>59598.905434809836</v>
      </c>
      <c r="N15" s="380">
        <f>'Macro economy factor'!I15/1000</f>
        <v>208596.16902183439</v>
      </c>
      <c r="O15" s="380">
        <f>'Macro economy factor'!I16/1000</f>
        <v>29799.452717404918</v>
      </c>
      <c r="P15" s="360"/>
      <c r="Z15" s="143" t="s">
        <v>509</v>
      </c>
      <c r="AA15" s="369">
        <f>SUM(R7:T7)</f>
        <v>297994.52717404917</v>
      </c>
      <c r="AB15" s="369">
        <f>SUM(U7:W7)</f>
        <v>585138.27717404917</v>
      </c>
      <c r="AC15" s="369">
        <f>SUM(X7:Z7)</f>
        <v>841250.77717404859</v>
      </c>
      <c r="AD15" s="369">
        <f>SUM(AA7:AC7)</f>
        <v>1100763.2771740491</v>
      </c>
      <c r="AE15" s="369">
        <f>SUM(AD7:AF7)</f>
        <v>1352257.0271740491</v>
      </c>
      <c r="AF15" s="369">
        <f>SUM(AG7:AI7)</f>
        <v>1505367.9646740486</v>
      </c>
    </row>
    <row r="16" spans="1:35">
      <c r="B16" s="143" t="s">
        <v>472</v>
      </c>
      <c r="F16" s="369">
        <f>F15-F4</f>
        <v>1620805.4728259509</v>
      </c>
      <c r="L16" s="202" t="s">
        <v>472</v>
      </c>
      <c r="M16" s="380"/>
      <c r="N16" s="202"/>
      <c r="O16" s="202"/>
      <c r="P16" s="360"/>
    </row>
    <row r="17" spans="1:21">
      <c r="B17" s="143" t="s">
        <v>473</v>
      </c>
      <c r="L17" s="202" t="s">
        <v>473</v>
      </c>
      <c r="M17" s="202"/>
      <c r="N17" s="202"/>
      <c r="O17" s="202"/>
    </row>
    <row r="18" spans="1:21">
      <c r="B18" s="143" t="s">
        <v>474</v>
      </c>
      <c r="L18" s="202" t="s">
        <v>474</v>
      </c>
      <c r="M18" s="202"/>
      <c r="N18" s="202"/>
      <c r="O18" s="202"/>
    </row>
    <row r="19" spans="1:21">
      <c r="B19" s="143" t="s">
        <v>475</v>
      </c>
      <c r="L19" s="202" t="s">
        <v>475</v>
      </c>
      <c r="M19" s="202"/>
      <c r="N19" s="202"/>
      <c r="O19" s="202"/>
    </row>
    <row r="20" spans="1:21">
      <c r="B20" s="143" t="s">
        <v>476</v>
      </c>
      <c r="L20" s="202" t="s">
        <v>476</v>
      </c>
      <c r="M20" s="202"/>
      <c r="N20" s="202"/>
      <c r="O20" s="202"/>
    </row>
    <row r="23" spans="1:21">
      <c r="A23" s="143" t="s">
        <v>511</v>
      </c>
    </row>
    <row r="24" spans="1:21">
      <c r="A24" s="143" t="s">
        <v>505</v>
      </c>
      <c r="B24" s="143">
        <v>2030</v>
      </c>
      <c r="C24" s="143" t="s">
        <v>453</v>
      </c>
      <c r="D24" s="143" t="s">
        <v>454</v>
      </c>
      <c r="E24" s="143" t="s">
        <v>455</v>
      </c>
      <c r="F24" s="369">
        <f>SUM(C26:E40)*A27</f>
        <v>238593.75</v>
      </c>
      <c r="G24" s="143">
        <v>2030</v>
      </c>
      <c r="H24" s="143" t="s">
        <v>453</v>
      </c>
      <c r="I24" s="143" t="s">
        <v>454</v>
      </c>
      <c r="J24" s="143" t="s">
        <v>455</v>
      </c>
      <c r="L24" s="161">
        <v>2030</v>
      </c>
      <c r="M24" s="143" t="s">
        <v>453</v>
      </c>
      <c r="N24" s="143" t="s">
        <v>454</v>
      </c>
      <c r="O24" s="143" t="s">
        <v>455</v>
      </c>
    </row>
    <row r="25" spans="1:21">
      <c r="A25" s="143">
        <f>$A$1</f>
        <v>2.5000000000000001E-2</v>
      </c>
      <c r="C25" s="360">
        <f>SUM(C27:C35)</f>
        <v>465824.31252571248</v>
      </c>
      <c r="D25" s="360">
        <f>SUM(D27:D35)</f>
        <v>1255680.5602171465</v>
      </c>
      <c r="E25" s="360">
        <f>SUM(E27:E35)</f>
        <v>187245.12725714134</v>
      </c>
      <c r="H25" s="143">
        <f>Residential_building!E16</f>
        <v>0.3</v>
      </c>
      <c r="I25" s="143">
        <f>Residential_building!E17</f>
        <v>0.6</v>
      </c>
      <c r="J25" s="143">
        <f>Residential_building!D18</f>
        <v>0.1</v>
      </c>
    </row>
    <row r="26" spans="1:21" ht="17.25" customHeight="1" thickBot="1">
      <c r="A26" s="143" t="s">
        <v>507</v>
      </c>
      <c r="B26" s="186" t="s">
        <v>461</v>
      </c>
      <c r="H26" s="360">
        <f>$F24*H25</f>
        <v>71578.125</v>
      </c>
      <c r="I26" s="360">
        <f>$F24*I25</f>
        <v>143156.25</v>
      </c>
      <c r="J26" s="360">
        <f>$F24*J25</f>
        <v>23859.375</v>
      </c>
      <c r="L26" s="198" t="s">
        <v>461</v>
      </c>
      <c r="M26" s="375"/>
      <c r="N26" s="375"/>
      <c r="O26" s="375"/>
    </row>
    <row r="27" spans="1:21">
      <c r="A27" s="143">
        <f>A25*5</f>
        <v>0.125</v>
      </c>
      <c r="B27" s="143" t="s">
        <v>462</v>
      </c>
      <c r="C27" s="369">
        <f t="shared" ref="C27:C40" si="1">M7</f>
        <v>0</v>
      </c>
      <c r="D27" s="369">
        <f t="shared" ref="D27:D40" si="2">N7</f>
        <v>0</v>
      </c>
      <c r="E27" s="369">
        <f t="shared" ref="E27:E40" si="3">O7</f>
        <v>0</v>
      </c>
      <c r="G27" s="376">
        <v>0.7</v>
      </c>
      <c r="H27" s="360">
        <f t="shared" ref="H27:J29" si="4">H$26*$G27</f>
        <v>50104.6875</v>
      </c>
      <c r="I27" s="360">
        <f t="shared" si="4"/>
        <v>100209.375</v>
      </c>
      <c r="J27" s="360">
        <f t="shared" si="4"/>
        <v>16701.5625</v>
      </c>
      <c r="L27" s="199" t="s">
        <v>462</v>
      </c>
      <c r="M27" s="375">
        <f>IF(C27-H27&gt;0,(C27-H27),0)</f>
        <v>0</v>
      </c>
      <c r="N27" s="375">
        <f>IF(D27-I27&gt;0,(D27-I27),0)</f>
        <v>0</v>
      </c>
      <c r="O27" s="375">
        <f>IF(E27-J27&gt;0,(E27-J27),0)</f>
        <v>0</v>
      </c>
    </row>
    <row r="28" spans="1:21">
      <c r="B28" s="143" t="s">
        <v>463</v>
      </c>
      <c r="C28" s="369">
        <f t="shared" si="1"/>
        <v>4644.2899689510814</v>
      </c>
      <c r="D28" s="369">
        <f t="shared" si="2"/>
        <v>0</v>
      </c>
      <c r="E28" s="369">
        <f t="shared" si="3"/>
        <v>0</v>
      </c>
      <c r="G28" s="377">
        <v>0.2</v>
      </c>
      <c r="H28" s="360">
        <f t="shared" si="4"/>
        <v>14315.625</v>
      </c>
      <c r="I28" s="360">
        <f t="shared" si="4"/>
        <v>28631.25</v>
      </c>
      <c r="J28" s="360">
        <f t="shared" si="4"/>
        <v>4771.875</v>
      </c>
      <c r="L28" s="199" t="s">
        <v>463</v>
      </c>
      <c r="M28" s="375">
        <f>IF(M27&gt;0,IF(C28-H28&gt;0,C28-H28,0),IF(SUM(C$27:C28)-SUM(H$27:H28)&gt;0,SUM(C$27:C28)-SUM(H$27:H28),0))</f>
        <v>0</v>
      </c>
      <c r="N28" s="375">
        <f>IF(N27&gt;0,IF(D28-I28&gt;0,D28-I28,0),IF(SUM(D$27:D28)-SUM(I$27:I28)&gt;0,SUM(D$27:D28)-SUM(I$27:I28),0))</f>
        <v>0</v>
      </c>
      <c r="O28" s="375">
        <f>IF(O27&gt;0,IF(E28-J28&gt;0,E28-J28,0),IF(SUM(E$27:E28)-SUM(J$27:J28)&gt;0,SUM(E$27:E28)-SUM(J$27:J28),0))</f>
        <v>0</v>
      </c>
    </row>
    <row r="29" spans="1:21" ht="17.25" customHeight="1" thickBot="1">
      <c r="B29" s="143" t="s">
        <v>464</v>
      </c>
      <c r="C29" s="369">
        <f t="shared" si="1"/>
        <v>93215.254440994569</v>
      </c>
      <c r="D29" s="369">
        <f t="shared" si="2"/>
        <v>134763.18051243207</v>
      </c>
      <c r="E29" s="369">
        <f t="shared" si="3"/>
        <v>17489.136102486413</v>
      </c>
      <c r="G29" s="378">
        <v>0.1</v>
      </c>
      <c r="H29" s="360">
        <f t="shared" si="4"/>
        <v>7157.8125</v>
      </c>
      <c r="I29" s="360">
        <f t="shared" si="4"/>
        <v>14315.625</v>
      </c>
      <c r="J29" s="360">
        <f t="shared" si="4"/>
        <v>2385.9375</v>
      </c>
      <c r="L29" s="199" t="s">
        <v>464</v>
      </c>
      <c r="M29" s="375">
        <f>IF(M28&gt;0,IF(C29-H29&gt;0,C29-H29,0),IF(SUM(C$27:C29)-SUM(H$27:H29)&gt;0,SUM(C$27:C29)-SUM(H$27:H29),0))</f>
        <v>26281.419409945651</v>
      </c>
      <c r="N29" s="375">
        <f>IF(N28&gt;0,IF(D29-I29&gt;0,D29-I29,0),IF(SUM(D$27:D29)-SUM(I$27:I29)&gt;0,SUM(D$27:D29)-SUM(I$27:I29),0))</f>
        <v>0</v>
      </c>
      <c r="O29" s="375">
        <f>IF(O28&gt;0,IF(E29-J29&gt;0,E29-J29,0),IF(SUM(E$27:E29)-SUM(J$27:J29)&gt;0,SUM(E$27:E29)-SUM(J$27:J29),0))</f>
        <v>0</v>
      </c>
    </row>
    <row r="30" spans="1:21">
      <c r="B30" s="143" t="s">
        <v>465</v>
      </c>
      <c r="C30" s="369">
        <f t="shared" si="1"/>
        <v>102477</v>
      </c>
      <c r="D30" s="369">
        <f t="shared" si="2"/>
        <v>212877</v>
      </c>
      <c r="E30" s="369">
        <f t="shared" si="3"/>
        <v>31643.5</v>
      </c>
      <c r="G30" s="379">
        <v>0</v>
      </c>
      <c r="H30" s="360">
        <f t="shared" ref="H30:J34" si="5">H$6*$G30</f>
        <v>0</v>
      </c>
      <c r="I30" s="360">
        <f t="shared" si="5"/>
        <v>0</v>
      </c>
      <c r="J30" s="360">
        <f t="shared" si="5"/>
        <v>0</v>
      </c>
      <c r="L30" s="199" t="s">
        <v>465</v>
      </c>
      <c r="M30" s="375">
        <f>IF(M29&gt;0,IF(C30-H30&gt;0,C30-H30,0),IF(SUM(C$27:C30)-SUM(H$27:H30)&gt;0,SUM(C$27:C30)-SUM(H$27:H30),0))</f>
        <v>102477</v>
      </c>
      <c r="N30" s="375">
        <f>IF(N29&gt;0,IF(D30-I30&gt;0,D30-I30,0),IF(SUM(D$27:D30)-SUM(I$27:I30)&gt;0,SUM(D$27:D30)-SUM(I$27:I30),0))</f>
        <v>204483.93051243207</v>
      </c>
      <c r="O30" s="375">
        <f>IF(O29&gt;0,IF(E30-J30&gt;0,E30-J30,0),IF(SUM(E$27:E30)-SUM(J$27:J30)&gt;0,SUM(E$27:E30)-SUM(J$27:J30),0))</f>
        <v>25273.261102486416</v>
      </c>
    </row>
    <row r="31" spans="1:21">
      <c r="B31" s="143" t="s">
        <v>466</v>
      </c>
      <c r="C31" s="369">
        <f t="shared" si="1"/>
        <v>47496</v>
      </c>
      <c r="D31" s="369">
        <f t="shared" si="2"/>
        <v>179713</v>
      </c>
      <c r="E31" s="369">
        <f t="shared" si="3"/>
        <v>25552.5</v>
      </c>
      <c r="G31" s="379">
        <v>0</v>
      </c>
      <c r="H31" s="360">
        <f t="shared" si="5"/>
        <v>0</v>
      </c>
      <c r="I31" s="360">
        <f t="shared" si="5"/>
        <v>0</v>
      </c>
      <c r="J31" s="360">
        <f t="shared" si="5"/>
        <v>0</v>
      </c>
      <c r="L31" s="199" t="s">
        <v>466</v>
      </c>
      <c r="M31" s="375">
        <f>IF(M30&gt;0,IF(C31-H31&gt;0,C31-H31,0),IF(SUM(C$27:C31)-SUM(H$27:H31)&gt;0,SUM(C$27:C31)-SUM(H$27:H31),0))</f>
        <v>47496</v>
      </c>
      <c r="N31" s="375">
        <f>IF(N30&gt;0,IF(D31-I31&gt;0,D31-I31,0),IF(SUM(D$27:D31)-SUM(I$27:I31)&gt;0,SUM(D$27:D31)-SUM(I$27:I31),0))</f>
        <v>179713</v>
      </c>
      <c r="O31" s="375">
        <f>IF(O30&gt;0,IF(E31-J31&gt;0,E31-J31,0),IF(SUM(E$27:E31)-SUM(J$27:J31)&gt;0,SUM(E$27:E31)-SUM(J$27:J31),0))</f>
        <v>25552.5</v>
      </c>
    </row>
    <row r="32" spans="1:21">
      <c r="B32" s="143" t="s">
        <v>467</v>
      </c>
      <c r="C32" s="369">
        <f t="shared" si="1"/>
        <v>47496</v>
      </c>
      <c r="D32" s="369">
        <f t="shared" si="2"/>
        <v>179713</v>
      </c>
      <c r="E32" s="369">
        <f t="shared" si="3"/>
        <v>25552.5</v>
      </c>
      <c r="G32" s="379">
        <v>0</v>
      </c>
      <c r="H32" s="360">
        <f t="shared" si="5"/>
        <v>0</v>
      </c>
      <c r="I32" s="360">
        <f t="shared" si="5"/>
        <v>0</v>
      </c>
      <c r="J32" s="360">
        <f t="shared" si="5"/>
        <v>0</v>
      </c>
      <c r="L32" s="199" t="s">
        <v>467</v>
      </c>
      <c r="M32" s="375">
        <f>IF(M31&gt;0,IF(C32-H32&gt;0,C32-H32,0),IF(SUM(C$27:C32)-SUM(H$27:H32)&gt;0,SUM(C$27:C32)-SUM(H$27:H32),0))</f>
        <v>47496</v>
      </c>
      <c r="N32" s="375">
        <f>IF(N31&gt;0,IF(D32-I32&gt;0,D32-I32,0),IF(SUM(D$27:D32)-SUM(I$27:I32)&gt;0,SUM(D$27:D32)-SUM(I$27:I32),0))</f>
        <v>179713</v>
      </c>
      <c r="O32" s="375">
        <f>IF(O31&gt;0,IF(E32-J32&gt;0,E32-J32,0),IF(SUM(E$27:E32)-SUM(J$27:J32)&gt;0,SUM(E$27:E32)-SUM(J$27:J32),0))</f>
        <v>25552.5</v>
      </c>
      <c r="Q32" s="143" t="s">
        <v>512</v>
      </c>
      <c r="R32" s="143">
        <v>2020</v>
      </c>
      <c r="S32" s="143">
        <v>2030</v>
      </c>
      <c r="T32" s="143">
        <v>2040</v>
      </c>
      <c r="U32" s="143">
        <v>2050</v>
      </c>
    </row>
    <row r="33" spans="1:21">
      <c r="B33" s="143" t="s">
        <v>468</v>
      </c>
      <c r="C33" s="369">
        <f t="shared" si="1"/>
        <v>55448.431340478477</v>
      </c>
      <c r="D33" s="369">
        <f t="shared" si="2"/>
        <v>170009.10534144001</v>
      </c>
      <c r="E33" s="369">
        <f t="shared" si="3"/>
        <v>28604.019218624991</v>
      </c>
      <c r="G33" s="379">
        <v>0</v>
      </c>
      <c r="H33" s="360">
        <f t="shared" si="5"/>
        <v>0</v>
      </c>
      <c r="I33" s="360">
        <f t="shared" si="5"/>
        <v>0</v>
      </c>
      <c r="J33" s="360">
        <f t="shared" si="5"/>
        <v>0</v>
      </c>
      <c r="L33" s="199" t="s">
        <v>468</v>
      </c>
      <c r="M33" s="375">
        <f>IF(M32&gt;0,IF(C33-H33&gt;0,C33-H33,0),IF(SUM(C$27:C33)-SUM(H$27:H33)&gt;0,SUM(C$27:C33)-SUM(H$27:H33),0))</f>
        <v>55448.431340478477</v>
      </c>
      <c r="N33" s="375">
        <f>IF(N32&gt;0,IF(D33-I33&gt;0,D33-I33,0),IF(SUM(D$27:D33)-SUM(I$27:I33)&gt;0,SUM(D$27:D33)-SUM(I$27:I33),0))</f>
        <v>170009.10534144001</v>
      </c>
      <c r="O33" s="375">
        <f>IF(O32&gt;0,IF(E33-J33&gt;0,E33-J33,0),IF(SUM(E$27:E33)-SUM(J$27:J33)&gt;0,SUM(E$27:E33)-SUM(J$27:J33),0))</f>
        <v>28604.019218624991</v>
      </c>
      <c r="Q33" s="143" t="s">
        <v>513</v>
      </c>
      <c r="R33" s="369">
        <f>SUM(C6:E6)</f>
        <v>10050</v>
      </c>
      <c r="S33" s="369">
        <f>SUM(M26:O26)</f>
        <v>0</v>
      </c>
      <c r="T33" s="369">
        <f>SUM(M70:O70)</f>
        <v>0</v>
      </c>
      <c r="U33" s="369">
        <f>SUM(M114:O114)</f>
        <v>0</v>
      </c>
    </row>
    <row r="34" spans="1:21">
      <c r="B34" s="143" t="s">
        <v>469</v>
      </c>
      <c r="C34" s="369">
        <f t="shared" si="1"/>
        <v>55448.431340478477</v>
      </c>
      <c r="D34" s="369">
        <f t="shared" si="2"/>
        <v>170009.10534144001</v>
      </c>
      <c r="E34" s="369">
        <f t="shared" si="3"/>
        <v>28604.019218624991</v>
      </c>
      <c r="G34" s="379">
        <v>0</v>
      </c>
      <c r="H34" s="360">
        <f t="shared" si="5"/>
        <v>0</v>
      </c>
      <c r="I34" s="360">
        <f t="shared" si="5"/>
        <v>0</v>
      </c>
      <c r="J34" s="360">
        <f t="shared" si="5"/>
        <v>0</v>
      </c>
      <c r="L34" s="199" t="s">
        <v>469</v>
      </c>
      <c r="M34" s="375">
        <f>IF(M33&gt;0,IF(C34-H34&gt;0,C34-H34,0),IF(SUM(C$27:C34)-SUM(H$27:H34)&gt;0,SUM(C$27:C34)-SUM(H$27:H34),0))</f>
        <v>55448.431340478477</v>
      </c>
      <c r="N34" s="375">
        <f>IF(N33&gt;0,IF(D34-I34&gt;0,D34-I34,0),IF(SUM(D$27:D34)-SUM(I$27:I34)&gt;0,SUM(D$27:D34)-SUM(I$27:I34),0))</f>
        <v>170009.10534144001</v>
      </c>
      <c r="O34" s="375">
        <f>IF(O33&gt;0,IF(E34-J34&gt;0,E34-J34,0),IF(SUM(E$27:E34)-SUM(J$27:J34)&gt;0,SUM(E$27:E34)-SUM(J$27:J34),0))</f>
        <v>28604.019218624991</v>
      </c>
      <c r="Q34" s="143" t="s">
        <v>514</v>
      </c>
      <c r="R34" s="369">
        <f>SUM(C7:E8)</f>
        <v>134658</v>
      </c>
      <c r="S34" s="369">
        <f>SUM(M27:O28)</f>
        <v>0</v>
      </c>
      <c r="T34" s="369">
        <f>SUM(M71:O72)</f>
        <v>0</v>
      </c>
      <c r="U34" s="369">
        <f>SUM(M115:O116)</f>
        <v>0</v>
      </c>
    </row>
    <row r="35" spans="1:21">
      <c r="B35" s="200" t="s">
        <v>470</v>
      </c>
      <c r="C35" s="369">
        <f t="shared" si="1"/>
        <v>59598.905434809836</v>
      </c>
      <c r="D35" s="369">
        <f t="shared" si="2"/>
        <v>208596.16902183439</v>
      </c>
      <c r="E35" s="369">
        <f t="shared" si="3"/>
        <v>29799.452717404918</v>
      </c>
      <c r="L35" s="201" t="s">
        <v>470</v>
      </c>
      <c r="M35" s="380">
        <f>IF(M34&gt;0,IF(C35-H35&gt;0,C35-H35,0),IF(SUM(C$27:C35)-SUM(H$27:H35)&gt;0,SUM(C$27:C35)-SUM(H$27:H35),0))</f>
        <v>59598.905434809836</v>
      </c>
      <c r="N35" s="380">
        <f>IF(N34&gt;0,IF(D35-I35&gt;0,D35-I35,0),IF(SUM(D$27:D35)-SUM(I$27:I35)&gt;0,SUM(D$27:D35)-SUM(I$27:I35),0))</f>
        <v>208596.16902183439</v>
      </c>
      <c r="O35" s="380">
        <f>IF(O34&gt;0,IF(E35-J35&gt;0,E35-J35,0),IF(SUM(E$27:E35)-SUM(J$27:J35)&gt;0,SUM(E$27:E35)-SUM(J$27:J35),0))</f>
        <v>29799.452717404918</v>
      </c>
      <c r="P35" s="360"/>
      <c r="Q35" s="143" t="s">
        <v>515</v>
      </c>
      <c r="R35" s="369">
        <f>SUM(C9:E10)</f>
        <v>693995</v>
      </c>
      <c r="S35" s="369">
        <f>SUM(M29:O30)</f>
        <v>358515.61102486413</v>
      </c>
      <c r="T35" s="369">
        <f>SUM(M73:O74)</f>
        <v>30893.419409945629</v>
      </c>
      <c r="U35" s="369">
        <f>SUM(M117:O118)</f>
        <v>0</v>
      </c>
    </row>
    <row r="36" spans="1:21">
      <c r="B36" s="143" t="s">
        <v>472</v>
      </c>
      <c r="C36" s="369">
        <f t="shared" si="1"/>
        <v>0</v>
      </c>
      <c r="D36" s="369">
        <f t="shared" si="2"/>
        <v>0</v>
      </c>
      <c r="E36" s="369">
        <f t="shared" si="3"/>
        <v>0</v>
      </c>
      <c r="F36" s="369">
        <f>SUM(C26:E40)</f>
        <v>1908750</v>
      </c>
      <c r="L36" s="202" t="s">
        <v>472</v>
      </c>
      <c r="M36" s="381">
        <f>'Macro economy factor'!J14/1000</f>
        <v>57428.75</v>
      </c>
      <c r="N36" s="381">
        <f>'Macro economy factor'!J15/1000</f>
        <v>201000.625</v>
      </c>
      <c r="O36" s="381">
        <f>'Macro economy factor'!J16/1000</f>
        <v>28714.375</v>
      </c>
      <c r="Q36" s="143" t="s">
        <v>516</v>
      </c>
      <c r="R36" s="369">
        <f>SUM(C11:E12)</f>
        <v>505523</v>
      </c>
      <c r="S36" s="369">
        <f>SUM(M31:O32)</f>
        <v>505523</v>
      </c>
      <c r="T36" s="369">
        <f>SUM(M75:O76)</f>
        <v>343820.19161491841</v>
      </c>
      <c r="U36" s="369">
        <f>SUM(M119:O120)</f>
        <v>79724.950659945636</v>
      </c>
    </row>
    <row r="37" spans="1:21">
      <c r="B37" s="143" t="s">
        <v>473</v>
      </c>
      <c r="C37" s="369">
        <f t="shared" si="1"/>
        <v>0</v>
      </c>
      <c r="D37" s="369">
        <f t="shared" si="2"/>
        <v>0</v>
      </c>
      <c r="E37" s="369">
        <f t="shared" si="3"/>
        <v>0</v>
      </c>
      <c r="F37" s="369">
        <f>F36-F24</f>
        <v>1670156.25</v>
      </c>
      <c r="L37" s="202" t="s">
        <v>473</v>
      </c>
      <c r="M37" s="202"/>
      <c r="N37" s="202"/>
      <c r="O37" s="202"/>
      <c r="Q37" s="143" t="s">
        <v>517</v>
      </c>
      <c r="R37" s="369">
        <f>SUM(C13:E14)</f>
        <v>508123.11180108692</v>
      </c>
      <c r="S37" s="369">
        <f>SUM(M33:O34)</f>
        <v>508123.11180108692</v>
      </c>
      <c r="T37" s="369">
        <f>SUM(M77:O78)</f>
        <v>508123.11180108692</v>
      </c>
      <c r="U37" s="369">
        <f>SUM(M121:O122)</f>
        <v>341507.08466600539</v>
      </c>
    </row>
    <row r="38" spans="1:21">
      <c r="B38" s="143" t="s">
        <v>474</v>
      </c>
      <c r="C38" s="369">
        <f t="shared" si="1"/>
        <v>0</v>
      </c>
      <c r="D38" s="369">
        <f t="shared" si="2"/>
        <v>0</v>
      </c>
      <c r="E38" s="369">
        <f t="shared" si="3"/>
        <v>0</v>
      </c>
      <c r="L38" s="202" t="s">
        <v>474</v>
      </c>
      <c r="M38" s="202"/>
      <c r="N38" s="202"/>
      <c r="O38" s="202"/>
      <c r="Q38" s="143" t="s">
        <v>518</v>
      </c>
      <c r="S38" s="369">
        <f>SUM(M35:O36)</f>
        <v>585138.27717404917</v>
      </c>
      <c r="T38" s="369">
        <f>SUM(M79:O80)</f>
        <v>585138.27717404917</v>
      </c>
      <c r="U38" s="369">
        <f>SUM(M123:O124)</f>
        <v>585138.27717404917</v>
      </c>
    </row>
    <row r="39" spans="1:21">
      <c r="B39" s="143" t="s">
        <v>475</v>
      </c>
      <c r="C39" s="369">
        <f t="shared" si="1"/>
        <v>0</v>
      </c>
      <c r="D39" s="369">
        <f t="shared" si="2"/>
        <v>0</v>
      </c>
      <c r="E39" s="369">
        <f t="shared" si="3"/>
        <v>0</v>
      </c>
      <c r="L39" s="202" t="s">
        <v>475</v>
      </c>
      <c r="M39" s="202"/>
      <c r="N39" s="202"/>
      <c r="O39" s="202"/>
      <c r="Q39" s="143" t="s">
        <v>519</v>
      </c>
      <c r="T39" s="369">
        <f>SUM(M81:O82)</f>
        <v>515625.00000000006</v>
      </c>
      <c r="U39" s="369">
        <f>SUM(M125:O126)</f>
        <v>515625.00000000006</v>
      </c>
    </row>
    <row r="40" spans="1:21">
      <c r="B40" s="143" t="s">
        <v>476</v>
      </c>
      <c r="C40" s="369">
        <f t="shared" si="1"/>
        <v>0</v>
      </c>
      <c r="D40" s="369">
        <f t="shared" si="2"/>
        <v>0</v>
      </c>
      <c r="E40" s="369">
        <f t="shared" si="3"/>
        <v>0</v>
      </c>
      <c r="L40" s="202" t="s">
        <v>476</v>
      </c>
      <c r="M40" s="202"/>
      <c r="N40" s="202"/>
      <c r="O40" s="202"/>
      <c r="Q40" s="143" t="s">
        <v>520</v>
      </c>
      <c r="U40" s="369">
        <f>SUM(M127:O128)</f>
        <v>404604.68749999971</v>
      </c>
    </row>
    <row r="42" spans="1:21">
      <c r="P42" s="369">
        <f>SUM(M26:O40)</f>
        <v>1957300.0000000005</v>
      </c>
    </row>
    <row r="45" spans="1:21">
      <c r="A45" s="143" t="s">
        <v>521</v>
      </c>
    </row>
    <row r="46" spans="1:21">
      <c r="A46" s="143" t="s">
        <v>505</v>
      </c>
      <c r="B46" s="143">
        <v>2035</v>
      </c>
      <c r="C46" s="143" t="s">
        <v>453</v>
      </c>
      <c r="D46" s="143" t="s">
        <v>454</v>
      </c>
      <c r="E46" s="143" t="s">
        <v>455</v>
      </c>
      <c r="F46" s="369">
        <f>SUM(C48:E62)*A49</f>
        <v>244662.50000000006</v>
      </c>
      <c r="G46" s="143">
        <v>2035</v>
      </c>
      <c r="H46" s="143" t="s">
        <v>453</v>
      </c>
      <c r="I46" s="143" t="s">
        <v>454</v>
      </c>
      <c r="J46" s="143" t="s">
        <v>455</v>
      </c>
      <c r="L46" s="161">
        <v>2035</v>
      </c>
      <c r="M46" s="143" t="s">
        <v>453</v>
      </c>
      <c r="N46" s="143" t="s">
        <v>454</v>
      </c>
      <c r="O46" s="143" t="s">
        <v>455</v>
      </c>
    </row>
    <row r="47" spans="1:21">
      <c r="A47" s="143">
        <f>$A$1</f>
        <v>2.5000000000000001E-2</v>
      </c>
      <c r="C47" s="360">
        <f>SUM(C49:C57)</f>
        <v>394246.18752571248</v>
      </c>
      <c r="D47" s="360">
        <f>SUM(D49:D57)</f>
        <v>1112524.3102171465</v>
      </c>
      <c r="E47" s="360">
        <f>SUM(E49:E57)</f>
        <v>163385.75225714134</v>
      </c>
      <c r="H47" s="203">
        <f>Residential_building!F16</f>
        <v>0.3</v>
      </c>
      <c r="I47" s="203">
        <f>Residential_building!F17</f>
        <v>0.6</v>
      </c>
      <c r="J47" s="203">
        <f>Residential_building!F18</f>
        <v>0.1</v>
      </c>
    </row>
    <row r="48" spans="1:21" ht="17.25" customHeight="1" thickBot="1">
      <c r="A48" s="143" t="s">
        <v>507</v>
      </c>
      <c r="B48" s="186" t="s">
        <v>461</v>
      </c>
      <c r="C48" s="369">
        <f t="shared" ref="C48:C62" si="6">M26</f>
        <v>0</v>
      </c>
      <c r="D48" s="369">
        <f t="shared" ref="D48:D62" si="7">N26</f>
        <v>0</v>
      </c>
      <c r="E48" s="369">
        <f t="shared" ref="E48:E62" si="8">O26</f>
        <v>0</v>
      </c>
      <c r="H48" s="360">
        <f>$F46*H47</f>
        <v>73398.750000000015</v>
      </c>
      <c r="I48" s="360">
        <f>$F46*I47</f>
        <v>146797.50000000003</v>
      </c>
      <c r="J48" s="360">
        <f>$F46*J47</f>
        <v>24466.250000000007</v>
      </c>
      <c r="L48" s="198" t="s">
        <v>461</v>
      </c>
      <c r="M48" s="375"/>
      <c r="N48" s="375"/>
      <c r="O48" s="375"/>
    </row>
    <row r="49" spans="1:16">
      <c r="A49" s="143">
        <f>A47*5</f>
        <v>0.125</v>
      </c>
      <c r="B49" s="143" t="s">
        <v>462</v>
      </c>
      <c r="C49" s="369">
        <f t="shared" si="6"/>
        <v>0</v>
      </c>
      <c r="D49" s="369">
        <f t="shared" si="7"/>
        <v>0</v>
      </c>
      <c r="E49" s="369">
        <f t="shared" si="8"/>
        <v>0</v>
      </c>
      <c r="G49" s="376">
        <v>0.7</v>
      </c>
      <c r="H49" s="360">
        <f t="shared" ref="H49:J56" si="9">H$48*$G49</f>
        <v>51379.125000000007</v>
      </c>
      <c r="I49" s="360">
        <f t="shared" si="9"/>
        <v>102758.25000000001</v>
      </c>
      <c r="J49" s="360">
        <f t="shared" si="9"/>
        <v>17126.375000000004</v>
      </c>
      <c r="L49" s="199" t="s">
        <v>462</v>
      </c>
      <c r="M49" s="375">
        <f>IF(C49-H49&gt;0,(C49-H49),0)</f>
        <v>0</v>
      </c>
      <c r="N49" s="375">
        <f>IF(D49-I49&gt;0,(D49-I49),0)</f>
        <v>0</v>
      </c>
      <c r="O49" s="375">
        <f>IF(E49-J49&gt;0,(E49-J49),0)</f>
        <v>0</v>
      </c>
    </row>
    <row r="50" spans="1:16">
      <c r="B50" s="143" t="s">
        <v>463</v>
      </c>
      <c r="C50" s="369">
        <f t="shared" si="6"/>
        <v>0</v>
      </c>
      <c r="D50" s="369">
        <f t="shared" si="7"/>
        <v>0</v>
      </c>
      <c r="E50" s="369">
        <f t="shared" si="8"/>
        <v>0</v>
      </c>
      <c r="G50" s="377">
        <v>0.2</v>
      </c>
      <c r="H50" s="360">
        <f t="shared" si="9"/>
        <v>14679.750000000004</v>
      </c>
      <c r="I50" s="360">
        <f t="shared" si="9"/>
        <v>29359.500000000007</v>
      </c>
      <c r="J50" s="360">
        <f t="shared" si="9"/>
        <v>4893.2500000000018</v>
      </c>
      <c r="L50" s="199" t="s">
        <v>463</v>
      </c>
      <c r="M50" s="375">
        <f>IF(M49&gt;0,IF(C50-H50&gt;0,C50-H50,0),IF(SUM(C$49:C50)-SUM(H$49:H50)&gt;0,SUM(C$49:C50)-SUM(H$49:H50),0))</f>
        <v>0</v>
      </c>
      <c r="N50" s="375">
        <f>IF(N49&gt;0,IF(D50-I50&gt;0,D50-I50,0),IF(SUM(D$49:D50)-SUM(I$49:I50)&gt;0,SUM(D$49:D50)-SUM(I$49:I50),0))</f>
        <v>0</v>
      </c>
      <c r="O50" s="375">
        <f>IF(O49&gt;0,IF(E50-J50&gt;0,E50-J50,0),IF(SUM(E$49:E50)-SUM(J$49:J50)&gt;0,SUM(E$49:E50)-SUM(J$49:J50),0))</f>
        <v>0</v>
      </c>
    </row>
    <row r="51" spans="1:16" ht="17.25" customHeight="1" thickBot="1">
      <c r="B51" s="143" t="s">
        <v>464</v>
      </c>
      <c r="C51" s="369">
        <f t="shared" si="6"/>
        <v>26281.419409945651</v>
      </c>
      <c r="D51" s="369">
        <f t="shared" si="7"/>
        <v>0</v>
      </c>
      <c r="E51" s="369">
        <f t="shared" si="8"/>
        <v>0</v>
      </c>
      <c r="G51" s="378">
        <v>0.1</v>
      </c>
      <c r="H51" s="360">
        <f t="shared" si="9"/>
        <v>7339.8750000000018</v>
      </c>
      <c r="I51" s="360">
        <f t="shared" si="9"/>
        <v>14679.750000000004</v>
      </c>
      <c r="J51" s="360">
        <f t="shared" si="9"/>
        <v>2446.6250000000009</v>
      </c>
      <c r="L51" s="199" t="s">
        <v>464</v>
      </c>
      <c r="M51" s="375">
        <f>IF(M50&gt;0,IF(C51-H51&gt;0,C51-H51,0),IF(SUM(C$49:C51)-SUM(H$49:H51)&gt;0,SUM(C$49:C51)-SUM(H$49:H51),0))</f>
        <v>0</v>
      </c>
      <c r="N51" s="375">
        <f>IF(N50&gt;0,IF(D51-I51&gt;0,D51-I51,0),IF(SUM(D$49:D51)-SUM(I$49:I51)&gt;0,SUM(D$49:D51)-SUM(I$49:I51),0))</f>
        <v>0</v>
      </c>
      <c r="O51" s="375">
        <f>IF(O50&gt;0,IF(E51-J51&gt;0,E51-J51,0),IF(SUM(E$49:E51)-SUM(J$49:J51)&gt;0,SUM(E$49:E51)-SUM(J$49:J51),0))</f>
        <v>0</v>
      </c>
    </row>
    <row r="52" spans="1:16">
      <c r="B52" s="143" t="s">
        <v>465</v>
      </c>
      <c r="C52" s="369">
        <f t="shared" si="6"/>
        <v>102477</v>
      </c>
      <c r="D52" s="369">
        <f t="shared" si="7"/>
        <v>204483.93051243207</v>
      </c>
      <c r="E52" s="369">
        <f t="shared" si="8"/>
        <v>25273.261102486416</v>
      </c>
      <c r="G52" s="379">
        <v>0</v>
      </c>
      <c r="H52" s="360">
        <f t="shared" si="9"/>
        <v>0</v>
      </c>
      <c r="I52" s="360">
        <f t="shared" si="9"/>
        <v>0</v>
      </c>
      <c r="J52" s="360">
        <f t="shared" si="9"/>
        <v>0</v>
      </c>
      <c r="L52" s="199" t="s">
        <v>465</v>
      </c>
      <c r="M52" s="375">
        <f>IF(M51&gt;0,IF(C52-H52&gt;0,C52-H52,0),IF(SUM(C$49:C52)-SUM(H$49:H52)&gt;0,SUM(C$49:C52)-SUM(H$49:H52),0))</f>
        <v>55359.669409945636</v>
      </c>
      <c r="N52" s="375">
        <f>IF(N51&gt;0,IF(D52-I52&gt;0,D52-I52,0),IF(SUM(D$49:D52)-SUM(I$49:I52)&gt;0,SUM(D$49:D52)-SUM(I$49:I52),0))</f>
        <v>57686.430512432038</v>
      </c>
      <c r="O52" s="375">
        <f>IF(O51&gt;0,IF(E52-J52&gt;0,E52-J52,0),IF(SUM(E$49:E52)-SUM(J$49:J52)&gt;0,SUM(E$49:E52)-SUM(J$49:J52),0))</f>
        <v>807.01110248640907</v>
      </c>
    </row>
    <row r="53" spans="1:16">
      <c r="B53" s="143" t="s">
        <v>466</v>
      </c>
      <c r="C53" s="369">
        <f t="shared" si="6"/>
        <v>47496</v>
      </c>
      <c r="D53" s="369">
        <f t="shared" si="7"/>
        <v>179713</v>
      </c>
      <c r="E53" s="369">
        <f t="shared" si="8"/>
        <v>25552.5</v>
      </c>
      <c r="G53" s="379">
        <v>0</v>
      </c>
      <c r="H53" s="360">
        <f t="shared" si="9"/>
        <v>0</v>
      </c>
      <c r="I53" s="360">
        <f t="shared" si="9"/>
        <v>0</v>
      </c>
      <c r="J53" s="360">
        <f t="shared" si="9"/>
        <v>0</v>
      </c>
      <c r="L53" s="199" t="s">
        <v>466</v>
      </c>
      <c r="M53" s="375">
        <f>IF(M52&gt;0,IF(C53-H53&gt;0,C53-H53,0),IF(SUM(C$49:C53)-SUM(H$49:H53)&gt;0,SUM(C$49:C53)-SUM(H$49:H53),0))</f>
        <v>47496</v>
      </c>
      <c r="N53" s="375">
        <f>IF(N52&gt;0,IF(D53-I53&gt;0,D53-I53,0),IF(SUM(D$49:D53)-SUM(I$49:I53)&gt;0,SUM(D$49:D53)-SUM(I$49:I53),0))</f>
        <v>179713</v>
      </c>
      <c r="O53" s="375">
        <f>IF(O52&gt;0,IF(E53-J53&gt;0,E53-J53,0),IF(SUM(E$49:E53)-SUM(J$49:J53)&gt;0,SUM(E$49:E53)-SUM(J$49:J53),0))</f>
        <v>25552.5</v>
      </c>
    </row>
    <row r="54" spans="1:16">
      <c r="B54" s="143" t="s">
        <v>467</v>
      </c>
      <c r="C54" s="369">
        <f t="shared" si="6"/>
        <v>47496</v>
      </c>
      <c r="D54" s="369">
        <f t="shared" si="7"/>
        <v>179713</v>
      </c>
      <c r="E54" s="369">
        <f t="shared" si="8"/>
        <v>25552.5</v>
      </c>
      <c r="G54" s="379">
        <v>0</v>
      </c>
      <c r="H54" s="360">
        <f t="shared" si="9"/>
        <v>0</v>
      </c>
      <c r="I54" s="360">
        <f t="shared" si="9"/>
        <v>0</v>
      </c>
      <c r="J54" s="360">
        <f t="shared" si="9"/>
        <v>0</v>
      </c>
      <c r="L54" s="199" t="s">
        <v>467</v>
      </c>
      <c r="M54" s="375">
        <f>IF(M53&gt;0,IF(C54-H54&gt;0,C54-H54,0),IF(SUM(C$49:C54)-SUM(H$49:H54)&gt;0,SUM(C$49:C54)-SUM(H$49:H54),0))</f>
        <v>47496</v>
      </c>
      <c r="N54" s="375">
        <f>IF(N53&gt;0,IF(D54-I54&gt;0,D54-I54,0),IF(SUM(D$49:D54)-SUM(I$49:I54)&gt;0,SUM(D$49:D54)-SUM(I$49:I54),0))</f>
        <v>179713</v>
      </c>
      <c r="O54" s="375">
        <f>IF(O53&gt;0,IF(E54-J54&gt;0,E54-J54,0),IF(SUM(E$49:E54)-SUM(J$49:J54)&gt;0,SUM(E$49:E54)-SUM(J$49:J54),0))</f>
        <v>25552.5</v>
      </c>
    </row>
    <row r="55" spans="1:16">
      <c r="B55" s="143" t="s">
        <v>468</v>
      </c>
      <c r="C55" s="369">
        <f t="shared" si="6"/>
        <v>55448.431340478477</v>
      </c>
      <c r="D55" s="369">
        <f t="shared" si="7"/>
        <v>170009.10534144001</v>
      </c>
      <c r="E55" s="369">
        <f t="shared" si="8"/>
        <v>28604.019218624991</v>
      </c>
      <c r="G55" s="379">
        <v>0</v>
      </c>
      <c r="H55" s="360">
        <f t="shared" si="9"/>
        <v>0</v>
      </c>
      <c r="I55" s="360">
        <f t="shared" si="9"/>
        <v>0</v>
      </c>
      <c r="J55" s="360">
        <f t="shared" si="9"/>
        <v>0</v>
      </c>
      <c r="L55" s="199" t="s">
        <v>468</v>
      </c>
      <c r="M55" s="375">
        <f>IF(M54&gt;0,IF(C55-H55&gt;0,C55-H55,0),IF(SUM(C$49:C55)-SUM(H$49:H55)&gt;0,SUM(C$49:C55)-SUM(H$49:H55),0))</f>
        <v>55448.431340478477</v>
      </c>
      <c r="N55" s="375">
        <f>IF(N54&gt;0,IF(D55-I55&gt;0,D55-I55,0),IF(SUM(D$49:D55)-SUM(I$49:I55)&gt;0,SUM(D$49:D55)-SUM(I$49:I55),0))</f>
        <v>170009.10534144001</v>
      </c>
      <c r="O55" s="375">
        <f>IF(O54&gt;0,IF(E55-J55&gt;0,E55-J55,0),IF(SUM(E$49:E55)-SUM(J$49:J55)&gt;0,SUM(E$49:E55)-SUM(J$49:J55),0))</f>
        <v>28604.019218624991</v>
      </c>
    </row>
    <row r="56" spans="1:16">
      <c r="B56" s="143" t="s">
        <v>469</v>
      </c>
      <c r="C56" s="369">
        <f t="shared" si="6"/>
        <v>55448.431340478477</v>
      </c>
      <c r="D56" s="369">
        <f t="shared" si="7"/>
        <v>170009.10534144001</v>
      </c>
      <c r="E56" s="369">
        <f t="shared" si="8"/>
        <v>28604.019218624991</v>
      </c>
      <c r="G56" s="379">
        <v>0</v>
      </c>
      <c r="H56" s="360">
        <f t="shared" si="9"/>
        <v>0</v>
      </c>
      <c r="I56" s="360">
        <f t="shared" si="9"/>
        <v>0</v>
      </c>
      <c r="J56" s="360">
        <f t="shared" si="9"/>
        <v>0</v>
      </c>
      <c r="L56" s="199" t="s">
        <v>469</v>
      </c>
      <c r="M56" s="375">
        <f>IF(M55&gt;0,IF(C56-H56&gt;0,C56-H56,0),IF(SUM(C$49:C56)-SUM(H$49:H56)&gt;0,SUM(C$49:C56)-SUM(H$49:H56),0))</f>
        <v>55448.431340478477</v>
      </c>
      <c r="N56" s="375">
        <f>IF(N55&gt;0,IF(D56-I56&gt;0,D56-I56,0),IF(SUM(D$49:D56)-SUM(I$49:I56)&gt;0,SUM(D$49:D56)-SUM(I$49:I56),0))</f>
        <v>170009.10534144001</v>
      </c>
      <c r="O56" s="375">
        <f>IF(O55&gt;0,IF(E56-J56&gt;0,E56-J56,0),IF(SUM(E$49:E56)-SUM(J$49:J56)&gt;0,SUM(E$49:E56)-SUM(J$49:J56),0))</f>
        <v>28604.019218624991</v>
      </c>
    </row>
    <row r="57" spans="1:16">
      <c r="B57" s="200" t="s">
        <v>470</v>
      </c>
      <c r="C57" s="369">
        <f t="shared" si="6"/>
        <v>59598.905434809836</v>
      </c>
      <c r="D57" s="369">
        <f t="shared" si="7"/>
        <v>208596.16902183439</v>
      </c>
      <c r="E57" s="369">
        <f t="shared" si="8"/>
        <v>29799.452717404918</v>
      </c>
      <c r="F57" s="369"/>
      <c r="L57" s="201" t="s">
        <v>470</v>
      </c>
      <c r="M57" s="380">
        <f>IF(M56&gt;0,IF(C57-H57&gt;0,C57-H57,0),IF(SUM(C$49:C57)-SUM(H$49:H57)&gt;0,SUM(C$49:C57)-SUM(H$49:H57),0))</f>
        <v>59598.905434809836</v>
      </c>
      <c r="N57" s="380">
        <f>IF(N56&gt;0,IF(D57-I57&gt;0,D57-I57,0),IF(SUM(D$49:D57)-SUM(I$49:I57)&gt;0,SUM(D$49:D57)-SUM(I$49:I57),0))</f>
        <v>208596.16902183439</v>
      </c>
      <c r="O57" s="380">
        <f>IF(O56&gt;0,IF(E57-J57&gt;0,E57-J57,0),IF(SUM(E$49:E57)-SUM(J$49:J57)&gt;0,SUM(E$49:E57)-SUM(J$49:J57),0))</f>
        <v>29799.452717404918</v>
      </c>
      <c r="P57" s="360"/>
    </row>
    <row r="58" spans="1:16">
      <c r="B58" s="143" t="s">
        <v>472</v>
      </c>
      <c r="C58" s="369">
        <f t="shared" si="6"/>
        <v>57428.75</v>
      </c>
      <c r="D58" s="369">
        <f t="shared" si="7"/>
        <v>201000.625</v>
      </c>
      <c r="E58" s="369">
        <f t="shared" si="8"/>
        <v>28714.375</v>
      </c>
      <c r="F58" s="369"/>
      <c r="L58" s="202" t="s">
        <v>472</v>
      </c>
      <c r="M58" s="380">
        <f>IF(M57&gt;0,IF(C58-H58&gt;0,C58-H58,0),IF(SUM(C$49:C58)-SUM(H$49:H58)&gt;0,SUM(C$49:C58)-SUM(H$49:H58),0))</f>
        <v>57428.75</v>
      </c>
      <c r="N58" s="380">
        <f>IF(N57&gt;0,IF(D58-I58&gt;0,D58-I58,0),IF(SUM(D$49:D58)-SUM(I$49:I58)&gt;0,SUM(D$49:D58)-SUM(I$49:I58),0))</f>
        <v>201000.625</v>
      </c>
      <c r="O58" s="380">
        <f>IF(O57&gt;0,IF(E58-J58&gt;0,E58-J58,0),IF(SUM(E$49:E58)-SUM(J$49:J58)&gt;0,SUM(E$49:E58)-SUM(J$49:J58),0))</f>
        <v>28714.375</v>
      </c>
    </row>
    <row r="59" spans="1:16">
      <c r="B59" s="143" t="s">
        <v>473</v>
      </c>
      <c r="C59" s="369">
        <f t="shared" si="6"/>
        <v>0</v>
      </c>
      <c r="D59" s="369">
        <f t="shared" si="7"/>
        <v>0</v>
      </c>
      <c r="E59" s="369">
        <f t="shared" si="8"/>
        <v>0</v>
      </c>
      <c r="L59" s="202" t="s">
        <v>473</v>
      </c>
      <c r="M59" s="380">
        <f>'Macro economy factor'!K14/1000</f>
        <v>51222.499999999913</v>
      </c>
      <c r="N59" s="380">
        <f>'Macro economy factor'!K15/1000</f>
        <v>179278.74999999965</v>
      </c>
      <c r="O59" s="380">
        <f>'Macro economy factor'!K16/1000</f>
        <v>25611.249999999956</v>
      </c>
    </row>
    <row r="60" spans="1:16">
      <c r="B60" s="143" t="s">
        <v>474</v>
      </c>
      <c r="C60" s="369">
        <f t="shared" si="6"/>
        <v>0</v>
      </c>
      <c r="D60" s="369">
        <f t="shared" si="7"/>
        <v>0</v>
      </c>
      <c r="E60" s="369">
        <f t="shared" si="8"/>
        <v>0</v>
      </c>
      <c r="L60" s="202" t="s">
        <v>474</v>
      </c>
      <c r="M60" s="380"/>
      <c r="N60" s="380"/>
      <c r="O60" s="380"/>
    </row>
    <row r="61" spans="1:16">
      <c r="B61" s="143" t="s">
        <v>475</v>
      </c>
      <c r="C61" s="369">
        <f t="shared" si="6"/>
        <v>0</v>
      </c>
      <c r="D61" s="369">
        <f t="shared" si="7"/>
        <v>0</v>
      </c>
      <c r="E61" s="369">
        <f t="shared" si="8"/>
        <v>0</v>
      </c>
      <c r="L61" s="202" t="s">
        <v>475</v>
      </c>
      <c r="M61" s="380"/>
      <c r="N61" s="380"/>
      <c r="O61" s="380"/>
    </row>
    <row r="62" spans="1:16">
      <c r="B62" s="143" t="s">
        <v>476</v>
      </c>
      <c r="C62" s="369">
        <f t="shared" si="6"/>
        <v>0</v>
      </c>
      <c r="D62" s="369">
        <f t="shared" si="7"/>
        <v>0</v>
      </c>
      <c r="E62" s="369">
        <f t="shared" si="8"/>
        <v>0</v>
      </c>
      <c r="L62" s="202" t="s">
        <v>476</v>
      </c>
      <c r="M62" s="380"/>
      <c r="N62" s="380"/>
      <c r="O62" s="380"/>
    </row>
    <row r="63" spans="1:16">
      <c r="F63" s="369">
        <f>SUM(C48:E62)</f>
        <v>1957300.0000000005</v>
      </c>
      <c r="P63" s="369">
        <f>SUM(M48:O62)</f>
        <v>1968749.9999999995</v>
      </c>
    </row>
    <row r="64" spans="1:16">
      <c r="F64" s="369">
        <f>F63-F46</f>
        <v>1712637.5000000005</v>
      </c>
    </row>
    <row r="67" spans="1:16">
      <c r="A67" s="143" t="s">
        <v>522</v>
      </c>
    </row>
    <row r="68" spans="1:16">
      <c r="A68" s="143" t="s">
        <v>505</v>
      </c>
      <c r="B68" s="143">
        <v>2040</v>
      </c>
      <c r="C68" s="143" t="s">
        <v>453</v>
      </c>
      <c r="D68" s="143" t="s">
        <v>454</v>
      </c>
      <c r="E68" s="143" t="s">
        <v>455</v>
      </c>
      <c r="F68" s="369">
        <f>SUM(C50:E59)*A71</f>
        <v>244662.50000000006</v>
      </c>
      <c r="G68" s="143">
        <v>2040</v>
      </c>
      <c r="H68" s="143" t="s">
        <v>453</v>
      </c>
      <c r="I68" s="143" t="s">
        <v>454</v>
      </c>
      <c r="J68" s="143" t="s">
        <v>455</v>
      </c>
      <c r="L68" s="161">
        <v>2040</v>
      </c>
      <c r="M68" s="143" t="s">
        <v>453</v>
      </c>
      <c r="N68" s="143" t="s">
        <v>454</v>
      </c>
      <c r="O68" s="143" t="s">
        <v>455</v>
      </c>
    </row>
    <row r="69" spans="1:16">
      <c r="A69" s="143">
        <f>$A$1</f>
        <v>2.5000000000000001E-2</v>
      </c>
      <c r="C69" s="360">
        <f>SUM(C71:C79)</f>
        <v>320847.43752571242</v>
      </c>
      <c r="D69" s="360">
        <f>SUM(D71:D79)</f>
        <v>965726.81021714653</v>
      </c>
      <c r="E69" s="360">
        <f>SUM(E71:E79)</f>
        <v>138919.50225714131</v>
      </c>
      <c r="H69" s="203">
        <f>Residential_building!G16</f>
        <v>0.1</v>
      </c>
      <c r="I69" s="203">
        <f>Residential_building!G17</f>
        <v>0.8</v>
      </c>
      <c r="J69" s="203">
        <f>Residential_building!G18</f>
        <v>0.1</v>
      </c>
    </row>
    <row r="70" spans="1:16" ht="17.25" customHeight="1" thickBot="1">
      <c r="A70" s="143" t="s">
        <v>507</v>
      </c>
      <c r="B70" s="186" t="s">
        <v>461</v>
      </c>
      <c r="C70" s="369">
        <f t="shared" ref="C70:C84" si="10">M48</f>
        <v>0</v>
      </c>
      <c r="D70" s="369">
        <f t="shared" ref="D70:D84" si="11">N48</f>
        <v>0</v>
      </c>
      <c r="E70" s="369">
        <f t="shared" ref="E70:E84" si="12">O48</f>
        <v>0</v>
      </c>
      <c r="H70" s="360">
        <f>$F$68*H69</f>
        <v>24466.250000000007</v>
      </c>
      <c r="I70" s="360">
        <f>$F$68*I69</f>
        <v>195730.00000000006</v>
      </c>
      <c r="J70" s="360">
        <f>$F$68*J69</f>
        <v>24466.250000000007</v>
      </c>
      <c r="L70" s="198" t="s">
        <v>461</v>
      </c>
      <c r="M70" s="375"/>
      <c r="N70" s="375"/>
      <c r="O70" s="375"/>
    </row>
    <row r="71" spans="1:16">
      <c r="A71" s="143">
        <f>A69*5</f>
        <v>0.125</v>
      </c>
      <c r="B71" s="143" t="s">
        <v>462</v>
      </c>
      <c r="C71" s="369">
        <f t="shared" si="10"/>
        <v>0</v>
      </c>
      <c r="D71" s="369">
        <f t="shared" si="11"/>
        <v>0</v>
      </c>
      <c r="E71" s="369">
        <f t="shared" si="12"/>
        <v>0</v>
      </c>
      <c r="G71" s="376">
        <v>0.7</v>
      </c>
      <c r="H71" s="360">
        <f t="shared" ref="H71:J78" si="13">H$70*$G71</f>
        <v>17126.375000000004</v>
      </c>
      <c r="I71" s="360">
        <f t="shared" si="13"/>
        <v>137011.00000000003</v>
      </c>
      <c r="J71" s="360">
        <f t="shared" si="13"/>
        <v>17126.375000000004</v>
      </c>
      <c r="L71" s="199" t="s">
        <v>462</v>
      </c>
      <c r="M71" s="375">
        <f>IF(C71-H71&gt;0,(C71-H71),0)</f>
        <v>0</v>
      </c>
      <c r="N71" s="375">
        <f>IF(D71-I71&gt;0,(D71-I71),0)</f>
        <v>0</v>
      </c>
      <c r="O71" s="375">
        <f>IF(E71-J71&gt;0,(E71-J71),0)</f>
        <v>0</v>
      </c>
    </row>
    <row r="72" spans="1:16">
      <c r="B72" s="143" t="s">
        <v>463</v>
      </c>
      <c r="C72" s="369">
        <f t="shared" si="10"/>
        <v>0</v>
      </c>
      <c r="D72" s="369">
        <f t="shared" si="11"/>
        <v>0</v>
      </c>
      <c r="E72" s="369">
        <f t="shared" si="12"/>
        <v>0</v>
      </c>
      <c r="G72" s="377">
        <v>0.2</v>
      </c>
      <c r="H72" s="360">
        <f t="shared" si="13"/>
        <v>4893.2500000000018</v>
      </c>
      <c r="I72" s="360">
        <f t="shared" si="13"/>
        <v>39146.000000000015</v>
      </c>
      <c r="J72" s="360">
        <f t="shared" si="13"/>
        <v>4893.2500000000018</v>
      </c>
      <c r="L72" s="199" t="s">
        <v>463</v>
      </c>
      <c r="M72" s="375">
        <f>IF(M71&gt;0,IF(C72-H72&gt;0,C72-H72,0),IF(SUM(C$71:C72)-SUM(H$71:H72)&gt;0,SUM(C$71:C72)-SUM(H$71:H72),0))</f>
        <v>0</v>
      </c>
      <c r="N72" s="375">
        <f>IF(N71&gt;0,IF(D72-I72&gt;0,D72-I72,0),IF(SUM(D$71:D72)-SUM(I$71:I72)&gt;0,SUM(D$71:D72)-SUM(I$71:I72),0))</f>
        <v>0</v>
      </c>
      <c r="O72" s="375">
        <f>IF(O71&gt;0,IF(E72-J72&gt;0,E72-J72,0),IF(SUM(E$71:E72)-SUM(J$71:J72)&gt;0,SUM(E$71:E72)-SUM(J$71:J72),0))</f>
        <v>0</v>
      </c>
    </row>
    <row r="73" spans="1:16" ht="17.25" customHeight="1" thickBot="1">
      <c r="B73" s="143" t="s">
        <v>464</v>
      </c>
      <c r="C73" s="369">
        <f t="shared" si="10"/>
        <v>0</v>
      </c>
      <c r="D73" s="369">
        <f t="shared" si="11"/>
        <v>0</v>
      </c>
      <c r="E73" s="369">
        <f t="shared" si="12"/>
        <v>0</v>
      </c>
      <c r="G73" s="378">
        <v>0.1</v>
      </c>
      <c r="H73" s="360">
        <f t="shared" si="13"/>
        <v>2446.6250000000009</v>
      </c>
      <c r="I73" s="360">
        <f t="shared" si="13"/>
        <v>19573.000000000007</v>
      </c>
      <c r="J73" s="360">
        <f t="shared" si="13"/>
        <v>2446.6250000000009</v>
      </c>
      <c r="L73" s="199" t="s">
        <v>464</v>
      </c>
      <c r="M73" s="375">
        <f>IF(M72&gt;0,IF(C73-H73&gt;0,C73-H73,0),IF(SUM(C$71:C73)-SUM(H$71:H73)&gt;0,SUM(C$71:C73)-SUM(H$71:H73),0))</f>
        <v>0</v>
      </c>
      <c r="N73" s="375">
        <f>IF(N72&gt;0,IF(D73-I73&gt;0,D73-I73,0),IF(SUM(D$71:D73)-SUM(I$71:I73)&gt;0,SUM(D$71:D73)-SUM(I$71:I73),0))</f>
        <v>0</v>
      </c>
      <c r="O73" s="375">
        <f>IF(O72&gt;0,IF(E73-J73&gt;0,E73-J73,0),IF(SUM(E$71:E73)-SUM(J$71:J73)&gt;0,SUM(E$71:E73)-SUM(J$71:J73),0))</f>
        <v>0</v>
      </c>
    </row>
    <row r="74" spans="1:16">
      <c r="B74" s="143" t="s">
        <v>465</v>
      </c>
      <c r="C74" s="369">
        <f t="shared" si="10"/>
        <v>55359.669409945636</v>
      </c>
      <c r="D74" s="369">
        <f t="shared" si="11"/>
        <v>57686.430512432038</v>
      </c>
      <c r="E74" s="369">
        <f t="shared" si="12"/>
        <v>807.01110248640907</v>
      </c>
      <c r="G74" s="379">
        <v>0</v>
      </c>
      <c r="H74" s="360">
        <f t="shared" si="13"/>
        <v>0</v>
      </c>
      <c r="I74" s="360">
        <f t="shared" si="13"/>
        <v>0</v>
      </c>
      <c r="J74" s="360">
        <f t="shared" si="13"/>
        <v>0</v>
      </c>
      <c r="L74" s="199" t="s">
        <v>465</v>
      </c>
      <c r="M74" s="375">
        <f>IF(M73&gt;0,IF(C74-H74&gt;0,C74-H74,0),IF(SUM(C$71:C74)-SUM(H$71:H74)&gt;0,SUM(C$71:C74)-SUM(H$71:H74),0))</f>
        <v>30893.419409945629</v>
      </c>
      <c r="N74" s="375">
        <f>IF(N73&gt;0,IF(D74-I74&gt;0,D74-I74,0),IF(SUM(D$71:D74)-SUM(I$71:I74)&gt;0,SUM(D$71:D74)-SUM(I$71:I74),0))</f>
        <v>0</v>
      </c>
      <c r="O74" s="375">
        <f>IF(O73&gt;0,IF(E74-J74&gt;0,E74-J74,0),IF(SUM(E$71:E74)-SUM(J$71:J74)&gt;0,SUM(E$71:E74)-SUM(J$71:J74),0))</f>
        <v>0</v>
      </c>
    </row>
    <row r="75" spans="1:16">
      <c r="B75" s="143" t="s">
        <v>466</v>
      </c>
      <c r="C75" s="369">
        <f t="shared" si="10"/>
        <v>47496</v>
      </c>
      <c r="D75" s="369">
        <f t="shared" si="11"/>
        <v>179713</v>
      </c>
      <c r="E75" s="369">
        <f t="shared" si="12"/>
        <v>25552.5</v>
      </c>
      <c r="G75" s="379">
        <v>0</v>
      </c>
      <c r="H75" s="360">
        <f t="shared" si="13"/>
        <v>0</v>
      </c>
      <c r="I75" s="360">
        <f t="shared" si="13"/>
        <v>0</v>
      </c>
      <c r="J75" s="360">
        <f t="shared" si="13"/>
        <v>0</v>
      </c>
      <c r="L75" s="199" t="s">
        <v>466</v>
      </c>
      <c r="M75" s="375">
        <f>IF(M74&gt;0,IF(C75-H75&gt;0,C75-H75,0),IF(SUM(C$71:C75)-SUM(H$71:H75)&gt;0,SUM(C$71:C75)-SUM(H$71:H75),0))</f>
        <v>47496</v>
      </c>
      <c r="N75" s="375">
        <f>IF(N74&gt;0,IF(D75-I75&gt;0,D75-I75,0),IF(SUM(D$71:D75)-SUM(I$71:I75)&gt;0,SUM(D$71:D75)-SUM(I$71:I75),0))</f>
        <v>41669.43051243198</v>
      </c>
      <c r="O75" s="375">
        <f>IF(O74&gt;0,IF(E75-J75&gt;0,E75-J75,0),IF(SUM(E$71:E75)-SUM(J$71:J75)&gt;0,SUM(E$71:E75)-SUM(J$71:J75),0))</f>
        <v>1893.2611024864018</v>
      </c>
    </row>
    <row r="76" spans="1:16">
      <c r="B76" s="143" t="s">
        <v>467</v>
      </c>
      <c r="C76" s="369">
        <f t="shared" si="10"/>
        <v>47496</v>
      </c>
      <c r="D76" s="369">
        <f t="shared" si="11"/>
        <v>179713</v>
      </c>
      <c r="E76" s="369">
        <f t="shared" si="12"/>
        <v>25552.5</v>
      </c>
      <c r="G76" s="379">
        <v>0</v>
      </c>
      <c r="H76" s="360">
        <f t="shared" si="13"/>
        <v>0</v>
      </c>
      <c r="I76" s="360">
        <f t="shared" si="13"/>
        <v>0</v>
      </c>
      <c r="J76" s="360">
        <f t="shared" si="13"/>
        <v>0</v>
      </c>
      <c r="L76" s="199" t="s">
        <v>467</v>
      </c>
      <c r="M76" s="375">
        <f>IF(M75&gt;0,IF(C76-H76&gt;0,C76-H76,0),IF(SUM(C$71:C76)-SUM(H$71:H76)&gt;0,SUM(C$71:C76)-SUM(H$71:H76),0))</f>
        <v>47496</v>
      </c>
      <c r="N76" s="375">
        <f>IF(N75&gt;0,IF(D76-I76&gt;0,D76-I76,0),IF(SUM(D$71:D76)-SUM(I$71:I76)&gt;0,SUM(D$71:D76)-SUM(I$71:I76),0))</f>
        <v>179713</v>
      </c>
      <c r="O76" s="375">
        <f>IF(O75&gt;0,IF(E76-J76&gt;0,E76-J76,0),IF(SUM(E$71:E76)-SUM(J$71:J76)&gt;0,SUM(E$71:E76)-SUM(J$71:J76),0))</f>
        <v>25552.5</v>
      </c>
    </row>
    <row r="77" spans="1:16">
      <c r="B77" s="143" t="s">
        <v>468</v>
      </c>
      <c r="C77" s="369">
        <f t="shared" si="10"/>
        <v>55448.431340478477</v>
      </c>
      <c r="D77" s="369">
        <f t="shared" si="11"/>
        <v>170009.10534144001</v>
      </c>
      <c r="E77" s="369">
        <f t="shared" si="12"/>
        <v>28604.019218624991</v>
      </c>
      <c r="G77" s="379">
        <v>0</v>
      </c>
      <c r="H77" s="360">
        <f t="shared" si="13"/>
        <v>0</v>
      </c>
      <c r="I77" s="360">
        <f t="shared" si="13"/>
        <v>0</v>
      </c>
      <c r="J77" s="360">
        <f t="shared" si="13"/>
        <v>0</v>
      </c>
      <c r="L77" s="199" t="s">
        <v>468</v>
      </c>
      <c r="M77" s="375">
        <f>IF(M76&gt;0,IF(C77-H77&gt;0,C77-H77,0),IF(SUM(C$71:C77)-SUM(H$71:H77)&gt;0,SUM(C$71:C77)-SUM(H$71:H77),0))</f>
        <v>55448.431340478477</v>
      </c>
      <c r="N77" s="375">
        <f>IF(N76&gt;0,IF(D77-I77&gt;0,D77-I77,0),IF(SUM(D$71:D77)-SUM(I$71:I77)&gt;0,SUM(D$71:D77)-SUM(I$71:I77),0))</f>
        <v>170009.10534144001</v>
      </c>
      <c r="O77" s="375">
        <f>IF(O76&gt;0,IF(E77-J77&gt;0,E77-J77,0),IF(SUM(E$71:E77)-SUM(J$71:J77)&gt;0,SUM(E$71:E77)-SUM(J$71:J77),0))</f>
        <v>28604.019218624991</v>
      </c>
    </row>
    <row r="78" spans="1:16">
      <c r="B78" s="143" t="s">
        <v>469</v>
      </c>
      <c r="C78" s="369">
        <f t="shared" si="10"/>
        <v>55448.431340478477</v>
      </c>
      <c r="D78" s="369">
        <f t="shared" si="11"/>
        <v>170009.10534144001</v>
      </c>
      <c r="E78" s="369">
        <f t="shared" si="12"/>
        <v>28604.019218624991</v>
      </c>
      <c r="G78" s="379">
        <v>0</v>
      </c>
      <c r="H78" s="360">
        <f t="shared" si="13"/>
        <v>0</v>
      </c>
      <c r="I78" s="360">
        <f t="shared" si="13"/>
        <v>0</v>
      </c>
      <c r="J78" s="360">
        <f t="shared" si="13"/>
        <v>0</v>
      </c>
      <c r="L78" s="199" t="s">
        <v>469</v>
      </c>
      <c r="M78" s="375">
        <f>IF(M77&gt;0,IF(C78-H78&gt;0,C78-H78,0),IF(SUM(C$71:C78)-SUM(H$71:H78)&gt;0,SUM(C$71:C78)-SUM(H$71:H78),0))</f>
        <v>55448.431340478477</v>
      </c>
      <c r="N78" s="375">
        <f>IF(N77&gt;0,IF(D78-I78&gt;0,D78-I78,0),IF(SUM(D$71:D78)-SUM(I$71:I78)&gt;0,SUM(D$71:D78)-SUM(I$71:I78),0))</f>
        <v>170009.10534144001</v>
      </c>
      <c r="O78" s="375">
        <f>IF(O77&gt;0,IF(E78-J78&gt;0,E78-J78,0),IF(SUM(E$71:E78)-SUM(J$71:J78)&gt;0,SUM(E$71:E78)-SUM(J$71:J78),0))</f>
        <v>28604.019218624991</v>
      </c>
    </row>
    <row r="79" spans="1:16">
      <c r="B79" s="200" t="s">
        <v>470</v>
      </c>
      <c r="C79" s="369">
        <f t="shared" si="10"/>
        <v>59598.905434809836</v>
      </c>
      <c r="D79" s="369">
        <f t="shared" si="11"/>
        <v>208596.16902183439</v>
      </c>
      <c r="E79" s="369">
        <f t="shared" si="12"/>
        <v>29799.452717404918</v>
      </c>
      <c r="F79" s="369"/>
      <c r="L79" s="204" t="s">
        <v>470</v>
      </c>
      <c r="M79" s="382">
        <f>IF(M78&gt;0,IF(C79-H79&gt;0,C79-H79,0),IF(SUM(C$71:C79)-SUM(H$71:H79)&gt;0,SUM(C$71:C79)-SUM(H$71:H79),0))</f>
        <v>59598.905434809836</v>
      </c>
      <c r="N79" s="382">
        <f>IF(N78&gt;0,IF(D79-I79&gt;0,D79-I79,0),IF(SUM(D$71:D79)-SUM(I$71:I79)&gt;0,SUM(D$71:D79)-SUM(I$71:I79),0))</f>
        <v>208596.16902183439</v>
      </c>
      <c r="O79" s="382">
        <f>IF(O78&gt;0,IF(E79-J79&gt;0,E79-J79,0),IF(SUM(E$71:E79)-SUM(J$71:J79)&gt;0,SUM(E$71:E79)-SUM(J$71:J79),0))</f>
        <v>29799.452717404918</v>
      </c>
      <c r="P79" s="360"/>
    </row>
    <row r="80" spans="1:16">
      <c r="B80" s="143" t="s">
        <v>472</v>
      </c>
      <c r="C80" s="369">
        <f t="shared" si="10"/>
        <v>57428.75</v>
      </c>
      <c r="D80" s="369">
        <f t="shared" si="11"/>
        <v>201000.625</v>
      </c>
      <c r="E80" s="369">
        <f t="shared" si="12"/>
        <v>28714.375</v>
      </c>
      <c r="F80" s="369"/>
      <c r="L80" s="205" t="s">
        <v>472</v>
      </c>
      <c r="M80" s="382">
        <f>IF(M79&gt;0,IF(C80-H80&gt;0,C80-H80,0),IF(SUM(C$71:C80)-SUM(H$71:H80)&gt;0,SUM(C$71:C80)-SUM(H$71:H80),0))</f>
        <v>57428.75</v>
      </c>
      <c r="N80" s="382">
        <f>IF(N79&gt;0,IF(D80-I80&gt;0,D80-I80,0),IF(SUM(D$71:D80)-SUM(I$71:I80)&gt;0,SUM(D$71:D80)-SUM(I$71:I80),0))</f>
        <v>201000.625</v>
      </c>
      <c r="O80" s="382">
        <f>IF(O79&gt;0,IF(E80-J80&gt;0,E80-J80,0),IF(SUM(E$71:E80)-SUM(J$71:J80)&gt;0,SUM(E$71:E80)-SUM(J$71:J80),0))</f>
        <v>28714.375</v>
      </c>
    </row>
    <row r="81" spans="1:16">
      <c r="B81" s="143" t="s">
        <v>473</v>
      </c>
      <c r="C81" s="369">
        <f t="shared" si="10"/>
        <v>51222.499999999913</v>
      </c>
      <c r="D81" s="369">
        <f t="shared" si="11"/>
        <v>179278.74999999965</v>
      </c>
      <c r="E81" s="369">
        <f t="shared" si="12"/>
        <v>25611.249999999956</v>
      </c>
      <c r="L81" s="205" t="s">
        <v>473</v>
      </c>
      <c r="M81" s="382">
        <f>IF(M80&gt;0,IF(C81-H81&gt;0,C81-H81,0),IF(SUM(C$71:C81)-SUM(H$71:H81)&gt;0,SUM(C$71:C81)-SUM(H$71:H81),0))</f>
        <v>51222.499999999913</v>
      </c>
      <c r="N81" s="382">
        <f>IF(N80&gt;0,IF(D81-I81&gt;0,D81-I81,0),IF(SUM(D$71:D81)-SUM(I$71:I81)&gt;0,SUM(D$71:D81)-SUM(I$71:I81),0))</f>
        <v>179278.74999999965</v>
      </c>
      <c r="O81" s="382">
        <f>IF(O80&gt;0,IF(E81-J81&gt;0,E81-J81,0),IF(SUM(E$71:E81)-SUM(J$71:J81)&gt;0,SUM(E$71:E81)-SUM(J$71:J81),0))</f>
        <v>25611.249999999956</v>
      </c>
    </row>
    <row r="82" spans="1:16">
      <c r="B82" s="143" t="s">
        <v>474</v>
      </c>
      <c r="C82" s="369">
        <f t="shared" si="10"/>
        <v>0</v>
      </c>
      <c r="D82" s="369">
        <f t="shared" si="11"/>
        <v>0</v>
      </c>
      <c r="E82" s="369">
        <f t="shared" si="12"/>
        <v>0</v>
      </c>
      <c r="L82" s="205" t="s">
        <v>474</v>
      </c>
      <c r="M82" s="382">
        <f>'Macro economy factor'!L14/1000</f>
        <v>51902.500000000095</v>
      </c>
      <c r="N82" s="382">
        <f>'Macro economy factor'!L15/1000</f>
        <v>181658.75000000032</v>
      </c>
      <c r="O82" s="382">
        <f>'Macro economy factor'!L16/1000</f>
        <v>25951.250000000047</v>
      </c>
    </row>
    <row r="83" spans="1:16">
      <c r="B83" s="143" t="s">
        <v>475</v>
      </c>
      <c r="C83" s="369">
        <f t="shared" si="10"/>
        <v>0</v>
      </c>
      <c r="D83" s="369">
        <f t="shared" si="11"/>
        <v>0</v>
      </c>
      <c r="E83" s="369">
        <f t="shared" si="12"/>
        <v>0</v>
      </c>
      <c r="L83" s="205" t="s">
        <v>475</v>
      </c>
      <c r="M83" s="382"/>
      <c r="N83" s="382"/>
      <c r="O83" s="382"/>
    </row>
    <row r="84" spans="1:16">
      <c r="B84" s="143" t="s">
        <v>476</v>
      </c>
      <c r="C84" s="369">
        <f t="shared" si="10"/>
        <v>0</v>
      </c>
      <c r="D84" s="369">
        <f t="shared" si="11"/>
        <v>0</v>
      </c>
      <c r="E84" s="369">
        <f t="shared" si="12"/>
        <v>0</v>
      </c>
      <c r="L84" s="205" t="s">
        <v>476</v>
      </c>
      <c r="M84" s="382"/>
      <c r="N84" s="382"/>
      <c r="O84" s="382"/>
    </row>
    <row r="85" spans="1:16">
      <c r="F85" s="369">
        <f>SUM(C70:E84)</f>
        <v>1968749.9999999995</v>
      </c>
      <c r="L85" s="200"/>
      <c r="M85" s="360"/>
      <c r="N85" s="360"/>
      <c r="O85" s="360"/>
      <c r="P85" s="369">
        <f>SUM(M70:O84)</f>
        <v>1983599.9999999998</v>
      </c>
    </row>
    <row r="86" spans="1:16">
      <c r="F86" s="369">
        <f>F85-F68</f>
        <v>1724087.4999999995</v>
      </c>
    </row>
    <row r="89" spans="1:16">
      <c r="A89" s="143" t="s">
        <v>523</v>
      </c>
    </row>
    <row r="90" spans="1:16">
      <c r="A90" s="143" t="s">
        <v>505</v>
      </c>
      <c r="B90" s="143">
        <v>2050</v>
      </c>
      <c r="C90" s="143" t="s">
        <v>453</v>
      </c>
      <c r="D90" s="143" t="s">
        <v>454</v>
      </c>
      <c r="E90" s="143" t="s">
        <v>455</v>
      </c>
      <c r="F90" s="369">
        <f>SUM(C72:E81)*A93</f>
        <v>246093.74999999994</v>
      </c>
      <c r="G90" s="143">
        <v>45</v>
      </c>
      <c r="H90" s="143" t="s">
        <v>453</v>
      </c>
      <c r="I90" s="143" t="s">
        <v>454</v>
      </c>
      <c r="J90" s="143" t="s">
        <v>455</v>
      </c>
      <c r="L90" s="161">
        <v>2045</v>
      </c>
      <c r="M90" s="143" t="s">
        <v>453</v>
      </c>
      <c r="N90" s="143" t="s">
        <v>454</v>
      </c>
      <c r="O90" s="143" t="s">
        <v>455</v>
      </c>
    </row>
    <row r="91" spans="1:16">
      <c r="A91" s="143">
        <f>$A$1</f>
        <v>2.5000000000000001E-2</v>
      </c>
      <c r="C91" s="360">
        <f>SUM(C93:C101)</f>
        <v>296381.18752571242</v>
      </c>
      <c r="D91" s="360">
        <f>SUM(D93:D101)</f>
        <v>769996.8102171463</v>
      </c>
      <c r="E91" s="360">
        <f>SUM(E93:E101)</f>
        <v>114453.2522571413</v>
      </c>
      <c r="H91" s="143">
        <f>Residential_building!H16</f>
        <v>0.1</v>
      </c>
      <c r="I91" s="143">
        <f>Residential_building!H17</f>
        <v>0.8</v>
      </c>
      <c r="J91" s="143">
        <f>Residential_building!H18</f>
        <v>0.1</v>
      </c>
    </row>
    <row r="92" spans="1:16" ht="17.25" customHeight="1" thickBot="1">
      <c r="A92" s="143" t="s">
        <v>507</v>
      </c>
      <c r="B92" s="186" t="s">
        <v>461</v>
      </c>
      <c r="C92" s="369">
        <f t="shared" ref="C92:C106" si="14">M70</f>
        <v>0</v>
      </c>
      <c r="D92" s="369">
        <f t="shared" ref="D92:D106" si="15">N70</f>
        <v>0</v>
      </c>
      <c r="E92" s="369">
        <f t="shared" ref="E92:E106" si="16">O70</f>
        <v>0</v>
      </c>
      <c r="H92" s="360">
        <f>$F$90*H91</f>
        <v>24609.374999999996</v>
      </c>
      <c r="I92" s="360">
        <f>$F$90*I91</f>
        <v>196874.99999999997</v>
      </c>
      <c r="J92" s="360">
        <f>$F$90*J91</f>
        <v>24609.374999999996</v>
      </c>
      <c r="L92" s="206" t="s">
        <v>461</v>
      </c>
      <c r="M92" s="383"/>
      <c r="N92" s="383"/>
      <c r="O92" s="383"/>
    </row>
    <row r="93" spans="1:16">
      <c r="A93" s="143">
        <f>A91*5</f>
        <v>0.125</v>
      </c>
      <c r="B93" s="143" t="s">
        <v>462</v>
      </c>
      <c r="C93" s="369">
        <f t="shared" si="14"/>
        <v>0</v>
      </c>
      <c r="D93" s="369">
        <f t="shared" si="15"/>
        <v>0</v>
      </c>
      <c r="E93" s="369">
        <f t="shared" si="16"/>
        <v>0</v>
      </c>
      <c r="G93" s="376">
        <v>0.7</v>
      </c>
      <c r="H93" s="360">
        <f t="shared" ref="H93:J100" si="17">H$92*$G93</f>
        <v>17226.562499999996</v>
      </c>
      <c r="I93" s="360">
        <f t="shared" si="17"/>
        <v>137812.49999999997</v>
      </c>
      <c r="J93" s="360">
        <f t="shared" si="17"/>
        <v>17226.562499999996</v>
      </c>
      <c r="L93" s="207" t="s">
        <v>462</v>
      </c>
      <c r="M93" s="383">
        <f>IF(C93-H93&gt;0,(C93-H93),0)</f>
        <v>0</v>
      </c>
      <c r="N93" s="383">
        <f>IF(D93-I93&gt;0,(D93-I93),0)</f>
        <v>0</v>
      </c>
      <c r="O93" s="383">
        <f>IF(E93-J93&gt;0,(E93-J93),0)</f>
        <v>0</v>
      </c>
    </row>
    <row r="94" spans="1:16">
      <c r="B94" s="143" t="s">
        <v>463</v>
      </c>
      <c r="C94" s="369">
        <f t="shared" si="14"/>
        <v>0</v>
      </c>
      <c r="D94" s="369">
        <f t="shared" si="15"/>
        <v>0</v>
      </c>
      <c r="E94" s="369">
        <f t="shared" si="16"/>
        <v>0</v>
      </c>
      <c r="G94" s="377">
        <v>0.2</v>
      </c>
      <c r="H94" s="360">
        <f t="shared" si="17"/>
        <v>4921.875</v>
      </c>
      <c r="I94" s="360">
        <f t="shared" si="17"/>
        <v>39375</v>
      </c>
      <c r="J94" s="360">
        <f t="shared" si="17"/>
        <v>4921.875</v>
      </c>
      <c r="L94" s="207" t="s">
        <v>463</v>
      </c>
      <c r="M94" s="383">
        <f>IF(M93&gt;0,IF(C94-H94&gt;0,C94-H94,0),IF(SUM(C$93:C94)-SUM(H$93:H94)&gt;0,SUM(C$93:C94)-SUM(H$93:H94),0))</f>
        <v>0</v>
      </c>
      <c r="N94" s="383">
        <f>IF(N93&gt;0,IF(D94-I94&gt;0,D94-I94,0),IF(SUM(D$93:D94)-SUM(I$93:I94)&gt;0,SUM(D$93:D94)-SUM(I$93:I94),0))</f>
        <v>0</v>
      </c>
      <c r="O94" s="383">
        <f>IF(O93&gt;0,IF(E94-J94&gt;0,E94-J94,0),IF(SUM(E$93:E94)-SUM(J$93:J94)&gt;0,SUM(E$93:E94)-SUM(J$93:J94),0))</f>
        <v>0</v>
      </c>
    </row>
    <row r="95" spans="1:16" ht="17.25" customHeight="1" thickBot="1">
      <c r="B95" s="143" t="s">
        <v>464</v>
      </c>
      <c r="C95" s="369">
        <f t="shared" si="14"/>
        <v>0</v>
      </c>
      <c r="D95" s="369">
        <f t="shared" si="15"/>
        <v>0</v>
      </c>
      <c r="E95" s="369">
        <f t="shared" si="16"/>
        <v>0</v>
      </c>
      <c r="G95" s="378">
        <v>0.1</v>
      </c>
      <c r="H95" s="360">
        <f t="shared" si="17"/>
        <v>2460.9375</v>
      </c>
      <c r="I95" s="360">
        <f t="shared" si="17"/>
        <v>19687.5</v>
      </c>
      <c r="J95" s="360">
        <f t="shared" si="17"/>
        <v>2460.9375</v>
      </c>
      <c r="L95" s="207" t="s">
        <v>464</v>
      </c>
      <c r="M95" s="383">
        <f>IF(M94&gt;0,IF(C95-H95&gt;0,C95-H95,0),IF(SUM(C$93:C95)-SUM(H$93:H95)&gt;0,SUM(C$93:C95)-SUM(H$93:H95),0))</f>
        <v>0</v>
      </c>
      <c r="N95" s="383">
        <f>IF(N94&gt;0,IF(D95-I95&gt;0,D95-I95,0),IF(SUM(D$93:D95)-SUM(I$93:I95)&gt;0,SUM(D$93:D95)-SUM(I$93:I95),0))</f>
        <v>0</v>
      </c>
      <c r="O95" s="383">
        <f>IF(O94&gt;0,IF(E95-J95&gt;0,E95-J95,0),IF(SUM(E$93:E95)-SUM(J$93:J95)&gt;0,SUM(E$93:E95)-SUM(J$93:J95),0))</f>
        <v>0</v>
      </c>
    </row>
    <row r="96" spans="1:16">
      <c r="B96" s="143" t="s">
        <v>465</v>
      </c>
      <c r="C96" s="369">
        <f t="shared" si="14"/>
        <v>30893.419409945629</v>
      </c>
      <c r="D96" s="369">
        <f t="shared" si="15"/>
        <v>0</v>
      </c>
      <c r="E96" s="369">
        <f t="shared" si="16"/>
        <v>0</v>
      </c>
      <c r="G96" s="379">
        <v>0</v>
      </c>
      <c r="H96" s="360">
        <f t="shared" si="17"/>
        <v>0</v>
      </c>
      <c r="I96" s="360">
        <f t="shared" si="17"/>
        <v>0</v>
      </c>
      <c r="J96" s="360">
        <f t="shared" si="17"/>
        <v>0</v>
      </c>
      <c r="L96" s="207" t="s">
        <v>465</v>
      </c>
      <c r="M96" s="383">
        <f>IF(M95&gt;0,IF(C96-H96&gt;0,C96-H96,0),IF(SUM(C$93:C96)-SUM(H$93:H96)&gt;0,SUM(C$93:C96)-SUM(H$93:H96),0))</f>
        <v>6284.0444099456327</v>
      </c>
      <c r="N96" s="383">
        <f>IF(N95&gt;0,IF(D96-I96&gt;0,D96-I96,0),IF(SUM(D$93:D96)-SUM(I$93:I96)&gt;0,SUM(D$93:D96)-SUM(I$93:I96),0))</f>
        <v>0</v>
      </c>
      <c r="O96" s="383">
        <f>IF(O95&gt;0,IF(E96-J96&gt;0,E96-J96,0),IF(SUM(E$93:E96)-SUM(J$93:J96)&gt;0,SUM(E$93:E96)-SUM(J$93:J96),0))</f>
        <v>0</v>
      </c>
    </row>
    <row r="97" spans="1:15">
      <c r="B97" s="143" t="s">
        <v>466</v>
      </c>
      <c r="C97" s="369">
        <f t="shared" si="14"/>
        <v>47496</v>
      </c>
      <c r="D97" s="369">
        <f t="shared" si="15"/>
        <v>41669.43051243198</v>
      </c>
      <c r="E97" s="369">
        <f t="shared" si="16"/>
        <v>1893.2611024864018</v>
      </c>
      <c r="G97" s="379">
        <v>0</v>
      </c>
      <c r="H97" s="360">
        <f t="shared" si="17"/>
        <v>0</v>
      </c>
      <c r="I97" s="360">
        <f t="shared" si="17"/>
        <v>0</v>
      </c>
      <c r="J97" s="360">
        <f t="shared" si="17"/>
        <v>0</v>
      </c>
      <c r="L97" s="207" t="s">
        <v>466</v>
      </c>
      <c r="M97" s="383">
        <f>IF(M96&gt;0,IF(C97-H97&gt;0,C97-H97,0),IF(SUM(C$93:C97)-SUM(H$93:H97)&gt;0,SUM(C$93:C97)-SUM(H$93:H97),0))</f>
        <v>47496</v>
      </c>
      <c r="N97" s="383">
        <f>IF(N96&gt;0,IF(D97-I97&gt;0,D97-I97,0),IF(SUM(D$93:D97)-SUM(I$93:I97)&gt;0,SUM(D$93:D97)-SUM(I$93:I97),0))</f>
        <v>0</v>
      </c>
      <c r="O97" s="383">
        <f>IF(O96&gt;0,IF(E97-J97&gt;0,E97-J97,0),IF(SUM(E$93:E97)-SUM(J$93:J97)&gt;0,SUM(E$93:E97)-SUM(J$93:J97),0))</f>
        <v>0</v>
      </c>
    </row>
    <row r="98" spans="1:15">
      <c r="B98" s="143" t="s">
        <v>467</v>
      </c>
      <c r="C98" s="369">
        <f t="shared" si="14"/>
        <v>47496</v>
      </c>
      <c r="D98" s="369">
        <f t="shared" si="15"/>
        <v>179713</v>
      </c>
      <c r="E98" s="369">
        <f t="shared" si="16"/>
        <v>25552.5</v>
      </c>
      <c r="G98" s="379">
        <v>0</v>
      </c>
      <c r="H98" s="360">
        <f t="shared" si="17"/>
        <v>0</v>
      </c>
      <c r="I98" s="360">
        <f t="shared" si="17"/>
        <v>0</v>
      </c>
      <c r="J98" s="360">
        <f t="shared" si="17"/>
        <v>0</v>
      </c>
      <c r="L98" s="207" t="s">
        <v>467</v>
      </c>
      <c r="M98" s="383">
        <f>IF(M97&gt;0,IF(C98-H98&gt;0,C98-H98,0),IF(SUM(C$93:C98)-SUM(H$93:H98)&gt;0,SUM(C$93:C98)-SUM(H$93:H98),0))</f>
        <v>47496</v>
      </c>
      <c r="N98" s="383">
        <f>IF(N97&gt;0,IF(D98-I98&gt;0,D98-I98,0),IF(SUM(D$93:D98)-SUM(I$93:I98)&gt;0,SUM(D$93:D98)-SUM(I$93:I98),0))</f>
        <v>24507.430512432009</v>
      </c>
      <c r="O98" s="383">
        <f>IF(O97&gt;0,IF(E98-J98&gt;0,E98-J98,0),IF(SUM(E$93:E98)-SUM(J$93:J98)&gt;0,SUM(E$93:E98)-SUM(J$93:J98),0))</f>
        <v>2836.3861024864054</v>
      </c>
    </row>
    <row r="99" spans="1:15">
      <c r="B99" s="143" t="s">
        <v>468</v>
      </c>
      <c r="C99" s="369">
        <f t="shared" si="14"/>
        <v>55448.431340478477</v>
      </c>
      <c r="D99" s="369">
        <f t="shared" si="15"/>
        <v>170009.10534144001</v>
      </c>
      <c r="E99" s="369">
        <f t="shared" si="16"/>
        <v>28604.019218624991</v>
      </c>
      <c r="G99" s="379">
        <v>0</v>
      </c>
      <c r="H99" s="360">
        <f t="shared" si="17"/>
        <v>0</v>
      </c>
      <c r="I99" s="360">
        <f t="shared" si="17"/>
        <v>0</v>
      </c>
      <c r="J99" s="360">
        <f t="shared" si="17"/>
        <v>0</v>
      </c>
      <c r="L99" s="207" t="s">
        <v>468</v>
      </c>
      <c r="M99" s="383">
        <f>IF(M98&gt;0,IF(C99-H99&gt;0,C99-H99,0),IF(SUM(C$93:C99)-SUM(H$93:H99)&gt;0,SUM(C$93:C99)-SUM(H$93:H99),0))</f>
        <v>55448.431340478477</v>
      </c>
      <c r="N99" s="383">
        <f>IF(N98&gt;0,IF(D99-I99&gt;0,D99-I99,0),IF(SUM(D$93:D99)-SUM(I$93:I99)&gt;0,SUM(D$93:D99)-SUM(I$93:I99),0))</f>
        <v>170009.10534144001</v>
      </c>
      <c r="O99" s="383">
        <f>IF(O98&gt;0,IF(E99-J99&gt;0,E99-J99,0),IF(SUM(E$93:E99)-SUM(J$93:J99)&gt;0,SUM(E$93:E99)-SUM(J$93:J99),0))</f>
        <v>28604.019218624991</v>
      </c>
    </row>
    <row r="100" spans="1:15">
      <c r="B100" s="143" t="s">
        <v>469</v>
      </c>
      <c r="C100" s="369">
        <f t="shared" si="14"/>
        <v>55448.431340478477</v>
      </c>
      <c r="D100" s="369">
        <f t="shared" si="15"/>
        <v>170009.10534144001</v>
      </c>
      <c r="E100" s="369">
        <f t="shared" si="16"/>
        <v>28604.019218624991</v>
      </c>
      <c r="G100" s="379">
        <v>0</v>
      </c>
      <c r="H100" s="360">
        <f t="shared" si="17"/>
        <v>0</v>
      </c>
      <c r="I100" s="360">
        <f t="shared" si="17"/>
        <v>0</v>
      </c>
      <c r="J100" s="360">
        <f t="shared" si="17"/>
        <v>0</v>
      </c>
      <c r="L100" s="207" t="s">
        <v>469</v>
      </c>
      <c r="M100" s="383">
        <f>IF(M99&gt;0,IF(C100-H100&gt;0,C100-H100,0),IF(SUM(C$93:C100)-SUM(H$93:H100)&gt;0,SUM(C$93:C100)-SUM(H$93:H100),0))</f>
        <v>55448.431340478477</v>
      </c>
      <c r="N100" s="383">
        <f>IF(N99&gt;0,IF(D100-I100&gt;0,D100-I100,0),IF(SUM(D$93:D100)-SUM(I$93:I100)&gt;0,SUM(D$93:D100)-SUM(I$93:I100),0))</f>
        <v>170009.10534144001</v>
      </c>
      <c r="O100" s="383">
        <f>IF(O99&gt;0,IF(E100-J100&gt;0,E100-J100,0),IF(SUM(E$93:E100)-SUM(J$93:J100)&gt;0,SUM(E$93:E100)-SUM(J$93:J100),0))</f>
        <v>28604.019218624991</v>
      </c>
    </row>
    <row r="101" spans="1:15">
      <c r="B101" s="200" t="s">
        <v>470</v>
      </c>
      <c r="C101" s="369">
        <f t="shared" si="14"/>
        <v>59598.905434809836</v>
      </c>
      <c r="D101" s="369">
        <f t="shared" si="15"/>
        <v>208596.16902183439</v>
      </c>
      <c r="E101" s="369">
        <f t="shared" si="16"/>
        <v>29799.452717404918</v>
      </c>
      <c r="L101" s="201" t="s">
        <v>470</v>
      </c>
      <c r="M101" s="380">
        <f>IF(M100&gt;0,IF(C101-H101&gt;0,C101-H101,0),IF(SUM(C$93:C101)-SUM(H$93:H101)&gt;0,SUM(C$93:C101)-SUM(H$93:H101),0))</f>
        <v>59598.905434809836</v>
      </c>
      <c r="N101" s="380">
        <f>IF(N100&gt;0,IF(D101-I101&gt;0,D101-I101,0),IF(SUM(D$93:D101)-SUM(I$93:I101)&gt;0,SUM(D$93:D101)-SUM(I$93:I101),0))</f>
        <v>208596.16902183439</v>
      </c>
      <c r="O101" s="380">
        <f>IF(O100&gt;0,IF(E101-J101&gt;0,E101-J101,0),IF(SUM(E$93:E101)-SUM(J$93:J101)&gt;0,SUM(E$93:E101)-SUM(J$93:J101),0))</f>
        <v>29799.452717404918</v>
      </c>
    </row>
    <row r="102" spans="1:15">
      <c r="B102" s="143" t="s">
        <v>472</v>
      </c>
      <c r="C102" s="369">
        <f t="shared" si="14"/>
        <v>57428.75</v>
      </c>
      <c r="D102" s="369">
        <f t="shared" si="15"/>
        <v>201000.625</v>
      </c>
      <c r="E102" s="369">
        <f t="shared" si="16"/>
        <v>28714.375</v>
      </c>
      <c r="L102" s="202" t="s">
        <v>472</v>
      </c>
      <c r="M102" s="380">
        <f>IF(M101&gt;0,IF(C102-H102&gt;0,C102-H102,0),IF(SUM(C$93:C102)-SUM(H$93:H102)&gt;0,SUM(C$93:C102)-SUM(H$93:H102),0))</f>
        <v>57428.75</v>
      </c>
      <c r="N102" s="380">
        <f>IF(N101&gt;0,IF(D102-I102&gt;0,D102-I102,0),IF(SUM(D$93:D102)-SUM(I$93:I102)&gt;0,SUM(D$93:D102)-SUM(I$93:I102),0))</f>
        <v>201000.625</v>
      </c>
      <c r="O102" s="380">
        <f>IF(O101&gt;0,IF(E102-J102&gt;0,E102-J102,0),IF(SUM(E$93:E102)-SUM(J$93:J102)&gt;0,SUM(E$93:E102)-SUM(J$93:J102),0))</f>
        <v>28714.375</v>
      </c>
    </row>
    <row r="103" spans="1:15">
      <c r="B103" s="143" t="s">
        <v>473</v>
      </c>
      <c r="C103" s="369">
        <f t="shared" si="14"/>
        <v>51222.499999999913</v>
      </c>
      <c r="D103" s="369">
        <f t="shared" si="15"/>
        <v>179278.74999999965</v>
      </c>
      <c r="E103" s="369">
        <f t="shared" si="16"/>
        <v>25611.249999999956</v>
      </c>
      <c r="L103" s="202" t="s">
        <v>473</v>
      </c>
      <c r="M103" s="380">
        <f>IF(M102&gt;0,IF(C103-H103&gt;0,C103-H103,0),IF(SUM(C$93:C103)-SUM(H$93:H103)&gt;0,SUM(C$93:C103)-SUM(H$93:H103),0))</f>
        <v>51222.499999999913</v>
      </c>
      <c r="N103" s="380">
        <f>IF(N102&gt;0,IF(D103-I103&gt;0,D103-I103,0),IF(SUM(D$93:D103)-SUM(I$93:I103)&gt;0,SUM(D$93:D103)-SUM(I$93:I103),0))</f>
        <v>179278.74999999965</v>
      </c>
      <c r="O103" s="380">
        <f>IF(O102&gt;0,IF(E103-J103&gt;0,E103-J103,0),IF(SUM(E$93:E103)-SUM(J$93:J103)&gt;0,SUM(E$93:E103)-SUM(J$93:J103),0))</f>
        <v>25611.249999999956</v>
      </c>
    </row>
    <row r="104" spans="1:15">
      <c r="B104" s="143" t="s">
        <v>474</v>
      </c>
      <c r="C104" s="369">
        <f t="shared" si="14"/>
        <v>51902.500000000095</v>
      </c>
      <c r="D104" s="369">
        <f t="shared" si="15"/>
        <v>181658.75000000032</v>
      </c>
      <c r="E104" s="369">
        <f t="shared" si="16"/>
        <v>25951.250000000047</v>
      </c>
      <c r="L104" s="202" t="s">
        <v>474</v>
      </c>
      <c r="M104" s="380">
        <f>IF(M103&gt;0,IF(C104-H104&gt;0,C104-H104,0),IF(SUM(C$93:C104)-SUM(H$93:H104)&gt;0,SUM(C$93:C104)-SUM(H$93:H104),0))</f>
        <v>51902.500000000095</v>
      </c>
      <c r="N104" s="380">
        <f>IF(N103&gt;0,IF(D104-I104&gt;0,D104-I104,0),IF(SUM(D$93:D104)-SUM(I$93:I104)&gt;0,SUM(D$93:D104)-SUM(I$93:I104),0))</f>
        <v>181658.75000000032</v>
      </c>
      <c r="O104" s="380">
        <f>IF(O103&gt;0,IF(E104-J104&gt;0,E104-J104,0),IF(SUM(E$93:E104)-SUM(J$93:J104)&gt;0,SUM(E$93:E104)-SUM(J$93:J104),0))</f>
        <v>25951.250000000047</v>
      </c>
    </row>
    <row r="105" spans="1:15">
      <c r="B105" s="143" t="s">
        <v>475</v>
      </c>
      <c r="C105" s="369">
        <f t="shared" si="14"/>
        <v>0</v>
      </c>
      <c r="D105" s="369">
        <f t="shared" si="15"/>
        <v>0</v>
      </c>
      <c r="E105" s="369">
        <f t="shared" si="16"/>
        <v>0</v>
      </c>
      <c r="L105" s="202" t="s">
        <v>475</v>
      </c>
      <c r="M105" s="380">
        <f>'Macro economy factor'!M14/1000</f>
        <v>50298.750000000051</v>
      </c>
      <c r="N105" s="380">
        <f>'Macro economy factor'!M15/1000</f>
        <v>176045.62500000015</v>
      </c>
      <c r="O105" s="380">
        <f>'Macro economy factor'!M16/1000</f>
        <v>25149.375000000025</v>
      </c>
    </row>
    <row r="106" spans="1:15">
      <c r="B106" s="143" t="s">
        <v>476</v>
      </c>
      <c r="C106" s="369">
        <f t="shared" si="14"/>
        <v>0</v>
      </c>
      <c r="D106" s="369">
        <f t="shared" si="15"/>
        <v>0</v>
      </c>
      <c r="E106" s="369">
        <f t="shared" si="16"/>
        <v>0</v>
      </c>
      <c r="L106" s="202" t="s">
        <v>476</v>
      </c>
      <c r="M106" s="202"/>
      <c r="N106" s="202"/>
      <c r="O106" s="202"/>
    </row>
    <row r="107" spans="1:15">
      <c r="F107" s="369">
        <f>SUM(C92:E106)</f>
        <v>1983599.9999999998</v>
      </c>
    </row>
    <row r="108" spans="1:15">
      <c r="F108" s="369">
        <f>F107-F90</f>
        <v>1737506.2499999998</v>
      </c>
    </row>
    <row r="111" spans="1:15">
      <c r="A111" s="143" t="s">
        <v>524</v>
      </c>
    </row>
    <row r="112" spans="1:15">
      <c r="A112" s="143" t="s">
        <v>505</v>
      </c>
      <c r="B112" s="143">
        <v>2045</v>
      </c>
      <c r="C112" s="143" t="s">
        <v>453</v>
      </c>
      <c r="D112" s="143" t="s">
        <v>454</v>
      </c>
      <c r="E112" s="143" t="s">
        <v>455</v>
      </c>
      <c r="F112" s="369">
        <f>SUM(C94:E103)*A115</f>
        <v>215510.93749999994</v>
      </c>
      <c r="G112" s="143">
        <v>2050</v>
      </c>
      <c r="H112" s="143" t="s">
        <v>453</v>
      </c>
      <c r="I112" s="143" t="s">
        <v>454</v>
      </c>
      <c r="J112" s="143" t="s">
        <v>455</v>
      </c>
      <c r="L112" s="161">
        <v>2050</v>
      </c>
      <c r="M112" s="143" t="s">
        <v>453</v>
      </c>
      <c r="N112" s="143" t="s">
        <v>454</v>
      </c>
      <c r="O112" s="143" t="s">
        <v>455</v>
      </c>
    </row>
    <row r="113" spans="1:15">
      <c r="A113" s="143">
        <f>$A$1</f>
        <v>2.5000000000000001E-2</v>
      </c>
      <c r="C113" s="360">
        <f>SUM(C115:C123)</f>
        <v>271771.81252571242</v>
      </c>
      <c r="D113" s="360">
        <f>SUM(D115:D123)</f>
        <v>573121.81021714641</v>
      </c>
      <c r="E113" s="360">
        <f>SUM(E115:E123)</f>
        <v>89843.877257141299</v>
      </c>
      <c r="H113" s="143">
        <f>Residential_building!I16</f>
        <v>0.1</v>
      </c>
      <c r="I113" s="143">
        <f>Residential_building!I17</f>
        <v>0.8</v>
      </c>
      <c r="J113" s="143">
        <f>Residential_building!I18</f>
        <v>0.1</v>
      </c>
    </row>
    <row r="114" spans="1:15" ht="17.25" customHeight="1" thickBot="1">
      <c r="A114" s="143" t="s">
        <v>507</v>
      </c>
      <c r="B114" s="186" t="s">
        <v>461</v>
      </c>
      <c r="C114" s="369">
        <f t="shared" ref="C114:C128" si="18">M92</f>
        <v>0</v>
      </c>
      <c r="D114" s="369">
        <f t="shared" ref="D114:D128" si="19">N92</f>
        <v>0</v>
      </c>
      <c r="E114" s="369">
        <f t="shared" ref="E114:E128" si="20">O92</f>
        <v>0</v>
      </c>
      <c r="H114" s="360">
        <f>$F$112*H113</f>
        <v>21551.093749999996</v>
      </c>
      <c r="I114" s="360">
        <f>$F$112*I113</f>
        <v>172408.74999999997</v>
      </c>
      <c r="J114" s="360">
        <f>$F$112*J113</f>
        <v>21551.093749999996</v>
      </c>
      <c r="L114" s="198" t="s">
        <v>461</v>
      </c>
      <c r="M114" s="375"/>
      <c r="N114" s="375"/>
      <c r="O114" s="375"/>
    </row>
    <row r="115" spans="1:15">
      <c r="A115" s="143">
        <f>A113*5</f>
        <v>0.125</v>
      </c>
      <c r="B115" s="143" t="s">
        <v>462</v>
      </c>
      <c r="C115" s="369">
        <f t="shared" si="18"/>
        <v>0</v>
      </c>
      <c r="D115" s="369">
        <f t="shared" si="19"/>
        <v>0</v>
      </c>
      <c r="E115" s="369">
        <f t="shared" si="20"/>
        <v>0</v>
      </c>
      <c r="G115" s="376">
        <v>0.7</v>
      </c>
      <c r="H115" s="360">
        <f t="shared" ref="H115:J123" si="21">H$114*$G115</f>
        <v>15085.765624999996</v>
      </c>
      <c r="I115" s="360">
        <f t="shared" si="21"/>
        <v>120686.12499999997</v>
      </c>
      <c r="J115" s="360">
        <f t="shared" si="21"/>
        <v>15085.765624999996</v>
      </c>
      <c r="L115" s="199" t="s">
        <v>462</v>
      </c>
      <c r="M115" s="375">
        <f>IF(C115-H115&gt;0,(C115-H115),0)</f>
        <v>0</v>
      </c>
      <c r="N115" s="375">
        <f>IF(D115-I115&gt;0,(D115-I115),0)</f>
        <v>0</v>
      </c>
      <c r="O115" s="375">
        <f>IF(E115-J115&gt;0,(E115-J115),0)</f>
        <v>0</v>
      </c>
    </row>
    <row r="116" spans="1:15">
      <c r="B116" s="143" t="s">
        <v>463</v>
      </c>
      <c r="C116" s="369">
        <f t="shared" si="18"/>
        <v>0</v>
      </c>
      <c r="D116" s="369">
        <f t="shared" si="19"/>
        <v>0</v>
      </c>
      <c r="E116" s="369">
        <f t="shared" si="20"/>
        <v>0</v>
      </c>
      <c r="G116" s="377">
        <v>0.2</v>
      </c>
      <c r="H116" s="360">
        <f t="shared" si="21"/>
        <v>4310.2187499999991</v>
      </c>
      <c r="I116" s="360">
        <f t="shared" si="21"/>
        <v>34481.749999999993</v>
      </c>
      <c r="J116" s="360">
        <f t="shared" si="21"/>
        <v>4310.2187499999991</v>
      </c>
      <c r="L116" s="199" t="s">
        <v>463</v>
      </c>
      <c r="M116" s="375">
        <f>IF(M115&gt;0,IF(C116-H116&gt;0,C116-H116,0),IF(SUM(C$115:C116)-SUM(H$115:H116)&gt;0,SUM(C$115:C116)-SUM(H$115:H116),0))</f>
        <v>0</v>
      </c>
      <c r="N116" s="375">
        <f>IF(N115&gt;0,IF(D116-I116&gt;0,D116-I116,0),IF(SUM(D$115:D116)-SUM(I$115:I116)&gt;0,SUM(D$115:D116)-SUM(I$115:I116),0))</f>
        <v>0</v>
      </c>
      <c r="O116" s="375">
        <f>IF(O115&gt;0,IF(E116-J116&gt;0,E116-J116,0),IF(SUM(E$115:E116)-SUM(J$115:J116)&gt;0,SUM(E$115:E116)-SUM(J$115:J116),0))</f>
        <v>0</v>
      </c>
    </row>
    <row r="117" spans="1:15" ht="17.25" customHeight="1" thickBot="1">
      <c r="B117" s="143" t="s">
        <v>464</v>
      </c>
      <c r="C117" s="369">
        <f t="shared" si="18"/>
        <v>0</v>
      </c>
      <c r="D117" s="369">
        <f t="shared" si="19"/>
        <v>0</v>
      </c>
      <c r="E117" s="369">
        <f t="shared" si="20"/>
        <v>0</v>
      </c>
      <c r="G117" s="378">
        <v>0.1</v>
      </c>
      <c r="H117" s="360">
        <f t="shared" si="21"/>
        <v>2155.1093749999995</v>
      </c>
      <c r="I117" s="360">
        <f t="shared" si="21"/>
        <v>17240.874999999996</v>
      </c>
      <c r="J117" s="360">
        <f t="shared" si="21"/>
        <v>2155.1093749999995</v>
      </c>
      <c r="L117" s="199" t="s">
        <v>464</v>
      </c>
      <c r="M117" s="375">
        <f>IF(M116&gt;0,IF(C117-H117&gt;0,C117-H117,0),IF(SUM(C$115:C117)-SUM(H$115:H117)&gt;0,SUM(C$115:C117)-SUM(H$115:H117),0))</f>
        <v>0</v>
      </c>
      <c r="N117" s="375">
        <f>IF(N116&gt;0,IF(D117-I117&gt;0,D117-I117,0),IF(SUM(D$115:D117)-SUM(I$115:I117)&gt;0,SUM(D$115:D117)-SUM(I$115:I117),0))</f>
        <v>0</v>
      </c>
      <c r="O117" s="375">
        <f>IF(O116&gt;0,IF(E117-J117&gt;0,E117-J117,0),IF(SUM(E$115:E117)-SUM(J$115:J117)&gt;0,SUM(E$115:E117)-SUM(J$115:J117),0))</f>
        <v>0</v>
      </c>
    </row>
    <row r="118" spans="1:15">
      <c r="B118" s="143" t="s">
        <v>465</v>
      </c>
      <c r="C118" s="369">
        <f t="shared" si="18"/>
        <v>6284.0444099456327</v>
      </c>
      <c r="D118" s="369">
        <f t="shared" si="19"/>
        <v>0</v>
      </c>
      <c r="E118" s="369">
        <f t="shared" si="20"/>
        <v>0</v>
      </c>
      <c r="G118" s="379">
        <v>0</v>
      </c>
      <c r="H118" s="360">
        <f t="shared" si="21"/>
        <v>0</v>
      </c>
      <c r="I118" s="360">
        <f t="shared" si="21"/>
        <v>0</v>
      </c>
      <c r="J118" s="360">
        <f t="shared" si="21"/>
        <v>0</v>
      </c>
      <c r="L118" s="199" t="s">
        <v>465</v>
      </c>
      <c r="M118" s="375">
        <f>IF(M117&gt;0,IF(C118-H118&gt;0,C118-H118,0),IF(SUM(C$115:C118)-SUM(H$115:H118)&gt;0,SUM(C$115:C118)-SUM(H$115:H118),0))</f>
        <v>0</v>
      </c>
      <c r="N118" s="375">
        <f>IF(N117&gt;0,IF(D118-I118&gt;0,D118-I118,0),IF(SUM(D$115:D118)-SUM(I$115:I118)&gt;0,SUM(D$115:D118)-SUM(I$115:I118),0))</f>
        <v>0</v>
      </c>
      <c r="O118" s="375">
        <f>IF(O117&gt;0,IF(E118-J118&gt;0,E118-J118,0),IF(SUM(E$115:E118)-SUM(J$115:J118)&gt;0,SUM(E$115:E118)-SUM(J$115:J118),0))</f>
        <v>0</v>
      </c>
    </row>
    <row r="119" spans="1:15">
      <c r="B119" s="143" t="s">
        <v>466</v>
      </c>
      <c r="C119" s="369">
        <f t="shared" si="18"/>
        <v>47496</v>
      </c>
      <c r="D119" s="369">
        <f t="shared" si="19"/>
        <v>0</v>
      </c>
      <c r="E119" s="369">
        <f t="shared" si="20"/>
        <v>0</v>
      </c>
      <c r="G119" s="379">
        <v>0</v>
      </c>
      <c r="H119" s="360">
        <f t="shared" si="21"/>
        <v>0</v>
      </c>
      <c r="I119" s="360">
        <f t="shared" si="21"/>
        <v>0</v>
      </c>
      <c r="J119" s="360">
        <f t="shared" si="21"/>
        <v>0</v>
      </c>
      <c r="L119" s="199" t="s">
        <v>466</v>
      </c>
      <c r="M119" s="375">
        <f>IF(M118&gt;0,IF(C119-H119&gt;0,C119-H119,0),IF(SUM(C$115:C119)-SUM(H$115:H119)&gt;0,SUM(C$115:C119)-SUM(H$115:H119),0))</f>
        <v>32228.95065994564</v>
      </c>
      <c r="N119" s="375">
        <f>IF(N118&gt;0,IF(D119-I119&gt;0,D119-I119,0),IF(SUM(D$115:D119)-SUM(I$115:I119)&gt;0,SUM(D$115:D119)-SUM(I$115:I119),0))</f>
        <v>0</v>
      </c>
      <c r="O119" s="375">
        <f>IF(O118&gt;0,IF(E119-J119&gt;0,E119-J119,0),IF(SUM(E$115:E119)-SUM(J$115:J119)&gt;0,SUM(E$115:E119)-SUM(J$115:J119),0))</f>
        <v>0</v>
      </c>
    </row>
    <row r="120" spans="1:15">
      <c r="B120" s="143" t="s">
        <v>467</v>
      </c>
      <c r="C120" s="369">
        <f t="shared" si="18"/>
        <v>47496</v>
      </c>
      <c r="D120" s="369">
        <f t="shared" si="19"/>
        <v>24507.430512432009</v>
      </c>
      <c r="E120" s="369">
        <f t="shared" si="20"/>
        <v>2836.3861024864054</v>
      </c>
      <c r="G120" s="379">
        <v>0</v>
      </c>
      <c r="H120" s="360">
        <f t="shared" si="21"/>
        <v>0</v>
      </c>
      <c r="I120" s="360">
        <f t="shared" si="21"/>
        <v>0</v>
      </c>
      <c r="J120" s="360">
        <f t="shared" si="21"/>
        <v>0</v>
      </c>
      <c r="L120" s="199" t="s">
        <v>467</v>
      </c>
      <c r="M120" s="375">
        <f>IF(M119&gt;0,IF(C120-H120&gt;0,C120-H120,0),IF(SUM(C$115:C120)-SUM(H$115:H120)&gt;0,SUM(C$115:C120)-SUM(H$115:H120),0))</f>
        <v>47496</v>
      </c>
      <c r="N120" s="375">
        <f>IF(N119&gt;0,IF(D120-I120&gt;0,D120-I120,0),IF(SUM(D$115:D120)-SUM(I$115:I120)&gt;0,SUM(D$115:D120)-SUM(I$115:I120),0))</f>
        <v>0</v>
      </c>
      <c r="O120" s="375">
        <f>IF(O119&gt;0,IF(E120-J120&gt;0,E120-J120,0),IF(SUM(E$115:E120)-SUM(J$115:J120)&gt;0,SUM(E$115:E120)-SUM(J$115:J120),0))</f>
        <v>0</v>
      </c>
    </row>
    <row r="121" spans="1:15">
      <c r="B121" s="143" t="s">
        <v>468</v>
      </c>
      <c r="C121" s="369">
        <f t="shared" si="18"/>
        <v>55448.431340478477</v>
      </c>
      <c r="D121" s="369">
        <f t="shared" si="19"/>
        <v>170009.10534144001</v>
      </c>
      <c r="E121" s="369">
        <f t="shared" si="20"/>
        <v>28604.019218624991</v>
      </c>
      <c r="G121" s="379">
        <v>0</v>
      </c>
      <c r="H121" s="360">
        <f t="shared" si="21"/>
        <v>0</v>
      </c>
      <c r="I121" s="360">
        <f t="shared" si="21"/>
        <v>0</v>
      </c>
      <c r="J121" s="360">
        <f t="shared" si="21"/>
        <v>0</v>
      </c>
      <c r="L121" s="199" t="s">
        <v>468</v>
      </c>
      <c r="M121" s="375">
        <f>IF(M120&gt;0,IF(C121-H121&gt;0,C121-H121,0),IF(SUM(C$115:C121)-SUM(H$115:H121)&gt;0,SUM(C$115:C121)-SUM(H$115:H121),0))</f>
        <v>55448.431340478477</v>
      </c>
      <c r="N121" s="375">
        <f>IF(N120&gt;0,IF(D121-I121&gt;0,D121-I121,0),IF(SUM(D$115:D121)-SUM(I$115:I121)&gt;0,SUM(D$115:D121)-SUM(I$115:I121),0))</f>
        <v>22107.785853872047</v>
      </c>
      <c r="O121" s="375">
        <f>IF(O120&gt;0,IF(E121-J121&gt;0,E121-J121,0),IF(SUM(E$115:E121)-SUM(J$115:J121)&gt;0,SUM(E$115:E121)-SUM(J$115:J121),0))</f>
        <v>9889.3115711114006</v>
      </c>
    </row>
    <row r="122" spans="1:15">
      <c r="B122" s="143" t="s">
        <v>469</v>
      </c>
      <c r="C122" s="369">
        <f t="shared" si="18"/>
        <v>55448.431340478477</v>
      </c>
      <c r="D122" s="369">
        <f t="shared" si="19"/>
        <v>170009.10534144001</v>
      </c>
      <c r="E122" s="369">
        <f t="shared" si="20"/>
        <v>28604.019218624991</v>
      </c>
      <c r="G122" s="379">
        <v>0</v>
      </c>
      <c r="H122" s="360">
        <f t="shared" si="21"/>
        <v>0</v>
      </c>
      <c r="I122" s="360">
        <f t="shared" si="21"/>
        <v>0</v>
      </c>
      <c r="J122" s="360">
        <f t="shared" si="21"/>
        <v>0</v>
      </c>
      <c r="L122" s="199" t="s">
        <v>469</v>
      </c>
      <c r="M122" s="375">
        <f>IF(M121&gt;0,IF(C122-H122&gt;0,C122-H122,0),IF(SUM(C$115:C122)-SUM(H$115:H122)&gt;0,SUM(C$115:C122)-SUM(H$115:H122),0))</f>
        <v>55448.431340478477</v>
      </c>
      <c r="N122" s="375">
        <f>IF(N121&gt;0,IF(D122-I122&gt;0,D122-I122,0),IF(SUM(D$115:D122)-SUM(I$115:I122)&gt;0,SUM(D$115:D122)-SUM(I$115:I122),0))</f>
        <v>170009.10534144001</v>
      </c>
      <c r="O122" s="375">
        <f>IF(O121&gt;0,IF(E122-J122&gt;0,E122-J122,0),IF(SUM(E$115:E122)-SUM(J$115:J122)&gt;0,SUM(E$115:E122)-SUM(J$115:J122),0))</f>
        <v>28604.019218624991</v>
      </c>
    </row>
    <row r="123" spans="1:15">
      <c r="B123" s="200" t="s">
        <v>470</v>
      </c>
      <c r="C123" s="369">
        <f t="shared" si="18"/>
        <v>59598.905434809836</v>
      </c>
      <c r="D123" s="369">
        <f t="shared" si="19"/>
        <v>208596.16902183439</v>
      </c>
      <c r="E123" s="369">
        <f t="shared" si="20"/>
        <v>29799.452717404918</v>
      </c>
      <c r="H123" s="360">
        <f t="shared" si="21"/>
        <v>0</v>
      </c>
      <c r="I123" s="360">
        <f t="shared" si="21"/>
        <v>0</v>
      </c>
      <c r="J123" s="360">
        <f t="shared" si="21"/>
        <v>0</v>
      </c>
      <c r="L123" s="204" t="s">
        <v>470</v>
      </c>
      <c r="M123" s="382">
        <f>IF(M122&gt;0,IF(C123-H123&gt;0,C123-H123,0),IF(SUM(C$115:C123)-SUM(H$115:H123)&gt;0,SUM(C$115:C123)-SUM(H$115:H123),0))</f>
        <v>59598.905434809836</v>
      </c>
      <c r="N123" s="382">
        <f>IF(N122&gt;0,IF(D123-I123&gt;0,D123-I123,0),IF(SUM(D$115:D123)-SUM(I$115:I123)&gt;0,SUM(D$115:D123)-SUM(I$115:I123),0))</f>
        <v>208596.16902183439</v>
      </c>
      <c r="O123" s="382">
        <f>IF(O122&gt;0,IF(E123-J123&gt;0,E123-J123,0),IF(SUM(E$115:E123)-SUM(J$115:J123)&gt;0,SUM(E$115:E123)-SUM(J$115:J123),0))</f>
        <v>29799.452717404918</v>
      </c>
    </row>
    <row r="124" spans="1:15">
      <c r="B124" s="143" t="s">
        <v>472</v>
      </c>
      <c r="C124" s="369">
        <f t="shared" si="18"/>
        <v>57428.75</v>
      </c>
      <c r="D124" s="369">
        <f t="shared" si="19"/>
        <v>201000.625</v>
      </c>
      <c r="E124" s="369">
        <f t="shared" si="20"/>
        <v>28714.375</v>
      </c>
      <c r="L124" s="205" t="s">
        <v>472</v>
      </c>
      <c r="M124" s="382">
        <f>IF(M123&gt;0,IF(C124-H124&gt;0,C124-H124,0),IF(SUM(C$115:C124)-SUM(H$115:H124)&gt;0,SUM(C$115:C124)-SUM(H$115:H124),0))</f>
        <v>57428.75</v>
      </c>
      <c r="N124" s="382">
        <f>IF(N123&gt;0,IF(D124-I124&gt;0,D124-I124,0),IF(SUM(D$115:D124)-SUM(I$115:I124)&gt;0,SUM(D$115:D124)-SUM(I$115:I124),0))</f>
        <v>201000.625</v>
      </c>
      <c r="O124" s="382">
        <f>IF(O123&gt;0,IF(E124-J124&gt;0,E124-J124,0),IF(SUM(E$115:E124)-SUM(J$115:J124)&gt;0,SUM(E$115:E124)-SUM(J$115:J124),0))</f>
        <v>28714.375</v>
      </c>
    </row>
    <row r="125" spans="1:15">
      <c r="B125" s="143" t="s">
        <v>473</v>
      </c>
      <c r="C125" s="369">
        <f t="shared" si="18"/>
        <v>51222.499999999913</v>
      </c>
      <c r="D125" s="369">
        <f t="shared" si="19"/>
        <v>179278.74999999965</v>
      </c>
      <c r="E125" s="369">
        <f t="shared" si="20"/>
        <v>25611.249999999956</v>
      </c>
      <c r="L125" s="205" t="s">
        <v>473</v>
      </c>
      <c r="M125" s="382">
        <f>IF(M124&gt;0,IF(C125-H125&gt;0,C125-H125,0),IF(SUM(C$115:C125)-SUM(H$115:H125)&gt;0,SUM(C$115:C125)-SUM(H$115:H125),0))</f>
        <v>51222.499999999913</v>
      </c>
      <c r="N125" s="382">
        <f>IF(N124&gt;0,IF(D125-I125&gt;0,D125-I125,0),IF(SUM(D$115:D125)-SUM(I$115:I125)&gt;0,SUM(D$115:D125)-SUM(I$115:I125),0))</f>
        <v>179278.74999999965</v>
      </c>
      <c r="O125" s="382">
        <f>IF(O124&gt;0,IF(E125-J125&gt;0,E125-J125,0),IF(SUM(E$115:E125)-SUM(J$115:J125)&gt;0,SUM(E$115:E125)-SUM(J$115:J125),0))</f>
        <v>25611.249999999956</v>
      </c>
    </row>
    <row r="126" spans="1:15">
      <c r="B126" s="143" t="s">
        <v>474</v>
      </c>
      <c r="C126" s="369">
        <f t="shared" si="18"/>
        <v>51902.500000000095</v>
      </c>
      <c r="D126" s="369">
        <f t="shared" si="19"/>
        <v>181658.75000000032</v>
      </c>
      <c r="E126" s="369">
        <f t="shared" si="20"/>
        <v>25951.250000000047</v>
      </c>
      <c r="L126" s="205" t="s">
        <v>474</v>
      </c>
      <c r="M126" s="382">
        <f>IF(M125&gt;0,IF(C126-H126&gt;0,C126-H126,0),IF(SUM(C$115:C126)-SUM(H$115:H126)&gt;0,SUM(C$115:C126)-SUM(H$115:H126),0))</f>
        <v>51902.500000000095</v>
      </c>
      <c r="N126" s="382">
        <f>IF(N125&gt;0,IF(D126-I126&gt;0,D126-I126,0),IF(SUM(D$115:D126)-SUM(I$115:I126)&gt;0,SUM(D$115:D126)-SUM(I$115:I126),0))</f>
        <v>181658.75000000032</v>
      </c>
      <c r="O126" s="382">
        <f>IF(O125&gt;0,IF(E126-J126&gt;0,E126-J126,0),IF(SUM(E$115:E126)-SUM(J$115:J126)&gt;0,SUM(E$115:E126)-SUM(J$115:J126),0))</f>
        <v>25951.250000000047</v>
      </c>
    </row>
    <row r="127" spans="1:15">
      <c r="B127" s="143" t="s">
        <v>475</v>
      </c>
      <c r="C127" s="369">
        <f t="shared" si="18"/>
        <v>50298.750000000051</v>
      </c>
      <c r="D127" s="369">
        <f t="shared" si="19"/>
        <v>176045.62500000015</v>
      </c>
      <c r="E127" s="369">
        <f t="shared" si="20"/>
        <v>25149.375000000025</v>
      </c>
      <c r="L127" s="205" t="s">
        <v>475</v>
      </c>
      <c r="M127" s="382">
        <f>IF(M126&gt;0,IF(C127-H127&gt;0,C127-H127,0),IF(SUM(C$115:C127)-SUM(H$115:H127)&gt;0,SUM(C$115:C127)-SUM(H$115:H127),0))</f>
        <v>50298.750000000051</v>
      </c>
      <c r="N127" s="382">
        <f>IF(N126&gt;0,IF(D127-I127&gt;0,D127-I127,0),IF(SUM(D$115:D127)-SUM(I$115:I127)&gt;0,SUM(D$115:D127)-SUM(I$115:I127),0))</f>
        <v>176045.62500000015</v>
      </c>
      <c r="O127" s="382">
        <f>IF(O126&gt;0,IF(E127-J127&gt;0,E127-J127,0),IF(SUM(E$115:E127)-SUM(J$115:J127)&gt;0,SUM(E$115:E127)-SUM(J$115:J127),0))</f>
        <v>25149.375000000025</v>
      </c>
    </row>
    <row r="128" spans="1:15">
      <c r="B128" s="143" t="s">
        <v>476</v>
      </c>
      <c r="C128" s="369">
        <f t="shared" si="18"/>
        <v>0</v>
      </c>
      <c r="D128" s="369">
        <f t="shared" si="19"/>
        <v>0</v>
      </c>
      <c r="E128" s="369">
        <f t="shared" si="20"/>
        <v>0</v>
      </c>
      <c r="L128" s="205" t="s">
        <v>476</v>
      </c>
      <c r="M128" s="382">
        <f>'Macro economy factor'!N14/1000</f>
        <v>30622.187499999905</v>
      </c>
      <c r="N128" s="382">
        <f>'Macro economy factor'!N15/1000</f>
        <v>107177.65624999965</v>
      </c>
      <c r="O128" s="382">
        <f>'Macro economy factor'!N16/1000</f>
        <v>15311.093749999953</v>
      </c>
    </row>
    <row r="129" spans="6:6">
      <c r="F129" s="369">
        <f>SUM(C114:E128)</f>
        <v>1989000.0000000005</v>
      </c>
    </row>
    <row r="130" spans="6:6">
      <c r="F130" s="369">
        <f>F129-F112</f>
        <v>1773489.0625000005</v>
      </c>
    </row>
  </sheetData>
  <sheetProtection algorithmName="SHA-512" hashValue="pDD7OJNDmQj8dP8nlrZ6t/6jcntw/ybVdtxOjTNfOUnOHVhOEiJWvXlqyF0zGS/h7HQMzJHvr/neK7+tviJuVA==" saltValue="p62i8AVGx32p8Y58fJ4zng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Z156"/>
  <sheetViews>
    <sheetView topLeftCell="A123" workbookViewId="0">
      <selection activeCell="V84" sqref="V84"/>
    </sheetView>
  </sheetViews>
  <sheetFormatPr defaultColWidth="9" defaultRowHeight="16.5"/>
  <cols>
    <col min="1" max="1" width="15.25" style="143" customWidth="1"/>
    <col min="2" max="3" width="9" style="143" customWidth="1"/>
    <col min="4" max="4" width="11.75" style="143" customWidth="1"/>
    <col min="5" max="7" width="9" style="143" customWidth="1"/>
    <col min="8" max="10" width="21.625" style="143" bestFit="1" customWidth="1"/>
    <col min="11" max="13" width="9" style="143" customWidth="1"/>
    <col min="14" max="16" width="9.875" style="143" bestFit="1" customWidth="1"/>
    <col min="17" max="18" width="9" style="143" customWidth="1"/>
    <col min="19" max="16384" width="9" style="143"/>
  </cols>
  <sheetData>
    <row r="1" spans="1:26">
      <c r="A1" s="143" t="s">
        <v>458</v>
      </c>
      <c r="B1" s="143" t="s">
        <v>459</v>
      </c>
      <c r="H1" s="143" t="s">
        <v>525</v>
      </c>
      <c r="N1" s="143" t="s">
        <v>312</v>
      </c>
    </row>
    <row r="2" spans="1:26">
      <c r="B2" s="143" t="s">
        <v>453</v>
      </c>
      <c r="C2" s="143" t="s">
        <v>454</v>
      </c>
      <c r="D2" s="143" t="s">
        <v>455</v>
      </c>
      <c r="H2" s="143" t="s">
        <v>453</v>
      </c>
      <c r="I2" s="143" t="s">
        <v>454</v>
      </c>
      <c r="J2" s="143" t="s">
        <v>455</v>
      </c>
      <c r="N2" s="143" t="s">
        <v>453</v>
      </c>
      <c r="O2" s="143" t="s">
        <v>454</v>
      </c>
      <c r="P2" s="143" t="s">
        <v>455</v>
      </c>
      <c r="S2" s="143">
        <v>2020</v>
      </c>
      <c r="T2" s="143">
        <v>2025</v>
      </c>
      <c r="U2" s="143">
        <v>2030</v>
      </c>
      <c r="V2" s="143">
        <v>2035</v>
      </c>
      <c r="W2" s="143">
        <v>2040</v>
      </c>
      <c r="X2" s="143">
        <v>2045</v>
      </c>
      <c r="Y2" s="143">
        <v>2050</v>
      </c>
    </row>
    <row r="3" spans="1:26">
      <c r="A3" s="186" t="s">
        <v>461</v>
      </c>
      <c r="B3" s="143">
        <v>180.4</v>
      </c>
      <c r="C3" s="143">
        <v>150.69999999999999</v>
      </c>
      <c r="D3" s="143">
        <v>189.2</v>
      </c>
      <c r="G3" s="186" t="s">
        <v>461</v>
      </c>
      <c r="H3" s="143">
        <f t="shared" ref="H3:H17" si="0">B3-N3</f>
        <v>102.4</v>
      </c>
      <c r="I3" s="143">
        <f t="shared" ref="I3:I17" si="1">C3-O3</f>
        <v>105.69999999999999</v>
      </c>
      <c r="J3" s="143">
        <f t="shared" ref="J3:J17" si="2">D3-P3</f>
        <v>111.19999999999999</v>
      </c>
      <c r="M3" s="186" t="s">
        <v>461</v>
      </c>
      <c r="N3" s="143">
        <v>78</v>
      </c>
      <c r="O3" s="143">
        <v>45</v>
      </c>
      <c r="P3" s="143">
        <v>78</v>
      </c>
      <c r="R3" s="143" t="s">
        <v>525</v>
      </c>
      <c r="S3" s="384">
        <f>SUM(H22:J36)</f>
        <v>193.23341115871762</v>
      </c>
      <c r="T3" s="384">
        <f>SUM(H42:J56)</f>
        <v>181.32308636097636</v>
      </c>
      <c r="U3" s="384">
        <f>SUM(H62:J76)</f>
        <v>169.06977967096807</v>
      </c>
      <c r="V3" s="384">
        <f>SUM(H82:J96)</f>
        <v>153.413249340378</v>
      </c>
      <c r="W3" s="384">
        <f>SUM(H102:J116)</f>
        <v>137.53795797784949</v>
      </c>
      <c r="X3" s="384">
        <f>SUM(H122:J136)</f>
        <v>119.2711585625545</v>
      </c>
      <c r="Y3" s="384">
        <f>SUM(H142:J156)</f>
        <v>103.4933196253416</v>
      </c>
    </row>
    <row r="4" spans="1:26">
      <c r="A4" s="143" t="s">
        <v>462</v>
      </c>
      <c r="B4" s="143">
        <v>175.1</v>
      </c>
      <c r="C4" s="143">
        <v>145.4</v>
      </c>
      <c r="D4" s="143">
        <v>183.9</v>
      </c>
      <c r="G4" s="143" t="s">
        <v>462</v>
      </c>
      <c r="H4" s="143">
        <f t="shared" si="0"/>
        <v>127.1</v>
      </c>
      <c r="I4" s="143">
        <f t="shared" si="1"/>
        <v>101.4</v>
      </c>
      <c r="J4" s="143">
        <f t="shared" si="2"/>
        <v>128.9</v>
      </c>
      <c r="M4" s="143" t="s">
        <v>462</v>
      </c>
      <c r="N4" s="143">
        <v>48</v>
      </c>
      <c r="O4" s="143">
        <v>44</v>
      </c>
      <c r="P4" s="143">
        <v>55</v>
      </c>
      <c r="R4" s="143" t="s">
        <v>312</v>
      </c>
      <c r="S4" s="384">
        <f>SUM(N22:P36)</f>
        <v>77.137491399566358</v>
      </c>
      <c r="T4" s="384">
        <f>SUM(N42:P56)</f>
        <v>77.328573937225102</v>
      </c>
      <c r="U4" s="384">
        <f>SUM(N62:P76)</f>
        <v>77.571779952897955</v>
      </c>
      <c r="V4" s="384">
        <f>SUM(N82:P96)</f>
        <v>76.398939158488005</v>
      </c>
      <c r="W4" s="384">
        <f>SUM(N102:P116)</f>
        <v>75.488470155744736</v>
      </c>
      <c r="X4" s="384">
        <f>SUM(N122:P136)</f>
        <v>74.01770707103978</v>
      </c>
      <c r="Y4" s="384">
        <f>SUM(N142:P156)</f>
        <v>70.355761328027313</v>
      </c>
    </row>
    <row r="5" spans="1:26" ht="17.25" customHeight="1" thickBot="1">
      <c r="A5" s="143" t="s">
        <v>463</v>
      </c>
      <c r="B5" s="143">
        <v>175.1</v>
      </c>
      <c r="C5" s="143">
        <v>145.4</v>
      </c>
      <c r="D5" s="143">
        <v>183.9</v>
      </c>
      <c r="G5" s="143" t="s">
        <v>463</v>
      </c>
      <c r="H5" s="143">
        <f t="shared" si="0"/>
        <v>127.1</v>
      </c>
      <c r="I5" s="143">
        <f t="shared" si="1"/>
        <v>103.4</v>
      </c>
      <c r="J5" s="143">
        <f t="shared" si="2"/>
        <v>131.9</v>
      </c>
      <c r="M5" s="143" t="s">
        <v>463</v>
      </c>
      <c r="N5" s="143">
        <v>48</v>
      </c>
      <c r="O5" s="143">
        <v>42</v>
      </c>
      <c r="P5" s="143">
        <v>52</v>
      </c>
      <c r="R5" s="143" t="s">
        <v>297</v>
      </c>
      <c r="S5" s="384">
        <f t="shared" ref="S5:Y5" si="3">SUM(S3:S4)</f>
        <v>270.370902558284</v>
      </c>
      <c r="T5" s="384">
        <f t="shared" si="3"/>
        <v>258.65166029820148</v>
      </c>
      <c r="U5" s="384">
        <f t="shared" si="3"/>
        <v>246.64155962386604</v>
      </c>
      <c r="V5" s="384">
        <f t="shared" si="3"/>
        <v>229.81218849886602</v>
      </c>
      <c r="W5" s="384">
        <f t="shared" si="3"/>
        <v>213.02642813359421</v>
      </c>
      <c r="X5" s="384">
        <f t="shared" si="3"/>
        <v>193.2888656335943</v>
      </c>
      <c r="Y5" s="384">
        <f t="shared" si="3"/>
        <v>173.84908095336891</v>
      </c>
      <c r="Z5" s="384">
        <f>1-Y5/S5</f>
        <v>0.35699781556230081</v>
      </c>
    </row>
    <row r="6" spans="1:26" ht="17.25" customHeight="1" thickBot="1">
      <c r="A6" s="143" t="s">
        <v>464</v>
      </c>
      <c r="B6" s="143">
        <v>169.8</v>
      </c>
      <c r="C6" s="143">
        <v>139.6</v>
      </c>
      <c r="D6" s="143">
        <v>178.3</v>
      </c>
      <c r="G6" s="143" t="s">
        <v>464</v>
      </c>
      <c r="H6" s="143">
        <f t="shared" si="0"/>
        <v>122.80000000000001</v>
      </c>
      <c r="I6" s="143">
        <f t="shared" si="1"/>
        <v>98.6</v>
      </c>
      <c r="J6" s="143">
        <f t="shared" si="2"/>
        <v>131.30000000000001</v>
      </c>
      <c r="M6" s="143" t="s">
        <v>464</v>
      </c>
      <c r="N6" s="143">
        <v>47</v>
      </c>
      <c r="O6" s="143">
        <v>41</v>
      </c>
      <c r="P6" s="143">
        <v>47</v>
      </c>
      <c r="R6" s="208">
        <f>Residential_building!C8</f>
        <v>2.5</v>
      </c>
    </row>
    <row r="7" spans="1:26">
      <c r="A7" s="143" t="s">
        <v>465</v>
      </c>
      <c r="B7" s="143">
        <v>169.8</v>
      </c>
      <c r="C7" s="143">
        <v>139.6</v>
      </c>
      <c r="D7" s="143">
        <v>178.3</v>
      </c>
      <c r="G7" s="143" t="s">
        <v>465</v>
      </c>
      <c r="H7" s="143">
        <f t="shared" si="0"/>
        <v>123.80000000000001</v>
      </c>
      <c r="I7" s="143">
        <f t="shared" si="1"/>
        <v>100.6</v>
      </c>
      <c r="J7" s="143">
        <f t="shared" si="2"/>
        <v>131.30000000000001</v>
      </c>
      <c r="M7" s="143" t="s">
        <v>465</v>
      </c>
      <c r="N7" s="143">
        <v>46</v>
      </c>
      <c r="O7" s="143">
        <v>39</v>
      </c>
      <c r="P7" s="143">
        <v>47</v>
      </c>
      <c r="R7" s="143" t="str">
        <f>R8&amp;"(renovation rate ="&amp;R6&amp;"%)"</f>
        <v>energy consumption before fuel change (renovation rate =2.5%)</v>
      </c>
    </row>
    <row r="8" spans="1:26">
      <c r="A8" s="143" t="s">
        <v>466</v>
      </c>
      <c r="B8" s="143">
        <v>164</v>
      </c>
      <c r="C8" s="143">
        <v>134</v>
      </c>
      <c r="D8" s="143">
        <v>173.4</v>
      </c>
      <c r="G8" s="143" t="s">
        <v>466</v>
      </c>
      <c r="H8" s="143">
        <f t="shared" si="0"/>
        <v>119</v>
      </c>
      <c r="I8" s="143">
        <f t="shared" si="1"/>
        <v>96</v>
      </c>
      <c r="J8" s="143">
        <f t="shared" si="2"/>
        <v>125.4</v>
      </c>
      <c r="M8" s="143" t="s">
        <v>466</v>
      </c>
      <c r="N8" s="143">
        <v>45</v>
      </c>
      <c r="O8" s="143">
        <v>38</v>
      </c>
      <c r="P8" s="143">
        <v>48</v>
      </c>
      <c r="R8" s="143" t="s">
        <v>526</v>
      </c>
    </row>
    <row r="9" spans="1:26">
      <c r="A9" s="143" t="s">
        <v>467</v>
      </c>
      <c r="B9" s="143">
        <v>164</v>
      </c>
      <c r="C9" s="143">
        <v>134</v>
      </c>
      <c r="D9" s="143">
        <v>173.4</v>
      </c>
      <c r="G9" s="143" t="s">
        <v>467</v>
      </c>
      <c r="H9" s="143">
        <f t="shared" si="0"/>
        <v>120</v>
      </c>
      <c r="I9" s="143">
        <f t="shared" si="1"/>
        <v>96</v>
      </c>
      <c r="J9" s="143">
        <f t="shared" si="2"/>
        <v>127.4</v>
      </c>
      <c r="M9" s="143" t="s">
        <v>467</v>
      </c>
      <c r="N9" s="143">
        <v>44</v>
      </c>
      <c r="O9" s="143">
        <v>38</v>
      </c>
      <c r="P9" s="143">
        <v>46</v>
      </c>
    </row>
    <row r="10" spans="1:26">
      <c r="A10" s="143" t="s">
        <v>468</v>
      </c>
      <c r="B10" s="143">
        <v>150</v>
      </c>
      <c r="C10" s="143">
        <v>123</v>
      </c>
      <c r="D10" s="143">
        <v>165</v>
      </c>
      <c r="G10" s="143" t="s">
        <v>468</v>
      </c>
      <c r="H10" s="143">
        <f t="shared" si="0"/>
        <v>107</v>
      </c>
      <c r="I10" s="143">
        <f t="shared" si="1"/>
        <v>85</v>
      </c>
      <c r="J10" s="143">
        <f t="shared" si="2"/>
        <v>120</v>
      </c>
      <c r="M10" s="143" t="s">
        <v>468</v>
      </c>
      <c r="N10" s="143">
        <v>43</v>
      </c>
      <c r="O10" s="143">
        <v>38</v>
      </c>
      <c r="P10" s="143">
        <v>45</v>
      </c>
    </row>
    <row r="11" spans="1:26">
      <c r="A11" s="143" t="s">
        <v>469</v>
      </c>
      <c r="B11" s="143">
        <v>150</v>
      </c>
      <c r="C11" s="143">
        <v>123</v>
      </c>
      <c r="D11" s="143">
        <v>165</v>
      </c>
      <c r="G11" s="143" t="s">
        <v>469</v>
      </c>
      <c r="H11" s="143">
        <f t="shared" si="0"/>
        <v>108</v>
      </c>
      <c r="I11" s="143">
        <f t="shared" si="1"/>
        <v>85</v>
      </c>
      <c r="J11" s="143">
        <f t="shared" si="2"/>
        <v>120</v>
      </c>
      <c r="M11" s="143" t="s">
        <v>469</v>
      </c>
      <c r="N11" s="143">
        <v>42</v>
      </c>
      <c r="O11" s="143">
        <v>38</v>
      </c>
      <c r="P11" s="143">
        <v>45</v>
      </c>
    </row>
    <row r="12" spans="1:26">
      <c r="A12" s="209" t="s">
        <v>470</v>
      </c>
      <c r="B12" s="203">
        <f>Residential_building!C34</f>
        <v>90</v>
      </c>
      <c r="C12" s="203">
        <f>Residential_building!D34</f>
        <v>90</v>
      </c>
      <c r="D12" s="203">
        <f>Residential_building!E34</f>
        <v>90</v>
      </c>
      <c r="E12" s="203"/>
      <c r="F12" s="203"/>
      <c r="G12" s="209" t="s">
        <v>470</v>
      </c>
      <c r="H12" s="385">
        <f t="shared" si="0"/>
        <v>49.4</v>
      </c>
      <c r="I12" s="385">
        <f t="shared" si="1"/>
        <v>53.266666666666666</v>
      </c>
      <c r="J12" s="385">
        <f t="shared" si="2"/>
        <v>46.5</v>
      </c>
      <c r="K12" s="203"/>
      <c r="L12" s="203"/>
      <c r="M12" s="209" t="s">
        <v>470</v>
      </c>
      <c r="N12" s="386">
        <f t="shared" ref="N12:P16" si="4">N11-(N$11-N$17)/6</f>
        <v>40.6</v>
      </c>
      <c r="O12" s="386">
        <f t="shared" si="4"/>
        <v>36.733333333333334</v>
      </c>
      <c r="P12" s="386">
        <f t="shared" si="4"/>
        <v>43.5</v>
      </c>
    </row>
    <row r="13" spans="1:26">
      <c r="A13" s="203" t="s">
        <v>472</v>
      </c>
      <c r="B13" s="203">
        <f>Residential_building!C35</f>
        <v>85</v>
      </c>
      <c r="C13" s="203">
        <f>Residential_building!D35</f>
        <v>85</v>
      </c>
      <c r="D13" s="203">
        <f>Residential_building!E35</f>
        <v>85</v>
      </c>
      <c r="E13" s="203"/>
      <c r="F13" s="203"/>
      <c r="G13" s="203" t="s">
        <v>472</v>
      </c>
      <c r="H13" s="385">
        <f t="shared" si="0"/>
        <v>45.8</v>
      </c>
      <c r="I13" s="385">
        <f t="shared" si="1"/>
        <v>49.533333333333331</v>
      </c>
      <c r="J13" s="385">
        <f t="shared" si="2"/>
        <v>43</v>
      </c>
      <c r="K13" s="203"/>
      <c r="L13" s="203"/>
      <c r="M13" s="203" t="s">
        <v>472</v>
      </c>
      <c r="N13" s="386">
        <f t="shared" si="4"/>
        <v>39.200000000000003</v>
      </c>
      <c r="O13" s="386">
        <f t="shared" si="4"/>
        <v>35.466666666666669</v>
      </c>
      <c r="P13" s="386">
        <f t="shared" si="4"/>
        <v>42</v>
      </c>
    </row>
    <row r="14" spans="1:26">
      <c r="A14" s="203" t="s">
        <v>473</v>
      </c>
      <c r="B14" s="203">
        <f>Residential_building!C36</f>
        <v>80</v>
      </c>
      <c r="C14" s="203">
        <f>Residential_building!D36</f>
        <v>80</v>
      </c>
      <c r="D14" s="203">
        <f>Residential_building!E36</f>
        <v>80</v>
      </c>
      <c r="E14" s="203"/>
      <c r="F14" s="203"/>
      <c r="G14" s="203" t="s">
        <v>473</v>
      </c>
      <c r="H14" s="385">
        <f t="shared" si="0"/>
        <v>42.199999999999996</v>
      </c>
      <c r="I14" s="385">
        <f t="shared" si="1"/>
        <v>45.8</v>
      </c>
      <c r="J14" s="385">
        <f t="shared" si="2"/>
        <v>39.5</v>
      </c>
      <c r="K14" s="203"/>
      <c r="L14" s="203"/>
      <c r="M14" s="203" t="s">
        <v>473</v>
      </c>
      <c r="N14" s="386">
        <f t="shared" si="4"/>
        <v>37.800000000000004</v>
      </c>
      <c r="O14" s="386">
        <f t="shared" si="4"/>
        <v>34.200000000000003</v>
      </c>
      <c r="P14" s="386">
        <f t="shared" si="4"/>
        <v>40.5</v>
      </c>
    </row>
    <row r="15" spans="1:26">
      <c r="A15" s="203" t="s">
        <v>474</v>
      </c>
      <c r="B15" s="203">
        <f>Residential_building!C37</f>
        <v>70</v>
      </c>
      <c r="C15" s="203">
        <f>Residential_building!D37</f>
        <v>70</v>
      </c>
      <c r="D15" s="203">
        <f>Residential_building!E37</f>
        <v>70</v>
      </c>
      <c r="E15" s="203"/>
      <c r="F15" s="203"/>
      <c r="G15" s="203" t="s">
        <v>474</v>
      </c>
      <c r="H15" s="385">
        <f t="shared" si="0"/>
        <v>33.599999999999994</v>
      </c>
      <c r="I15" s="385">
        <f t="shared" si="1"/>
        <v>37.066666666666663</v>
      </c>
      <c r="J15" s="385">
        <f t="shared" si="2"/>
        <v>31</v>
      </c>
      <c r="K15" s="203"/>
      <c r="L15" s="203"/>
      <c r="M15" s="203" t="s">
        <v>474</v>
      </c>
      <c r="N15" s="386">
        <f t="shared" si="4"/>
        <v>36.400000000000006</v>
      </c>
      <c r="O15" s="386">
        <f t="shared" si="4"/>
        <v>32.933333333333337</v>
      </c>
      <c r="P15" s="386">
        <f t="shared" si="4"/>
        <v>39</v>
      </c>
    </row>
    <row r="16" spans="1:26">
      <c r="A16" s="203" t="s">
        <v>475</v>
      </c>
      <c r="B16" s="203">
        <f>Residential_building!C38</f>
        <v>60</v>
      </c>
      <c r="C16" s="203">
        <f>Residential_building!D38</f>
        <v>60</v>
      </c>
      <c r="D16" s="203">
        <f>Residential_building!E38</f>
        <v>60</v>
      </c>
      <c r="E16" s="203"/>
      <c r="F16" s="203"/>
      <c r="G16" s="203" t="s">
        <v>475</v>
      </c>
      <c r="H16" s="385">
        <f t="shared" si="0"/>
        <v>24.999999999999993</v>
      </c>
      <c r="I16" s="385">
        <f t="shared" si="1"/>
        <v>28.333333333333329</v>
      </c>
      <c r="J16" s="385">
        <f t="shared" si="2"/>
        <v>22.5</v>
      </c>
      <c r="K16" s="203"/>
      <c r="L16" s="203"/>
      <c r="M16" s="203" t="s">
        <v>475</v>
      </c>
      <c r="N16" s="386">
        <f t="shared" si="4"/>
        <v>35.000000000000007</v>
      </c>
      <c r="O16" s="386">
        <f t="shared" si="4"/>
        <v>31.666666666666671</v>
      </c>
      <c r="P16" s="386">
        <f t="shared" si="4"/>
        <v>37.5</v>
      </c>
    </row>
    <row r="17" spans="1:16">
      <c r="A17" s="203" t="s">
        <v>476</v>
      </c>
      <c r="B17" s="203">
        <f>Residential_building!C39</f>
        <v>60</v>
      </c>
      <c r="C17" s="203">
        <f>Residential_building!D39</f>
        <v>60</v>
      </c>
      <c r="D17" s="203">
        <f>Residential_building!E39</f>
        <v>60</v>
      </c>
      <c r="E17" s="203"/>
      <c r="F17" s="203"/>
      <c r="G17" s="203" t="s">
        <v>476</v>
      </c>
      <c r="H17" s="385">
        <f t="shared" si="0"/>
        <v>26.4</v>
      </c>
      <c r="I17" s="385">
        <f t="shared" si="1"/>
        <v>29.599999999999998</v>
      </c>
      <c r="J17" s="385">
        <f t="shared" si="2"/>
        <v>24</v>
      </c>
      <c r="K17" s="203"/>
      <c r="L17" s="203"/>
      <c r="M17" s="203" t="s">
        <v>476</v>
      </c>
      <c r="N17" s="203">
        <f>N11*(1-Residential_building!$B$42/100)</f>
        <v>33.6</v>
      </c>
      <c r="O17" s="203">
        <f>O11*(1-Residential_building!$B$42/100)</f>
        <v>30.400000000000002</v>
      </c>
      <c r="P17" s="203">
        <f>P11*(1-Residential_building!$B$42/100)</f>
        <v>36</v>
      </c>
    </row>
    <row r="20" spans="1:16">
      <c r="A20" s="143">
        <v>2020</v>
      </c>
      <c r="B20" s="143" t="s">
        <v>459</v>
      </c>
      <c r="H20" s="143" t="s">
        <v>525</v>
      </c>
      <c r="N20" s="143" t="s">
        <v>312</v>
      </c>
    </row>
    <row r="21" spans="1:16">
      <c r="A21" s="143" t="s">
        <v>281</v>
      </c>
      <c r="B21" s="143" t="s">
        <v>453</v>
      </c>
      <c r="C21" s="143" t="s">
        <v>454</v>
      </c>
      <c r="D21" s="143" t="s">
        <v>455</v>
      </c>
      <c r="H21" s="143" t="s">
        <v>453</v>
      </c>
      <c r="I21" s="143" t="s">
        <v>454</v>
      </c>
      <c r="J21" s="143" t="s">
        <v>455</v>
      </c>
      <c r="N21" s="143" t="s">
        <v>453</v>
      </c>
      <c r="O21" s="143" t="s">
        <v>454</v>
      </c>
      <c r="P21" s="143" t="s">
        <v>455</v>
      </c>
    </row>
    <row r="22" spans="1:16">
      <c r="A22" s="186" t="s">
        <v>461</v>
      </c>
      <c r="B22" s="384">
        <f>B3*space_removal!C6/1000000</f>
        <v>1.804</v>
      </c>
      <c r="C22" s="384">
        <f>C3*space_removal!D6/1000000</f>
        <v>7.5349999999999992E-3</v>
      </c>
      <c r="D22" s="384">
        <f>D3*space_removal!E6/1000000</f>
        <v>0</v>
      </c>
      <c r="G22" s="186" t="s">
        <v>461</v>
      </c>
      <c r="H22" s="384">
        <f>H3*space_removal!C6/1000000</f>
        <v>1.024</v>
      </c>
      <c r="I22" s="384">
        <f>I3*space_removal!D6/1000000</f>
        <v>5.2849999999999989E-3</v>
      </c>
      <c r="J22" s="384">
        <f>J3*space_removal!E6/1000000</f>
        <v>0</v>
      </c>
      <c r="M22" s="186" t="s">
        <v>461</v>
      </c>
      <c r="N22" s="384">
        <f>space_removal!C6*'building energy demand'!N3/1000000</f>
        <v>0.78</v>
      </c>
      <c r="O22" s="384">
        <f>space_removal!D6*'building energy demand'!O3/1000000</f>
        <v>2.2499999999999998E-3</v>
      </c>
      <c r="P22" s="384">
        <f>space_removal!E6*'building energy demand'!P3/1000000</f>
        <v>0</v>
      </c>
    </row>
    <row r="23" spans="1:16">
      <c r="A23" s="143" t="s">
        <v>462</v>
      </c>
      <c r="B23" s="384">
        <f>B4*space_removal!C7/1000000</f>
        <v>7.7043999999999997</v>
      </c>
      <c r="C23" s="384">
        <f>C4*space_removal!D7/1000000</f>
        <v>2.7377366000000003</v>
      </c>
      <c r="D23" s="384">
        <f>D4*space_removal!E7/1000000</f>
        <v>0.82755000000000001</v>
      </c>
      <c r="G23" s="143" t="s">
        <v>462</v>
      </c>
      <c r="H23" s="384">
        <f>H4*space_removal!C7/1000000</f>
        <v>5.5923999999999996</v>
      </c>
      <c r="I23" s="384">
        <f>I4*space_removal!D7/1000000</f>
        <v>1.9092606000000001</v>
      </c>
      <c r="J23" s="384">
        <f>J4*space_removal!E7/1000000</f>
        <v>0.58004999999999995</v>
      </c>
      <c r="M23" s="143" t="s">
        <v>462</v>
      </c>
      <c r="N23" s="384">
        <f>space_removal!C7*'building energy demand'!N4/1000000</f>
        <v>2.1120000000000001</v>
      </c>
      <c r="O23" s="384">
        <f>space_removal!D7*'building energy demand'!O4/1000000</f>
        <v>0.82847599999999999</v>
      </c>
      <c r="P23" s="384">
        <f>space_removal!E7*'building energy demand'!P4/1000000</f>
        <v>0.2475</v>
      </c>
    </row>
    <row r="24" spans="1:16">
      <c r="A24" s="143" t="s">
        <v>463</v>
      </c>
      <c r="B24" s="384">
        <f>B5*space_removal!C8/1000000</f>
        <v>7.7043999999999997</v>
      </c>
      <c r="C24" s="384">
        <f>C5*space_removal!D8/1000000</f>
        <v>2.7377366000000003</v>
      </c>
      <c r="D24" s="384">
        <f>D5*space_removal!E8/1000000</f>
        <v>0.82755000000000001</v>
      </c>
      <c r="G24" s="143" t="s">
        <v>463</v>
      </c>
      <c r="H24" s="384">
        <f>H5*space_removal!C8/1000000</f>
        <v>5.5923999999999996</v>
      </c>
      <c r="I24" s="384">
        <f>I5*space_removal!D8/1000000</f>
        <v>1.9469186000000001</v>
      </c>
      <c r="J24" s="384">
        <f>J5*space_removal!E8/1000000</f>
        <v>0.59355000000000002</v>
      </c>
      <c r="M24" s="143" t="s">
        <v>463</v>
      </c>
      <c r="N24" s="384">
        <f>space_removal!C8*'building energy demand'!N5/1000000</f>
        <v>2.1120000000000001</v>
      </c>
      <c r="O24" s="384">
        <f>space_removal!D8*'building energy demand'!O5/1000000</f>
        <v>0.79081800000000002</v>
      </c>
      <c r="P24" s="384">
        <f>space_removal!E8*'building energy demand'!P5/1000000</f>
        <v>0.23400000000000001</v>
      </c>
    </row>
    <row r="25" spans="1:16">
      <c r="A25" s="143" t="s">
        <v>464</v>
      </c>
      <c r="B25" s="384">
        <f>B6*space_removal!C9/1000000</f>
        <v>17.400594600000002</v>
      </c>
      <c r="C25" s="384">
        <f>C6*space_removal!D9/1000000</f>
        <v>29.717629199999998</v>
      </c>
      <c r="D25" s="384">
        <f>D6*space_removal!E9/1000000</f>
        <v>5.6420360500000006</v>
      </c>
      <c r="G25" s="143" t="s">
        <v>464</v>
      </c>
      <c r="H25" s="384">
        <f>H6*space_removal!C9/1000000</f>
        <v>12.584175600000002</v>
      </c>
      <c r="I25" s="384">
        <f>I6*space_removal!D9/1000000</f>
        <v>20.989672199999998</v>
      </c>
      <c r="J25" s="384">
        <f>J6*space_removal!E9/1000000</f>
        <v>4.1547915500000006</v>
      </c>
      <c r="M25" s="143" t="s">
        <v>464</v>
      </c>
      <c r="N25" s="384">
        <f>space_removal!C9*'building energy demand'!N6/1000000</f>
        <v>4.8164189999999998</v>
      </c>
      <c r="O25" s="384">
        <f>space_removal!D9*'building energy demand'!O6/1000000</f>
        <v>8.727957</v>
      </c>
      <c r="P25" s="384">
        <f>space_removal!E9*'building energy demand'!P6/1000000</f>
        <v>1.4872445000000001</v>
      </c>
    </row>
    <row r="26" spans="1:16">
      <c r="A26" s="143" t="s">
        <v>465</v>
      </c>
      <c r="B26" s="384">
        <f>B7*space_removal!C10/1000000</f>
        <v>17.400594600000002</v>
      </c>
      <c r="C26" s="384">
        <f>C7*space_removal!D10/1000000</f>
        <v>29.717629199999998</v>
      </c>
      <c r="D26" s="384">
        <f>D7*space_removal!E10/1000000</f>
        <v>5.6420360500000006</v>
      </c>
      <c r="G26" s="143" t="s">
        <v>465</v>
      </c>
      <c r="H26" s="384">
        <f>H7*space_removal!C10/1000000</f>
        <v>12.686652600000002</v>
      </c>
      <c r="I26" s="384">
        <f>I7*space_removal!D10/1000000</f>
        <v>21.415426199999999</v>
      </c>
      <c r="J26" s="384">
        <f>J7*space_removal!E10/1000000</f>
        <v>4.1547915500000006</v>
      </c>
      <c r="M26" s="143" t="s">
        <v>465</v>
      </c>
      <c r="N26" s="384">
        <f>space_removal!C10*'building energy demand'!N7/1000000</f>
        <v>4.7139420000000003</v>
      </c>
      <c r="O26" s="384">
        <f>space_removal!D10*'building energy demand'!O7/1000000</f>
        <v>8.3022030000000004</v>
      </c>
      <c r="P26" s="384">
        <f>space_removal!E10*'building energy demand'!P7/1000000</f>
        <v>1.4872445000000001</v>
      </c>
    </row>
    <row r="27" spans="1:16">
      <c r="A27" s="143" t="s">
        <v>466</v>
      </c>
      <c r="B27" s="384">
        <f>B8*space_removal!C11/1000000</f>
        <v>7.7893439999999998</v>
      </c>
      <c r="C27" s="384">
        <f>C8*space_removal!D11/1000000</f>
        <v>24.081541999999999</v>
      </c>
      <c r="D27" s="384">
        <f>D8*space_removal!E11/1000000</f>
        <v>4.4308034999999997</v>
      </c>
      <c r="G27" s="143" t="s">
        <v>466</v>
      </c>
      <c r="H27" s="384">
        <f>H8*space_removal!C11/1000000</f>
        <v>5.6520239999999999</v>
      </c>
      <c r="I27" s="384">
        <f>I8*space_removal!D11/1000000</f>
        <v>17.252448000000001</v>
      </c>
      <c r="J27" s="384">
        <f>J8*space_removal!E11/1000000</f>
        <v>3.2042834999999998</v>
      </c>
      <c r="M27" s="143" t="s">
        <v>466</v>
      </c>
      <c r="N27" s="384">
        <f>space_removal!C11*'building energy demand'!N8/1000000</f>
        <v>2.1373199999999999</v>
      </c>
      <c r="O27" s="384">
        <f>space_removal!D11*'building energy demand'!O8/1000000</f>
        <v>6.8290940000000004</v>
      </c>
      <c r="P27" s="384">
        <f>space_removal!E11*'building energy demand'!P8/1000000</f>
        <v>1.2265200000000001</v>
      </c>
    </row>
    <row r="28" spans="1:16">
      <c r="A28" s="143" t="s">
        <v>467</v>
      </c>
      <c r="B28" s="384">
        <f>B9*space_removal!C12/1000000</f>
        <v>7.7893439999999998</v>
      </c>
      <c r="C28" s="384">
        <f>C9*space_removal!D12/1000000</f>
        <v>24.081541999999999</v>
      </c>
      <c r="D28" s="384">
        <f>D9*space_removal!E12/1000000</f>
        <v>4.4308034999999997</v>
      </c>
      <c r="G28" s="143" t="s">
        <v>467</v>
      </c>
      <c r="H28" s="384">
        <f>H9*space_removal!C12/1000000</f>
        <v>5.6995199999999997</v>
      </c>
      <c r="I28" s="384">
        <f>I9*space_removal!D12/1000000</f>
        <v>17.252448000000001</v>
      </c>
      <c r="J28" s="384">
        <f>J9*space_removal!E12/1000000</f>
        <v>3.2553885</v>
      </c>
      <c r="M28" s="143" t="s">
        <v>467</v>
      </c>
      <c r="N28" s="384">
        <f>space_removal!C12*'building energy demand'!N9/1000000</f>
        <v>2.0898240000000001</v>
      </c>
      <c r="O28" s="384">
        <f>space_removal!D12*'building energy demand'!O9/1000000</f>
        <v>6.8290940000000004</v>
      </c>
      <c r="P28" s="384">
        <f>space_removal!E12*'building energy demand'!P9/1000000</f>
        <v>1.1754150000000001</v>
      </c>
    </row>
    <row r="29" spans="1:16">
      <c r="A29" s="143" t="s">
        <v>468</v>
      </c>
      <c r="B29" s="384">
        <f>B10*space_removal!C13/1000000</f>
        <v>8.3172647010717711</v>
      </c>
      <c r="C29" s="384">
        <f>C10*space_removal!D13/1000000</f>
        <v>20.911119956997123</v>
      </c>
      <c r="D29" s="384">
        <f>D10*space_removal!E13/1000000</f>
        <v>4.7196631710731234</v>
      </c>
      <c r="G29" s="143" t="s">
        <v>468</v>
      </c>
      <c r="H29" s="384">
        <f>H10*space_removal!C13/1000000</f>
        <v>5.9329821534311966</v>
      </c>
      <c r="I29" s="384">
        <f>I10*space_removal!D13/1000000</f>
        <v>14.450773954022401</v>
      </c>
      <c r="J29" s="384">
        <f>J10*space_removal!E13/1000000</f>
        <v>3.4324823062349989</v>
      </c>
      <c r="M29" s="143" t="s">
        <v>468</v>
      </c>
      <c r="N29" s="384">
        <f>space_removal!C13*'building energy demand'!N10/1000000</f>
        <v>2.3842825476405745</v>
      </c>
      <c r="O29" s="384">
        <f>space_removal!D13*'building energy demand'!O10/1000000</f>
        <v>6.4603460029747204</v>
      </c>
      <c r="P29" s="384">
        <f>space_removal!E13*'building energy demand'!P10/1000000</f>
        <v>1.2871808648381247</v>
      </c>
    </row>
    <row r="30" spans="1:16">
      <c r="A30" s="143" t="s">
        <v>469</v>
      </c>
      <c r="B30" s="384">
        <f>B11*space_removal!C14/1000000</f>
        <v>8.3172647010717711</v>
      </c>
      <c r="C30" s="384">
        <f>C11*space_removal!D14/1000000</f>
        <v>20.911119956997123</v>
      </c>
      <c r="D30" s="384">
        <f>D11*space_removal!E14/1000000</f>
        <v>4.7196631710731234</v>
      </c>
      <c r="G30" s="143" t="s">
        <v>469</v>
      </c>
      <c r="H30" s="384">
        <f>H11*space_removal!C14/1000000</f>
        <v>5.9884305847716757</v>
      </c>
      <c r="I30" s="384">
        <f>I11*space_removal!D14/1000000</f>
        <v>14.450773954022401</v>
      </c>
      <c r="J30" s="384">
        <f>J11*space_removal!E14/1000000</f>
        <v>3.4324823062349989</v>
      </c>
      <c r="M30" s="143" t="s">
        <v>469</v>
      </c>
      <c r="N30" s="384">
        <f>space_removal!C14*'building energy demand'!N11/1000000</f>
        <v>2.3288341163000958</v>
      </c>
      <c r="O30" s="384">
        <f>space_removal!D14*'building energy demand'!O11/1000000</f>
        <v>6.4603460029747204</v>
      </c>
      <c r="P30" s="384">
        <f>space_removal!E14*'building energy demand'!P11/1000000</f>
        <v>1.2871808648381247</v>
      </c>
    </row>
    <row r="31" spans="1:16">
      <c r="A31" s="209" t="s">
        <v>470</v>
      </c>
      <c r="B31" s="369">
        <f>B12*space_removal!C15</f>
        <v>0</v>
      </c>
      <c r="C31" s="369">
        <f>space_removal!D15*C12</f>
        <v>0</v>
      </c>
      <c r="D31" s="369">
        <f>space_removal!E15*'building energy demand'!D12</f>
        <v>0</v>
      </c>
      <c r="G31" s="209" t="s">
        <v>470</v>
      </c>
      <c r="H31" s="384">
        <f>H12*space_removal!C15/1000000</f>
        <v>0</v>
      </c>
      <c r="I31" s="384">
        <f>I12*space_removal!D15/1000000</f>
        <v>0</v>
      </c>
      <c r="J31" s="384">
        <f>J12*space_removal!E15/1000000</f>
        <v>0</v>
      </c>
      <c r="M31" s="209" t="s">
        <v>470</v>
      </c>
      <c r="N31" s="384">
        <f>space_removal!C15*'building energy demand'!N12/1000000</f>
        <v>0</v>
      </c>
      <c r="O31" s="384">
        <f>space_removal!D15*'building energy demand'!O12/1000000</f>
        <v>0</v>
      </c>
      <c r="P31" s="384">
        <f>space_removal!E15*'building energy demand'!P12/1000000</f>
        <v>0</v>
      </c>
    </row>
    <row r="32" spans="1:16">
      <c r="A32" s="203" t="s">
        <v>472</v>
      </c>
      <c r="B32" s="369">
        <f>B13*space_removal!C16</f>
        <v>0</v>
      </c>
      <c r="C32" s="369">
        <f>space_removal!D16*C13</f>
        <v>0</v>
      </c>
      <c r="D32" s="369">
        <f>space_removal!E16*'building energy demand'!D13</f>
        <v>0</v>
      </c>
      <c r="G32" s="203" t="s">
        <v>472</v>
      </c>
      <c r="H32" s="384">
        <f>H13*space_removal!C16/1000000</f>
        <v>0</v>
      </c>
      <c r="I32" s="384">
        <f>I13*space_removal!D16/1000000</f>
        <v>0</v>
      </c>
      <c r="J32" s="384">
        <f>J13*space_removal!E16/1000000</f>
        <v>0</v>
      </c>
      <c r="M32" s="203" t="s">
        <v>472</v>
      </c>
      <c r="N32" s="384">
        <f>space_removal!C16*'building energy demand'!N13/1000000</f>
        <v>0</v>
      </c>
      <c r="O32" s="384">
        <f>space_removal!D16*'building energy demand'!O13/1000000</f>
        <v>0</v>
      </c>
      <c r="P32" s="384">
        <f>space_removal!E16*'building energy demand'!P13/1000000</f>
        <v>0</v>
      </c>
    </row>
    <row r="33" spans="1:16">
      <c r="A33" s="203" t="s">
        <v>473</v>
      </c>
      <c r="B33" s="369">
        <f>B14*space_removal!C17</f>
        <v>0</v>
      </c>
      <c r="C33" s="369">
        <f>space_removal!D17*C14</f>
        <v>0</v>
      </c>
      <c r="D33" s="369">
        <f>space_removal!E17*'building energy demand'!D14</f>
        <v>0</v>
      </c>
      <c r="G33" s="203" t="s">
        <v>473</v>
      </c>
      <c r="H33" s="384">
        <f>H14*space_removal!C17/1000000</f>
        <v>0</v>
      </c>
      <c r="I33" s="384">
        <f>I14*space_removal!D17/1000000</f>
        <v>0</v>
      </c>
      <c r="J33" s="384">
        <f>J14*space_removal!E17/1000000</f>
        <v>0</v>
      </c>
      <c r="M33" s="203" t="s">
        <v>473</v>
      </c>
      <c r="N33" s="384">
        <f>space_removal!C17*'building energy demand'!N14/1000000</f>
        <v>0</v>
      </c>
      <c r="O33" s="384">
        <f>space_removal!D17*'building energy demand'!O14/1000000</f>
        <v>0</v>
      </c>
      <c r="P33" s="384">
        <f>space_removal!E17*'building energy demand'!P14/1000000</f>
        <v>0</v>
      </c>
    </row>
    <row r="34" spans="1:16">
      <c r="A34" s="203" t="s">
        <v>474</v>
      </c>
      <c r="B34" s="369">
        <f>B15*space_removal!C18</f>
        <v>0</v>
      </c>
      <c r="C34" s="369">
        <f>space_removal!D18*C15</f>
        <v>0</v>
      </c>
      <c r="D34" s="369">
        <f>space_removal!E18*'building energy demand'!D15</f>
        <v>0</v>
      </c>
      <c r="G34" s="203" t="s">
        <v>474</v>
      </c>
      <c r="H34" s="384">
        <f>H15*space_removal!C18/1000000</f>
        <v>0</v>
      </c>
      <c r="I34" s="384">
        <f>I15*space_removal!D18/1000000</f>
        <v>0</v>
      </c>
      <c r="J34" s="384">
        <f>J15*space_removal!E18/1000000</f>
        <v>0</v>
      </c>
      <c r="M34" s="203" t="s">
        <v>474</v>
      </c>
      <c r="N34" s="384">
        <f>space_removal!C18*'building energy demand'!N15/1000000</f>
        <v>0</v>
      </c>
      <c r="O34" s="384">
        <f>space_removal!D18*'building energy demand'!O15/1000000</f>
        <v>0</v>
      </c>
      <c r="P34" s="384">
        <f>space_removal!E18*'building energy demand'!P15/1000000</f>
        <v>0</v>
      </c>
    </row>
    <row r="35" spans="1:16">
      <c r="A35" s="203" t="s">
        <v>475</v>
      </c>
      <c r="B35" s="369">
        <f>B16*space_removal!C19</f>
        <v>0</v>
      </c>
      <c r="C35" s="369">
        <f>space_removal!D19*C16</f>
        <v>0</v>
      </c>
      <c r="D35" s="369">
        <f>space_removal!E19*'building energy demand'!D16</f>
        <v>0</v>
      </c>
      <c r="G35" s="203" t="s">
        <v>475</v>
      </c>
      <c r="H35" s="384">
        <f>H16*space_removal!C19/1000000</f>
        <v>0</v>
      </c>
      <c r="I35" s="384">
        <f>I16*space_removal!D19/1000000</f>
        <v>0</v>
      </c>
      <c r="J35" s="384">
        <f>J16*space_removal!E19/1000000</f>
        <v>0</v>
      </c>
      <c r="M35" s="203" t="s">
        <v>475</v>
      </c>
      <c r="N35" s="384">
        <f>space_removal!C19*'building energy demand'!N16/1000000</f>
        <v>0</v>
      </c>
      <c r="O35" s="384">
        <f>space_removal!D19*'building energy demand'!O16/1000000</f>
        <v>0</v>
      </c>
      <c r="P35" s="384">
        <f>space_removal!E19*'building energy demand'!P16/1000000</f>
        <v>0</v>
      </c>
    </row>
    <row r="36" spans="1:16">
      <c r="A36" s="203" t="s">
        <v>476</v>
      </c>
      <c r="B36" s="369">
        <f>B17*space_removal!C20</f>
        <v>0</v>
      </c>
      <c r="C36" s="369">
        <f>space_removal!D20*C17</f>
        <v>0</v>
      </c>
      <c r="D36" s="369">
        <f>space_removal!E20*'building energy demand'!D17</f>
        <v>0</v>
      </c>
      <c r="G36" s="203" t="s">
        <v>476</v>
      </c>
      <c r="H36" s="384">
        <f>H17*space_removal!C20/1000000</f>
        <v>0</v>
      </c>
      <c r="I36" s="384">
        <f>I17*space_removal!D20/1000000</f>
        <v>0</v>
      </c>
      <c r="J36" s="384">
        <f>J17*space_removal!E20/1000000</f>
        <v>0</v>
      </c>
      <c r="M36" s="203" t="s">
        <v>476</v>
      </c>
      <c r="N36" s="384">
        <f>space_removal!C20*'building energy demand'!N17/1000000</f>
        <v>0</v>
      </c>
      <c r="O36" s="384">
        <f>space_removal!D20*'building energy demand'!O17/1000000</f>
        <v>0</v>
      </c>
      <c r="P36" s="384">
        <f>space_removal!E20*'building energy demand'!P17/1000000</f>
        <v>0</v>
      </c>
    </row>
    <row r="40" spans="1:16">
      <c r="A40" s="143">
        <v>2025</v>
      </c>
      <c r="B40" s="143" t="s">
        <v>459</v>
      </c>
      <c r="H40" s="143" t="s">
        <v>525</v>
      </c>
      <c r="N40" s="143" t="s">
        <v>312</v>
      </c>
    </row>
    <row r="41" spans="1:16">
      <c r="A41" s="143" t="s">
        <v>281</v>
      </c>
      <c r="B41" s="143" t="s">
        <v>453</v>
      </c>
      <c r="C41" s="143" t="s">
        <v>454</v>
      </c>
      <c r="D41" s="143" t="s">
        <v>455</v>
      </c>
      <c r="H41" s="143" t="s">
        <v>453</v>
      </c>
      <c r="I41" s="143" t="s">
        <v>454</v>
      </c>
      <c r="J41" s="143" t="s">
        <v>455</v>
      </c>
      <c r="N41" s="143" t="s">
        <v>453</v>
      </c>
      <c r="O41" s="143" t="s">
        <v>454</v>
      </c>
      <c r="P41" s="143" t="s">
        <v>455</v>
      </c>
    </row>
    <row r="42" spans="1:16">
      <c r="A42" s="186" t="s">
        <v>461</v>
      </c>
      <c r="B42" s="384">
        <f>B3*space_removal!M6/1000000</f>
        <v>0</v>
      </c>
      <c r="C42" s="384">
        <f>C3*space_removal!N6/1000000</f>
        <v>0</v>
      </c>
      <c r="D42" s="384">
        <f>D3*space_removal!O6/1000000</f>
        <v>0</v>
      </c>
      <c r="G42" s="186" t="s">
        <v>461</v>
      </c>
      <c r="H42" s="384">
        <f>H3*space_removal!M6/1000000</f>
        <v>0</v>
      </c>
      <c r="I42" s="384">
        <f>I3*space_removal!N6/1000000</f>
        <v>0</v>
      </c>
      <c r="J42" s="384">
        <f>J3*space_removal!O6/1000000</f>
        <v>0</v>
      </c>
      <c r="M42" s="186" t="s">
        <v>461</v>
      </c>
      <c r="N42" s="384">
        <f>N3*space_removal!M6/1000000</f>
        <v>0</v>
      </c>
      <c r="O42" s="384">
        <f>O3*space_removal!N6/1000000</f>
        <v>0</v>
      </c>
      <c r="P42" s="384">
        <f>P3*space_removal!O6/1000000</f>
        <v>0</v>
      </c>
    </row>
    <row r="43" spans="1:16">
      <c r="A43" s="143" t="s">
        <v>462</v>
      </c>
      <c r="B43" s="384">
        <f>B4*space_removal!M7/1000000</f>
        <v>0</v>
      </c>
      <c r="C43" s="384">
        <f>C4*space_removal!N7/1000000</f>
        <v>0</v>
      </c>
      <c r="D43" s="384">
        <f>D4*space_removal!O7/1000000</f>
        <v>0</v>
      </c>
      <c r="G43" s="143" t="s">
        <v>462</v>
      </c>
      <c r="H43" s="384">
        <f>H4*space_removal!M7/1000000</f>
        <v>0</v>
      </c>
      <c r="I43" s="384">
        <f>I4*space_removal!N7/1000000</f>
        <v>0</v>
      </c>
      <c r="J43" s="384">
        <f>J4*space_removal!O7/1000000</f>
        <v>0</v>
      </c>
      <c r="M43" s="143" t="s">
        <v>462</v>
      </c>
      <c r="N43" s="384">
        <f>N4*space_removal!M7/1000000</f>
        <v>0</v>
      </c>
      <c r="O43" s="384">
        <f>O4*space_removal!N7/1000000</f>
        <v>0</v>
      </c>
      <c r="P43" s="384">
        <f>P4*space_removal!O7/1000000</f>
        <v>0</v>
      </c>
    </row>
    <row r="44" spans="1:16">
      <c r="A44" s="143" t="s">
        <v>463</v>
      </c>
      <c r="B44" s="384">
        <f>B5*space_removal!M8/1000000</f>
        <v>0.81321517356333428</v>
      </c>
      <c r="C44" s="384">
        <f>C5*space_removal!N8/1000000</f>
        <v>0</v>
      </c>
      <c r="D44" s="384">
        <f>D5*space_removal!O8/1000000</f>
        <v>0</v>
      </c>
      <c r="G44" s="143" t="s">
        <v>463</v>
      </c>
      <c r="H44" s="384">
        <f>H5*space_removal!M8/1000000</f>
        <v>0.59028925505368235</v>
      </c>
      <c r="I44" s="384">
        <f>I5*space_removal!N8/1000000</f>
        <v>0</v>
      </c>
      <c r="J44" s="384">
        <f>J5*space_removal!O8/1000000</f>
        <v>0</v>
      </c>
      <c r="M44" s="143" t="s">
        <v>463</v>
      </c>
      <c r="N44" s="384">
        <f>N5*space_removal!M8/1000000</f>
        <v>0.2229259185096519</v>
      </c>
      <c r="O44" s="384">
        <f>O5*space_removal!N8/1000000</f>
        <v>0</v>
      </c>
      <c r="P44" s="384">
        <f>P5*space_removal!O8/1000000</f>
        <v>0</v>
      </c>
    </row>
    <row r="45" spans="1:16">
      <c r="A45" s="143" t="s">
        <v>464</v>
      </c>
      <c r="B45" s="384">
        <f>B6*space_removal!M9/1000000</f>
        <v>15.82795020408088</v>
      </c>
      <c r="C45" s="384">
        <f>C6*space_removal!N9/1000000</f>
        <v>18.812939999535516</v>
      </c>
      <c r="D45" s="384">
        <f>D6*space_removal!O9/1000000</f>
        <v>3.1183129670733276</v>
      </c>
      <c r="G45" s="143" t="s">
        <v>464</v>
      </c>
      <c r="H45" s="384">
        <f>H6*space_removal!M9/1000000</f>
        <v>11.446833245354135</v>
      </c>
      <c r="I45" s="384">
        <f>I6*space_removal!N9/1000000</f>
        <v>13.287649598525801</v>
      </c>
      <c r="J45" s="384">
        <f>J6*space_removal!O9/1000000</f>
        <v>2.2963235702564662</v>
      </c>
      <c r="M45" s="143" t="s">
        <v>464</v>
      </c>
      <c r="N45" s="384">
        <f>N6*space_removal!M9/1000000</f>
        <v>4.3811169587267447</v>
      </c>
      <c r="O45" s="384">
        <f>O6*space_removal!N9/1000000</f>
        <v>5.5252904010097152</v>
      </c>
      <c r="P45" s="384">
        <f>P6*space_removal!O9/1000000</f>
        <v>0.82198939681686134</v>
      </c>
    </row>
    <row r="46" spans="1:16">
      <c r="A46" s="143" t="s">
        <v>465</v>
      </c>
      <c r="B46" s="384">
        <f>B7*space_removal!M10/1000000</f>
        <v>17.400594600000002</v>
      </c>
      <c r="C46" s="384">
        <f>C7*space_removal!N10/1000000</f>
        <v>29.717629199999998</v>
      </c>
      <c r="D46" s="384">
        <f>D7*space_removal!O10/1000000</f>
        <v>5.6420360500000006</v>
      </c>
      <c r="G46" s="143" t="s">
        <v>465</v>
      </c>
      <c r="H46" s="384">
        <f>H7*space_removal!M10/1000000</f>
        <v>12.686652600000002</v>
      </c>
      <c r="I46" s="384">
        <f>I7*space_removal!N10/1000000</f>
        <v>21.415426199999999</v>
      </c>
      <c r="J46" s="384">
        <f>J7*space_removal!O10/1000000</f>
        <v>4.1547915500000006</v>
      </c>
      <c r="M46" s="143" t="s">
        <v>465</v>
      </c>
      <c r="N46" s="384">
        <f>N7*space_removal!M10/1000000</f>
        <v>4.7139420000000003</v>
      </c>
      <c r="O46" s="384">
        <f>O7*space_removal!N10/1000000</f>
        <v>8.3022030000000004</v>
      </c>
      <c r="P46" s="384">
        <f>P7*space_removal!O10/1000000</f>
        <v>1.4872445000000001</v>
      </c>
    </row>
    <row r="47" spans="1:16">
      <c r="A47" s="143" t="s">
        <v>466</v>
      </c>
      <c r="B47" s="384">
        <f>B8*space_removal!M11/1000000</f>
        <v>7.7893439999999998</v>
      </c>
      <c r="C47" s="384">
        <f>C8*space_removal!N11/1000000</f>
        <v>24.081541999999999</v>
      </c>
      <c r="D47" s="384">
        <f>D8*space_removal!O11/1000000</f>
        <v>4.4308034999999997</v>
      </c>
      <c r="G47" s="143" t="s">
        <v>466</v>
      </c>
      <c r="H47" s="384">
        <f>H8*space_removal!M11/1000000</f>
        <v>5.6520239999999999</v>
      </c>
      <c r="I47" s="384">
        <f>I8*space_removal!N11/1000000</f>
        <v>17.252448000000001</v>
      </c>
      <c r="J47" s="384">
        <f>J8*space_removal!O11/1000000</f>
        <v>3.2042834999999998</v>
      </c>
      <c r="M47" s="143" t="s">
        <v>466</v>
      </c>
      <c r="N47" s="384">
        <f>N8*space_removal!M11/1000000</f>
        <v>2.1373199999999999</v>
      </c>
      <c r="O47" s="384">
        <f>O8*space_removal!N11/1000000</f>
        <v>6.8290940000000004</v>
      </c>
      <c r="P47" s="384">
        <f>P8*space_removal!O11/1000000</f>
        <v>1.2265200000000001</v>
      </c>
    </row>
    <row r="48" spans="1:16">
      <c r="A48" s="143" t="s">
        <v>467</v>
      </c>
      <c r="B48" s="384">
        <f>B9*space_removal!M12/1000000</f>
        <v>7.7893439999999998</v>
      </c>
      <c r="C48" s="384">
        <f>C9*space_removal!N12/1000000</f>
        <v>24.081541999999999</v>
      </c>
      <c r="D48" s="384">
        <f>D9*space_removal!O12/1000000</f>
        <v>4.4308034999999997</v>
      </c>
      <c r="G48" s="143" t="s">
        <v>467</v>
      </c>
      <c r="H48" s="384">
        <f>H9*space_removal!M12/1000000</f>
        <v>5.6995199999999997</v>
      </c>
      <c r="I48" s="384">
        <f>I9*space_removal!N12/1000000</f>
        <v>17.252448000000001</v>
      </c>
      <c r="J48" s="384">
        <f>J9*space_removal!O12/1000000</f>
        <v>3.2553885</v>
      </c>
      <c r="M48" s="143" t="s">
        <v>467</v>
      </c>
      <c r="N48" s="384">
        <f>N9*space_removal!M12/1000000</f>
        <v>2.0898240000000001</v>
      </c>
      <c r="O48" s="384">
        <f>O9*space_removal!N12/1000000</f>
        <v>6.8290940000000004</v>
      </c>
      <c r="P48" s="384">
        <f>P9*space_removal!O12/1000000</f>
        <v>1.1754150000000001</v>
      </c>
    </row>
    <row r="49" spans="1:16">
      <c r="A49" s="143" t="s">
        <v>468</v>
      </c>
      <c r="B49" s="384">
        <f>B10*space_removal!M13/1000000</f>
        <v>8.3172647010717711</v>
      </c>
      <c r="C49" s="384">
        <f>C10*space_removal!N13/1000000</f>
        <v>20.911119956997123</v>
      </c>
      <c r="D49" s="384">
        <f>D10*space_removal!O13/1000000</f>
        <v>4.7196631710731234</v>
      </c>
      <c r="G49" s="143" t="s">
        <v>468</v>
      </c>
      <c r="H49" s="384">
        <f>H10*space_removal!M13/1000000</f>
        <v>5.9329821534311966</v>
      </c>
      <c r="I49" s="384">
        <f>I10*space_removal!N13/1000000</f>
        <v>14.450773954022401</v>
      </c>
      <c r="J49" s="384">
        <f>J10*space_removal!O13/1000000</f>
        <v>3.4324823062349989</v>
      </c>
      <c r="M49" s="143" t="s">
        <v>468</v>
      </c>
      <c r="N49" s="384">
        <f>N10*space_removal!M13/1000000</f>
        <v>2.3842825476405745</v>
      </c>
      <c r="O49" s="384">
        <f>O10*space_removal!N13/1000000</f>
        <v>6.4603460029747204</v>
      </c>
      <c r="P49" s="384">
        <f>P10*space_removal!O13/1000000</f>
        <v>1.2871808648381247</v>
      </c>
    </row>
    <row r="50" spans="1:16">
      <c r="A50" s="143" t="s">
        <v>469</v>
      </c>
      <c r="B50" s="384">
        <f>B11*space_removal!M14/1000000</f>
        <v>8.3172647010717711</v>
      </c>
      <c r="C50" s="384">
        <f>C11*space_removal!N14/1000000</f>
        <v>20.911119956997123</v>
      </c>
      <c r="D50" s="384">
        <f>D11*space_removal!O14/1000000</f>
        <v>4.7196631710731234</v>
      </c>
      <c r="G50" s="143" t="s">
        <v>469</v>
      </c>
      <c r="H50" s="384">
        <f>H11*space_removal!M14/1000000</f>
        <v>5.9884305847716757</v>
      </c>
      <c r="I50" s="384">
        <f>I11*space_removal!N14/1000000</f>
        <v>14.450773954022401</v>
      </c>
      <c r="J50" s="384">
        <f>J11*space_removal!O14/1000000</f>
        <v>3.4324823062349989</v>
      </c>
      <c r="M50" s="143" t="s">
        <v>469</v>
      </c>
      <c r="N50" s="384">
        <f>N11*space_removal!M14/1000000</f>
        <v>2.3288341163000958</v>
      </c>
      <c r="O50" s="384">
        <f>O11*space_removal!N14/1000000</f>
        <v>6.4603460029747204</v>
      </c>
      <c r="P50" s="384">
        <f>P11*space_removal!O14/1000000</f>
        <v>1.2871808648381247</v>
      </c>
    </row>
    <row r="51" spans="1:16">
      <c r="A51" s="209" t="s">
        <v>470</v>
      </c>
      <c r="B51" s="384">
        <f>B12*space_removal!M15/1000000</f>
        <v>5.3639014891328847</v>
      </c>
      <c r="C51" s="384">
        <f>C12*space_removal!N15/1000000</f>
        <v>18.773655211965096</v>
      </c>
      <c r="D51" s="384">
        <f>D12*space_removal!O15/1000000</f>
        <v>2.6819507445664423</v>
      </c>
      <c r="G51" s="209" t="s">
        <v>470</v>
      </c>
      <c r="H51" s="384">
        <f>H12*space_removal!M15/1000000</f>
        <v>2.9441859284796057</v>
      </c>
      <c r="I51" s="384">
        <f>I12*space_removal!N15/1000000</f>
        <v>11.111222603229711</v>
      </c>
      <c r="J51" s="384">
        <f>J12*space_removal!O15/1000000</f>
        <v>1.3856745513593287</v>
      </c>
      <c r="M51" s="209" t="s">
        <v>470</v>
      </c>
      <c r="N51" s="384">
        <f>N12*space_removal!M15/1000000</f>
        <v>2.4197155606532794</v>
      </c>
      <c r="O51" s="384">
        <f>O12*space_removal!N15/1000000</f>
        <v>7.6624326087353838</v>
      </c>
      <c r="P51" s="384">
        <f>P12*space_removal!O15/1000000</f>
        <v>1.2962761932071141</v>
      </c>
    </row>
    <row r="52" spans="1:16">
      <c r="A52" s="203" t="s">
        <v>472</v>
      </c>
      <c r="B52" s="384">
        <f>B13*space_removal!M16/1000000</f>
        <v>0</v>
      </c>
      <c r="C52" s="384">
        <f>C13*space_removal!N16/1000000</f>
        <v>0</v>
      </c>
      <c r="D52" s="384">
        <f>D13*space_removal!O16/1000000</f>
        <v>0</v>
      </c>
      <c r="G52" s="203" t="s">
        <v>472</v>
      </c>
      <c r="H52" s="384">
        <f>H13*space_removal!M16/1000000</f>
        <v>0</v>
      </c>
      <c r="I52" s="384">
        <f>I13*space_removal!N16/1000000</f>
        <v>0</v>
      </c>
      <c r="J52" s="384">
        <f>J13*space_removal!O16/1000000</f>
        <v>0</v>
      </c>
      <c r="M52" s="203" t="s">
        <v>472</v>
      </c>
      <c r="N52" s="384">
        <f>N13*space_removal!M16/1000000</f>
        <v>0</v>
      </c>
      <c r="O52" s="384">
        <f>O13*space_removal!N16/1000000</f>
        <v>0</v>
      </c>
      <c r="P52" s="384">
        <f>P13*space_removal!O16/1000000</f>
        <v>0</v>
      </c>
    </row>
    <row r="53" spans="1:16">
      <c r="A53" s="203" t="s">
        <v>473</v>
      </c>
      <c r="B53" s="384">
        <f>B14*space_removal!M17/1000000</f>
        <v>0</v>
      </c>
      <c r="C53" s="384">
        <f>C14*space_removal!N17/1000000</f>
        <v>0</v>
      </c>
      <c r="D53" s="384">
        <f>D14*space_removal!O17/1000000</f>
        <v>0</v>
      </c>
      <c r="G53" s="203" t="s">
        <v>473</v>
      </c>
      <c r="H53" s="384">
        <f>H14*space_removal!M17/1000000</f>
        <v>0</v>
      </c>
      <c r="I53" s="384">
        <f>I14*space_removal!N17/1000000</f>
        <v>0</v>
      </c>
      <c r="J53" s="384">
        <f>J14*space_removal!O17/1000000</f>
        <v>0</v>
      </c>
      <c r="M53" s="203" t="s">
        <v>473</v>
      </c>
      <c r="N53" s="384">
        <f>N14*space_removal!M17/1000000</f>
        <v>0</v>
      </c>
      <c r="O53" s="384">
        <f>O14*space_removal!N17/1000000</f>
        <v>0</v>
      </c>
      <c r="P53" s="384">
        <f>P14*space_removal!O17/1000000</f>
        <v>0</v>
      </c>
    </row>
    <row r="54" spans="1:16">
      <c r="A54" s="203" t="s">
        <v>474</v>
      </c>
      <c r="B54" s="384">
        <f>B15*space_removal!M18/1000000</f>
        <v>0</v>
      </c>
      <c r="C54" s="384">
        <f>C15*space_removal!N18/1000000</f>
        <v>0</v>
      </c>
      <c r="D54" s="384">
        <f>D15*space_removal!O18/1000000</f>
        <v>0</v>
      </c>
      <c r="G54" s="203" t="s">
        <v>474</v>
      </c>
      <c r="H54" s="384">
        <f>H15*space_removal!M18/1000000</f>
        <v>0</v>
      </c>
      <c r="I54" s="384">
        <f>I15*space_removal!N18/1000000</f>
        <v>0</v>
      </c>
      <c r="J54" s="384">
        <f>J15*space_removal!O18/1000000</f>
        <v>0</v>
      </c>
      <c r="M54" s="203" t="s">
        <v>474</v>
      </c>
      <c r="N54" s="384">
        <f>N15*space_removal!M18/1000000</f>
        <v>0</v>
      </c>
      <c r="O54" s="384">
        <f>O15*space_removal!N18/1000000</f>
        <v>0</v>
      </c>
      <c r="P54" s="384">
        <f>P15*space_removal!O18/1000000</f>
        <v>0</v>
      </c>
    </row>
    <row r="55" spans="1:16">
      <c r="A55" s="203" t="s">
        <v>475</v>
      </c>
      <c r="B55" s="384">
        <f>B16*space_removal!M19/1000000</f>
        <v>0</v>
      </c>
      <c r="C55" s="384">
        <f>C16*space_removal!N19/1000000</f>
        <v>0</v>
      </c>
      <c r="D55" s="384">
        <f>D16*space_removal!O19/1000000</f>
        <v>0</v>
      </c>
      <c r="G55" s="203" t="s">
        <v>475</v>
      </c>
      <c r="H55" s="384">
        <f>H16*space_removal!M19/1000000</f>
        <v>0</v>
      </c>
      <c r="I55" s="384">
        <f>I16*space_removal!N19/1000000</f>
        <v>0</v>
      </c>
      <c r="J55" s="384">
        <f>J16*space_removal!O19/1000000</f>
        <v>0</v>
      </c>
      <c r="M55" s="203" t="s">
        <v>475</v>
      </c>
      <c r="N55" s="384">
        <f>N16*space_removal!M19/1000000</f>
        <v>0</v>
      </c>
      <c r="O55" s="384">
        <f>O16*space_removal!N19/1000000</f>
        <v>0</v>
      </c>
      <c r="P55" s="384">
        <f>P16*space_removal!O19/1000000</f>
        <v>0</v>
      </c>
    </row>
    <row r="56" spans="1:16">
      <c r="A56" s="203" t="s">
        <v>476</v>
      </c>
      <c r="B56" s="384">
        <f>B17*space_removal!M20/1000000</f>
        <v>0</v>
      </c>
      <c r="C56" s="384">
        <f>C17*space_removal!N20/1000000</f>
        <v>0</v>
      </c>
      <c r="D56" s="384">
        <f>D17*space_removal!O20/1000000</f>
        <v>0</v>
      </c>
      <c r="G56" s="203" t="s">
        <v>476</v>
      </c>
      <c r="H56" s="384">
        <f>H17*space_removal!M20/1000000</f>
        <v>0</v>
      </c>
      <c r="I56" s="384">
        <f>I17*space_removal!N20/1000000</f>
        <v>0</v>
      </c>
      <c r="J56" s="384">
        <f>J17*space_removal!O20/1000000</f>
        <v>0</v>
      </c>
      <c r="M56" s="203" t="s">
        <v>476</v>
      </c>
      <c r="N56" s="384">
        <f>N17*space_removal!M20/1000000</f>
        <v>0</v>
      </c>
      <c r="O56" s="384">
        <f>O17*space_removal!N20/1000000</f>
        <v>0</v>
      </c>
      <c r="P56" s="384">
        <f>P17*space_removal!O20/1000000</f>
        <v>0</v>
      </c>
    </row>
    <row r="60" spans="1:16">
      <c r="A60" s="143">
        <v>2030</v>
      </c>
      <c r="B60" s="143" t="s">
        <v>459</v>
      </c>
      <c r="H60" s="143" t="s">
        <v>525</v>
      </c>
      <c r="N60" s="143" t="s">
        <v>312</v>
      </c>
    </row>
    <row r="61" spans="1:16">
      <c r="A61" s="143" t="s">
        <v>281</v>
      </c>
      <c r="B61" s="143" t="s">
        <v>453</v>
      </c>
      <c r="C61" s="143" t="s">
        <v>454</v>
      </c>
      <c r="D61" s="143" t="s">
        <v>455</v>
      </c>
      <c r="H61" s="143" t="s">
        <v>453</v>
      </c>
      <c r="I61" s="143" t="s">
        <v>454</v>
      </c>
      <c r="J61" s="143" t="s">
        <v>455</v>
      </c>
      <c r="N61" s="143" t="s">
        <v>453</v>
      </c>
      <c r="O61" s="143" t="s">
        <v>454</v>
      </c>
      <c r="P61" s="143" t="s">
        <v>455</v>
      </c>
    </row>
    <row r="62" spans="1:16">
      <c r="A62" s="186" t="s">
        <v>461</v>
      </c>
      <c r="B62" s="384">
        <f>B3*space_removal!M26/1000000</f>
        <v>0</v>
      </c>
      <c r="C62" s="384">
        <f>C3*space_removal!N26/1000000</f>
        <v>0</v>
      </c>
      <c r="D62" s="384">
        <f>D3*space_removal!O26/1000000</f>
        <v>0</v>
      </c>
      <c r="G62" s="186" t="s">
        <v>461</v>
      </c>
      <c r="H62" s="384">
        <f>space_removal!M26*'building energy demand'!H3/1000000</f>
        <v>0</v>
      </c>
      <c r="I62" s="384">
        <f>space_removal!N26*'building energy demand'!I3/1000000</f>
        <v>0</v>
      </c>
      <c r="J62" s="384">
        <f>space_removal!O26*'building energy demand'!J3/1000000</f>
        <v>0</v>
      </c>
      <c r="M62" s="186" t="s">
        <v>461</v>
      </c>
      <c r="N62" s="384">
        <f>N3*space_removal!M26/1000000</f>
        <v>0</v>
      </c>
      <c r="O62" s="384">
        <f>O3*space_removal!N26/1000000</f>
        <v>0</v>
      </c>
      <c r="P62" s="384">
        <f>P3*space_removal!O26/1000000</f>
        <v>0</v>
      </c>
    </row>
    <row r="63" spans="1:16">
      <c r="A63" s="143" t="s">
        <v>462</v>
      </c>
      <c r="B63" s="384">
        <f>B4*space_removal!M27/1000000</f>
        <v>0</v>
      </c>
      <c r="C63" s="384">
        <f>C4*space_removal!N27/1000000</f>
        <v>0</v>
      </c>
      <c r="D63" s="384">
        <f>D4*space_removal!O27/1000000</f>
        <v>0</v>
      </c>
      <c r="G63" s="143" t="s">
        <v>462</v>
      </c>
      <c r="H63" s="384">
        <f>space_removal!M27*'building energy demand'!H4/1000000</f>
        <v>0</v>
      </c>
      <c r="I63" s="384">
        <f>space_removal!N27*'building energy demand'!I4/1000000</f>
        <v>0</v>
      </c>
      <c r="J63" s="384">
        <f>space_removal!O27*'building energy demand'!J4/1000000</f>
        <v>0</v>
      </c>
      <c r="M63" s="143" t="s">
        <v>462</v>
      </c>
      <c r="N63" s="384">
        <f>N4*space_removal!M27/1000000</f>
        <v>0</v>
      </c>
      <c r="O63" s="384">
        <f>O4*space_removal!N27/1000000</f>
        <v>0</v>
      </c>
      <c r="P63" s="384">
        <f>P4*space_removal!O27/1000000</f>
        <v>0</v>
      </c>
    </row>
    <row r="64" spans="1:16">
      <c r="A64" s="143" t="s">
        <v>463</v>
      </c>
      <c r="B64" s="384">
        <f>B5*space_removal!M28/1000000</f>
        <v>0</v>
      </c>
      <c r="C64" s="384">
        <f>C5*space_removal!N28/1000000</f>
        <v>0</v>
      </c>
      <c r="D64" s="384">
        <f>D5*space_removal!O28/1000000</f>
        <v>0</v>
      </c>
      <c r="G64" s="143" t="s">
        <v>463</v>
      </c>
      <c r="H64" s="384">
        <f>space_removal!M28*'building energy demand'!H5/1000000</f>
        <v>0</v>
      </c>
      <c r="I64" s="384">
        <f>space_removal!N28*'building energy demand'!I5/1000000</f>
        <v>0</v>
      </c>
      <c r="J64" s="384">
        <f>space_removal!O28*'building energy demand'!J5/1000000</f>
        <v>0</v>
      </c>
      <c r="M64" s="143" t="s">
        <v>463</v>
      </c>
      <c r="N64" s="384">
        <f>N5*space_removal!M28/1000000</f>
        <v>0</v>
      </c>
      <c r="O64" s="384">
        <f>O5*space_removal!N28/1000000</f>
        <v>0</v>
      </c>
      <c r="P64" s="384">
        <f>P5*space_removal!O28/1000000</f>
        <v>0</v>
      </c>
    </row>
    <row r="65" spans="1:16">
      <c r="A65" s="143" t="s">
        <v>464</v>
      </c>
      <c r="B65" s="384">
        <f>B6*space_removal!M29/1000000</f>
        <v>4.462585015808771</v>
      </c>
      <c r="C65" s="384">
        <f>C6*space_removal!N29/1000000</f>
        <v>0</v>
      </c>
      <c r="D65" s="384">
        <f>D6*space_removal!O29/1000000</f>
        <v>0</v>
      </c>
      <c r="G65" s="143" t="s">
        <v>464</v>
      </c>
      <c r="H65" s="384">
        <f>space_removal!M29*'building energy demand'!H6/1000000</f>
        <v>3.2273583035413265</v>
      </c>
      <c r="I65" s="384">
        <f>space_removal!N29*'building energy demand'!I6/1000000</f>
        <v>0</v>
      </c>
      <c r="J65" s="384">
        <f>space_removal!O29*'building energy demand'!J6/1000000</f>
        <v>0</v>
      </c>
      <c r="M65" s="143" t="s">
        <v>464</v>
      </c>
      <c r="N65" s="384">
        <f>N6*space_removal!M29/1000000</f>
        <v>1.2352267122674456</v>
      </c>
      <c r="O65" s="384">
        <f>O6*space_removal!N29/1000000</f>
        <v>0</v>
      </c>
      <c r="P65" s="384">
        <f>P6*space_removal!O29/1000000</f>
        <v>0</v>
      </c>
    </row>
    <row r="66" spans="1:16">
      <c r="A66" s="143" t="s">
        <v>465</v>
      </c>
      <c r="B66" s="384">
        <f>B7*space_removal!M30/1000000</f>
        <v>17.400594600000002</v>
      </c>
      <c r="C66" s="384">
        <f>C7*space_removal!N30/1000000</f>
        <v>28.545956699535516</v>
      </c>
      <c r="D66" s="384">
        <f>D7*space_removal!O30/1000000</f>
        <v>4.5062224545733285</v>
      </c>
      <c r="G66" s="143" t="s">
        <v>465</v>
      </c>
      <c r="H66" s="384">
        <f>space_removal!M30*'building energy demand'!H7/1000000</f>
        <v>12.686652600000002</v>
      </c>
      <c r="I66" s="384">
        <f>space_removal!N30*'building energy demand'!I7/1000000</f>
        <v>20.571083409550663</v>
      </c>
      <c r="J66" s="384">
        <f>space_removal!O30*'building energy demand'!J7/1000000</f>
        <v>3.3183791827564666</v>
      </c>
      <c r="M66" s="143" t="s">
        <v>465</v>
      </c>
      <c r="N66" s="384">
        <f>N7*space_removal!M30/1000000</f>
        <v>4.7139420000000003</v>
      </c>
      <c r="O66" s="384">
        <f>O7*space_removal!N30/1000000</f>
        <v>7.97487328998485</v>
      </c>
      <c r="P66" s="384">
        <f>P7*space_removal!O30/1000000</f>
        <v>1.1878432718168617</v>
      </c>
    </row>
    <row r="67" spans="1:16">
      <c r="A67" s="143" t="s">
        <v>466</v>
      </c>
      <c r="B67" s="384">
        <f>B8*space_removal!M31/1000000</f>
        <v>7.7893439999999998</v>
      </c>
      <c r="C67" s="384">
        <f>C8*space_removal!N31/1000000</f>
        <v>24.081541999999999</v>
      </c>
      <c r="D67" s="384">
        <f>D8*space_removal!O31/1000000</f>
        <v>4.4308034999999997</v>
      </c>
      <c r="G67" s="143" t="s">
        <v>466</v>
      </c>
      <c r="H67" s="384">
        <f>space_removal!M31*'building energy demand'!H8/1000000</f>
        <v>5.6520239999999999</v>
      </c>
      <c r="I67" s="384">
        <f>space_removal!N31*'building energy demand'!I8/1000000</f>
        <v>17.252448000000001</v>
      </c>
      <c r="J67" s="384">
        <f>space_removal!O31*'building energy demand'!J8/1000000</f>
        <v>3.2042834999999998</v>
      </c>
      <c r="M67" s="143" t="s">
        <v>466</v>
      </c>
      <c r="N67" s="384">
        <f>N8*space_removal!M31/1000000</f>
        <v>2.1373199999999999</v>
      </c>
      <c r="O67" s="384">
        <f>O8*space_removal!N31/1000000</f>
        <v>6.8290940000000004</v>
      </c>
      <c r="P67" s="384">
        <f>P8*space_removal!O31/1000000</f>
        <v>1.2265200000000001</v>
      </c>
    </row>
    <row r="68" spans="1:16">
      <c r="A68" s="143" t="s">
        <v>467</v>
      </c>
      <c r="B68" s="384">
        <f>B9*space_removal!M32/1000000</f>
        <v>7.7893439999999998</v>
      </c>
      <c r="C68" s="384">
        <f>C9*space_removal!N32/1000000</f>
        <v>24.081541999999999</v>
      </c>
      <c r="D68" s="384">
        <f>D9*space_removal!O32/1000000</f>
        <v>4.4308034999999997</v>
      </c>
      <c r="G68" s="143" t="s">
        <v>467</v>
      </c>
      <c r="H68" s="384">
        <f>space_removal!M32*'building energy demand'!H9/1000000</f>
        <v>5.6995199999999997</v>
      </c>
      <c r="I68" s="384">
        <f>space_removal!N32*'building energy demand'!I9/1000000</f>
        <v>17.252448000000001</v>
      </c>
      <c r="J68" s="384">
        <f>space_removal!O32*'building energy demand'!J9/1000000</f>
        <v>3.2553885</v>
      </c>
      <c r="M68" s="143" t="s">
        <v>467</v>
      </c>
      <c r="N68" s="384">
        <f>N9*space_removal!M32/1000000</f>
        <v>2.0898240000000001</v>
      </c>
      <c r="O68" s="384">
        <f>O9*space_removal!N32/1000000</f>
        <v>6.8290940000000004</v>
      </c>
      <c r="P68" s="384">
        <f>P9*space_removal!O32/1000000</f>
        <v>1.1754150000000001</v>
      </c>
    </row>
    <row r="69" spans="1:16">
      <c r="A69" s="143" t="s">
        <v>468</v>
      </c>
      <c r="B69" s="384">
        <f>B10*space_removal!M33/1000000</f>
        <v>8.3172647010717711</v>
      </c>
      <c r="C69" s="384">
        <f>C10*space_removal!N33/1000000</f>
        <v>20.911119956997123</v>
      </c>
      <c r="D69" s="384">
        <f>D10*space_removal!O33/1000000</f>
        <v>4.7196631710731234</v>
      </c>
      <c r="G69" s="143" t="s">
        <v>468</v>
      </c>
      <c r="H69" s="384">
        <f>space_removal!M33*'building energy demand'!H10/1000000</f>
        <v>5.9329821534311966</v>
      </c>
      <c r="I69" s="384">
        <f>space_removal!N33*'building energy demand'!I10/1000000</f>
        <v>14.450773954022401</v>
      </c>
      <c r="J69" s="384">
        <f>space_removal!O33*'building energy demand'!J10/1000000</f>
        <v>3.4324823062349989</v>
      </c>
      <c r="M69" s="143" t="s">
        <v>468</v>
      </c>
      <c r="N69" s="384">
        <f>N10*space_removal!M33/1000000</f>
        <v>2.3842825476405745</v>
      </c>
      <c r="O69" s="384">
        <f>O10*space_removal!N33/1000000</f>
        <v>6.4603460029747204</v>
      </c>
      <c r="P69" s="384">
        <f>P10*space_removal!O33/1000000</f>
        <v>1.2871808648381247</v>
      </c>
    </row>
    <row r="70" spans="1:16">
      <c r="A70" s="143" t="s">
        <v>469</v>
      </c>
      <c r="B70" s="384">
        <f>B11*space_removal!M34/1000000</f>
        <v>8.3172647010717711</v>
      </c>
      <c r="C70" s="384">
        <f>C11*space_removal!N34/1000000</f>
        <v>20.911119956997123</v>
      </c>
      <c r="D70" s="384">
        <f>D11*space_removal!O34/1000000</f>
        <v>4.7196631710731234</v>
      </c>
      <c r="G70" s="143" t="s">
        <v>469</v>
      </c>
      <c r="H70" s="384">
        <f>space_removal!M34*'building energy demand'!H11/1000000</f>
        <v>5.9884305847716757</v>
      </c>
      <c r="I70" s="384">
        <f>space_removal!N34*'building energy demand'!I11/1000000</f>
        <v>14.450773954022401</v>
      </c>
      <c r="J70" s="384">
        <f>space_removal!O34*'building energy demand'!J11/1000000</f>
        <v>3.4324823062349989</v>
      </c>
      <c r="M70" s="143" t="s">
        <v>469</v>
      </c>
      <c r="N70" s="384">
        <f>N11*space_removal!M34/1000000</f>
        <v>2.3288341163000958</v>
      </c>
      <c r="O70" s="384">
        <f>O11*space_removal!N34/1000000</f>
        <v>6.4603460029747204</v>
      </c>
      <c r="P70" s="384">
        <f>P11*space_removal!O34/1000000</f>
        <v>1.2871808648381247</v>
      </c>
    </row>
    <row r="71" spans="1:16">
      <c r="A71" s="209" t="s">
        <v>470</v>
      </c>
      <c r="B71" s="384">
        <f>B12*space_removal!M35/1000000</f>
        <v>5.3639014891328847</v>
      </c>
      <c r="C71" s="384">
        <f>C12*space_removal!N35/1000000</f>
        <v>18.773655211965096</v>
      </c>
      <c r="D71" s="384">
        <f>D12*space_removal!O35/1000000</f>
        <v>2.6819507445664423</v>
      </c>
      <c r="G71" s="209" t="s">
        <v>470</v>
      </c>
      <c r="H71" s="384">
        <f>space_removal!M35*'building energy demand'!H12/1000000</f>
        <v>2.9441859284796057</v>
      </c>
      <c r="I71" s="384">
        <f>space_removal!N35*'building energy demand'!I12/1000000</f>
        <v>11.111222603229711</v>
      </c>
      <c r="J71" s="384">
        <f>space_removal!O35*'building energy demand'!J12/1000000</f>
        <v>1.3856745513593287</v>
      </c>
      <c r="M71" s="209" t="s">
        <v>470</v>
      </c>
      <c r="N71" s="384">
        <f>N12*space_removal!M35/1000000</f>
        <v>2.4197155606532794</v>
      </c>
      <c r="O71" s="384">
        <f>O12*space_removal!N35/1000000</f>
        <v>7.6624326087353838</v>
      </c>
      <c r="P71" s="384">
        <f>P12*space_removal!O35/1000000</f>
        <v>1.2962761932071141</v>
      </c>
    </row>
    <row r="72" spans="1:16">
      <c r="A72" s="203" t="s">
        <v>472</v>
      </c>
      <c r="B72" s="384">
        <f>B13*space_removal!M36/1000000</f>
        <v>4.8814437499999999</v>
      </c>
      <c r="C72" s="384">
        <f>C13*space_removal!N36/1000000</f>
        <v>17.085053125000002</v>
      </c>
      <c r="D72" s="384">
        <f>D13*space_removal!O36/1000000</f>
        <v>2.4407218749999999</v>
      </c>
      <c r="G72" s="203" t="s">
        <v>472</v>
      </c>
      <c r="H72" s="384">
        <f>space_removal!M36*'building energy demand'!H13/1000000</f>
        <v>2.6302367499999999</v>
      </c>
      <c r="I72" s="384">
        <f>space_removal!N36*'building energy demand'!I13/1000000</f>
        <v>9.9562309583333324</v>
      </c>
      <c r="J72" s="384">
        <f>space_removal!O36*'building energy demand'!J13/1000000</f>
        <v>1.2347181250000001</v>
      </c>
      <c r="M72" s="203" t="s">
        <v>472</v>
      </c>
      <c r="N72" s="384">
        <f>N13*space_removal!M36/1000000</f>
        <v>2.251207</v>
      </c>
      <c r="O72" s="384">
        <f>O13*space_removal!N36/1000000</f>
        <v>7.1288221666666667</v>
      </c>
      <c r="P72" s="384">
        <f>P13*space_removal!O36/1000000</f>
        <v>1.20600375</v>
      </c>
    </row>
    <row r="73" spans="1:16">
      <c r="A73" s="203" t="s">
        <v>473</v>
      </c>
      <c r="B73" s="384">
        <f>B14*space_removal!M37/1000000</f>
        <v>0</v>
      </c>
      <c r="C73" s="384">
        <f>C14*space_removal!N37/1000000</f>
        <v>0</v>
      </c>
      <c r="D73" s="384">
        <f>D14*space_removal!O37/1000000</f>
        <v>0</v>
      </c>
      <c r="G73" s="203" t="s">
        <v>473</v>
      </c>
      <c r="H73" s="384">
        <f>space_removal!M37*'building energy demand'!H14/1000000</f>
        <v>0</v>
      </c>
      <c r="I73" s="384">
        <f>space_removal!N37*'building energy demand'!I14/1000000</f>
        <v>0</v>
      </c>
      <c r="J73" s="384">
        <f>space_removal!O37*'building energy demand'!J14/1000000</f>
        <v>0</v>
      </c>
      <c r="M73" s="203" t="s">
        <v>473</v>
      </c>
      <c r="N73" s="384">
        <f>N14*space_removal!M37/1000000</f>
        <v>0</v>
      </c>
      <c r="O73" s="384">
        <f>O14*space_removal!N37/1000000</f>
        <v>0</v>
      </c>
      <c r="P73" s="384">
        <f>P14*space_removal!O37/1000000</f>
        <v>0</v>
      </c>
    </row>
    <row r="74" spans="1:16">
      <c r="A74" s="203" t="s">
        <v>474</v>
      </c>
      <c r="B74" s="384">
        <f>B15*space_removal!M38/1000000</f>
        <v>0</v>
      </c>
      <c r="C74" s="384">
        <f>C15*space_removal!N38/1000000</f>
        <v>0</v>
      </c>
      <c r="D74" s="384">
        <f>D15*space_removal!O38/1000000</f>
        <v>0</v>
      </c>
      <c r="G74" s="203" t="s">
        <v>474</v>
      </c>
      <c r="H74" s="384">
        <f>space_removal!M38*'building energy demand'!H15/1000000</f>
        <v>0</v>
      </c>
      <c r="I74" s="384">
        <f>space_removal!N38*'building energy demand'!I15/1000000</f>
        <v>0</v>
      </c>
      <c r="J74" s="384">
        <f>space_removal!O38*'building energy demand'!J15/1000000</f>
        <v>0</v>
      </c>
      <c r="M74" s="203" t="s">
        <v>474</v>
      </c>
      <c r="N74" s="384">
        <f>N15*space_removal!M38/1000000</f>
        <v>0</v>
      </c>
      <c r="O74" s="384">
        <f>O15*space_removal!N38/1000000</f>
        <v>0</v>
      </c>
      <c r="P74" s="384">
        <f>P15*space_removal!O38/1000000</f>
        <v>0</v>
      </c>
    </row>
    <row r="75" spans="1:16">
      <c r="A75" s="203" t="s">
        <v>475</v>
      </c>
      <c r="B75" s="384">
        <f>B16*space_removal!M39/1000000</f>
        <v>0</v>
      </c>
      <c r="C75" s="384">
        <f>C16*space_removal!N39/1000000</f>
        <v>0</v>
      </c>
      <c r="D75" s="384">
        <f>D16*space_removal!O39/1000000</f>
        <v>0</v>
      </c>
      <c r="G75" s="203" t="s">
        <v>475</v>
      </c>
      <c r="H75" s="384">
        <f>space_removal!M39*'building energy demand'!H16/1000000</f>
        <v>0</v>
      </c>
      <c r="I75" s="384">
        <f>space_removal!N39*'building energy demand'!I16/1000000</f>
        <v>0</v>
      </c>
      <c r="J75" s="384">
        <f>space_removal!O39*'building energy demand'!J16/1000000</f>
        <v>0</v>
      </c>
      <c r="M75" s="203" t="s">
        <v>475</v>
      </c>
      <c r="N75" s="384">
        <f>N16*space_removal!M39/1000000</f>
        <v>0</v>
      </c>
      <c r="O75" s="384">
        <f>O16*space_removal!N39/1000000</f>
        <v>0</v>
      </c>
      <c r="P75" s="384">
        <f>P16*space_removal!O39/1000000</f>
        <v>0</v>
      </c>
    </row>
    <row r="76" spans="1:16">
      <c r="A76" s="203" t="s">
        <v>476</v>
      </c>
      <c r="B76" s="384">
        <f>B17*space_removal!M40/1000000</f>
        <v>0</v>
      </c>
      <c r="C76" s="384">
        <f>C17*space_removal!N40/1000000</f>
        <v>0</v>
      </c>
      <c r="D76" s="384">
        <f>D17*space_removal!O40/1000000</f>
        <v>0</v>
      </c>
      <c r="G76" s="203" t="s">
        <v>476</v>
      </c>
      <c r="H76" s="384">
        <f>space_removal!M40*'building energy demand'!H17/1000000</f>
        <v>0</v>
      </c>
      <c r="I76" s="384">
        <f>space_removal!N40*'building energy demand'!I17/1000000</f>
        <v>0</v>
      </c>
      <c r="J76" s="384">
        <f>space_removal!O40*'building energy demand'!J17/1000000</f>
        <v>0</v>
      </c>
      <c r="M76" s="203" t="s">
        <v>476</v>
      </c>
      <c r="N76" s="384">
        <f>N17*space_removal!M40/1000000</f>
        <v>0</v>
      </c>
      <c r="O76" s="384">
        <f>O17*space_removal!N40/1000000</f>
        <v>0</v>
      </c>
      <c r="P76" s="384">
        <f>P17*space_removal!O40/1000000</f>
        <v>0</v>
      </c>
    </row>
    <row r="80" spans="1:16">
      <c r="A80" s="143">
        <v>2035</v>
      </c>
      <c r="B80" s="143" t="s">
        <v>459</v>
      </c>
      <c r="H80" s="143" t="s">
        <v>525</v>
      </c>
      <c r="N80" s="143" t="s">
        <v>312</v>
      </c>
    </row>
    <row r="81" spans="1:16">
      <c r="A81" s="143" t="s">
        <v>281</v>
      </c>
      <c r="B81" s="143" t="s">
        <v>453</v>
      </c>
      <c r="C81" s="143" t="s">
        <v>454</v>
      </c>
      <c r="D81" s="143" t="s">
        <v>455</v>
      </c>
      <c r="H81" s="143" t="s">
        <v>453</v>
      </c>
      <c r="I81" s="143" t="s">
        <v>454</v>
      </c>
      <c r="J81" s="143" t="s">
        <v>455</v>
      </c>
      <c r="N81" s="143" t="s">
        <v>453</v>
      </c>
      <c r="O81" s="143" t="s">
        <v>454</v>
      </c>
      <c r="P81" s="143" t="s">
        <v>455</v>
      </c>
    </row>
    <row r="82" spans="1:16">
      <c r="A82" s="186" t="s">
        <v>461</v>
      </c>
      <c r="B82" s="384">
        <f>B3*space_removal!M48/1000000</f>
        <v>0</v>
      </c>
      <c r="C82" s="384">
        <f>C3*space_removal!N48/1000000</f>
        <v>0</v>
      </c>
      <c r="D82" s="384">
        <f>D3*space_removal!O48/1000000</f>
        <v>0</v>
      </c>
      <c r="G82" s="186" t="s">
        <v>461</v>
      </c>
      <c r="H82" s="384">
        <f>H3*space_removal!M48/1000000</f>
        <v>0</v>
      </c>
      <c r="I82" s="384">
        <f>I3*space_removal!N48/1000000</f>
        <v>0</v>
      </c>
      <c r="J82" s="384">
        <f>J3*space_removal!O48/1000000</f>
        <v>0</v>
      </c>
      <c r="M82" s="186" t="s">
        <v>461</v>
      </c>
      <c r="N82" s="384">
        <f>N3*space_removal!M48/1000000</f>
        <v>0</v>
      </c>
      <c r="O82" s="384">
        <f>O3*space_removal!N48/1000000</f>
        <v>0</v>
      </c>
      <c r="P82" s="384">
        <f>P3*space_removal!O48/1000000</f>
        <v>0</v>
      </c>
    </row>
    <row r="83" spans="1:16">
      <c r="A83" s="143" t="s">
        <v>462</v>
      </c>
      <c r="B83" s="384">
        <f>B4*space_removal!M49/1000000</f>
        <v>0</v>
      </c>
      <c r="C83" s="384">
        <f>C4*space_removal!N49/1000000</f>
        <v>0</v>
      </c>
      <c r="D83" s="384">
        <f>D4*space_removal!O49/1000000</f>
        <v>0</v>
      </c>
      <c r="G83" s="143" t="s">
        <v>462</v>
      </c>
      <c r="H83" s="384">
        <f>H4*space_removal!M49/1000000</f>
        <v>0</v>
      </c>
      <c r="I83" s="384">
        <f>I4*space_removal!N49/1000000</f>
        <v>0</v>
      </c>
      <c r="J83" s="384">
        <f>J4*space_removal!O49/1000000</f>
        <v>0</v>
      </c>
      <c r="M83" s="143" t="s">
        <v>462</v>
      </c>
      <c r="N83" s="384">
        <f>N4*space_removal!M49/1000000</f>
        <v>0</v>
      </c>
      <c r="O83" s="384">
        <f>O4*space_removal!N49/1000000</f>
        <v>0</v>
      </c>
      <c r="P83" s="384">
        <f>P4*space_removal!O49/1000000</f>
        <v>0</v>
      </c>
    </row>
    <row r="84" spans="1:16">
      <c r="A84" s="143" t="s">
        <v>463</v>
      </c>
      <c r="B84" s="384">
        <f>B5*space_removal!M50/1000000</f>
        <v>0</v>
      </c>
      <c r="C84" s="384">
        <f>C5*space_removal!N50/1000000</f>
        <v>0</v>
      </c>
      <c r="D84" s="384">
        <f>D5*space_removal!O50/1000000</f>
        <v>0</v>
      </c>
      <c r="G84" s="143" t="s">
        <v>463</v>
      </c>
      <c r="H84" s="384">
        <f>H5*space_removal!M50/1000000</f>
        <v>0</v>
      </c>
      <c r="I84" s="384">
        <f>I5*space_removal!N50/1000000</f>
        <v>0</v>
      </c>
      <c r="J84" s="384">
        <f>J5*space_removal!O50/1000000</f>
        <v>0</v>
      </c>
      <c r="M84" s="143" t="s">
        <v>463</v>
      </c>
      <c r="N84" s="384">
        <f>N5*space_removal!M50/1000000</f>
        <v>0</v>
      </c>
      <c r="O84" s="384">
        <f>O5*space_removal!N50/1000000</f>
        <v>0</v>
      </c>
      <c r="P84" s="384">
        <f>P5*space_removal!O50/1000000</f>
        <v>0</v>
      </c>
    </row>
    <row r="85" spans="1:16">
      <c r="A85" s="143" t="s">
        <v>464</v>
      </c>
      <c r="B85" s="384">
        <f>B6*space_removal!M51/1000000</f>
        <v>0</v>
      </c>
      <c r="C85" s="384">
        <f>C6*space_removal!N51/1000000</f>
        <v>0</v>
      </c>
      <c r="D85" s="384">
        <f>D6*space_removal!O51/1000000</f>
        <v>0</v>
      </c>
      <c r="G85" s="143" t="s">
        <v>464</v>
      </c>
      <c r="H85" s="384">
        <f>H6*space_removal!M51/1000000</f>
        <v>0</v>
      </c>
      <c r="I85" s="384">
        <f>I6*space_removal!N51/1000000</f>
        <v>0</v>
      </c>
      <c r="J85" s="384">
        <f>J6*space_removal!O51/1000000</f>
        <v>0</v>
      </c>
      <c r="M85" s="143" t="s">
        <v>464</v>
      </c>
      <c r="N85" s="384">
        <f>N6*space_removal!M51/1000000</f>
        <v>0</v>
      </c>
      <c r="O85" s="384">
        <f>O6*space_removal!N51/1000000</f>
        <v>0</v>
      </c>
      <c r="P85" s="384">
        <f>P6*space_removal!O51/1000000</f>
        <v>0</v>
      </c>
    </row>
    <row r="86" spans="1:16">
      <c r="A86" s="143" t="s">
        <v>465</v>
      </c>
      <c r="B86" s="384">
        <f>B7*space_removal!M52/1000000</f>
        <v>9.4000718658087692</v>
      </c>
      <c r="C86" s="384">
        <f>C7*space_removal!N52/1000000</f>
        <v>8.0530256995355121</v>
      </c>
      <c r="D86" s="384">
        <f>D7*space_removal!O52/1000000</f>
        <v>0.14389007957332675</v>
      </c>
      <c r="G86" s="143" t="s">
        <v>465</v>
      </c>
      <c r="H86" s="384">
        <f>H7*space_removal!M52/1000000</f>
        <v>6.8535270729512705</v>
      </c>
      <c r="I86" s="384">
        <f>I7*space_removal!N52/1000000</f>
        <v>5.8032549095506631</v>
      </c>
      <c r="J86" s="384">
        <f>J7*space_removal!O52/1000000</f>
        <v>0.10596055775646553</v>
      </c>
      <c r="M86" s="143" t="s">
        <v>465</v>
      </c>
      <c r="N86" s="384">
        <f>N7*space_removal!M52/1000000</f>
        <v>2.5465447928574991</v>
      </c>
      <c r="O86" s="384">
        <f>O7*space_removal!N52/1000000</f>
        <v>2.2497707899848494</v>
      </c>
      <c r="P86" s="384">
        <f>P7*space_removal!O52/1000000</f>
        <v>3.7929521816861225E-2</v>
      </c>
    </row>
    <row r="87" spans="1:16">
      <c r="A87" s="143" t="s">
        <v>466</v>
      </c>
      <c r="B87" s="384">
        <f>B8*space_removal!M53/1000000</f>
        <v>7.7893439999999998</v>
      </c>
      <c r="C87" s="384">
        <f>C8*space_removal!N53/1000000</f>
        <v>24.081541999999999</v>
      </c>
      <c r="D87" s="384">
        <f>D8*space_removal!O53/1000000</f>
        <v>4.4308034999999997</v>
      </c>
      <c r="G87" s="143" t="s">
        <v>466</v>
      </c>
      <c r="H87" s="384">
        <f>H8*space_removal!M53/1000000</f>
        <v>5.6520239999999999</v>
      </c>
      <c r="I87" s="384">
        <f>I8*space_removal!N53/1000000</f>
        <v>17.252448000000001</v>
      </c>
      <c r="J87" s="384">
        <f>J8*space_removal!O53/1000000</f>
        <v>3.2042834999999998</v>
      </c>
      <c r="M87" s="143" t="s">
        <v>466</v>
      </c>
      <c r="N87" s="384">
        <f>N8*space_removal!M53/1000000</f>
        <v>2.1373199999999999</v>
      </c>
      <c r="O87" s="384">
        <f>O8*space_removal!N53/1000000</f>
        <v>6.8290940000000004</v>
      </c>
      <c r="P87" s="384">
        <f>P8*space_removal!O53/1000000</f>
        <v>1.2265200000000001</v>
      </c>
    </row>
    <row r="88" spans="1:16">
      <c r="A88" s="143" t="s">
        <v>467</v>
      </c>
      <c r="B88" s="384">
        <f>B9*space_removal!M54/1000000</f>
        <v>7.7893439999999998</v>
      </c>
      <c r="C88" s="384">
        <f>C9*space_removal!N54/1000000</f>
        <v>24.081541999999999</v>
      </c>
      <c r="D88" s="384">
        <f>D9*space_removal!O54/1000000</f>
        <v>4.4308034999999997</v>
      </c>
      <c r="G88" s="143" t="s">
        <v>467</v>
      </c>
      <c r="H88" s="384">
        <f>H9*space_removal!M54/1000000</f>
        <v>5.6995199999999997</v>
      </c>
      <c r="I88" s="384">
        <f>I9*space_removal!N54/1000000</f>
        <v>17.252448000000001</v>
      </c>
      <c r="J88" s="384">
        <f>J9*space_removal!O54/1000000</f>
        <v>3.2553885</v>
      </c>
      <c r="M88" s="143" t="s">
        <v>467</v>
      </c>
      <c r="N88" s="384">
        <f>N9*space_removal!M54/1000000</f>
        <v>2.0898240000000001</v>
      </c>
      <c r="O88" s="384">
        <f>O9*space_removal!N54/1000000</f>
        <v>6.8290940000000004</v>
      </c>
      <c r="P88" s="384">
        <f>P9*space_removal!O54/1000000</f>
        <v>1.1754150000000001</v>
      </c>
    </row>
    <row r="89" spans="1:16">
      <c r="A89" s="143" t="s">
        <v>468</v>
      </c>
      <c r="B89" s="384">
        <f>B10*space_removal!M55/1000000</f>
        <v>8.3172647010717711</v>
      </c>
      <c r="C89" s="384">
        <f>C10*space_removal!N55/1000000</f>
        <v>20.911119956997123</v>
      </c>
      <c r="D89" s="384">
        <f>D10*space_removal!O55/1000000</f>
        <v>4.7196631710731234</v>
      </c>
      <c r="G89" s="143" t="s">
        <v>468</v>
      </c>
      <c r="H89" s="384">
        <f>H10*space_removal!M55/1000000</f>
        <v>5.9329821534311966</v>
      </c>
      <c r="I89" s="384">
        <f>I10*space_removal!N55/1000000</f>
        <v>14.450773954022401</v>
      </c>
      <c r="J89" s="384">
        <f>J10*space_removal!O55/1000000</f>
        <v>3.4324823062349989</v>
      </c>
      <c r="M89" s="143" t="s">
        <v>468</v>
      </c>
      <c r="N89" s="384">
        <f>N10*space_removal!M55/1000000</f>
        <v>2.3842825476405745</v>
      </c>
      <c r="O89" s="384">
        <f>O10*space_removal!N55/1000000</f>
        <v>6.4603460029747204</v>
      </c>
      <c r="P89" s="384">
        <f>P10*space_removal!O55/1000000</f>
        <v>1.2871808648381247</v>
      </c>
    </row>
    <row r="90" spans="1:16">
      <c r="A90" s="143" t="s">
        <v>469</v>
      </c>
      <c r="B90" s="384">
        <f>B11*space_removal!M56/1000000</f>
        <v>8.3172647010717711</v>
      </c>
      <c r="C90" s="384">
        <f>C11*space_removal!N56/1000000</f>
        <v>20.911119956997123</v>
      </c>
      <c r="D90" s="384">
        <f>D11*space_removal!O56/1000000</f>
        <v>4.7196631710731234</v>
      </c>
      <c r="G90" s="143" t="s">
        <v>469</v>
      </c>
      <c r="H90" s="384">
        <f>H11*space_removal!M56/1000000</f>
        <v>5.9884305847716757</v>
      </c>
      <c r="I90" s="384">
        <f>I11*space_removal!N56/1000000</f>
        <v>14.450773954022401</v>
      </c>
      <c r="J90" s="384">
        <f>J11*space_removal!O56/1000000</f>
        <v>3.4324823062349989</v>
      </c>
      <c r="M90" s="143" t="s">
        <v>469</v>
      </c>
      <c r="N90" s="384">
        <f>N11*space_removal!M56/1000000</f>
        <v>2.3288341163000958</v>
      </c>
      <c r="O90" s="384">
        <f>O11*space_removal!N56/1000000</f>
        <v>6.4603460029747204</v>
      </c>
      <c r="P90" s="384">
        <f>P11*space_removal!O56/1000000</f>
        <v>1.2871808648381247</v>
      </c>
    </row>
    <row r="91" spans="1:16">
      <c r="A91" s="209" t="s">
        <v>470</v>
      </c>
      <c r="B91" s="384">
        <f>B12*space_removal!M57/1000000</f>
        <v>5.3639014891328847</v>
      </c>
      <c r="C91" s="384">
        <f>C12*space_removal!N57/1000000</f>
        <v>18.773655211965096</v>
      </c>
      <c r="D91" s="384">
        <f>D12*space_removal!O57/1000000</f>
        <v>2.6819507445664423</v>
      </c>
      <c r="G91" s="209" t="s">
        <v>470</v>
      </c>
      <c r="H91" s="384">
        <f>H12*space_removal!M57/1000000</f>
        <v>2.9441859284796057</v>
      </c>
      <c r="I91" s="384">
        <f>I12*space_removal!N57/1000000</f>
        <v>11.111222603229711</v>
      </c>
      <c r="J91" s="384">
        <f>J12*space_removal!O57/1000000</f>
        <v>1.3856745513593287</v>
      </c>
      <c r="M91" s="209" t="s">
        <v>470</v>
      </c>
      <c r="N91" s="384">
        <f>N12*space_removal!M57/1000000</f>
        <v>2.4197155606532794</v>
      </c>
      <c r="O91" s="384">
        <f>O12*space_removal!N57/1000000</f>
        <v>7.6624326087353838</v>
      </c>
      <c r="P91" s="384">
        <f>P12*space_removal!O57/1000000</f>
        <v>1.2962761932071141</v>
      </c>
    </row>
    <row r="92" spans="1:16">
      <c r="A92" s="203" t="s">
        <v>472</v>
      </c>
      <c r="B92" s="384">
        <f>B13*space_removal!M58/1000000</f>
        <v>4.8814437499999999</v>
      </c>
      <c r="C92" s="384">
        <f>C13*space_removal!N58/1000000</f>
        <v>17.085053125000002</v>
      </c>
      <c r="D92" s="384">
        <f>D13*space_removal!O58/1000000</f>
        <v>2.4407218749999999</v>
      </c>
      <c r="G92" s="203" t="s">
        <v>472</v>
      </c>
      <c r="H92" s="384">
        <f>H13*space_removal!M58/1000000</f>
        <v>2.6302367499999999</v>
      </c>
      <c r="I92" s="384">
        <f>I13*space_removal!N58/1000000</f>
        <v>9.9562309583333324</v>
      </c>
      <c r="J92" s="384">
        <f>J13*space_removal!O58/1000000</f>
        <v>1.2347181250000001</v>
      </c>
      <c r="M92" s="203" t="s">
        <v>472</v>
      </c>
      <c r="N92" s="384">
        <f>N13*space_removal!M58/1000000</f>
        <v>2.251207</v>
      </c>
      <c r="O92" s="384">
        <f>O13*space_removal!N58/1000000</f>
        <v>7.1288221666666667</v>
      </c>
      <c r="P92" s="384">
        <f>P13*space_removal!O58/1000000</f>
        <v>1.20600375</v>
      </c>
    </row>
    <row r="93" spans="1:16">
      <c r="A93" s="203" t="s">
        <v>473</v>
      </c>
      <c r="B93" s="384">
        <f>B14*space_removal!M59/1000000</f>
        <v>4.0977999999999932</v>
      </c>
      <c r="C93" s="384">
        <f>C14*space_removal!N59/1000000</f>
        <v>14.342299999999971</v>
      </c>
      <c r="D93" s="384">
        <f>D14*space_removal!O59/1000000</f>
        <v>2.0488999999999966</v>
      </c>
      <c r="G93" s="203" t="s">
        <v>473</v>
      </c>
      <c r="H93" s="384">
        <f>H14*space_removal!M59/1000000</f>
        <v>2.1615894999999963</v>
      </c>
      <c r="I93" s="384">
        <f>I14*space_removal!N59/1000000</f>
        <v>8.210966749999983</v>
      </c>
      <c r="J93" s="384">
        <f>J14*space_removal!O59/1000000</f>
        <v>1.0116443749999982</v>
      </c>
      <c r="M93" s="203" t="s">
        <v>473</v>
      </c>
      <c r="N93" s="384">
        <f>N14*space_removal!M59/1000000</f>
        <v>1.9362104999999969</v>
      </c>
      <c r="O93" s="384">
        <f>O14*space_removal!N59/1000000</f>
        <v>6.1313332499999884</v>
      </c>
      <c r="P93" s="384">
        <f>P14*space_removal!O59/1000000</f>
        <v>1.0372556249999982</v>
      </c>
    </row>
    <row r="94" spans="1:16">
      <c r="A94" s="203" t="s">
        <v>474</v>
      </c>
      <c r="B94" s="384">
        <f>B15*space_removal!M60/1000000</f>
        <v>0</v>
      </c>
      <c r="C94" s="384">
        <f>C15*space_removal!N60/1000000</f>
        <v>0</v>
      </c>
      <c r="D94" s="384">
        <f>D15*space_removal!O60/1000000</f>
        <v>0</v>
      </c>
      <c r="G94" s="203" t="s">
        <v>474</v>
      </c>
      <c r="H94" s="384">
        <f>H15*space_removal!M60/1000000</f>
        <v>0</v>
      </c>
      <c r="I94" s="384">
        <f>I15*space_removal!N60/1000000</f>
        <v>0</v>
      </c>
      <c r="J94" s="384">
        <f>J15*space_removal!O60/1000000</f>
        <v>0</v>
      </c>
      <c r="M94" s="203" t="s">
        <v>474</v>
      </c>
      <c r="N94" s="384">
        <f>N15*space_removal!M60/1000000</f>
        <v>0</v>
      </c>
      <c r="O94" s="384">
        <f>O15*space_removal!N60/1000000</f>
        <v>0</v>
      </c>
      <c r="P94" s="384">
        <f>P15*space_removal!O60/1000000</f>
        <v>0</v>
      </c>
    </row>
    <row r="95" spans="1:16">
      <c r="A95" s="203" t="s">
        <v>475</v>
      </c>
      <c r="B95" s="384">
        <f>B16*space_removal!M61/1000000</f>
        <v>0</v>
      </c>
      <c r="C95" s="384">
        <f>C16*space_removal!N61/1000000</f>
        <v>0</v>
      </c>
      <c r="D95" s="384">
        <f>D16*space_removal!O61/1000000</f>
        <v>0</v>
      </c>
      <c r="G95" s="203" t="s">
        <v>475</v>
      </c>
      <c r="H95" s="384">
        <f>H16*space_removal!M61/1000000</f>
        <v>0</v>
      </c>
      <c r="I95" s="384">
        <f>I16*space_removal!N61/1000000</f>
        <v>0</v>
      </c>
      <c r="J95" s="384">
        <f>J16*space_removal!O61/1000000</f>
        <v>0</v>
      </c>
      <c r="M95" s="203" t="s">
        <v>475</v>
      </c>
      <c r="N95" s="384">
        <f>N16*space_removal!M61/1000000</f>
        <v>0</v>
      </c>
      <c r="O95" s="384">
        <f>O16*space_removal!N61/1000000</f>
        <v>0</v>
      </c>
      <c r="P95" s="384">
        <f>P16*space_removal!O61/1000000</f>
        <v>0</v>
      </c>
    </row>
    <row r="96" spans="1:16">
      <c r="A96" s="203" t="s">
        <v>476</v>
      </c>
      <c r="B96" s="384">
        <f>B17*space_removal!M62/1000000</f>
        <v>0</v>
      </c>
      <c r="C96" s="384">
        <f>C17*space_removal!N62/1000000</f>
        <v>0</v>
      </c>
      <c r="D96" s="384">
        <f>D17*space_removal!O62/1000000</f>
        <v>0</v>
      </c>
      <c r="G96" s="203" t="s">
        <v>476</v>
      </c>
      <c r="H96" s="384">
        <f>H17*space_removal!M62/1000000</f>
        <v>0</v>
      </c>
      <c r="I96" s="384">
        <f>I17*space_removal!N62/1000000</f>
        <v>0</v>
      </c>
      <c r="J96" s="384">
        <f>J17*space_removal!O62/1000000</f>
        <v>0</v>
      </c>
      <c r="M96" s="203" t="s">
        <v>476</v>
      </c>
      <c r="N96" s="384">
        <f>N17*space_removal!M62/1000000</f>
        <v>0</v>
      </c>
      <c r="O96" s="384">
        <f>O17*space_removal!N62/1000000</f>
        <v>0</v>
      </c>
      <c r="P96" s="384">
        <f>P17*space_removal!O62/1000000</f>
        <v>0</v>
      </c>
    </row>
    <row r="100" spans="1:16">
      <c r="A100" s="143">
        <v>2040</v>
      </c>
      <c r="B100" s="143" t="s">
        <v>459</v>
      </c>
      <c r="H100" s="143" t="s">
        <v>525</v>
      </c>
      <c r="N100" s="143" t="s">
        <v>312</v>
      </c>
    </row>
    <row r="101" spans="1:16">
      <c r="A101" s="143" t="s">
        <v>281</v>
      </c>
      <c r="B101" s="143" t="s">
        <v>453</v>
      </c>
      <c r="C101" s="143" t="s">
        <v>454</v>
      </c>
      <c r="D101" s="143" t="s">
        <v>455</v>
      </c>
      <c r="H101" s="143" t="s">
        <v>453</v>
      </c>
      <c r="I101" s="143" t="s">
        <v>454</v>
      </c>
      <c r="J101" s="143" t="s">
        <v>455</v>
      </c>
      <c r="N101" s="143" t="s">
        <v>453</v>
      </c>
      <c r="O101" s="143" t="s">
        <v>454</v>
      </c>
      <c r="P101" s="143" t="s">
        <v>455</v>
      </c>
    </row>
    <row r="102" spans="1:16">
      <c r="A102" s="186" t="s">
        <v>461</v>
      </c>
      <c r="B102" s="384">
        <f>B3*space_removal!M70/1000000</f>
        <v>0</v>
      </c>
      <c r="C102" s="384">
        <f>C3*space_removal!N70/1000000</f>
        <v>0</v>
      </c>
      <c r="D102" s="384">
        <f>D3*space_removal!O70/1000000</f>
        <v>0</v>
      </c>
      <c r="G102" s="186" t="s">
        <v>461</v>
      </c>
      <c r="H102" s="384">
        <f>H3*space_removal!M70/1000000</f>
        <v>0</v>
      </c>
      <c r="I102" s="384">
        <f>I3*space_removal!N70/1000000</f>
        <v>0</v>
      </c>
      <c r="J102" s="384">
        <f>J3*space_removal!O70/1000000</f>
        <v>0</v>
      </c>
      <c r="M102" s="186" t="s">
        <v>461</v>
      </c>
      <c r="N102" s="384">
        <f>N3*space_removal!M70/1000000</f>
        <v>0</v>
      </c>
      <c r="O102" s="384">
        <f>O3*space_removal!N70/1000000</f>
        <v>0</v>
      </c>
      <c r="P102" s="384">
        <f>P3*space_removal!O70/1000000</f>
        <v>0</v>
      </c>
    </row>
    <row r="103" spans="1:16">
      <c r="A103" s="143" t="s">
        <v>462</v>
      </c>
      <c r="B103" s="384">
        <f>B4*space_removal!M71/1000000</f>
        <v>0</v>
      </c>
      <c r="C103" s="384">
        <f>C4*space_removal!N71/1000000</f>
        <v>0</v>
      </c>
      <c r="D103" s="384">
        <f>D4*space_removal!O71/1000000</f>
        <v>0</v>
      </c>
      <c r="G103" s="143" t="s">
        <v>462</v>
      </c>
      <c r="H103" s="384">
        <f>H4*space_removal!M71/1000000</f>
        <v>0</v>
      </c>
      <c r="I103" s="384">
        <f>I4*space_removal!N71/1000000</f>
        <v>0</v>
      </c>
      <c r="J103" s="384">
        <f>J4*space_removal!O71/1000000</f>
        <v>0</v>
      </c>
      <c r="M103" s="143" t="s">
        <v>462</v>
      </c>
      <c r="N103" s="384">
        <f>N4*space_removal!M71/1000000</f>
        <v>0</v>
      </c>
      <c r="O103" s="384">
        <f>O4*space_removal!N71/1000000</f>
        <v>0</v>
      </c>
      <c r="P103" s="384">
        <f>P4*space_removal!O71/1000000</f>
        <v>0</v>
      </c>
    </row>
    <row r="104" spans="1:16">
      <c r="A104" s="143" t="s">
        <v>463</v>
      </c>
      <c r="B104" s="384">
        <f>B5*space_removal!M72/1000000</f>
        <v>0</v>
      </c>
      <c r="C104" s="384">
        <f>C5*space_removal!N72/1000000</f>
        <v>0</v>
      </c>
      <c r="D104" s="384">
        <f>D5*space_removal!O72/1000000</f>
        <v>0</v>
      </c>
      <c r="G104" s="143" t="s">
        <v>463</v>
      </c>
      <c r="H104" s="384">
        <f>H5*space_removal!M72/1000000</f>
        <v>0</v>
      </c>
      <c r="I104" s="384">
        <f>I5*space_removal!N72/1000000</f>
        <v>0</v>
      </c>
      <c r="J104" s="384">
        <f>J5*space_removal!O72/1000000</f>
        <v>0</v>
      </c>
      <c r="M104" s="143" t="s">
        <v>463</v>
      </c>
      <c r="N104" s="384">
        <f>N5*space_removal!M72/1000000</f>
        <v>0</v>
      </c>
      <c r="O104" s="384">
        <f>O5*space_removal!N72/1000000</f>
        <v>0</v>
      </c>
      <c r="P104" s="384">
        <f>P5*space_removal!O72/1000000</f>
        <v>0</v>
      </c>
    </row>
    <row r="105" spans="1:16">
      <c r="A105" s="143" t="s">
        <v>464</v>
      </c>
      <c r="B105" s="384">
        <f>B6*space_removal!M73/1000000</f>
        <v>0</v>
      </c>
      <c r="C105" s="384">
        <f>C6*space_removal!N73/1000000</f>
        <v>0</v>
      </c>
      <c r="D105" s="384">
        <f>D6*space_removal!O73/1000000</f>
        <v>0</v>
      </c>
      <c r="G105" s="143" t="s">
        <v>464</v>
      </c>
      <c r="H105" s="384">
        <f>H6*space_removal!M73/1000000</f>
        <v>0</v>
      </c>
      <c r="I105" s="384">
        <f>I6*space_removal!N73/1000000</f>
        <v>0</v>
      </c>
      <c r="J105" s="384">
        <f>J6*space_removal!O73/1000000</f>
        <v>0</v>
      </c>
      <c r="M105" s="143" t="s">
        <v>464</v>
      </c>
      <c r="N105" s="384">
        <f>N6*space_removal!M73/1000000</f>
        <v>0</v>
      </c>
      <c r="O105" s="384">
        <f>O6*space_removal!N73/1000000</f>
        <v>0</v>
      </c>
      <c r="P105" s="384">
        <f>P6*space_removal!O73/1000000</f>
        <v>0</v>
      </c>
    </row>
    <row r="106" spans="1:16">
      <c r="A106" s="143" t="s">
        <v>465</v>
      </c>
      <c r="B106" s="384">
        <f>B7*space_removal!M74/1000000</f>
        <v>5.2457026158087681</v>
      </c>
      <c r="C106" s="384">
        <f>C7*space_removal!N74/1000000</f>
        <v>0</v>
      </c>
      <c r="D106" s="384">
        <f>D7*space_removal!O74/1000000</f>
        <v>0</v>
      </c>
      <c r="G106" s="143" t="s">
        <v>465</v>
      </c>
      <c r="H106" s="384">
        <f>H7*space_removal!M74/1000000</f>
        <v>3.8246053229512693</v>
      </c>
      <c r="I106" s="384">
        <f>I7*space_removal!N74/1000000</f>
        <v>0</v>
      </c>
      <c r="J106" s="384">
        <f>J7*space_removal!O74/1000000</f>
        <v>0</v>
      </c>
      <c r="M106" s="143" t="s">
        <v>465</v>
      </c>
      <c r="N106" s="384">
        <f>N7*space_removal!M74/1000000</f>
        <v>1.421097292857499</v>
      </c>
      <c r="O106" s="384">
        <f>O7*space_removal!N74/1000000</f>
        <v>0</v>
      </c>
      <c r="P106" s="384">
        <f>P7*space_removal!O74/1000000</f>
        <v>0</v>
      </c>
    </row>
    <row r="107" spans="1:16">
      <c r="A107" s="143" t="s">
        <v>466</v>
      </c>
      <c r="B107" s="384">
        <f>B8*space_removal!M75/1000000</f>
        <v>7.7893439999999998</v>
      </c>
      <c r="C107" s="384">
        <f>C8*space_removal!N75/1000000</f>
        <v>5.5837036886658851</v>
      </c>
      <c r="D107" s="384">
        <f>D8*space_removal!O75/1000000</f>
        <v>0.3282914751711421</v>
      </c>
      <c r="G107" s="143" t="s">
        <v>466</v>
      </c>
      <c r="H107" s="384">
        <f>H8*space_removal!M75/1000000</f>
        <v>5.6520239999999999</v>
      </c>
      <c r="I107" s="384">
        <f>I8*space_removal!N75/1000000</f>
        <v>4.0002653291934704</v>
      </c>
      <c r="J107" s="384">
        <f>J8*space_removal!O75/1000000</f>
        <v>0.2374149422517948</v>
      </c>
      <c r="M107" s="143" t="s">
        <v>466</v>
      </c>
      <c r="N107" s="384">
        <f>N8*space_removal!M75/1000000</f>
        <v>2.1373199999999999</v>
      </c>
      <c r="O107" s="384">
        <f>O8*space_removal!N75/1000000</f>
        <v>1.5834383594724151</v>
      </c>
      <c r="P107" s="384">
        <f>P8*space_removal!O75/1000000</f>
        <v>9.0876532919347289E-2</v>
      </c>
    </row>
    <row r="108" spans="1:16">
      <c r="A108" s="143" t="s">
        <v>467</v>
      </c>
      <c r="B108" s="384">
        <f>B9*space_removal!M76/1000000</f>
        <v>7.7893439999999998</v>
      </c>
      <c r="C108" s="384">
        <f>C9*space_removal!N76/1000000</f>
        <v>24.081541999999999</v>
      </c>
      <c r="D108" s="384">
        <f>D9*space_removal!O76/1000000</f>
        <v>4.4308034999999997</v>
      </c>
      <c r="G108" s="143" t="s">
        <v>467</v>
      </c>
      <c r="H108" s="384">
        <f>H9*space_removal!M76/1000000</f>
        <v>5.6995199999999997</v>
      </c>
      <c r="I108" s="384">
        <f>I9*space_removal!N76/1000000</f>
        <v>17.252448000000001</v>
      </c>
      <c r="J108" s="384">
        <f>J9*space_removal!O76/1000000</f>
        <v>3.2553885</v>
      </c>
      <c r="M108" s="143" t="s">
        <v>467</v>
      </c>
      <c r="N108" s="384">
        <f>N9*space_removal!M76/1000000</f>
        <v>2.0898240000000001</v>
      </c>
      <c r="O108" s="384">
        <f>O9*space_removal!N76/1000000</f>
        <v>6.8290940000000004</v>
      </c>
      <c r="P108" s="384">
        <f>P9*space_removal!O76/1000000</f>
        <v>1.1754150000000001</v>
      </c>
    </row>
    <row r="109" spans="1:16">
      <c r="A109" s="143" t="s">
        <v>468</v>
      </c>
      <c r="B109" s="384">
        <f>B10*space_removal!M77/1000000</f>
        <v>8.3172647010717711</v>
      </c>
      <c r="C109" s="384">
        <f>C10*space_removal!N77/1000000</f>
        <v>20.911119956997123</v>
      </c>
      <c r="D109" s="384">
        <f>D10*space_removal!O77/1000000</f>
        <v>4.7196631710731234</v>
      </c>
      <c r="G109" s="143" t="s">
        <v>468</v>
      </c>
      <c r="H109" s="384">
        <f>H10*space_removal!M77/1000000</f>
        <v>5.9329821534311966</v>
      </c>
      <c r="I109" s="384">
        <f>I10*space_removal!N77/1000000</f>
        <v>14.450773954022401</v>
      </c>
      <c r="J109" s="384">
        <f>J10*space_removal!O77/1000000</f>
        <v>3.4324823062349989</v>
      </c>
      <c r="M109" s="143" t="s">
        <v>468</v>
      </c>
      <c r="N109" s="384">
        <f>N10*space_removal!M77/1000000</f>
        <v>2.3842825476405745</v>
      </c>
      <c r="O109" s="384">
        <f>O10*space_removal!N77/1000000</f>
        <v>6.4603460029747204</v>
      </c>
      <c r="P109" s="384">
        <f>P10*space_removal!O77/1000000</f>
        <v>1.2871808648381247</v>
      </c>
    </row>
    <row r="110" spans="1:16">
      <c r="A110" s="143" t="s">
        <v>469</v>
      </c>
      <c r="B110" s="384">
        <f>B11*space_removal!M78/1000000</f>
        <v>8.3172647010717711</v>
      </c>
      <c r="C110" s="384">
        <f>C11*space_removal!N78/1000000</f>
        <v>20.911119956997123</v>
      </c>
      <c r="D110" s="384">
        <f>D11*space_removal!O78/1000000</f>
        <v>4.7196631710731234</v>
      </c>
      <c r="G110" s="143" t="s">
        <v>469</v>
      </c>
      <c r="H110" s="384">
        <f>H11*space_removal!M78/1000000</f>
        <v>5.9884305847716757</v>
      </c>
      <c r="I110" s="384">
        <f>I11*space_removal!N78/1000000</f>
        <v>14.450773954022401</v>
      </c>
      <c r="J110" s="384">
        <f>J11*space_removal!O78/1000000</f>
        <v>3.4324823062349989</v>
      </c>
      <c r="M110" s="143" t="s">
        <v>469</v>
      </c>
      <c r="N110" s="384">
        <f>N11*space_removal!M78/1000000</f>
        <v>2.3288341163000958</v>
      </c>
      <c r="O110" s="384">
        <f>O11*space_removal!N78/1000000</f>
        <v>6.4603460029747204</v>
      </c>
      <c r="P110" s="384">
        <f>P11*space_removal!O78/1000000</f>
        <v>1.2871808648381247</v>
      </c>
    </row>
    <row r="111" spans="1:16">
      <c r="A111" s="209" t="s">
        <v>470</v>
      </c>
      <c r="B111" s="384">
        <f>B12*space_removal!M79/1000000</f>
        <v>5.3639014891328847</v>
      </c>
      <c r="C111" s="384">
        <f>C12*space_removal!N79/1000000</f>
        <v>18.773655211965096</v>
      </c>
      <c r="D111" s="384">
        <f>D12*space_removal!O79/1000000</f>
        <v>2.6819507445664423</v>
      </c>
      <c r="G111" s="209" t="s">
        <v>470</v>
      </c>
      <c r="H111" s="384">
        <f>H12*space_removal!M79/1000000</f>
        <v>2.9441859284796057</v>
      </c>
      <c r="I111" s="384">
        <f>I12*space_removal!N79/1000000</f>
        <v>11.111222603229711</v>
      </c>
      <c r="J111" s="384">
        <f>J12*space_removal!O79/1000000</f>
        <v>1.3856745513593287</v>
      </c>
      <c r="M111" s="209" t="s">
        <v>470</v>
      </c>
      <c r="N111" s="384">
        <f>N12*space_removal!M79/1000000</f>
        <v>2.4197155606532794</v>
      </c>
      <c r="O111" s="384">
        <f>O12*space_removal!N79/1000000</f>
        <v>7.6624326087353838</v>
      </c>
      <c r="P111" s="384">
        <f>P12*space_removal!O79/1000000</f>
        <v>1.2962761932071141</v>
      </c>
    </row>
    <row r="112" spans="1:16">
      <c r="A112" s="203" t="s">
        <v>472</v>
      </c>
      <c r="B112" s="384">
        <f>B13*space_removal!M80/1000000</f>
        <v>4.8814437499999999</v>
      </c>
      <c r="C112" s="384">
        <f>C13*space_removal!N80/1000000</f>
        <v>17.085053125000002</v>
      </c>
      <c r="D112" s="384">
        <f>D13*space_removal!O80/1000000</f>
        <v>2.4407218749999999</v>
      </c>
      <c r="G112" s="203" t="s">
        <v>472</v>
      </c>
      <c r="H112" s="384">
        <f>H13*space_removal!M80/1000000</f>
        <v>2.6302367499999999</v>
      </c>
      <c r="I112" s="384">
        <f>I13*space_removal!N80/1000000</f>
        <v>9.9562309583333324</v>
      </c>
      <c r="J112" s="384">
        <f>J13*space_removal!O80/1000000</f>
        <v>1.2347181250000001</v>
      </c>
      <c r="M112" s="203" t="s">
        <v>472</v>
      </c>
      <c r="N112" s="384">
        <f>N13*space_removal!M80/1000000</f>
        <v>2.251207</v>
      </c>
      <c r="O112" s="384">
        <f>O13*space_removal!N80/1000000</f>
        <v>7.1288221666666667</v>
      </c>
      <c r="P112" s="384">
        <f>P13*space_removal!O80/1000000</f>
        <v>1.20600375</v>
      </c>
    </row>
    <row r="113" spans="1:16">
      <c r="A113" s="203" t="s">
        <v>473</v>
      </c>
      <c r="B113" s="384">
        <f>B14*space_removal!M81/1000000</f>
        <v>4.0977999999999932</v>
      </c>
      <c r="C113" s="384">
        <f>C14*space_removal!N81/1000000</f>
        <v>14.342299999999971</v>
      </c>
      <c r="D113" s="384">
        <f>D14*space_removal!O81/1000000</f>
        <v>2.0488999999999966</v>
      </c>
      <c r="G113" s="203" t="s">
        <v>473</v>
      </c>
      <c r="H113" s="384">
        <f>H14*space_removal!M81/1000000</f>
        <v>2.1615894999999963</v>
      </c>
      <c r="I113" s="384">
        <f>I14*space_removal!N81/1000000</f>
        <v>8.210966749999983</v>
      </c>
      <c r="J113" s="384">
        <f>J14*space_removal!O81/1000000</f>
        <v>1.0116443749999982</v>
      </c>
      <c r="M113" s="203" t="s">
        <v>473</v>
      </c>
      <c r="N113" s="384">
        <f>N14*space_removal!M81/1000000</f>
        <v>1.9362104999999969</v>
      </c>
      <c r="O113" s="384">
        <f>O14*space_removal!N81/1000000</f>
        <v>6.1313332499999884</v>
      </c>
      <c r="P113" s="384">
        <f>P14*space_removal!O81/1000000</f>
        <v>1.0372556249999982</v>
      </c>
    </row>
    <row r="114" spans="1:16">
      <c r="A114" s="203" t="s">
        <v>474</v>
      </c>
      <c r="B114" s="384">
        <f>B15*space_removal!M82/1000000</f>
        <v>3.6331750000000067</v>
      </c>
      <c r="C114" s="384">
        <f>C15*space_removal!N82/1000000</f>
        <v>12.716112500000023</v>
      </c>
      <c r="D114" s="384">
        <f>D15*space_removal!O82/1000000</f>
        <v>1.8165875000000034</v>
      </c>
      <c r="G114" s="203" t="s">
        <v>474</v>
      </c>
      <c r="H114" s="384">
        <f>H15*space_removal!M82/1000000</f>
        <v>1.7439240000000027</v>
      </c>
      <c r="I114" s="384">
        <f>I15*space_removal!N82/1000000</f>
        <v>6.7334843333333438</v>
      </c>
      <c r="J114" s="384">
        <f>J15*space_removal!O82/1000000</f>
        <v>0.80448875000000153</v>
      </c>
      <c r="M114" s="203" t="s">
        <v>474</v>
      </c>
      <c r="N114" s="384">
        <f>N15*space_removal!M82/1000000</f>
        <v>1.8892510000000038</v>
      </c>
      <c r="O114" s="384">
        <f>O15*space_removal!N82/1000000</f>
        <v>5.9826281666666778</v>
      </c>
      <c r="P114" s="384">
        <f>P15*space_removal!O82/1000000</f>
        <v>1.0120987500000018</v>
      </c>
    </row>
    <row r="115" spans="1:16">
      <c r="A115" s="203" t="s">
        <v>475</v>
      </c>
      <c r="B115" s="384">
        <f>B16*space_removal!M83/1000000</f>
        <v>0</v>
      </c>
      <c r="C115" s="384">
        <f>C16*space_removal!N83/1000000</f>
        <v>0</v>
      </c>
      <c r="D115" s="384">
        <f>D16*space_removal!O83/1000000</f>
        <v>0</v>
      </c>
      <c r="G115" s="203" t="s">
        <v>475</v>
      </c>
      <c r="H115" s="384">
        <f>H16*space_removal!M83/1000000</f>
        <v>0</v>
      </c>
      <c r="I115" s="384">
        <f>I16*space_removal!N83/1000000</f>
        <v>0</v>
      </c>
      <c r="J115" s="384">
        <f>J16*space_removal!O83/1000000</f>
        <v>0</v>
      </c>
      <c r="M115" s="203" t="s">
        <v>475</v>
      </c>
      <c r="N115" s="384">
        <f>N16*space_removal!M83/1000000</f>
        <v>0</v>
      </c>
      <c r="O115" s="384">
        <f>O16*space_removal!N83/1000000</f>
        <v>0</v>
      </c>
      <c r="P115" s="384">
        <f>P16*space_removal!O83/1000000</f>
        <v>0</v>
      </c>
    </row>
    <row r="116" spans="1:16">
      <c r="A116" s="203" t="s">
        <v>476</v>
      </c>
      <c r="B116" s="384">
        <f>B17*space_removal!M84/1000000</f>
        <v>0</v>
      </c>
      <c r="C116" s="384">
        <f>C17*space_removal!N84/1000000</f>
        <v>0</v>
      </c>
      <c r="D116" s="384">
        <f>D17*space_removal!O84/1000000</f>
        <v>0</v>
      </c>
      <c r="G116" s="203" t="s">
        <v>476</v>
      </c>
      <c r="H116" s="384">
        <f>H17*space_removal!M84/1000000</f>
        <v>0</v>
      </c>
      <c r="I116" s="384">
        <f>I17*space_removal!N84/1000000</f>
        <v>0</v>
      </c>
      <c r="J116" s="384">
        <f>J17*space_removal!O84/1000000</f>
        <v>0</v>
      </c>
      <c r="M116" s="203" t="s">
        <v>476</v>
      </c>
      <c r="N116" s="384">
        <f>N17*space_removal!M84/1000000</f>
        <v>0</v>
      </c>
      <c r="O116" s="384">
        <f>O17*space_removal!N84/1000000</f>
        <v>0</v>
      </c>
      <c r="P116" s="384">
        <f>P17*space_removal!O84/1000000</f>
        <v>0</v>
      </c>
    </row>
    <row r="120" spans="1:16">
      <c r="A120" s="143">
        <v>2045</v>
      </c>
      <c r="B120" s="143" t="s">
        <v>459</v>
      </c>
      <c r="H120" s="143" t="s">
        <v>525</v>
      </c>
      <c r="N120" s="143" t="s">
        <v>312</v>
      </c>
    </row>
    <row r="121" spans="1:16">
      <c r="A121" s="143" t="s">
        <v>281</v>
      </c>
      <c r="B121" s="143" t="s">
        <v>453</v>
      </c>
      <c r="C121" s="143" t="s">
        <v>454</v>
      </c>
      <c r="D121" s="143" t="s">
        <v>455</v>
      </c>
      <c r="H121" s="143" t="s">
        <v>453</v>
      </c>
      <c r="I121" s="143" t="s">
        <v>454</v>
      </c>
      <c r="J121" s="143" t="s">
        <v>455</v>
      </c>
      <c r="N121" s="143" t="s">
        <v>453</v>
      </c>
      <c r="O121" s="143" t="s">
        <v>454</v>
      </c>
      <c r="P121" s="143" t="s">
        <v>455</v>
      </c>
    </row>
    <row r="122" spans="1:16">
      <c r="A122" s="186" t="s">
        <v>461</v>
      </c>
      <c r="B122" s="384">
        <f>B3*space_removal!M92/1000000</f>
        <v>0</v>
      </c>
      <c r="C122" s="384">
        <f>C3*space_removal!N92/1000000</f>
        <v>0</v>
      </c>
      <c r="D122" s="384">
        <f>D3*space_removal!O92/1000000</f>
        <v>0</v>
      </c>
      <c r="G122" s="186" t="s">
        <v>461</v>
      </c>
      <c r="H122" s="384">
        <f>H3*space_removal!M92/1000000</f>
        <v>0</v>
      </c>
      <c r="I122" s="384">
        <f>I3*space_removal!N92/1000000</f>
        <v>0</v>
      </c>
      <c r="J122" s="384">
        <f>J3*space_removal!O92/1000000</f>
        <v>0</v>
      </c>
      <c r="M122" s="186" t="s">
        <v>461</v>
      </c>
      <c r="N122" s="384">
        <f>N3*space_removal!M92/1000000</f>
        <v>0</v>
      </c>
      <c r="O122" s="384">
        <f>O3*space_removal!N92/1000000</f>
        <v>0</v>
      </c>
      <c r="P122" s="384">
        <f>P3*space_removal!O92/1000000</f>
        <v>0</v>
      </c>
    </row>
    <row r="123" spans="1:16">
      <c r="A123" s="143" t="s">
        <v>462</v>
      </c>
      <c r="B123" s="384">
        <f>B4*space_removal!M93/1000000</f>
        <v>0</v>
      </c>
      <c r="C123" s="384">
        <f>C4*space_removal!N93/1000000</f>
        <v>0</v>
      </c>
      <c r="D123" s="384">
        <f>D4*space_removal!O93/1000000</f>
        <v>0</v>
      </c>
      <c r="G123" s="143" t="s">
        <v>462</v>
      </c>
      <c r="H123" s="384">
        <f>H4*space_removal!M93/1000000</f>
        <v>0</v>
      </c>
      <c r="I123" s="384">
        <f>I4*space_removal!N93/1000000</f>
        <v>0</v>
      </c>
      <c r="J123" s="384">
        <f>J4*space_removal!O93/1000000</f>
        <v>0</v>
      </c>
      <c r="M123" s="143" t="s">
        <v>462</v>
      </c>
      <c r="N123" s="384">
        <f>N4*space_removal!M93/1000000</f>
        <v>0</v>
      </c>
      <c r="O123" s="384">
        <f>O4*space_removal!N93/1000000</f>
        <v>0</v>
      </c>
      <c r="P123" s="384">
        <f>P4*space_removal!O93/1000000</f>
        <v>0</v>
      </c>
    </row>
    <row r="124" spans="1:16">
      <c r="A124" s="143" t="s">
        <v>463</v>
      </c>
      <c r="B124" s="384">
        <f>B5*space_removal!M94/1000000</f>
        <v>0</v>
      </c>
      <c r="C124" s="384">
        <f>C5*space_removal!N94/1000000</f>
        <v>0</v>
      </c>
      <c r="D124" s="384">
        <f>D5*space_removal!O94/1000000</f>
        <v>0</v>
      </c>
      <c r="G124" s="143" t="s">
        <v>463</v>
      </c>
      <c r="H124" s="384">
        <f>H5*space_removal!M94/1000000</f>
        <v>0</v>
      </c>
      <c r="I124" s="384">
        <f>I5*space_removal!N94/1000000</f>
        <v>0</v>
      </c>
      <c r="J124" s="384">
        <f>J5*space_removal!O94/1000000</f>
        <v>0</v>
      </c>
      <c r="M124" s="143" t="s">
        <v>463</v>
      </c>
      <c r="N124" s="384">
        <f>N5*space_removal!M94/1000000</f>
        <v>0</v>
      </c>
      <c r="O124" s="384">
        <f>O5*space_removal!N94/1000000</f>
        <v>0</v>
      </c>
      <c r="P124" s="384">
        <f>P5*space_removal!O94/1000000</f>
        <v>0</v>
      </c>
    </row>
    <row r="125" spans="1:16">
      <c r="A125" s="143" t="s">
        <v>464</v>
      </c>
      <c r="B125" s="384">
        <f>B6*space_removal!M95/1000000</f>
        <v>0</v>
      </c>
      <c r="C125" s="384">
        <f>C6*space_removal!N95/1000000</f>
        <v>0</v>
      </c>
      <c r="D125" s="384">
        <f>D6*space_removal!O95/1000000</f>
        <v>0</v>
      </c>
      <c r="G125" s="143" t="s">
        <v>464</v>
      </c>
      <c r="H125" s="384">
        <f>H6*space_removal!M95/1000000</f>
        <v>0</v>
      </c>
      <c r="I125" s="384">
        <f>I6*space_removal!N95/1000000</f>
        <v>0</v>
      </c>
      <c r="J125" s="384">
        <f>J6*space_removal!O95/1000000</f>
        <v>0</v>
      </c>
      <c r="M125" s="143" t="s">
        <v>464</v>
      </c>
      <c r="N125" s="384">
        <f>N6*space_removal!M95/1000000</f>
        <v>0</v>
      </c>
      <c r="O125" s="384">
        <f>O6*space_removal!N95/1000000</f>
        <v>0</v>
      </c>
      <c r="P125" s="384">
        <f>P6*space_removal!O95/1000000</f>
        <v>0</v>
      </c>
    </row>
    <row r="126" spans="1:16">
      <c r="A126" s="143" t="s">
        <v>465</v>
      </c>
      <c r="B126" s="384">
        <f>B7*space_removal!M96/1000000</f>
        <v>1.0670307408087685</v>
      </c>
      <c r="C126" s="384">
        <f>C7*space_removal!N96/1000000</f>
        <v>0</v>
      </c>
      <c r="D126" s="384">
        <f>D7*space_removal!O96/1000000</f>
        <v>0</v>
      </c>
      <c r="G126" s="143" t="s">
        <v>465</v>
      </c>
      <c r="H126" s="384">
        <f>H7*space_removal!M96/1000000</f>
        <v>0.77796469795126932</v>
      </c>
      <c r="I126" s="384">
        <f>I7*space_removal!N96/1000000</f>
        <v>0</v>
      </c>
      <c r="J126" s="384">
        <f>J7*space_removal!O96/1000000</f>
        <v>0</v>
      </c>
      <c r="M126" s="143" t="s">
        <v>465</v>
      </c>
      <c r="N126" s="384">
        <f>N7*space_removal!M96/1000000</f>
        <v>0.28906604285749909</v>
      </c>
      <c r="O126" s="384">
        <f>O7*space_removal!N96/1000000</f>
        <v>0</v>
      </c>
      <c r="P126" s="384">
        <f>P7*space_removal!O96/1000000</f>
        <v>0</v>
      </c>
    </row>
    <row r="127" spans="1:16">
      <c r="A127" s="143" t="s">
        <v>466</v>
      </c>
      <c r="B127" s="384">
        <f>B8*space_removal!M97/1000000</f>
        <v>7.7893439999999998</v>
      </c>
      <c r="C127" s="384">
        <f>C8*space_removal!N97/1000000</f>
        <v>0</v>
      </c>
      <c r="D127" s="384">
        <f>D8*space_removal!O97/1000000</f>
        <v>0</v>
      </c>
      <c r="G127" s="143" t="s">
        <v>466</v>
      </c>
      <c r="H127" s="384">
        <f>H8*space_removal!M97/1000000</f>
        <v>5.6520239999999999</v>
      </c>
      <c r="I127" s="384">
        <f>I8*space_removal!N97/1000000</f>
        <v>0</v>
      </c>
      <c r="J127" s="384">
        <f>J8*space_removal!O97/1000000</f>
        <v>0</v>
      </c>
      <c r="M127" s="143" t="s">
        <v>466</v>
      </c>
      <c r="N127" s="384">
        <f>N8*space_removal!M97/1000000</f>
        <v>2.1373199999999999</v>
      </c>
      <c r="O127" s="384">
        <f>O8*space_removal!N97/1000000</f>
        <v>0</v>
      </c>
      <c r="P127" s="384">
        <f>P8*space_removal!O97/1000000</f>
        <v>0</v>
      </c>
    </row>
    <row r="128" spans="1:16">
      <c r="A128" s="143" t="s">
        <v>467</v>
      </c>
      <c r="B128" s="384">
        <f>B9*space_removal!M98/1000000</f>
        <v>7.7893439999999998</v>
      </c>
      <c r="C128" s="384">
        <f>C9*space_removal!N98/1000000</f>
        <v>3.2839956886658892</v>
      </c>
      <c r="D128" s="384">
        <f>D9*space_removal!O98/1000000</f>
        <v>0.49182935017114271</v>
      </c>
      <c r="G128" s="143" t="s">
        <v>467</v>
      </c>
      <c r="H128" s="384">
        <f>H9*space_removal!M98/1000000</f>
        <v>5.6995199999999997</v>
      </c>
      <c r="I128" s="384">
        <f>I9*space_removal!N98/1000000</f>
        <v>2.352713329193473</v>
      </c>
      <c r="J128" s="384">
        <f>J9*space_removal!O98/1000000</f>
        <v>0.36135558945676804</v>
      </c>
      <c r="M128" s="143" t="s">
        <v>467</v>
      </c>
      <c r="N128" s="384">
        <f>N9*space_removal!M98/1000000</f>
        <v>2.0898240000000001</v>
      </c>
      <c r="O128" s="384">
        <f>O9*space_removal!N98/1000000</f>
        <v>0.93128235947241633</v>
      </c>
      <c r="P128" s="384">
        <f>P9*space_removal!O98/1000000</f>
        <v>0.13047376071437466</v>
      </c>
    </row>
    <row r="129" spans="1:16">
      <c r="A129" s="143" t="s">
        <v>468</v>
      </c>
      <c r="B129" s="384">
        <f>B10*space_removal!M99/1000000</f>
        <v>8.3172647010717711</v>
      </c>
      <c r="C129" s="384">
        <f>C10*space_removal!N99/1000000</f>
        <v>20.911119956997123</v>
      </c>
      <c r="D129" s="384">
        <f>D10*space_removal!O99/1000000</f>
        <v>4.7196631710731234</v>
      </c>
      <c r="G129" s="143" t="s">
        <v>468</v>
      </c>
      <c r="H129" s="384">
        <f>H10*space_removal!M99/1000000</f>
        <v>5.9329821534311966</v>
      </c>
      <c r="I129" s="384">
        <f>I10*space_removal!N99/1000000</f>
        <v>14.450773954022401</v>
      </c>
      <c r="J129" s="384">
        <f>J10*space_removal!O99/1000000</f>
        <v>3.4324823062349989</v>
      </c>
      <c r="M129" s="143" t="s">
        <v>468</v>
      </c>
      <c r="N129" s="384">
        <f>N10*space_removal!M99/1000000</f>
        <v>2.3842825476405745</v>
      </c>
      <c r="O129" s="384">
        <f>O10*space_removal!N99/1000000</f>
        <v>6.4603460029747204</v>
      </c>
      <c r="P129" s="384">
        <f>P10*space_removal!O99/1000000</f>
        <v>1.2871808648381247</v>
      </c>
    </row>
    <row r="130" spans="1:16">
      <c r="A130" s="143" t="s">
        <v>469</v>
      </c>
      <c r="B130" s="384">
        <f>B11*space_removal!M100/1000000</f>
        <v>8.3172647010717711</v>
      </c>
      <c r="C130" s="384">
        <f>C11*space_removal!N100/1000000</f>
        <v>20.911119956997123</v>
      </c>
      <c r="D130" s="384">
        <f>D11*space_removal!O100/1000000</f>
        <v>4.7196631710731234</v>
      </c>
      <c r="G130" s="143" t="s">
        <v>469</v>
      </c>
      <c r="H130" s="384">
        <f>H11*space_removal!M100/1000000</f>
        <v>5.9884305847716757</v>
      </c>
      <c r="I130" s="384">
        <f>I11*space_removal!N100/1000000</f>
        <v>14.450773954022401</v>
      </c>
      <c r="J130" s="384">
        <f>J11*space_removal!O100/1000000</f>
        <v>3.4324823062349989</v>
      </c>
      <c r="M130" s="143" t="s">
        <v>469</v>
      </c>
      <c r="N130" s="384">
        <f>N11*space_removal!M100/1000000</f>
        <v>2.3288341163000958</v>
      </c>
      <c r="O130" s="384">
        <f>O11*space_removal!N100/1000000</f>
        <v>6.4603460029747204</v>
      </c>
      <c r="P130" s="384">
        <f>P11*space_removal!O100/1000000</f>
        <v>1.2871808648381247</v>
      </c>
    </row>
    <row r="131" spans="1:16">
      <c r="A131" s="209" t="s">
        <v>470</v>
      </c>
      <c r="B131" s="384">
        <f>B12*space_removal!M101/1000000</f>
        <v>5.3639014891328847</v>
      </c>
      <c r="C131" s="384">
        <f>C12*space_removal!N101/1000000</f>
        <v>18.773655211965096</v>
      </c>
      <c r="D131" s="384">
        <f>D12*space_removal!O101/1000000</f>
        <v>2.6819507445664423</v>
      </c>
      <c r="G131" s="209" t="s">
        <v>470</v>
      </c>
      <c r="H131" s="384">
        <f>H12*space_removal!M101/1000000</f>
        <v>2.9441859284796057</v>
      </c>
      <c r="I131" s="384">
        <f>I12*space_removal!N101/1000000</f>
        <v>11.111222603229711</v>
      </c>
      <c r="J131" s="384">
        <f>J12*space_removal!O101/1000000</f>
        <v>1.3856745513593287</v>
      </c>
      <c r="M131" s="209" t="s">
        <v>470</v>
      </c>
      <c r="N131" s="384">
        <f>N12*space_removal!M101/1000000</f>
        <v>2.4197155606532794</v>
      </c>
      <c r="O131" s="384">
        <f>O12*space_removal!N101/1000000</f>
        <v>7.6624326087353838</v>
      </c>
      <c r="P131" s="384">
        <f>P12*space_removal!O101/1000000</f>
        <v>1.2962761932071141</v>
      </c>
    </row>
    <row r="132" spans="1:16">
      <c r="A132" s="203" t="s">
        <v>472</v>
      </c>
      <c r="B132" s="384">
        <f>B13*space_removal!M102/1000000</f>
        <v>4.8814437499999999</v>
      </c>
      <c r="C132" s="384">
        <f>C13*space_removal!N102/1000000</f>
        <v>17.085053125000002</v>
      </c>
      <c r="D132" s="384">
        <f>D13*space_removal!O102/1000000</f>
        <v>2.4407218749999999</v>
      </c>
      <c r="G132" s="203" t="s">
        <v>472</v>
      </c>
      <c r="H132" s="384">
        <f>H13*space_removal!M102/1000000</f>
        <v>2.6302367499999999</v>
      </c>
      <c r="I132" s="384">
        <f>I13*space_removal!N102/1000000</f>
        <v>9.9562309583333324</v>
      </c>
      <c r="J132" s="384">
        <f>J13*space_removal!O102/1000000</f>
        <v>1.2347181250000001</v>
      </c>
      <c r="M132" s="203" t="s">
        <v>472</v>
      </c>
      <c r="N132" s="384">
        <f>N13*space_removal!M102/1000000</f>
        <v>2.251207</v>
      </c>
      <c r="O132" s="384">
        <f>O13*space_removal!N102/1000000</f>
        <v>7.1288221666666667</v>
      </c>
      <c r="P132" s="384">
        <f>P13*space_removal!O102/1000000</f>
        <v>1.20600375</v>
      </c>
    </row>
    <row r="133" spans="1:16">
      <c r="A133" s="203" t="s">
        <v>473</v>
      </c>
      <c r="B133" s="384">
        <f>B14*space_removal!M103/1000000</f>
        <v>4.0977999999999932</v>
      </c>
      <c r="C133" s="384">
        <f>C14*space_removal!N103/1000000</f>
        <v>14.342299999999971</v>
      </c>
      <c r="D133" s="384">
        <f>D14*space_removal!O103/1000000</f>
        <v>2.0488999999999966</v>
      </c>
      <c r="G133" s="203" t="s">
        <v>473</v>
      </c>
      <c r="H133" s="384">
        <f>H14*space_removal!M103/1000000</f>
        <v>2.1615894999999963</v>
      </c>
      <c r="I133" s="384">
        <f>I14*space_removal!N103/1000000</f>
        <v>8.210966749999983</v>
      </c>
      <c r="J133" s="384">
        <f>J14*space_removal!O103/1000000</f>
        <v>1.0116443749999982</v>
      </c>
      <c r="M133" s="203" t="s">
        <v>473</v>
      </c>
      <c r="N133" s="384">
        <f>N14*space_removal!M103/1000000</f>
        <v>1.9362104999999969</v>
      </c>
      <c r="O133" s="384">
        <f>O14*space_removal!N103/1000000</f>
        <v>6.1313332499999884</v>
      </c>
      <c r="P133" s="384">
        <f>P14*space_removal!O103/1000000</f>
        <v>1.0372556249999982</v>
      </c>
    </row>
    <row r="134" spans="1:16">
      <c r="A134" s="203" t="s">
        <v>474</v>
      </c>
      <c r="B134" s="384">
        <f>B15*space_removal!M104/1000000</f>
        <v>3.6331750000000067</v>
      </c>
      <c r="C134" s="384">
        <f>C15*space_removal!N104/1000000</f>
        <v>12.716112500000023</v>
      </c>
      <c r="D134" s="384">
        <f>D15*space_removal!O104/1000000</f>
        <v>1.8165875000000034</v>
      </c>
      <c r="G134" s="203" t="s">
        <v>474</v>
      </c>
      <c r="H134" s="384">
        <f>H15*space_removal!M104/1000000</f>
        <v>1.7439240000000027</v>
      </c>
      <c r="I134" s="384">
        <f>I15*space_removal!N104/1000000</f>
        <v>6.7334843333333438</v>
      </c>
      <c r="J134" s="384">
        <f>J15*space_removal!O104/1000000</f>
        <v>0.80448875000000153</v>
      </c>
      <c r="M134" s="203" t="s">
        <v>474</v>
      </c>
      <c r="N134" s="384">
        <f>N15*space_removal!M104/1000000</f>
        <v>1.8892510000000038</v>
      </c>
      <c r="O134" s="384">
        <f>O15*space_removal!N104/1000000</f>
        <v>5.9826281666666778</v>
      </c>
      <c r="P134" s="384">
        <f>P15*space_removal!O104/1000000</f>
        <v>1.0120987500000018</v>
      </c>
    </row>
    <row r="135" spans="1:16">
      <c r="A135" s="203" t="s">
        <v>475</v>
      </c>
      <c r="B135" s="384">
        <f>B16*space_removal!M105/1000000</f>
        <v>3.0179250000000031</v>
      </c>
      <c r="C135" s="384">
        <f>C16*space_removal!N105/1000000</f>
        <v>10.56273750000001</v>
      </c>
      <c r="D135" s="384">
        <f>D16*space_removal!O105/1000000</f>
        <v>1.5089625000000015</v>
      </c>
      <c r="G135" s="203" t="s">
        <v>475</v>
      </c>
      <c r="H135" s="384">
        <f>H16*space_removal!M105/1000000</f>
        <v>1.257468750000001</v>
      </c>
      <c r="I135" s="384">
        <f>I16*space_removal!N105/1000000</f>
        <v>4.9879593750000035</v>
      </c>
      <c r="J135" s="384">
        <f>J16*space_removal!O105/1000000</f>
        <v>0.56586093750000055</v>
      </c>
      <c r="M135" s="203" t="s">
        <v>475</v>
      </c>
      <c r="N135" s="384">
        <f>N16*space_removal!M105/1000000</f>
        <v>1.7604562500000021</v>
      </c>
      <c r="O135" s="384">
        <f>O16*space_removal!N105/1000000</f>
        <v>5.5747781250000052</v>
      </c>
      <c r="P135" s="384">
        <f>P16*space_removal!O105/1000000</f>
        <v>0.94310156250000088</v>
      </c>
    </row>
    <row r="136" spans="1:16">
      <c r="A136" s="203" t="s">
        <v>476</v>
      </c>
      <c r="B136" s="384">
        <f>B17*space_removal!M106/1000000</f>
        <v>0</v>
      </c>
      <c r="C136" s="384">
        <f>C17*space_removal!N106/1000000</f>
        <v>0</v>
      </c>
      <c r="D136" s="384">
        <f>D17*space_removal!O106/1000000</f>
        <v>0</v>
      </c>
      <c r="G136" s="203" t="s">
        <v>476</v>
      </c>
      <c r="H136" s="384">
        <f>H17*space_removal!M106/1000000</f>
        <v>0</v>
      </c>
      <c r="I136" s="384">
        <f>I17*space_removal!N106/1000000</f>
        <v>0</v>
      </c>
      <c r="J136" s="384">
        <f>J17*space_removal!O106/1000000</f>
        <v>0</v>
      </c>
      <c r="M136" s="203" t="s">
        <v>476</v>
      </c>
      <c r="N136" s="384">
        <f>N17*space_removal!M106/1000000</f>
        <v>0</v>
      </c>
      <c r="O136" s="384">
        <f>O17*space_removal!N106/1000000</f>
        <v>0</v>
      </c>
      <c r="P136" s="384">
        <f>P17*space_removal!O106/1000000</f>
        <v>0</v>
      </c>
    </row>
    <row r="140" spans="1:16">
      <c r="A140" s="143">
        <v>2050</v>
      </c>
      <c r="B140" s="143" t="s">
        <v>459</v>
      </c>
      <c r="H140" s="143" t="s">
        <v>525</v>
      </c>
      <c r="N140" s="143" t="s">
        <v>312</v>
      </c>
    </row>
    <row r="141" spans="1:16">
      <c r="A141" s="143" t="s">
        <v>281</v>
      </c>
      <c r="B141" s="143" t="s">
        <v>453</v>
      </c>
      <c r="C141" s="143" t="s">
        <v>454</v>
      </c>
      <c r="D141" s="143" t="s">
        <v>455</v>
      </c>
      <c r="H141" s="143" t="s">
        <v>453</v>
      </c>
      <c r="I141" s="143" t="s">
        <v>454</v>
      </c>
      <c r="J141" s="143" t="s">
        <v>455</v>
      </c>
      <c r="N141" s="143" t="s">
        <v>453</v>
      </c>
      <c r="O141" s="143" t="s">
        <v>454</v>
      </c>
      <c r="P141" s="143" t="s">
        <v>455</v>
      </c>
    </row>
    <row r="142" spans="1:16">
      <c r="A142" s="186" t="s">
        <v>461</v>
      </c>
      <c r="B142" s="384">
        <f>B3*space_removal!M114/1000000</f>
        <v>0</v>
      </c>
      <c r="C142" s="384">
        <f>C3*space_removal!N114/1000000</f>
        <v>0</v>
      </c>
      <c r="D142" s="384">
        <f>D3*space_removal!O114/1000000</f>
        <v>0</v>
      </c>
      <c r="G142" s="186" t="s">
        <v>461</v>
      </c>
      <c r="H142" s="384">
        <f>space_removal!M114*'building energy demand'!H3/1000000</f>
        <v>0</v>
      </c>
      <c r="I142" s="384">
        <f>space_removal!N114*'building energy demand'!I3/1000000</f>
        <v>0</v>
      </c>
      <c r="J142" s="384">
        <f>space_removal!O114*'building energy demand'!J3/1000000</f>
        <v>0</v>
      </c>
      <c r="M142" s="186" t="s">
        <v>461</v>
      </c>
      <c r="N142" s="384">
        <f>N3*space_removal!M114/1000000</f>
        <v>0</v>
      </c>
      <c r="O142" s="384">
        <f>O3*space_removal!N114/1000000</f>
        <v>0</v>
      </c>
      <c r="P142" s="384">
        <f>P3*space_removal!O114/1000000</f>
        <v>0</v>
      </c>
    </row>
    <row r="143" spans="1:16">
      <c r="A143" s="143" t="s">
        <v>462</v>
      </c>
      <c r="B143" s="384">
        <f>B4*space_removal!M115/1000000</f>
        <v>0</v>
      </c>
      <c r="C143" s="384">
        <f>C4*space_removal!N115/1000000</f>
        <v>0</v>
      </c>
      <c r="D143" s="384">
        <f>D4*space_removal!O115/1000000</f>
        <v>0</v>
      </c>
      <c r="G143" s="143" t="s">
        <v>462</v>
      </c>
      <c r="H143" s="384">
        <f>space_removal!M115*'building energy demand'!H4/1000000</f>
        <v>0</v>
      </c>
      <c r="I143" s="384">
        <f>space_removal!N115*'building energy demand'!I4/1000000</f>
        <v>0</v>
      </c>
      <c r="J143" s="384">
        <f>space_removal!O115*'building energy demand'!J4/1000000</f>
        <v>0</v>
      </c>
      <c r="M143" s="143" t="s">
        <v>462</v>
      </c>
      <c r="N143" s="384">
        <f>N4*space_removal!M115/1000000</f>
        <v>0</v>
      </c>
      <c r="O143" s="384">
        <f>O4*space_removal!N115/1000000</f>
        <v>0</v>
      </c>
      <c r="P143" s="384">
        <f>P4*space_removal!O115/1000000</f>
        <v>0</v>
      </c>
    </row>
    <row r="144" spans="1:16">
      <c r="A144" s="143" t="s">
        <v>463</v>
      </c>
      <c r="B144" s="384">
        <f>B5*space_removal!M116/1000000</f>
        <v>0</v>
      </c>
      <c r="C144" s="384">
        <f>C5*space_removal!N116/1000000</f>
        <v>0</v>
      </c>
      <c r="D144" s="384">
        <f>D5*space_removal!O116/1000000</f>
        <v>0</v>
      </c>
      <c r="G144" s="143" t="s">
        <v>463</v>
      </c>
      <c r="H144" s="384">
        <f>space_removal!M116*'building energy demand'!H5/1000000</f>
        <v>0</v>
      </c>
      <c r="I144" s="384">
        <f>space_removal!N116*'building energy demand'!I5/1000000</f>
        <v>0</v>
      </c>
      <c r="J144" s="384">
        <f>space_removal!O116*'building energy demand'!J5/1000000</f>
        <v>0</v>
      </c>
      <c r="M144" s="143" t="s">
        <v>463</v>
      </c>
      <c r="N144" s="384">
        <f>N5*space_removal!M116/1000000</f>
        <v>0</v>
      </c>
      <c r="O144" s="384">
        <f>O5*space_removal!N116/1000000</f>
        <v>0</v>
      </c>
      <c r="P144" s="384">
        <f>P5*space_removal!O116/1000000</f>
        <v>0</v>
      </c>
    </row>
    <row r="145" spans="1:16">
      <c r="A145" s="143" t="s">
        <v>464</v>
      </c>
      <c r="B145" s="384">
        <f>B6*space_removal!M117/1000000</f>
        <v>0</v>
      </c>
      <c r="C145" s="384">
        <f>C6*space_removal!N117/1000000</f>
        <v>0</v>
      </c>
      <c r="D145" s="384">
        <f>D6*space_removal!O117/1000000</f>
        <v>0</v>
      </c>
      <c r="G145" s="143" t="s">
        <v>464</v>
      </c>
      <c r="H145" s="384">
        <f>space_removal!M117*'building energy demand'!H6/1000000</f>
        <v>0</v>
      </c>
      <c r="I145" s="384">
        <f>space_removal!N117*'building energy demand'!I6/1000000</f>
        <v>0</v>
      </c>
      <c r="J145" s="384">
        <f>space_removal!O117*'building energy demand'!J6/1000000</f>
        <v>0</v>
      </c>
      <c r="M145" s="143" t="s">
        <v>464</v>
      </c>
      <c r="N145" s="384">
        <f>N6*space_removal!M117/1000000</f>
        <v>0</v>
      </c>
      <c r="O145" s="384">
        <f>O6*space_removal!N117/1000000</f>
        <v>0</v>
      </c>
      <c r="P145" s="384">
        <f>P6*space_removal!O117/1000000</f>
        <v>0</v>
      </c>
    </row>
    <row r="146" spans="1:16">
      <c r="A146" s="143" t="s">
        <v>465</v>
      </c>
      <c r="B146" s="384">
        <f>B7*space_removal!M118/1000000</f>
        <v>0</v>
      </c>
      <c r="C146" s="384">
        <f>C7*space_removal!N118/1000000</f>
        <v>0</v>
      </c>
      <c r="D146" s="384">
        <f>D7*space_removal!O118/1000000</f>
        <v>0</v>
      </c>
      <c r="G146" s="143" t="s">
        <v>465</v>
      </c>
      <c r="H146" s="384">
        <f>space_removal!M118*'building energy demand'!H7/1000000</f>
        <v>0</v>
      </c>
      <c r="I146" s="384">
        <f>space_removal!N118*'building energy demand'!I7/1000000</f>
        <v>0</v>
      </c>
      <c r="J146" s="384">
        <f>space_removal!O118*'building energy demand'!J7/1000000</f>
        <v>0</v>
      </c>
      <c r="M146" s="143" t="s">
        <v>465</v>
      </c>
      <c r="N146" s="384">
        <f>N7*space_removal!M118/1000000</f>
        <v>0</v>
      </c>
      <c r="O146" s="384">
        <f>O7*space_removal!N118/1000000</f>
        <v>0</v>
      </c>
      <c r="P146" s="384">
        <f>P7*space_removal!O118/1000000</f>
        <v>0</v>
      </c>
    </row>
    <row r="147" spans="1:16">
      <c r="A147" s="143" t="s">
        <v>466</v>
      </c>
      <c r="B147" s="384">
        <f>B8*space_removal!M119/1000000</f>
        <v>5.2855479082310852</v>
      </c>
      <c r="C147" s="384">
        <f>C8*space_removal!N119/1000000</f>
        <v>0</v>
      </c>
      <c r="D147" s="384">
        <f>D8*space_removal!O119/1000000</f>
        <v>0</v>
      </c>
      <c r="G147" s="143" t="s">
        <v>466</v>
      </c>
      <c r="H147" s="384">
        <f>space_removal!M119*'building energy demand'!H8/1000000</f>
        <v>3.8352451285335309</v>
      </c>
      <c r="I147" s="384">
        <f>space_removal!N119*'building energy demand'!I8/1000000</f>
        <v>0</v>
      </c>
      <c r="J147" s="384">
        <f>space_removal!O119*'building energy demand'!J8/1000000</f>
        <v>0</v>
      </c>
      <c r="M147" s="143" t="s">
        <v>466</v>
      </c>
      <c r="N147" s="384">
        <f>N8*space_removal!M119/1000000</f>
        <v>1.4503027796975536</v>
      </c>
      <c r="O147" s="384">
        <f>O8*space_removal!N119/1000000</f>
        <v>0</v>
      </c>
      <c r="P147" s="384">
        <f>P8*space_removal!O119/1000000</f>
        <v>0</v>
      </c>
    </row>
    <row r="148" spans="1:16">
      <c r="A148" s="143" t="s">
        <v>467</v>
      </c>
      <c r="B148" s="384">
        <f>B9*space_removal!M120/1000000</f>
        <v>7.7893439999999998</v>
      </c>
      <c r="C148" s="384">
        <f>C9*space_removal!N120/1000000</f>
        <v>0</v>
      </c>
      <c r="D148" s="384">
        <f>D9*space_removal!O120/1000000</f>
        <v>0</v>
      </c>
      <c r="G148" s="143" t="s">
        <v>467</v>
      </c>
      <c r="H148" s="384">
        <f>space_removal!M120*'building energy demand'!H9/1000000</f>
        <v>5.6995199999999997</v>
      </c>
      <c r="I148" s="384">
        <f>space_removal!N120*'building energy demand'!I9/1000000</f>
        <v>0</v>
      </c>
      <c r="J148" s="384">
        <f>space_removal!O120*'building energy demand'!J9/1000000</f>
        <v>0</v>
      </c>
      <c r="M148" s="143" t="s">
        <v>467</v>
      </c>
      <c r="N148" s="384">
        <f>N9*space_removal!M120/1000000</f>
        <v>2.0898240000000001</v>
      </c>
      <c r="O148" s="384">
        <f>O9*space_removal!N120/1000000</f>
        <v>0</v>
      </c>
      <c r="P148" s="384">
        <f>P9*space_removal!O120/1000000</f>
        <v>0</v>
      </c>
    </row>
    <row r="149" spans="1:16">
      <c r="A149" s="143" t="s">
        <v>468</v>
      </c>
      <c r="B149" s="384">
        <f>B10*space_removal!M121/1000000</f>
        <v>8.3172647010717711</v>
      </c>
      <c r="C149" s="384">
        <f>C10*space_removal!N121/1000000</f>
        <v>2.7192576600262615</v>
      </c>
      <c r="D149" s="384">
        <f>D10*space_removal!O121/1000000</f>
        <v>1.631736409233381</v>
      </c>
      <c r="G149" s="143" t="s">
        <v>468</v>
      </c>
      <c r="H149" s="384">
        <f>space_removal!M121*'building energy demand'!H10/1000000</f>
        <v>5.9329821534311966</v>
      </c>
      <c r="I149" s="384">
        <f>space_removal!N121*'building energy demand'!I10/1000000</f>
        <v>1.8791617975791239</v>
      </c>
      <c r="J149" s="384">
        <f>space_removal!O121*'building energy demand'!J10/1000000</f>
        <v>1.1867173885333679</v>
      </c>
      <c r="M149" s="143" t="s">
        <v>468</v>
      </c>
      <c r="N149" s="384">
        <f>N10*space_removal!M121/1000000</f>
        <v>2.3842825476405745</v>
      </c>
      <c r="O149" s="384">
        <f>O10*space_removal!N121/1000000</f>
        <v>0.84009586244713774</v>
      </c>
      <c r="P149" s="384">
        <f>P10*space_removal!O121/1000000</f>
        <v>0.44501902070001303</v>
      </c>
    </row>
    <row r="150" spans="1:16">
      <c r="A150" s="143" t="s">
        <v>469</v>
      </c>
      <c r="B150" s="384">
        <f>B11*space_removal!M122/1000000</f>
        <v>8.3172647010717711</v>
      </c>
      <c r="C150" s="384">
        <f>C11*space_removal!N122/1000000</f>
        <v>20.911119956997123</v>
      </c>
      <c r="D150" s="384">
        <f>D11*space_removal!O122/1000000</f>
        <v>4.7196631710731234</v>
      </c>
      <c r="G150" s="143" t="s">
        <v>469</v>
      </c>
      <c r="H150" s="384">
        <f>space_removal!M122*'building energy demand'!H11/1000000</f>
        <v>5.9884305847716757</v>
      </c>
      <c r="I150" s="384">
        <f>space_removal!N122*'building energy demand'!I11/1000000</f>
        <v>14.450773954022401</v>
      </c>
      <c r="J150" s="384">
        <f>space_removal!O122*'building energy demand'!J11/1000000</f>
        <v>3.4324823062349989</v>
      </c>
      <c r="M150" s="143" t="s">
        <v>469</v>
      </c>
      <c r="N150" s="384">
        <f>N11*space_removal!M122/1000000</f>
        <v>2.3288341163000958</v>
      </c>
      <c r="O150" s="384">
        <f>O11*space_removal!N122/1000000</f>
        <v>6.4603460029747204</v>
      </c>
      <c r="P150" s="384">
        <f>P11*space_removal!O122/1000000</f>
        <v>1.2871808648381247</v>
      </c>
    </row>
    <row r="151" spans="1:16">
      <c r="A151" s="209" t="s">
        <v>470</v>
      </c>
      <c r="B151" s="384">
        <f>B12*space_removal!M123/1000000</f>
        <v>5.3639014891328847</v>
      </c>
      <c r="C151" s="384">
        <f>C12*space_removal!N123/1000000</f>
        <v>18.773655211965096</v>
      </c>
      <c r="D151" s="384">
        <f>D12*space_removal!O123/1000000</f>
        <v>2.6819507445664423</v>
      </c>
      <c r="G151" s="209" t="s">
        <v>470</v>
      </c>
      <c r="H151" s="384">
        <f>space_removal!M123*'building energy demand'!H12/1000000</f>
        <v>2.9441859284796057</v>
      </c>
      <c r="I151" s="384">
        <f>space_removal!N123*'building energy demand'!I12/1000000</f>
        <v>11.111222603229711</v>
      </c>
      <c r="J151" s="384">
        <f>space_removal!O123*'building energy demand'!J12/1000000</f>
        <v>1.3856745513593287</v>
      </c>
      <c r="M151" s="209" t="s">
        <v>470</v>
      </c>
      <c r="N151" s="384">
        <f>N12*space_removal!M123/1000000</f>
        <v>2.4197155606532794</v>
      </c>
      <c r="O151" s="384">
        <f>O12*space_removal!N123/1000000</f>
        <v>7.6624326087353838</v>
      </c>
      <c r="P151" s="384">
        <f>P12*space_removal!O123/1000000</f>
        <v>1.2962761932071141</v>
      </c>
    </row>
    <row r="152" spans="1:16">
      <c r="A152" s="203" t="s">
        <v>472</v>
      </c>
      <c r="B152" s="384">
        <f>B13*space_removal!M124/1000000</f>
        <v>4.8814437499999999</v>
      </c>
      <c r="C152" s="384">
        <f>C13*space_removal!N124/1000000</f>
        <v>17.085053125000002</v>
      </c>
      <c r="D152" s="384">
        <f>D13*space_removal!O124/1000000</f>
        <v>2.4407218749999999</v>
      </c>
      <c r="G152" s="203" t="s">
        <v>472</v>
      </c>
      <c r="H152" s="384">
        <f>space_removal!M124*'building energy demand'!H13/1000000</f>
        <v>2.6302367499999999</v>
      </c>
      <c r="I152" s="384">
        <f>space_removal!N124*'building energy demand'!I13/1000000</f>
        <v>9.9562309583333324</v>
      </c>
      <c r="J152" s="384">
        <f>space_removal!O124*'building energy demand'!J13/1000000</f>
        <v>1.2347181250000001</v>
      </c>
      <c r="M152" s="203" t="s">
        <v>472</v>
      </c>
      <c r="N152" s="384">
        <f>N13*space_removal!M124/1000000</f>
        <v>2.251207</v>
      </c>
      <c r="O152" s="384">
        <f>O13*space_removal!N124/1000000</f>
        <v>7.1288221666666667</v>
      </c>
      <c r="P152" s="384">
        <f>P13*space_removal!O124/1000000</f>
        <v>1.20600375</v>
      </c>
    </row>
    <row r="153" spans="1:16">
      <c r="A153" s="203" t="s">
        <v>473</v>
      </c>
      <c r="B153" s="384">
        <f>B14*space_removal!M125/1000000</f>
        <v>4.0977999999999932</v>
      </c>
      <c r="C153" s="384">
        <f>C14*space_removal!N125/1000000</f>
        <v>14.342299999999971</v>
      </c>
      <c r="D153" s="384">
        <f>D14*space_removal!O125/1000000</f>
        <v>2.0488999999999966</v>
      </c>
      <c r="G153" s="203" t="s">
        <v>473</v>
      </c>
      <c r="H153" s="384">
        <f>space_removal!M125*'building energy demand'!H14/1000000</f>
        <v>2.1615894999999963</v>
      </c>
      <c r="I153" s="384">
        <f>space_removal!N125*'building energy demand'!I14/1000000</f>
        <v>8.210966749999983</v>
      </c>
      <c r="J153" s="384">
        <f>space_removal!O125*'building energy demand'!J14/1000000</f>
        <v>1.0116443749999982</v>
      </c>
      <c r="M153" s="203" t="s">
        <v>473</v>
      </c>
      <c r="N153" s="384">
        <f>N14*space_removal!M125/1000000</f>
        <v>1.9362104999999969</v>
      </c>
      <c r="O153" s="384">
        <f>O14*space_removal!N125/1000000</f>
        <v>6.1313332499999884</v>
      </c>
      <c r="P153" s="384">
        <f>P14*space_removal!O125/1000000</f>
        <v>1.0372556249999982</v>
      </c>
    </row>
    <row r="154" spans="1:16">
      <c r="A154" s="203" t="s">
        <v>474</v>
      </c>
      <c r="B154" s="384">
        <f>B15*space_removal!M126/1000000</f>
        <v>3.6331750000000067</v>
      </c>
      <c r="C154" s="384">
        <f>C15*space_removal!N126/1000000</f>
        <v>12.716112500000023</v>
      </c>
      <c r="D154" s="384">
        <f>D15*space_removal!O126/1000000</f>
        <v>1.8165875000000034</v>
      </c>
      <c r="G154" s="203" t="s">
        <v>474</v>
      </c>
      <c r="H154" s="384">
        <f>space_removal!M126*'building energy demand'!H15/1000000</f>
        <v>1.7439240000000027</v>
      </c>
      <c r="I154" s="384">
        <f>space_removal!N126*'building energy demand'!I15/1000000</f>
        <v>6.7334843333333438</v>
      </c>
      <c r="J154" s="384">
        <f>space_removal!O126*'building energy demand'!J15/1000000</f>
        <v>0.80448875000000153</v>
      </c>
      <c r="M154" s="203" t="s">
        <v>474</v>
      </c>
      <c r="N154" s="384">
        <f>N15*space_removal!M126/1000000</f>
        <v>1.8892510000000038</v>
      </c>
      <c r="O154" s="384">
        <f>O15*space_removal!N126/1000000</f>
        <v>5.9826281666666778</v>
      </c>
      <c r="P154" s="384">
        <f>P15*space_removal!O126/1000000</f>
        <v>1.0120987500000018</v>
      </c>
    </row>
    <row r="155" spans="1:16">
      <c r="A155" s="203" t="s">
        <v>475</v>
      </c>
      <c r="B155" s="384">
        <f>B16*space_removal!M127/1000000</f>
        <v>3.0179250000000031</v>
      </c>
      <c r="C155" s="384">
        <f>C16*space_removal!N127/1000000</f>
        <v>10.56273750000001</v>
      </c>
      <c r="D155" s="384">
        <f>D16*space_removal!O127/1000000</f>
        <v>1.5089625000000015</v>
      </c>
      <c r="G155" s="203" t="s">
        <v>475</v>
      </c>
      <c r="H155" s="384">
        <f>space_removal!M127*'building energy demand'!H16/1000000</f>
        <v>1.257468750000001</v>
      </c>
      <c r="I155" s="384">
        <f>space_removal!N127*'building energy demand'!I16/1000000</f>
        <v>4.9879593750000035</v>
      </c>
      <c r="J155" s="384">
        <f>space_removal!O127*'building energy demand'!J16/1000000</f>
        <v>0.56586093750000055</v>
      </c>
      <c r="M155" s="203" t="s">
        <v>475</v>
      </c>
      <c r="N155" s="384">
        <f>N16*space_removal!M127/1000000</f>
        <v>1.7604562500000021</v>
      </c>
      <c r="O155" s="384">
        <f>O16*space_removal!N127/1000000</f>
        <v>5.5747781250000052</v>
      </c>
      <c r="P155" s="384">
        <f>P16*space_removal!O127/1000000</f>
        <v>0.94310156250000088</v>
      </c>
    </row>
    <row r="156" spans="1:16">
      <c r="A156" s="203" t="s">
        <v>476</v>
      </c>
      <c r="B156" s="384">
        <f>B17*space_removal!M128/1000000</f>
        <v>1.8373312499999943</v>
      </c>
      <c r="C156" s="384">
        <f>C17*space_removal!N128/1000000</f>
        <v>6.4306593749999799</v>
      </c>
      <c r="D156" s="384">
        <f>D17*space_removal!O128/1000000</f>
        <v>0.91866562499999715</v>
      </c>
      <c r="G156" s="203" t="s">
        <v>476</v>
      </c>
      <c r="H156" s="384">
        <f>space_removal!M128*'building energy demand'!H17/1000000</f>
        <v>0.80842574999999739</v>
      </c>
      <c r="I156" s="384">
        <f>space_removal!N128*'building energy demand'!I17/1000000</f>
        <v>3.1724586249999893</v>
      </c>
      <c r="J156" s="384">
        <f>space_removal!O128*'building energy demand'!J17/1000000</f>
        <v>0.36746624999999883</v>
      </c>
      <c r="M156" s="203" t="s">
        <v>476</v>
      </c>
      <c r="N156" s="384">
        <f>N17*space_removal!M128/1000000</f>
        <v>1.0289054999999969</v>
      </c>
      <c r="O156" s="384">
        <f>O17*space_removal!N128/1000000</f>
        <v>3.2582007499999897</v>
      </c>
      <c r="P156" s="384">
        <f>P17*space_removal!O128/1000000</f>
        <v>0.55119937499999827</v>
      </c>
    </row>
  </sheetData>
  <sheetProtection algorithmName="SHA-512" hashValue="uqLJBYUvx+3PVdCSCL2KYT6ITbz7QvnVzN0/6rJrU1t3hfFpPBn5f7DRIVpFiI5nZYOj9tiwM9LQ+rXMne4zEg==" saltValue="EZ0PHXerMLRetfD/Sb2zHA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CF91-AD3E-4D14-8EE4-DEADC175A095}">
  <sheetPr codeName="Sheet3">
    <tabColor theme="9" tint="-0.499984740745262"/>
  </sheetPr>
  <dimension ref="A1:R101"/>
  <sheetViews>
    <sheetView topLeftCell="A75" zoomScale="85" zoomScaleNormal="85" workbookViewId="0">
      <selection activeCell="I95" sqref="I95"/>
    </sheetView>
  </sheetViews>
  <sheetFormatPr defaultRowHeight="16.5"/>
  <cols>
    <col min="1" max="1" width="50" customWidth="1"/>
    <col min="2" max="2" width="12.75" customWidth="1"/>
    <col min="3" max="9" width="12" customWidth="1"/>
    <col min="12" max="18" width="11" bestFit="1" customWidth="1"/>
  </cols>
  <sheetData>
    <row r="1" spans="1:18">
      <c r="A1" t="s">
        <v>609</v>
      </c>
    </row>
    <row r="2" spans="1:18"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</row>
    <row r="3" spans="1:18">
      <c r="B3" t="s">
        <v>619</v>
      </c>
      <c r="C3" s="18">
        <v>513.89588812930867</v>
      </c>
      <c r="D3" s="18">
        <v>524.79840924492726</v>
      </c>
      <c r="E3" s="18">
        <v>529.21148462556607</v>
      </c>
      <c r="F3" s="18">
        <v>527.17863735205026</v>
      </c>
      <c r="G3" s="18">
        <v>522.53018888790166</v>
      </c>
      <c r="H3" s="18">
        <v>514.41580588672412</v>
      </c>
      <c r="I3" s="18">
        <v>501.79520961641026</v>
      </c>
      <c r="J3" t="s">
        <v>786</v>
      </c>
    </row>
    <row r="4" spans="1:18">
      <c r="B4" s="203" t="s">
        <v>608</v>
      </c>
      <c r="C4" s="438">
        <v>513.89588812930867</v>
      </c>
      <c r="D4" s="438">
        <f t="shared" ref="D4:I4" si="0">C4*(1+C5)^5</f>
        <v>526.87240328196401</v>
      </c>
      <c r="E4" s="438">
        <f t="shared" si="0"/>
        <v>532.16224440287385</v>
      </c>
      <c r="F4" s="438">
        <f t="shared" si="0"/>
        <v>534.82838257161563</v>
      </c>
      <c r="G4" s="438">
        <f t="shared" si="0"/>
        <v>534.82838257161563</v>
      </c>
      <c r="H4" s="438">
        <f t="shared" si="0"/>
        <v>532.15958359697311</v>
      </c>
      <c r="I4" s="438">
        <f t="shared" si="0"/>
        <v>518.98797036480426</v>
      </c>
    </row>
    <row r="5" spans="1:18">
      <c r="B5" t="s">
        <v>623</v>
      </c>
      <c r="C5" s="433">
        <v>5.0000000000000001E-3</v>
      </c>
      <c r="D5" s="433">
        <v>2E-3</v>
      </c>
      <c r="E5" s="433">
        <v>1E-3</v>
      </c>
      <c r="F5" s="433">
        <v>0</v>
      </c>
      <c r="G5" s="433">
        <v>-1E-3</v>
      </c>
      <c r="H5" s="433">
        <v>-5.0000000000000001E-3</v>
      </c>
      <c r="I5" s="557"/>
    </row>
    <row r="7" spans="1:18">
      <c r="B7" t="s">
        <v>621</v>
      </c>
    </row>
    <row r="8" spans="1:18"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18">
      <c r="B9" t="s">
        <v>622</v>
      </c>
      <c r="C9" s="18">
        <v>150.09921583712281</v>
      </c>
      <c r="D9" s="18">
        <v>158.39963899946767</v>
      </c>
      <c r="E9" s="18">
        <v>165.43347308167421</v>
      </c>
      <c r="F9" s="18">
        <v>172.81014793512065</v>
      </c>
      <c r="G9" s="18">
        <v>178.08979913042637</v>
      </c>
      <c r="H9" s="18">
        <v>182.80353876511953</v>
      </c>
      <c r="I9" s="18">
        <v>187.89455277355401</v>
      </c>
      <c r="J9" t="s">
        <v>786</v>
      </c>
    </row>
    <row r="10" spans="1:18">
      <c r="B10" s="203" t="s">
        <v>608</v>
      </c>
      <c r="C10" s="438">
        <v>150.09921583712281</v>
      </c>
      <c r="D10" s="438">
        <f t="shared" ref="D10:I10" si="1">C10*(1+C11)^5</f>
        <v>153.88940913055893</v>
      </c>
      <c r="E10" s="438">
        <f t="shared" si="1"/>
        <v>157.77530955425215</v>
      </c>
      <c r="F10" s="438">
        <f t="shared" si="1"/>
        <v>161.75933383317471</v>
      </c>
      <c r="G10" s="438">
        <f t="shared" si="1"/>
        <v>165.02050573644274</v>
      </c>
      <c r="H10" s="438">
        <f t="shared" si="1"/>
        <v>167.51070979041552</v>
      </c>
      <c r="I10" s="438">
        <f t="shared" si="1"/>
        <v>169.19253073097428</v>
      </c>
    </row>
    <row r="11" spans="1:18">
      <c r="B11" t="s">
        <v>620</v>
      </c>
      <c r="C11" s="433">
        <v>5.0000000000000001E-3</v>
      </c>
      <c r="D11" s="432">
        <v>5.0000000000000001E-3</v>
      </c>
      <c r="E11" s="433">
        <v>5.0000000000000001E-3</v>
      </c>
      <c r="F11" s="433">
        <v>4.0000000000000001E-3</v>
      </c>
      <c r="G11" s="433">
        <v>3.0000000000000001E-3</v>
      </c>
      <c r="H11" s="433">
        <v>2E-3</v>
      </c>
      <c r="I11" s="433">
        <v>1E-3</v>
      </c>
    </row>
    <row r="14" spans="1:18" hidden="1">
      <c r="C14">
        <v>2020</v>
      </c>
      <c r="D14">
        <v>2025</v>
      </c>
      <c r="E14">
        <v>2030</v>
      </c>
      <c r="F14">
        <v>2035</v>
      </c>
      <c r="G14">
        <v>2040</v>
      </c>
      <c r="H14">
        <v>2045</v>
      </c>
      <c r="I14">
        <v>2050</v>
      </c>
      <c r="L14">
        <v>2020</v>
      </c>
      <c r="M14">
        <v>2025</v>
      </c>
      <c r="N14">
        <v>2030</v>
      </c>
      <c r="O14">
        <v>2035</v>
      </c>
      <c r="P14">
        <v>2040</v>
      </c>
      <c r="Q14">
        <v>2045</v>
      </c>
      <c r="R14">
        <v>2050</v>
      </c>
    </row>
    <row r="15" spans="1:18" hidden="1">
      <c r="B15" t="s">
        <v>624</v>
      </c>
      <c r="C15" s="428">
        <v>0.49414718954745057</v>
      </c>
      <c r="D15" s="428">
        <v>0.47878650147502066</v>
      </c>
      <c r="E15" s="428">
        <v>0.46405003162135566</v>
      </c>
      <c r="F15" s="428">
        <v>0.44990364987276971</v>
      </c>
      <c r="G15" s="428">
        <v>0.43631564463505307</v>
      </c>
      <c r="H15" s="428">
        <v>0.42325651775397488</v>
      </c>
      <c r="I15" s="428">
        <v>0.41069878963838125</v>
      </c>
      <c r="K15" t="s">
        <v>624</v>
      </c>
      <c r="L15" s="272">
        <f>C$3*C15</f>
        <v>253.94020883908894</v>
      </c>
      <c r="M15" s="272">
        <f t="shared" ref="M15:R18" si="2">D$3*D15</f>
        <v>251.26639434203486</v>
      </c>
      <c r="N15" s="272">
        <f t="shared" si="2"/>
        <v>245.58060617487851</v>
      </c>
      <c r="O15" s="272">
        <f t="shared" si="2"/>
        <v>237.17959307964065</v>
      </c>
      <c r="P15" s="272">
        <f t="shared" si="2"/>
        <v>227.98809620590086</v>
      </c>
      <c r="Q15" s="272">
        <f t="shared" si="2"/>
        <v>217.72984267721955</v>
      </c>
      <c r="R15" s="272">
        <f t="shared" si="2"/>
        <v>206.08668523579749</v>
      </c>
    </row>
    <row r="16" spans="1:18" hidden="1">
      <c r="B16" t="s">
        <v>625</v>
      </c>
      <c r="C16" s="428">
        <v>0.2164276939030858</v>
      </c>
      <c r="D16" s="428">
        <v>0.22299972052939945</v>
      </c>
      <c r="E16" s="428">
        <v>0.22930467751615299</v>
      </c>
      <c r="F16" s="428">
        <v>0.23535716717697516</v>
      </c>
      <c r="G16" s="428">
        <v>0.24117075652050424</v>
      </c>
      <c r="H16" s="428">
        <v>0.24675806711115961</v>
      </c>
      <c r="I16" s="428">
        <v>0.25213085566227456</v>
      </c>
      <c r="K16" t="s">
        <v>625</v>
      </c>
      <c r="L16" s="272">
        <f>C$3*C16</f>
        <v>111.22130197410445</v>
      </c>
      <c r="M16" s="272">
        <f t="shared" si="2"/>
        <v>117.02989859589218</v>
      </c>
      <c r="N16" s="272">
        <f t="shared" si="2"/>
        <v>121.35066881990998</v>
      </c>
      <c r="O16" s="272">
        <f t="shared" si="2"/>
        <v>124.07527068339645</v>
      </c>
      <c r="P16" s="272">
        <f t="shared" si="2"/>
        <v>126.01900095889722</v>
      </c>
      <c r="Q16" s="272">
        <f t="shared" si="2"/>
        <v>126.93624995203753</v>
      </c>
      <c r="R16" s="272">
        <f t="shared" si="2"/>
        <v>126.51805556781594</v>
      </c>
    </row>
    <row r="17" spans="2:18" hidden="1">
      <c r="B17" t="s">
        <v>626</v>
      </c>
      <c r="C17" s="428">
        <v>0.14953766730401885</v>
      </c>
      <c r="D17" s="428">
        <v>0.15407851655226207</v>
      </c>
      <c r="E17" s="428">
        <v>0.1584348377940043</v>
      </c>
      <c r="F17" s="428">
        <v>0.16261672029221325</v>
      </c>
      <c r="G17" s="428">
        <v>0.16663353798045294</v>
      </c>
      <c r="H17" s="428">
        <v>0.17049401155091837</v>
      </c>
      <c r="I17" s="428">
        <v>0.17420626413912568</v>
      </c>
      <c r="K17" t="s">
        <v>626</v>
      </c>
      <c r="L17" s="272">
        <f>C$3*C17</f>
        <v>76.84679234798385</v>
      </c>
      <c r="M17" s="272">
        <f t="shared" si="2"/>
        <v>80.860160385445326</v>
      </c>
      <c r="N17" s="272">
        <f t="shared" si="2"/>
        <v>83.845535725375768</v>
      </c>
      <c r="O17" s="272">
        <f t="shared" si="2"/>
        <v>85.72806101430848</v>
      </c>
      <c r="P17" s="272">
        <f t="shared" si="2"/>
        <v>87.071054075985415</v>
      </c>
      <c r="Q17" s="272">
        <f t="shared" si="2"/>
        <v>87.704814350826126</v>
      </c>
      <c r="R17" s="272">
        <f t="shared" si="2"/>
        <v>87.415868830184309</v>
      </c>
    </row>
    <row r="18" spans="2:18" hidden="1">
      <c r="B18" t="s">
        <v>627</v>
      </c>
      <c r="C18" s="428">
        <v>0.13988744924544466</v>
      </c>
      <c r="D18" s="428">
        <v>0.14413526144331787</v>
      </c>
      <c r="E18" s="428">
        <v>0.14821045306848715</v>
      </c>
      <c r="F18" s="428">
        <v>0.15212246265804191</v>
      </c>
      <c r="G18" s="428">
        <v>0.15588006086398973</v>
      </c>
      <c r="H18" s="428">
        <v>0.15949140358394723</v>
      </c>
      <c r="I18" s="428">
        <v>0.16296409056021843</v>
      </c>
      <c r="K18" t="s">
        <v>627</v>
      </c>
      <c r="L18" s="272">
        <f>C$3*C18</f>
        <v>71.887584968131378</v>
      </c>
      <c r="M18" s="272">
        <f t="shared" si="2"/>
        <v>75.64195592155491</v>
      </c>
      <c r="N18" s="272">
        <f t="shared" si="2"/>
        <v>78.434673905401866</v>
      </c>
      <c r="O18" s="272">
        <f t="shared" si="2"/>
        <v>80.195712574704686</v>
      </c>
      <c r="P18" s="272">
        <f t="shared" si="2"/>
        <v>81.452037647118161</v>
      </c>
      <c r="Q18" s="272">
        <f t="shared" si="2"/>
        <v>82.044898906640967</v>
      </c>
      <c r="R18" s="272">
        <f t="shared" si="2"/>
        <v>81.774599982612472</v>
      </c>
    </row>
    <row r="19" spans="2:18" hidden="1">
      <c r="B19" t="s">
        <v>614</v>
      </c>
      <c r="C19" s="422">
        <f>SUM(C15:C18)</f>
        <v>0.99999999999999978</v>
      </c>
      <c r="D19" s="422">
        <f t="shared" ref="D19:I19" si="3">SUM(D15:D18)</f>
        <v>1</v>
      </c>
      <c r="E19" s="422">
        <f t="shared" si="3"/>
        <v>1</v>
      </c>
      <c r="F19" s="422">
        <f t="shared" si="3"/>
        <v>1</v>
      </c>
      <c r="G19" s="422">
        <f t="shared" si="3"/>
        <v>0.99999999999999989</v>
      </c>
      <c r="H19" s="422">
        <f t="shared" si="3"/>
        <v>1</v>
      </c>
      <c r="I19" s="422">
        <f t="shared" si="3"/>
        <v>0.99999999999999989</v>
      </c>
      <c r="K19" t="s">
        <v>614</v>
      </c>
      <c r="L19" s="272">
        <f>IF(SUM(L15:L18)&lt;&gt;C$3,"Error",C$3)</f>
        <v>513.89588812930867</v>
      </c>
      <c r="M19" s="272">
        <f t="shared" ref="M19:R19" si="4">IF(SUM(M15:M18)&lt;&gt;D$3,"Error",D$3)</f>
        <v>524.79840924492726</v>
      </c>
      <c r="N19" s="272">
        <f t="shared" si="4"/>
        <v>529.21148462556607</v>
      </c>
      <c r="O19" s="272">
        <f t="shared" si="4"/>
        <v>527.17863735205026</v>
      </c>
      <c r="P19" s="272">
        <f t="shared" si="4"/>
        <v>522.53018888790166</v>
      </c>
      <c r="Q19" s="272">
        <f t="shared" si="4"/>
        <v>514.41580588672412</v>
      </c>
      <c r="R19" s="272">
        <f t="shared" si="4"/>
        <v>501.79520961641026</v>
      </c>
    </row>
    <row r="20" spans="2:18" hidden="1"/>
    <row r="21" spans="2:18" hidden="1"/>
    <row r="22" spans="2:18" hidden="1"/>
    <row r="23" spans="2:18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L23">
        <v>2020</v>
      </c>
      <c r="M23">
        <v>2025</v>
      </c>
      <c r="N23">
        <v>2030</v>
      </c>
      <c r="O23">
        <v>2035</v>
      </c>
      <c r="P23">
        <v>2040</v>
      </c>
      <c r="Q23">
        <v>2045</v>
      </c>
      <c r="R23">
        <v>2050</v>
      </c>
    </row>
    <row r="24" spans="2:18">
      <c r="B24" s="203" t="s">
        <v>624</v>
      </c>
      <c r="C24" s="429">
        <v>0.49414718954745102</v>
      </c>
      <c r="D24" s="429">
        <f>1-SUM(D25:D27)</f>
        <v>0.49</v>
      </c>
      <c r="E24" s="429">
        <f>1-SUM(E25:E27)</f>
        <v>0.48</v>
      </c>
      <c r="F24" s="429">
        <v>0.45</v>
      </c>
      <c r="G24" s="430">
        <f>F24-5%</f>
        <v>0.4</v>
      </c>
      <c r="H24" s="430">
        <f>G24-5%</f>
        <v>0.35000000000000003</v>
      </c>
      <c r="I24" s="430">
        <f>H24-5%</f>
        <v>0.30000000000000004</v>
      </c>
      <c r="K24" t="s">
        <v>624</v>
      </c>
      <c r="L24" s="272">
        <f>C$4*C24</f>
        <v>253.94020883908917</v>
      </c>
      <c r="M24" s="272">
        <f t="shared" ref="M24:R27" si="5">D$4*D24</f>
        <v>258.16747760816236</v>
      </c>
      <c r="N24" s="272">
        <f t="shared" si="5"/>
        <v>255.43787731337943</v>
      </c>
      <c r="O24" s="272">
        <f t="shared" si="5"/>
        <v>240.67277215722703</v>
      </c>
      <c r="P24" s="272">
        <f t="shared" si="5"/>
        <v>213.93135302864627</v>
      </c>
      <c r="Q24" s="272">
        <f t="shared" si="5"/>
        <v>186.25585425894062</v>
      </c>
      <c r="R24" s="272">
        <f t="shared" si="5"/>
        <v>155.69639110944129</v>
      </c>
    </row>
    <row r="25" spans="2:18">
      <c r="B25" s="203" t="s">
        <v>625</v>
      </c>
      <c r="C25" s="429">
        <v>0.2164276939030858</v>
      </c>
      <c r="D25" s="429">
        <v>0.22</v>
      </c>
      <c r="E25" s="429">
        <v>0.22</v>
      </c>
      <c r="F25" s="429">
        <v>0.25</v>
      </c>
      <c r="G25" s="430">
        <f>F25+5%</f>
        <v>0.3</v>
      </c>
      <c r="H25" s="430">
        <f>G25+5%</f>
        <v>0.35</v>
      </c>
      <c r="I25" s="430">
        <f>H25+5%</f>
        <v>0.39999999999999997</v>
      </c>
      <c r="K25" t="s">
        <v>625</v>
      </c>
      <c r="L25" s="272">
        <f>C$4*C25</f>
        <v>111.22130197410445</v>
      </c>
      <c r="M25" s="272">
        <f t="shared" si="5"/>
        <v>115.91192872203209</v>
      </c>
      <c r="N25" s="272">
        <f t="shared" si="5"/>
        <v>117.07569376863225</v>
      </c>
      <c r="O25" s="272">
        <f t="shared" si="5"/>
        <v>133.70709564290391</v>
      </c>
      <c r="P25" s="272">
        <f t="shared" si="5"/>
        <v>160.4485147714847</v>
      </c>
      <c r="Q25" s="272">
        <f t="shared" si="5"/>
        <v>186.25585425894059</v>
      </c>
      <c r="R25" s="272">
        <f t="shared" si="5"/>
        <v>207.5951881459217</v>
      </c>
    </row>
    <row r="26" spans="2:18">
      <c r="B26" s="203" t="s">
        <v>626</v>
      </c>
      <c r="C26" s="429">
        <v>0.14953766730401885</v>
      </c>
      <c r="D26" s="429">
        <v>0.14000000000000001</v>
      </c>
      <c r="E26" s="429">
        <v>0.14000000000000001</v>
      </c>
      <c r="F26" s="429">
        <v>0.14000000000000001</v>
      </c>
      <c r="G26" s="429">
        <v>0.13</v>
      </c>
      <c r="H26" s="429">
        <v>0.13</v>
      </c>
      <c r="I26" s="429">
        <v>0.13</v>
      </c>
      <c r="K26" t="s">
        <v>626</v>
      </c>
      <c r="L26" s="272">
        <f>C$4*C26</f>
        <v>76.84679234798385</v>
      </c>
      <c r="M26" s="272">
        <f t="shared" si="5"/>
        <v>73.762136459474974</v>
      </c>
      <c r="N26" s="272">
        <f t="shared" si="5"/>
        <v>74.502714216402353</v>
      </c>
      <c r="O26" s="272">
        <f t="shared" si="5"/>
        <v>74.875973560026196</v>
      </c>
      <c r="P26" s="272">
        <f t="shared" si="5"/>
        <v>69.52768973431003</v>
      </c>
      <c r="Q26" s="272">
        <f t="shared" si="5"/>
        <v>69.180745867606504</v>
      </c>
      <c r="R26" s="272">
        <f t="shared" si="5"/>
        <v>67.468436147424555</v>
      </c>
    </row>
    <row r="27" spans="2:18">
      <c r="B27" s="203" t="s">
        <v>627</v>
      </c>
      <c r="C27" s="429">
        <v>0.13988744924544466</v>
      </c>
      <c r="D27" s="429">
        <v>0.15</v>
      </c>
      <c r="E27" s="429">
        <v>0.16</v>
      </c>
      <c r="F27" s="429">
        <v>0.16</v>
      </c>
      <c r="G27" s="429">
        <v>0.17</v>
      </c>
      <c r="H27" s="429">
        <v>0.17</v>
      </c>
      <c r="I27" s="429">
        <v>0.17</v>
      </c>
      <c r="K27" t="s">
        <v>627</v>
      </c>
      <c r="L27" s="272">
        <f>C$4*C27</f>
        <v>71.887584968131378</v>
      </c>
      <c r="M27" s="272">
        <f t="shared" si="5"/>
        <v>79.030860492294593</v>
      </c>
      <c r="N27" s="272">
        <f t="shared" si="5"/>
        <v>85.14595910445982</v>
      </c>
      <c r="O27" s="272">
        <f t="shared" si="5"/>
        <v>85.5725412114585</v>
      </c>
      <c r="P27" s="272">
        <f t="shared" si="5"/>
        <v>90.920825037174666</v>
      </c>
      <c r="Q27" s="272">
        <f t="shared" si="5"/>
        <v>90.467129211485428</v>
      </c>
      <c r="R27" s="272">
        <f t="shared" si="5"/>
        <v>88.227954962016724</v>
      </c>
    </row>
    <row r="28" spans="2:18">
      <c r="B28" t="s">
        <v>614</v>
      </c>
      <c r="C28" s="422">
        <f>IF(SUM(C24:C27)&lt;&gt;1,"Error",SUM(C24:C27))</f>
        <v>1.0000000000000002</v>
      </c>
      <c r="D28" s="422">
        <f t="shared" ref="D28:I28" si="6">IF(SUM(D24:D27)&lt;&gt;1,"Error",SUM(D24:D27))</f>
        <v>1</v>
      </c>
      <c r="E28" s="422">
        <f t="shared" si="6"/>
        <v>1</v>
      </c>
      <c r="F28" s="422">
        <f t="shared" si="6"/>
        <v>1</v>
      </c>
      <c r="G28" s="422">
        <f t="shared" si="6"/>
        <v>1</v>
      </c>
      <c r="H28" s="422">
        <f t="shared" si="6"/>
        <v>1</v>
      </c>
      <c r="I28" s="422">
        <f t="shared" si="6"/>
        <v>1</v>
      </c>
      <c r="K28" t="s">
        <v>614</v>
      </c>
      <c r="L28" s="272">
        <f>IF(SUM(L24:L27)&lt;&gt;C$4,"Error",C$4)</f>
        <v>513.89588812930867</v>
      </c>
      <c r="M28" s="272">
        <f t="shared" ref="M28:R28" si="7">IF(SUM(M24:M27)&lt;&gt;D$4,"Error",D$4)</f>
        <v>526.87240328196401</v>
      </c>
      <c r="N28" s="272">
        <f t="shared" si="7"/>
        <v>532.16224440287385</v>
      </c>
      <c r="O28" s="272">
        <f t="shared" si="7"/>
        <v>534.82838257161563</v>
      </c>
      <c r="P28" s="272">
        <f t="shared" si="7"/>
        <v>534.82838257161563</v>
      </c>
      <c r="Q28" s="272">
        <f t="shared" si="7"/>
        <v>532.15958359697311</v>
      </c>
      <c r="R28" s="272">
        <f t="shared" si="7"/>
        <v>518.98797036480426</v>
      </c>
    </row>
    <row r="30" spans="2:18" ht="17.25" hidden="1" customHeight="1">
      <c r="C30">
        <v>2020</v>
      </c>
      <c r="D30">
        <v>2025</v>
      </c>
      <c r="E30">
        <v>2030</v>
      </c>
      <c r="F30">
        <v>2035</v>
      </c>
      <c r="G30">
        <v>2040</v>
      </c>
      <c r="H30">
        <v>2045</v>
      </c>
      <c r="I30">
        <v>2050</v>
      </c>
      <c r="L30">
        <v>2020</v>
      </c>
      <c r="M30">
        <v>2025</v>
      </c>
      <c r="N30">
        <v>2030</v>
      </c>
      <c r="O30">
        <v>2035</v>
      </c>
      <c r="P30">
        <v>2040</v>
      </c>
      <c r="Q30">
        <v>2045</v>
      </c>
      <c r="R30">
        <v>2050</v>
      </c>
    </row>
    <row r="31" spans="2:18" hidden="1">
      <c r="B31" s="431" t="s">
        <v>628</v>
      </c>
      <c r="C31" s="428">
        <f>1-C32</f>
        <v>0.94197726198277909</v>
      </c>
      <c r="D31" s="428">
        <f t="shared" ref="D31:I31" si="8">1-D32</f>
        <v>0.94060320981428147</v>
      </c>
      <c r="E31" s="428">
        <f t="shared" si="8"/>
        <v>0.93986854745290405</v>
      </c>
      <c r="F31" s="428">
        <f t="shared" si="8"/>
        <v>0.93913149387623818</v>
      </c>
      <c r="G31" s="428">
        <f t="shared" si="8"/>
        <v>0.93754211946382193</v>
      </c>
      <c r="H31" s="428">
        <f t="shared" si="8"/>
        <v>0.93565153012331803</v>
      </c>
      <c r="I31" s="428">
        <f t="shared" si="8"/>
        <v>0.93300000000000005</v>
      </c>
      <c r="K31" t="s">
        <v>628</v>
      </c>
      <c r="L31" s="272">
        <f>C$9*C31</f>
        <v>141.39004836001513</v>
      </c>
      <c r="M31" s="272">
        <f t="shared" ref="M31:R32" si="9">D$9*D31</f>
        <v>148.99120887632273</v>
      </c>
      <c r="N31" s="272">
        <f t="shared" si="9"/>
        <v>155.48571804536223</v>
      </c>
      <c r="O31" s="272">
        <f t="shared" si="9"/>
        <v>162.29145238728358</v>
      </c>
      <c r="P31" s="272">
        <f t="shared" si="9"/>
        <v>166.96668773162625</v>
      </c>
      <c r="Q31" s="272">
        <f t="shared" si="9"/>
        <v>171.04041075754137</v>
      </c>
      <c r="R31" s="272">
        <f t="shared" si="9"/>
        <v>175.3056177377259</v>
      </c>
    </row>
    <row r="32" spans="2:18" hidden="1">
      <c r="B32" s="431" t="s">
        <v>627</v>
      </c>
      <c r="C32" s="428">
        <v>5.8022738017220923E-2</v>
      </c>
      <c r="D32" s="428">
        <v>5.9396790185718487E-2</v>
      </c>
      <c r="E32" s="428">
        <v>6.0131452547095954E-2</v>
      </c>
      <c r="F32" s="428">
        <v>6.0868506123761774E-2</v>
      </c>
      <c r="G32" s="428">
        <v>6.2457880536178116E-2</v>
      </c>
      <c r="H32" s="428">
        <v>6.4348469876681927E-2</v>
      </c>
      <c r="I32" s="428">
        <v>6.7000000000000004E-2</v>
      </c>
      <c r="K32" t="s">
        <v>627</v>
      </c>
      <c r="L32" s="272">
        <f>C$9*C32</f>
        <v>8.709167477107675</v>
      </c>
      <c r="M32" s="272">
        <f t="shared" si="9"/>
        <v>9.4084301231449334</v>
      </c>
      <c r="N32" s="272">
        <f t="shared" si="9"/>
        <v>9.9477550363119693</v>
      </c>
      <c r="O32" s="272">
        <f t="shared" si="9"/>
        <v>10.518695547837069</v>
      </c>
      <c r="P32" s="272">
        <f t="shared" si="9"/>
        <v>11.123111398800127</v>
      </c>
      <c r="Q32" s="272">
        <f t="shared" si="9"/>
        <v>11.763128007578151</v>
      </c>
      <c r="R32" s="272">
        <f t="shared" si="9"/>
        <v>12.58893503582812</v>
      </c>
    </row>
    <row r="33" spans="2:18" hidden="1">
      <c r="B33" t="s">
        <v>614</v>
      </c>
      <c r="C33" s="428">
        <f>IF(SUM(C31:C32)&lt;&gt;1,"Error",SUM(C31:C32))</f>
        <v>1</v>
      </c>
      <c r="D33" s="566">
        <f t="shared" ref="D33:I33" si="10">IF(SUM(D31:D32)&lt;&gt;1,"Error",SUM(D31:D32))</f>
        <v>1</v>
      </c>
      <c r="E33" s="428">
        <f t="shared" si="10"/>
        <v>1</v>
      </c>
      <c r="F33" s="428">
        <f t="shared" si="10"/>
        <v>1</v>
      </c>
      <c r="G33" s="428">
        <f t="shared" si="10"/>
        <v>1</v>
      </c>
      <c r="H33" s="428">
        <f t="shared" si="10"/>
        <v>1</v>
      </c>
      <c r="I33" s="428">
        <f t="shared" si="10"/>
        <v>1</v>
      </c>
      <c r="K33" t="s">
        <v>614</v>
      </c>
      <c r="L33" s="18">
        <f>IF(SUM(L31:L32)&lt;&gt;C$9,"Error",C$9)</f>
        <v>150.09921583712281</v>
      </c>
      <c r="M33" s="18">
        <f t="shared" ref="M33:R33" si="11">IF(SUM(M31:M32)&lt;&gt;D$9,"Error",D$9)</f>
        <v>158.39963899946767</v>
      </c>
      <c r="N33" s="18">
        <f t="shared" si="11"/>
        <v>165.43347308167421</v>
      </c>
      <c r="O33" s="18">
        <f t="shared" si="11"/>
        <v>172.81014793512065</v>
      </c>
      <c r="P33" s="18">
        <f t="shared" si="11"/>
        <v>178.08979913042637</v>
      </c>
      <c r="Q33" s="18">
        <f t="shared" si="11"/>
        <v>182.80353876511953</v>
      </c>
      <c r="R33" s="18">
        <f t="shared" si="11"/>
        <v>187.89455277355401</v>
      </c>
    </row>
    <row r="34" spans="2:18" hidden="1">
      <c r="C34" s="428"/>
      <c r="D34" s="428"/>
      <c r="E34" s="428"/>
      <c r="F34" s="428"/>
      <c r="G34" s="428"/>
      <c r="H34" s="428"/>
      <c r="I34" s="422"/>
    </row>
    <row r="35" spans="2:18">
      <c r="C35" s="428"/>
      <c r="D35" s="428"/>
      <c r="E35" s="428"/>
      <c r="F35" s="428"/>
      <c r="G35" s="428"/>
      <c r="H35" s="428"/>
      <c r="I35" s="422"/>
    </row>
    <row r="36" spans="2:18">
      <c r="C36">
        <v>2020</v>
      </c>
      <c r="D36">
        <v>2025</v>
      </c>
      <c r="E36">
        <v>2030</v>
      </c>
      <c r="F36">
        <v>2035</v>
      </c>
      <c r="G36">
        <v>2040</v>
      </c>
      <c r="H36">
        <v>2045</v>
      </c>
      <c r="I36">
        <v>2050</v>
      </c>
      <c r="L36">
        <v>2020</v>
      </c>
      <c r="M36">
        <v>2025</v>
      </c>
      <c r="N36">
        <v>2030</v>
      </c>
      <c r="O36">
        <v>2035</v>
      </c>
      <c r="P36">
        <v>2040</v>
      </c>
      <c r="Q36">
        <v>2045</v>
      </c>
      <c r="R36">
        <v>2050</v>
      </c>
    </row>
    <row r="37" spans="2:18">
      <c r="B37" s="203" t="s">
        <v>628</v>
      </c>
      <c r="C37" s="430">
        <f>1-C38</f>
        <v>0.94199999999999995</v>
      </c>
      <c r="D37" s="430">
        <f t="shared" ref="D37:I37" si="12">1-D38</f>
        <v>0.94100000000000006</v>
      </c>
      <c r="E37" s="430">
        <f t="shared" si="12"/>
        <v>0.94100000000000006</v>
      </c>
      <c r="F37" s="430">
        <f t="shared" si="12"/>
        <v>0.9405</v>
      </c>
      <c r="G37" s="430">
        <f t="shared" si="12"/>
        <v>0.94</v>
      </c>
      <c r="H37" s="430">
        <f t="shared" si="12"/>
        <v>0.93500000000000005</v>
      </c>
      <c r="I37" s="430">
        <f t="shared" si="12"/>
        <v>0.93500000000000005</v>
      </c>
      <c r="K37" t="s">
        <v>628</v>
      </c>
      <c r="L37" s="272">
        <f>C$10*C37</f>
        <v>141.39346131856968</v>
      </c>
      <c r="M37" s="272">
        <f t="shared" ref="M37:R38" si="13">D$10*D37</f>
        <v>144.80993399185596</v>
      </c>
      <c r="N37" s="272">
        <f t="shared" si="13"/>
        <v>148.46656629055127</v>
      </c>
      <c r="O37" s="272">
        <f t="shared" si="13"/>
        <v>152.1346534701008</v>
      </c>
      <c r="P37" s="272">
        <f t="shared" si="13"/>
        <v>155.11927539225616</v>
      </c>
      <c r="Q37" s="272">
        <f t="shared" si="13"/>
        <v>156.62251365403853</v>
      </c>
      <c r="R37" s="272">
        <f t="shared" si="13"/>
        <v>158.19501623346096</v>
      </c>
    </row>
    <row r="38" spans="2:18">
      <c r="B38" s="203" t="s">
        <v>627</v>
      </c>
      <c r="C38" s="432">
        <v>5.8000000000000003E-2</v>
      </c>
      <c r="D38" s="433">
        <v>5.8999999999999997E-2</v>
      </c>
      <c r="E38" s="433">
        <v>5.8999999999999997E-2</v>
      </c>
      <c r="F38" s="433">
        <v>5.9499999999999997E-2</v>
      </c>
      <c r="G38" s="434">
        <v>0.06</v>
      </c>
      <c r="H38" s="433">
        <v>6.5000000000000002E-2</v>
      </c>
      <c r="I38" s="433">
        <v>6.5000000000000002E-2</v>
      </c>
      <c r="K38" t="s">
        <v>627</v>
      </c>
      <c r="L38" s="272">
        <f>C$10*C38</f>
        <v>8.7057545185531229</v>
      </c>
      <c r="M38" s="272">
        <f t="shared" si="13"/>
        <v>9.0794751387029766</v>
      </c>
      <c r="N38" s="272">
        <f t="shared" si="13"/>
        <v>9.308743263700876</v>
      </c>
      <c r="O38" s="272">
        <f t="shared" si="13"/>
        <v>9.6246803630738942</v>
      </c>
      <c r="P38" s="272">
        <f t="shared" si="13"/>
        <v>9.9012303441865637</v>
      </c>
      <c r="Q38" s="272">
        <f t="shared" si="13"/>
        <v>10.88819613637701</v>
      </c>
      <c r="R38" s="272">
        <f t="shared" si="13"/>
        <v>10.997514497513329</v>
      </c>
    </row>
    <row r="39" spans="2:18">
      <c r="B39" t="s">
        <v>614</v>
      </c>
      <c r="C39" s="427">
        <f>IF(SUM(C37:C38)&lt;&gt;1,"Error",SUM(C37:C38))</f>
        <v>1</v>
      </c>
      <c r="D39" s="427">
        <f t="shared" ref="D39:I39" si="14">IF(SUM(D37:D38)&lt;&gt;1,"Error",SUM(D37:D38))</f>
        <v>1</v>
      </c>
      <c r="E39" s="427">
        <f t="shared" si="14"/>
        <v>1</v>
      </c>
      <c r="F39" s="427">
        <f t="shared" si="14"/>
        <v>1</v>
      </c>
      <c r="G39" s="427">
        <f t="shared" si="14"/>
        <v>1</v>
      </c>
      <c r="H39" s="427">
        <f t="shared" si="14"/>
        <v>1</v>
      </c>
      <c r="I39" s="427">
        <f t="shared" si="14"/>
        <v>1</v>
      </c>
      <c r="K39" t="s">
        <v>614</v>
      </c>
      <c r="L39" s="18">
        <f>IF(SUM(L37:L38)&lt;&gt;C$10,"Error",C$10)</f>
        <v>150.09921583712281</v>
      </c>
      <c r="M39" s="18">
        <f t="shared" ref="M39:R39" si="15">IF(SUM(M37:M38)&lt;&gt;D$10,"Error",D$10)</f>
        <v>153.88940913055893</v>
      </c>
      <c r="N39" s="18">
        <f t="shared" si="15"/>
        <v>157.77530955425215</v>
      </c>
      <c r="O39" s="18">
        <f t="shared" si="15"/>
        <v>161.75933383317471</v>
      </c>
      <c r="P39" s="18">
        <f t="shared" si="15"/>
        <v>165.02050573644274</v>
      </c>
      <c r="Q39" s="18">
        <f t="shared" si="15"/>
        <v>167.51070979041552</v>
      </c>
      <c r="R39" s="18">
        <f t="shared" si="15"/>
        <v>169.19253073097428</v>
      </c>
    </row>
    <row r="40" spans="2:18">
      <c r="C40" s="427"/>
      <c r="D40" s="427"/>
      <c r="E40" s="427"/>
      <c r="F40" s="427"/>
      <c r="G40" s="427"/>
      <c r="H40" s="427"/>
      <c r="I40" s="427"/>
      <c r="L40" s="18"/>
      <c r="M40" s="18"/>
      <c r="N40" s="18"/>
      <c r="O40" s="18"/>
      <c r="P40" s="18"/>
      <c r="Q40" s="18"/>
      <c r="R40" s="18"/>
    </row>
    <row r="41" spans="2:18">
      <c r="C41">
        <v>2020</v>
      </c>
      <c r="D41">
        <v>2025</v>
      </c>
      <c r="E41">
        <v>2030</v>
      </c>
      <c r="F41">
        <v>2035</v>
      </c>
      <c r="G41">
        <v>2040</v>
      </c>
      <c r="H41">
        <v>2045</v>
      </c>
      <c r="I41">
        <v>2050</v>
      </c>
      <c r="L41" s="18"/>
      <c r="M41" s="18"/>
      <c r="N41" s="18"/>
      <c r="O41" s="18"/>
      <c r="P41" s="18"/>
      <c r="Q41" s="18"/>
      <c r="R41" s="18"/>
    </row>
    <row r="42" spans="2:18">
      <c r="B42" s="203" t="s">
        <v>629</v>
      </c>
      <c r="C42" s="435">
        <v>1.1399999999999999</v>
      </c>
      <c r="D42" s="435">
        <v>1.17</v>
      </c>
      <c r="E42" s="435">
        <v>1.2</v>
      </c>
      <c r="F42" s="435">
        <v>1.23</v>
      </c>
      <c r="G42" s="435">
        <v>1.26</v>
      </c>
      <c r="H42" s="435">
        <v>1.29</v>
      </c>
      <c r="I42" s="435">
        <v>1.3</v>
      </c>
      <c r="L42" s="18"/>
      <c r="M42" s="18"/>
      <c r="N42" s="18"/>
      <c r="O42" s="18"/>
      <c r="P42" s="18"/>
      <c r="Q42" s="18"/>
      <c r="R42" s="18"/>
    </row>
    <row r="43" spans="2:18">
      <c r="B43" s="203" t="s">
        <v>625</v>
      </c>
      <c r="C43" s="435">
        <v>14</v>
      </c>
      <c r="D43" s="435">
        <v>14</v>
      </c>
      <c r="E43" s="435">
        <v>14</v>
      </c>
      <c r="F43" s="435">
        <v>14</v>
      </c>
      <c r="G43" s="435">
        <v>14</v>
      </c>
      <c r="H43" s="435">
        <v>14</v>
      </c>
      <c r="I43" s="435">
        <v>14</v>
      </c>
      <c r="L43" s="18"/>
      <c r="M43" s="18"/>
      <c r="N43" s="18"/>
      <c r="O43" s="18"/>
      <c r="P43" s="18"/>
      <c r="Q43" s="18"/>
      <c r="R43" s="18"/>
    </row>
    <row r="44" spans="2:18">
      <c r="B44" s="203" t="s">
        <v>626</v>
      </c>
      <c r="C44" s="435">
        <v>6</v>
      </c>
      <c r="D44" s="435">
        <v>6</v>
      </c>
      <c r="E44" s="435">
        <v>6</v>
      </c>
      <c r="F44" s="435">
        <v>6</v>
      </c>
      <c r="G44" s="435">
        <v>6</v>
      </c>
      <c r="H44" s="435">
        <v>6</v>
      </c>
      <c r="I44" s="435">
        <v>6</v>
      </c>
      <c r="L44" s="18"/>
      <c r="M44" s="18"/>
      <c r="N44" s="18"/>
      <c r="O44" s="18"/>
      <c r="P44" s="18"/>
      <c r="Q44" s="18"/>
      <c r="R44" s="18"/>
    </row>
    <row r="45" spans="2:18">
      <c r="B45" t="s">
        <v>629</v>
      </c>
      <c r="C45">
        <v>2020</v>
      </c>
      <c r="D45">
        <v>2025</v>
      </c>
      <c r="E45">
        <v>2030</v>
      </c>
      <c r="F45">
        <v>2035</v>
      </c>
      <c r="G45">
        <v>2040</v>
      </c>
      <c r="H45">
        <v>2045</v>
      </c>
      <c r="I45">
        <v>2050</v>
      </c>
    </row>
    <row r="46" spans="2:18">
      <c r="B46" s="203" t="s">
        <v>630</v>
      </c>
      <c r="C46" s="436">
        <v>0.02</v>
      </c>
      <c r="D46" s="436">
        <v>0.15</v>
      </c>
      <c r="E46" s="436">
        <v>0.35</v>
      </c>
      <c r="F46" s="436">
        <v>0.55000000000000004</v>
      </c>
      <c r="G46" s="436">
        <v>0.72</v>
      </c>
      <c r="H46" s="436">
        <v>0.9</v>
      </c>
      <c r="I46" s="436">
        <v>0.83699999999999997</v>
      </c>
    </row>
    <row r="47" spans="2:18">
      <c r="B47" s="203" t="s">
        <v>631</v>
      </c>
      <c r="C47" s="436">
        <v>0</v>
      </c>
      <c r="D47" s="436">
        <v>0</v>
      </c>
      <c r="E47" s="436">
        <v>4.8000000000000001E-2</v>
      </c>
      <c r="F47" s="436">
        <v>0.05</v>
      </c>
      <c r="G47" s="436">
        <v>0.08</v>
      </c>
      <c r="H47" s="436">
        <v>0.1</v>
      </c>
      <c r="I47" s="436">
        <v>0.16300000000000001</v>
      </c>
    </row>
    <row r="48" spans="2:18">
      <c r="B48" s="203" t="s">
        <v>632</v>
      </c>
      <c r="C48" s="436">
        <v>0.98</v>
      </c>
      <c r="D48" s="436">
        <v>0.8</v>
      </c>
      <c r="E48" s="436">
        <v>0.65</v>
      </c>
      <c r="F48" s="436">
        <v>0.5</v>
      </c>
      <c r="G48" s="436">
        <v>0.2</v>
      </c>
      <c r="H48" s="436">
        <v>0</v>
      </c>
      <c r="I48" s="436">
        <v>0</v>
      </c>
    </row>
    <row r="50" spans="2:9">
      <c r="B50" t="s">
        <v>633</v>
      </c>
      <c r="C50">
        <v>2020</v>
      </c>
      <c r="D50">
        <v>2025</v>
      </c>
      <c r="E50">
        <v>2030</v>
      </c>
      <c r="F50">
        <v>2035</v>
      </c>
      <c r="G50">
        <v>2040</v>
      </c>
      <c r="H50">
        <v>2045</v>
      </c>
      <c r="I50">
        <v>2050</v>
      </c>
    </row>
    <row r="51" spans="2:9">
      <c r="B51" s="203" t="s">
        <v>630</v>
      </c>
      <c r="C51" s="436">
        <v>1.0000000000000011E-2</v>
      </c>
      <c r="D51" s="436">
        <v>0.15000000000000002</v>
      </c>
      <c r="E51" s="436">
        <v>0.30000000000000004</v>
      </c>
      <c r="F51" s="436">
        <v>0.35</v>
      </c>
      <c r="G51" s="436">
        <v>0.45</v>
      </c>
      <c r="H51" s="436">
        <v>0.55000000000000004</v>
      </c>
      <c r="I51" s="436">
        <v>0.7</v>
      </c>
    </row>
    <row r="52" spans="2:9">
      <c r="B52" s="203" t="s">
        <v>631</v>
      </c>
      <c r="C52" s="436"/>
      <c r="D52" s="436">
        <v>7.5000000000000136E-2</v>
      </c>
      <c r="E52" s="436">
        <v>0.15000000000000002</v>
      </c>
      <c r="F52" s="436">
        <v>0.15</v>
      </c>
      <c r="G52" s="436">
        <v>0.2</v>
      </c>
      <c r="H52" s="436">
        <v>0.3</v>
      </c>
      <c r="I52" s="436">
        <v>0.3</v>
      </c>
    </row>
    <row r="53" spans="2:9">
      <c r="B53" s="203" t="s">
        <v>632</v>
      </c>
      <c r="C53" s="436">
        <v>0.99</v>
      </c>
      <c r="D53" s="436">
        <v>0.7749999999999998</v>
      </c>
      <c r="E53" s="436">
        <v>0.54999999999999993</v>
      </c>
      <c r="F53" s="436">
        <v>0.5</v>
      </c>
      <c r="G53" s="436">
        <v>0.35</v>
      </c>
      <c r="H53" s="436">
        <v>0.15</v>
      </c>
      <c r="I53" s="436">
        <v>0</v>
      </c>
    </row>
    <row r="55" spans="2:9">
      <c r="B55" t="s">
        <v>628</v>
      </c>
      <c r="C55">
        <v>2020</v>
      </c>
      <c r="D55">
        <v>2025</v>
      </c>
      <c r="E55">
        <v>2030</v>
      </c>
      <c r="F55">
        <v>2035</v>
      </c>
      <c r="G55">
        <v>2040</v>
      </c>
      <c r="H55">
        <v>2045</v>
      </c>
      <c r="I55">
        <v>2050</v>
      </c>
    </row>
    <row r="56" spans="2:9">
      <c r="B56" s="203" t="s">
        <v>630</v>
      </c>
      <c r="C56" s="436"/>
      <c r="D56" s="436">
        <v>0</v>
      </c>
      <c r="E56" s="436">
        <v>0.15000000000000002</v>
      </c>
      <c r="F56" s="436">
        <v>0.3</v>
      </c>
      <c r="G56" s="436">
        <v>0.45</v>
      </c>
      <c r="H56" s="436">
        <v>0.65</v>
      </c>
      <c r="I56" s="436">
        <v>0.7</v>
      </c>
    </row>
    <row r="57" spans="2:9">
      <c r="B57" s="203" t="s">
        <v>631</v>
      </c>
      <c r="C57" s="436"/>
      <c r="D57" s="436">
        <v>1.4999999999999999E-2</v>
      </c>
      <c r="E57" s="436">
        <v>0.14999999999999988</v>
      </c>
      <c r="F57" s="436">
        <v>0.15</v>
      </c>
      <c r="G57" s="436">
        <v>0.2</v>
      </c>
      <c r="H57" s="436">
        <v>0.25</v>
      </c>
      <c r="I57" s="436">
        <v>0.3</v>
      </c>
    </row>
    <row r="58" spans="2:9">
      <c r="B58" s="203" t="s">
        <v>632</v>
      </c>
      <c r="C58" s="436">
        <v>0.99999999999999978</v>
      </c>
      <c r="D58" s="436">
        <f>1-D56-D57</f>
        <v>0.98499999999999999</v>
      </c>
      <c r="E58" s="436">
        <f>1-E56-E57</f>
        <v>0.70000000000000007</v>
      </c>
      <c r="F58" s="436">
        <f>1-F56-F57</f>
        <v>0.54999999999999993</v>
      </c>
      <c r="G58" s="436">
        <f>1-G56-G57</f>
        <v>0.35000000000000003</v>
      </c>
      <c r="H58" s="436">
        <f>1-H56-H57</f>
        <v>9.9999999999999978E-2</v>
      </c>
      <c r="I58" s="436">
        <v>0</v>
      </c>
    </row>
    <row r="59" spans="2:9">
      <c r="B59" t="s">
        <v>629</v>
      </c>
      <c r="C59">
        <v>2020</v>
      </c>
      <c r="D59">
        <v>2025</v>
      </c>
      <c r="E59">
        <v>2030</v>
      </c>
      <c r="F59">
        <v>2035</v>
      </c>
      <c r="G59">
        <v>2040</v>
      </c>
      <c r="H59">
        <v>2045</v>
      </c>
      <c r="I59">
        <v>2050</v>
      </c>
    </row>
    <row r="60" spans="2:9">
      <c r="B60" s="203" t="s">
        <v>353</v>
      </c>
      <c r="C60" s="437">
        <v>0.1650625</v>
      </c>
      <c r="D60" s="437">
        <v>0.16485052357283747</v>
      </c>
      <c r="E60" s="437">
        <v>0.16463323822950063</v>
      </c>
      <c r="F60" s="437">
        <v>0.16441036364318884</v>
      </c>
      <c r="G60" s="437">
        <v>0.16418159646945604</v>
      </c>
      <c r="H60" s="437">
        <v>0.16394660774292871</v>
      </c>
      <c r="I60" s="437">
        <v>0.16370503989415183</v>
      </c>
    </row>
    <row r="61" spans="2:9">
      <c r="B61" s="203" t="s">
        <v>355</v>
      </c>
      <c r="C61" s="437">
        <v>0.26931250000000001</v>
      </c>
      <c r="D61" s="437">
        <v>0.26691048573657394</v>
      </c>
      <c r="E61" s="437">
        <v>0.26638542013535471</v>
      </c>
      <c r="F61" s="437">
        <v>0.26526740763249196</v>
      </c>
      <c r="G61" s="437">
        <v>0.26526740763249196</v>
      </c>
      <c r="H61" s="437">
        <v>0.2626943762025632</v>
      </c>
      <c r="I61" s="437">
        <v>0.26198114081115215</v>
      </c>
    </row>
    <row r="62" spans="2:9">
      <c r="B62" s="203" t="s">
        <v>356</v>
      </c>
      <c r="C62" s="437">
        <v>1</v>
      </c>
      <c r="D62" s="437">
        <v>0.99742479195522826</v>
      </c>
      <c r="E62" s="437">
        <v>0.99471670709944626</v>
      </c>
      <c r="F62" s="437">
        <v>0.98880323899733957</v>
      </c>
      <c r="G62" s="437">
        <v>0.98213056512695496</v>
      </c>
      <c r="H62" s="437">
        <v>0.97446689565639211</v>
      </c>
      <c r="I62" s="437">
        <v>0.96545316765101785</v>
      </c>
    </row>
    <row r="64" spans="2:9">
      <c r="B64" t="s">
        <v>633</v>
      </c>
      <c r="C64">
        <v>2020</v>
      </c>
      <c r="D64">
        <v>2025</v>
      </c>
      <c r="E64">
        <v>2030</v>
      </c>
      <c r="F64">
        <v>2035</v>
      </c>
      <c r="G64">
        <v>2040</v>
      </c>
      <c r="H64">
        <v>2045</v>
      </c>
      <c r="I64">
        <v>2050</v>
      </c>
    </row>
    <row r="65" spans="2:9">
      <c r="B65" s="203" t="s">
        <v>353</v>
      </c>
      <c r="C65" s="437">
        <v>1.8077777777777779</v>
      </c>
      <c r="D65" s="437">
        <v>1.743888888888889</v>
      </c>
      <c r="E65" s="437">
        <v>1.68</v>
      </c>
      <c r="F65" s="437">
        <v>1.6205765128170531</v>
      </c>
      <c r="G65" s="437">
        <v>1.5632549011275469</v>
      </c>
      <c r="H65" s="437">
        <v>1.507960819234194</v>
      </c>
      <c r="I65" s="437">
        <v>1.454622551130534</v>
      </c>
    </row>
    <row r="66" spans="2:9">
      <c r="B66" s="203" t="s">
        <v>355</v>
      </c>
      <c r="C66" s="437">
        <v>2.9866666666666668</v>
      </c>
      <c r="D66" s="437">
        <v>2.8533333333333331</v>
      </c>
      <c r="E66" s="437">
        <v>2.72</v>
      </c>
      <c r="F66" s="437">
        <v>2.5984059819174021</v>
      </c>
      <c r="G66" s="437">
        <v>2.4822476642882858</v>
      </c>
      <c r="H66" s="437">
        <v>2.3712820512820509</v>
      </c>
      <c r="I66" s="437">
        <v>2.265277009876709</v>
      </c>
    </row>
    <row r="67" spans="2:9">
      <c r="B67" s="203" t="s">
        <v>356</v>
      </c>
      <c r="C67" s="437">
        <v>4.58</v>
      </c>
      <c r="D67" s="437">
        <v>4.4666666666666668</v>
      </c>
      <c r="E67" s="437">
        <v>4.3533333333333335</v>
      </c>
      <c r="F67" s="437">
        <v>4.24</v>
      </c>
      <c r="G67" s="437">
        <v>4.1266666666666669</v>
      </c>
      <c r="H67" s="437">
        <v>4.0133333333333336</v>
      </c>
      <c r="I67" s="437">
        <v>3.9</v>
      </c>
    </row>
    <row r="69" spans="2:9">
      <c r="B69" t="s">
        <v>634</v>
      </c>
      <c r="C69">
        <v>2020</v>
      </c>
      <c r="D69">
        <v>2025</v>
      </c>
      <c r="E69">
        <v>2030</v>
      </c>
      <c r="F69">
        <v>2035</v>
      </c>
      <c r="G69">
        <v>2040</v>
      </c>
      <c r="H69">
        <v>2045</v>
      </c>
      <c r="I69">
        <v>2050</v>
      </c>
    </row>
    <row r="70" spans="2:9">
      <c r="B70" s="203" t="s">
        <v>353</v>
      </c>
      <c r="C70" s="437">
        <v>0.5</v>
      </c>
      <c r="D70" s="437">
        <v>0.48333333333333334</v>
      </c>
      <c r="E70" s="437">
        <v>0.46666666666666667</v>
      </c>
      <c r="F70" s="437">
        <v>0.45</v>
      </c>
      <c r="G70" s="437">
        <v>0.43333333333333335</v>
      </c>
      <c r="H70" s="437">
        <v>0.41666666666666669</v>
      </c>
      <c r="I70" s="437">
        <v>0.4</v>
      </c>
    </row>
    <row r="71" spans="2:9">
      <c r="B71" s="203" t="s">
        <v>355</v>
      </c>
      <c r="C71" s="437">
        <v>0.9</v>
      </c>
      <c r="D71" s="437">
        <v>0.86376949268354009</v>
      </c>
      <c r="E71" s="437">
        <v>0.82753898536708015</v>
      </c>
      <c r="F71" s="437">
        <v>0.79130847805062021</v>
      </c>
      <c r="G71" s="437">
        <v>0.75507797073416028</v>
      </c>
      <c r="H71" s="437">
        <v>0.71884746341770034</v>
      </c>
      <c r="I71" s="437">
        <v>0.6826169561012404</v>
      </c>
    </row>
    <row r="72" spans="2:9">
      <c r="B72" s="203" t="s">
        <v>356</v>
      </c>
      <c r="C72" s="437">
        <v>1.418610916072957</v>
      </c>
      <c r="D72" s="437">
        <v>1.3835070069416029</v>
      </c>
      <c r="E72" s="437">
        <v>1.3484030978102488</v>
      </c>
      <c r="F72" s="437">
        <v>1.3132991886788947</v>
      </c>
      <c r="G72" s="437">
        <v>1.2781952795475406</v>
      </c>
      <c r="H72" s="437">
        <v>1.2430913704161866</v>
      </c>
      <c r="I72" s="437">
        <v>1.2079874612848323</v>
      </c>
    </row>
    <row r="74" spans="2:9">
      <c r="B74" t="s">
        <v>628</v>
      </c>
      <c r="C74">
        <v>2020</v>
      </c>
      <c r="D74">
        <v>2025</v>
      </c>
      <c r="E74">
        <v>2030</v>
      </c>
      <c r="F74">
        <v>2035</v>
      </c>
      <c r="G74">
        <v>2040</v>
      </c>
      <c r="H74">
        <v>2045</v>
      </c>
      <c r="I74">
        <v>2050</v>
      </c>
    </row>
    <row r="75" spans="2:9">
      <c r="B75" s="203" t="s">
        <v>353</v>
      </c>
      <c r="C75" s="437">
        <v>0.83572818232116264</v>
      </c>
      <c r="D75" s="437">
        <v>0.81906151565449603</v>
      </c>
      <c r="E75" s="437">
        <v>0.80239484898782942</v>
      </c>
      <c r="F75" s="437">
        <v>0.78572818232116282</v>
      </c>
      <c r="G75" s="437">
        <v>0.76906151565449621</v>
      </c>
      <c r="H75" s="437">
        <v>0.7523948489878296</v>
      </c>
      <c r="I75" s="437">
        <v>0.67246598313320471</v>
      </c>
    </row>
    <row r="76" spans="2:9">
      <c r="B76" s="203" t="s">
        <v>355</v>
      </c>
      <c r="C76" s="437">
        <v>0.7374634517192401</v>
      </c>
      <c r="D76" s="437">
        <v>0.70123294440278017</v>
      </c>
      <c r="E76" s="437">
        <v>0.66500243708632023</v>
      </c>
      <c r="F76" s="437">
        <v>0.62877192976986029</v>
      </c>
      <c r="G76" s="437">
        <v>0.59254142245340036</v>
      </c>
      <c r="H76" s="437">
        <v>0.55631091513694042</v>
      </c>
      <c r="I76" s="437">
        <v>0.5593389518316686</v>
      </c>
    </row>
    <row r="77" spans="2:9">
      <c r="B77" s="203" t="s">
        <v>356</v>
      </c>
      <c r="C77" s="437">
        <v>2.222</v>
      </c>
      <c r="D77" s="437">
        <v>2.1868960908686459</v>
      </c>
      <c r="E77" s="437">
        <v>2.1517921817372918</v>
      </c>
      <c r="F77" s="437">
        <v>2.1166882726059377</v>
      </c>
      <c r="G77" s="437">
        <v>2.0815843634745836</v>
      </c>
      <c r="H77" s="437">
        <v>2.0464804543432296</v>
      </c>
      <c r="I77" s="437">
        <v>1.8920960698689955</v>
      </c>
    </row>
    <row r="79" spans="2:9">
      <c r="B79" s="442" t="s">
        <v>639</v>
      </c>
      <c r="C79" s="439">
        <v>2020</v>
      </c>
      <c r="D79" s="439">
        <v>2025</v>
      </c>
      <c r="E79" s="439">
        <v>2030</v>
      </c>
      <c r="F79" s="439">
        <v>2035</v>
      </c>
      <c r="G79" s="439">
        <v>2040</v>
      </c>
      <c r="H79" s="439">
        <v>2045</v>
      </c>
      <c r="I79" s="439">
        <v>2050</v>
      </c>
    </row>
    <row r="80" spans="2:9">
      <c r="B80" s="439" t="s">
        <v>338</v>
      </c>
      <c r="C80" s="440">
        <f>Transportation!L90</f>
        <v>0.73536852142986242</v>
      </c>
      <c r="D80" s="440">
        <f>Transportation!M90</f>
        <v>5.456287673485174</v>
      </c>
      <c r="E80" s="440">
        <f>Transportation!N90</f>
        <v>12.265623098333368</v>
      </c>
      <c r="F80" s="440">
        <f>Transportation!O90</f>
        <v>17.693499100944077</v>
      </c>
      <c r="G80" s="440">
        <f>Transportation!P90</f>
        <v>20.070623471493683</v>
      </c>
      <c r="H80" s="440">
        <f>Transportation!Q90</f>
        <v>21.304196845126491</v>
      </c>
      <c r="I80" s="440">
        <f>Transportation!R90</f>
        <v>16.410533568708665</v>
      </c>
    </row>
    <row r="81" spans="2:9">
      <c r="B81" s="439" t="s">
        <v>339</v>
      </c>
      <c r="C81" s="440">
        <f>Transportation!L91</f>
        <v>0</v>
      </c>
      <c r="D81" s="440">
        <f>Transportation!M91</f>
        <v>0</v>
      </c>
      <c r="E81" s="440">
        <f>Transportation!N91</f>
        <v>2.721797050664311</v>
      </c>
      <c r="F81" s="440">
        <f>Transportation!O91</f>
        <v>2.5952293641411792</v>
      </c>
      <c r="G81" s="440">
        <f>Transportation!P91</f>
        <v>3.6031120907441556</v>
      </c>
      <c r="H81" s="440">
        <f>Transportation!Q91</f>
        <v>3.7928965464052657</v>
      </c>
      <c r="I81" s="440">
        <f>Transportation!R91</f>
        <v>5.1143780465953954</v>
      </c>
    </row>
    <row r="82" spans="2:9">
      <c r="B82" s="439" t="s">
        <v>340</v>
      </c>
      <c r="C82" s="440">
        <f>Transportation!L92</f>
        <v>218.29947777395387</v>
      </c>
      <c r="D82" s="440">
        <f>Transportation!M92</f>
        <v>176.07018300371107</v>
      </c>
      <c r="E82" s="440">
        <f>Transportation!N92</f>
        <v>137.63117560272013</v>
      </c>
      <c r="F82" s="440">
        <f>Transportation!O92</f>
        <v>96.73903115753447</v>
      </c>
      <c r="G82" s="440">
        <f>Transportation!P92</f>
        <v>33.350558833079127</v>
      </c>
      <c r="H82" s="440">
        <f>Transportation!Q92</f>
        <v>0</v>
      </c>
      <c r="I82" s="440">
        <f>Transportation!R92</f>
        <v>0</v>
      </c>
    </row>
    <row r="84" spans="2:9">
      <c r="B84" s="442" t="s">
        <v>640</v>
      </c>
      <c r="C84" s="439">
        <v>2020</v>
      </c>
      <c r="D84" s="439">
        <v>2025</v>
      </c>
      <c r="E84" s="439">
        <v>2030</v>
      </c>
      <c r="F84" s="439">
        <v>2035</v>
      </c>
      <c r="G84" s="439">
        <v>2040</v>
      </c>
      <c r="H84" s="439">
        <v>2045</v>
      </c>
      <c r="I84" s="439">
        <v>2050</v>
      </c>
    </row>
    <row r="85" spans="2:9">
      <c r="B85" s="439" t="s">
        <v>338</v>
      </c>
      <c r="C85" s="440">
        <f>Transportation!L95</f>
        <v>0.20765570656924706</v>
      </c>
      <c r="D85" s="440">
        <f>Transportation!M95</f>
        <v>2.9694095470800486</v>
      </c>
      <c r="E85" s="440">
        <f>Transportation!N95</f>
        <v>5.742363536117149</v>
      </c>
      <c r="F85" s="440">
        <f>Transportation!O95</f>
        <v>6.4715600485548528</v>
      </c>
      <c r="G85" s="440">
        <f>Transportation!P95</f>
        <v>7.848239947748116</v>
      </c>
      <c r="H85" s="440">
        <f>Transportation!Q95</f>
        <v>9.231216661996978</v>
      </c>
      <c r="I85" s="440">
        <f>Transportation!R95</f>
        <v>11.237777721094709</v>
      </c>
    </row>
    <row r="86" spans="2:9">
      <c r="B86" s="439" t="s">
        <v>339</v>
      </c>
      <c r="C86" s="440">
        <f>Transportation!L96</f>
        <v>0</v>
      </c>
      <c r="D86" s="440">
        <f>Transportation!M96</f>
        <v>2.4965155843220002</v>
      </c>
      <c r="E86" s="440">
        <f>Transportation!N96</f>
        <v>4.7826540279172809</v>
      </c>
      <c r="F86" s="440">
        <f>Transportation!O96</f>
        <v>4.5776579923602272</v>
      </c>
      <c r="G86" s="440">
        <f>Transportation!P96</f>
        <v>5.6939439964470884</v>
      </c>
      <c r="H86" s="440">
        <f>Transportation!Q96</f>
        <v>8.1380289790297056</v>
      </c>
      <c r="I86" s="440">
        <f>Transportation!R96</f>
        <v>7.7016204623038744</v>
      </c>
    </row>
    <row r="87" spans="2:9">
      <c r="B87" s="439" t="s">
        <v>340</v>
      </c>
      <c r="C87" s="440">
        <f>Transportation!L97</f>
        <v>54.008992208784335</v>
      </c>
      <c r="D87" s="440">
        <f>Transportation!M97</f>
        <v>40.682305192043792</v>
      </c>
      <c r="E87" s="440">
        <f>Transportation!N97</f>
        <v>28.230295739570625</v>
      </c>
      <c r="F87" s="440">
        <f>Transportation!O97</f>
        <v>25.036629147691457</v>
      </c>
      <c r="G87" s="440">
        <f>Transportation!P97</f>
        <v>16.658412267942506</v>
      </c>
      <c r="H87" s="440">
        <f>Transportation!Q97</f>
        <v>6.9324656895609129</v>
      </c>
      <c r="I87" s="440">
        <f>Transportation!R97</f>
        <v>0</v>
      </c>
    </row>
    <row r="89" spans="2:9">
      <c r="B89" s="439" t="s">
        <v>641</v>
      </c>
      <c r="C89" s="439">
        <v>2020</v>
      </c>
      <c r="D89" s="439">
        <v>2025</v>
      </c>
      <c r="E89" s="439">
        <v>2030</v>
      </c>
      <c r="F89" s="439">
        <v>2035</v>
      </c>
      <c r="G89" s="439">
        <v>2040</v>
      </c>
      <c r="H89" s="439">
        <v>2045</v>
      </c>
      <c r="I89" s="439">
        <v>2050</v>
      </c>
    </row>
    <row r="90" spans="2:9">
      <c r="B90" s="439" t="s">
        <v>338</v>
      </c>
      <c r="C90" s="443">
        <f>Transportation!L100</f>
        <v>0</v>
      </c>
      <c r="D90" s="443">
        <f>Transportation!M100</f>
        <v>0</v>
      </c>
      <c r="E90" s="443">
        <f>Transportation!N100</f>
        <v>8.4213279384133841</v>
      </c>
      <c r="F90" s="443">
        <f>Transportation!O100</f>
        <v>17.214718176491498</v>
      </c>
      <c r="G90" s="443">
        <f>Transportation!P100</f>
        <v>26.002440428388784</v>
      </c>
      <c r="H90" s="443">
        <f>Transportation!Q100</f>
        <v>37.641644273042054</v>
      </c>
      <c r="I90" s="443">
        <f>Transportation!R100</f>
        <v>37.134268975820447</v>
      </c>
    </row>
    <row r="91" spans="2:9">
      <c r="B91" s="439" t="s">
        <v>339</v>
      </c>
      <c r="C91" s="443">
        <f>Transportation!L101</f>
        <v>0</v>
      </c>
      <c r="D91" s="443">
        <f>Transportation!M101</f>
        <v>0.70522045302770575</v>
      </c>
      <c r="E91" s="443">
        <f>Transportation!N101</f>
        <v>6.9793613575813902</v>
      </c>
      <c r="F91" s="443">
        <f>Transportation!O101</f>
        <v>6.887961900705081</v>
      </c>
      <c r="G91" s="443">
        <f>Transportation!P101</f>
        <v>8.9040835847456368</v>
      </c>
      <c r="H91" s="443">
        <f>Transportation!Q101</f>
        <v>10.704515261125938</v>
      </c>
      <c r="I91" s="443">
        <f>Transportation!R101</f>
        <v>13.237404423382451</v>
      </c>
    </row>
    <row r="92" spans="2:9">
      <c r="B92" s="439" t="s">
        <v>340</v>
      </c>
      <c r="C92" s="443">
        <f>Transportation!L102</f>
        <v>141.37531404384637</v>
      </c>
      <c r="D92" s="443">
        <f>Transportation!M102</f>
        <v>144.42278240286083</v>
      </c>
      <c r="E92" s="443">
        <f>Transportation!N102</f>
        <v>105.39003624302528</v>
      </c>
      <c r="F92" s="443">
        <f>Transportation!O102</f>
        <v>85.020944456955704</v>
      </c>
      <c r="G92" s="443">
        <f>Transportation!P102</f>
        <v>54.739720807343232</v>
      </c>
      <c r="H92" s="443">
        <f>Transportation!Q102</f>
        <v>15.751322261739595</v>
      </c>
      <c r="I92" s="443">
        <f>Transportation!R102</f>
        <v>0</v>
      </c>
    </row>
    <row r="94" spans="2:9">
      <c r="B94" s="439" t="s">
        <v>642</v>
      </c>
      <c r="C94" s="439">
        <v>2020</v>
      </c>
      <c r="D94" s="439">
        <v>2025</v>
      </c>
      <c r="E94" s="439">
        <v>2030</v>
      </c>
      <c r="F94" s="439">
        <v>2035</v>
      </c>
      <c r="G94" s="439">
        <v>2040</v>
      </c>
      <c r="H94" s="439">
        <v>2045</v>
      </c>
      <c r="I94" s="439">
        <v>2050</v>
      </c>
    </row>
    <row r="95" spans="2:9">
      <c r="B95" s="439" t="s">
        <v>338</v>
      </c>
      <c r="C95" s="440">
        <f>Transportation!L105</f>
        <v>0.94302422799910945</v>
      </c>
      <c r="D95" s="440">
        <f>Transportation!M105</f>
        <v>8.4256972205652225</v>
      </c>
      <c r="E95" s="440">
        <f>Transportation!N105</f>
        <v>26.429314572863902</v>
      </c>
      <c r="F95" s="440">
        <f>Transportation!O105</f>
        <v>41.379777325990432</v>
      </c>
      <c r="G95" s="440">
        <f>Transportation!P105</f>
        <v>53.921303847630583</v>
      </c>
      <c r="H95" s="440">
        <f>Transportation!Q105</f>
        <v>68.177057780165526</v>
      </c>
      <c r="I95" s="440">
        <f>Transportation!R105</f>
        <v>64.782580265623821</v>
      </c>
    </row>
    <row r="96" spans="2:9">
      <c r="B96" s="439" t="s">
        <v>339</v>
      </c>
      <c r="C96" s="440">
        <f>Transportation!L106</f>
        <v>0</v>
      </c>
      <c r="D96" s="440">
        <f>Transportation!M106</f>
        <v>3.2017360373497059</v>
      </c>
      <c r="E96" s="440">
        <f>Transportation!N106</f>
        <v>14.483812436162982</v>
      </c>
      <c r="F96" s="440">
        <f>Transportation!O106</f>
        <v>14.060849257206488</v>
      </c>
      <c r="G96" s="440">
        <f>Transportation!P106</f>
        <v>18.201139671936879</v>
      </c>
      <c r="H96" s="440">
        <f>Transportation!Q106</f>
        <v>22.63544078656091</v>
      </c>
      <c r="I96" s="440">
        <f>Transportation!R106</f>
        <v>26.05340293228172</v>
      </c>
    </row>
    <row r="97" spans="2:9">
      <c r="B97" s="439" t="s">
        <v>340</v>
      </c>
      <c r="C97" s="440">
        <f>Transportation!L107</f>
        <v>413.68378402658459</v>
      </c>
      <c r="D97" s="440">
        <f>Transportation!M107</f>
        <v>361.17527059861573</v>
      </c>
      <c r="E97" s="440">
        <f>Transportation!N107</f>
        <v>271.25150758531606</v>
      </c>
      <c r="F97" s="440">
        <f>Transportation!O107</f>
        <v>206.79660476218163</v>
      </c>
      <c r="G97" s="440">
        <f>Transportation!P107</f>
        <v>104.74869190836486</v>
      </c>
      <c r="H97" s="440">
        <f>Transportation!Q107</f>
        <v>22.683787951300509</v>
      </c>
      <c r="I97" s="440">
        <f>Transportation!R107</f>
        <v>0</v>
      </c>
    </row>
    <row r="98" spans="2:9">
      <c r="B98" s="439" t="s">
        <v>614</v>
      </c>
      <c r="C98" s="440">
        <f>SUM(C95:C97)</f>
        <v>414.62680825458369</v>
      </c>
      <c r="D98" s="440">
        <f t="shared" ref="D98:I98" si="16">SUM(D95:D97)</f>
        <v>372.80270385653063</v>
      </c>
      <c r="E98" s="440">
        <f t="shared" si="16"/>
        <v>312.16463459434294</v>
      </c>
      <c r="F98" s="440">
        <f t="shared" si="16"/>
        <v>262.23723134537852</v>
      </c>
      <c r="G98" s="440">
        <f t="shared" si="16"/>
        <v>176.87113542793233</v>
      </c>
      <c r="H98" s="440">
        <f t="shared" si="16"/>
        <v>113.49628651802695</v>
      </c>
      <c r="I98" s="440">
        <f t="shared" si="16"/>
        <v>90.835983197905534</v>
      </c>
    </row>
    <row r="100" spans="2:9">
      <c r="B100" s="439" t="s">
        <v>643</v>
      </c>
      <c r="C100" s="439">
        <v>2020</v>
      </c>
      <c r="D100" s="439">
        <v>2025</v>
      </c>
      <c r="E100" s="439">
        <v>2030</v>
      </c>
      <c r="F100" s="439">
        <v>2035</v>
      </c>
      <c r="G100" s="439">
        <v>2040</v>
      </c>
      <c r="H100" s="439">
        <v>2045</v>
      </c>
      <c r="I100" s="439">
        <v>2050</v>
      </c>
    </row>
    <row r="101" spans="2:9">
      <c r="B101" s="439"/>
      <c r="C101" s="440">
        <f>Transportation!L110</f>
        <v>103.42094600664615</v>
      </c>
      <c r="D101" s="440">
        <f>Transportation!M110</f>
        <v>90.293817649653917</v>
      </c>
      <c r="E101" s="440">
        <f>Transportation!N110</f>
        <v>67.812876896329016</v>
      </c>
      <c r="F101" s="440">
        <f>Transportation!O110</f>
        <v>51.6991511905454</v>
      </c>
      <c r="G101" s="440">
        <f>Transportation!P110</f>
        <v>26.187172977091215</v>
      </c>
      <c r="H101" s="440">
        <f>Transportation!Q110</f>
        <v>5.6709469878251273</v>
      </c>
      <c r="I101" s="440">
        <f>Transportation!R110</f>
        <v>0</v>
      </c>
    </row>
  </sheetData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BM165"/>
  <sheetViews>
    <sheetView zoomScaleNormal="100" workbookViewId="0">
      <selection activeCell="D25" sqref="D25"/>
    </sheetView>
  </sheetViews>
  <sheetFormatPr defaultColWidth="9" defaultRowHeight="16.5"/>
  <cols>
    <col min="1" max="1" width="15.25" style="143" customWidth="1"/>
    <col min="2" max="3" width="9" style="143" customWidth="1"/>
    <col min="4" max="4" width="11.75" style="143" customWidth="1"/>
    <col min="5" max="7" width="9" style="143" customWidth="1"/>
    <col min="8" max="10" width="21.625" style="143" bestFit="1" customWidth="1"/>
    <col min="11" max="13" width="9" style="143" customWidth="1"/>
    <col min="14" max="16" width="9.875" style="143" bestFit="1" customWidth="1"/>
    <col min="17" max="18" width="9" style="143" customWidth="1"/>
    <col min="19" max="19" width="10.875" style="143" bestFit="1" customWidth="1"/>
    <col min="20" max="21" width="9.75" style="143" bestFit="1" customWidth="1"/>
    <col min="22" max="22" width="10.875" style="143" bestFit="1" customWidth="1"/>
    <col min="23" max="23" width="11.125" style="143" customWidth="1"/>
    <col min="24" max="24" width="11.625" style="143" customWidth="1"/>
    <col min="25" max="36" width="11.125" style="143" customWidth="1"/>
    <col min="37" max="61" width="9" style="143" customWidth="1"/>
    <col min="62" max="62" width="11.875" style="143" bestFit="1" customWidth="1"/>
    <col min="63" max="63" width="13.5" style="143" bestFit="1" customWidth="1"/>
    <col min="64" max="64" width="14.625" style="143" bestFit="1" customWidth="1"/>
    <col min="65" max="65" width="15.625" style="143" bestFit="1" customWidth="1"/>
    <col min="66" max="67" width="9" style="143" customWidth="1"/>
    <col min="68" max="16384" width="9" style="143"/>
  </cols>
  <sheetData>
    <row r="1" spans="1:60">
      <c r="A1" s="143" t="s">
        <v>458</v>
      </c>
      <c r="B1" s="143" t="s">
        <v>459</v>
      </c>
      <c r="H1" s="143" t="s">
        <v>525</v>
      </c>
      <c r="N1" s="143" t="s">
        <v>312</v>
      </c>
    </row>
    <row r="2" spans="1:60">
      <c r="B2" s="143" t="s">
        <v>453</v>
      </c>
      <c r="C2" s="143" t="s">
        <v>454</v>
      </c>
      <c r="D2" s="143" t="s">
        <v>455</v>
      </c>
      <c r="H2" s="143" t="s">
        <v>453</v>
      </c>
      <c r="I2" s="143" t="s">
        <v>454</v>
      </c>
      <c r="J2" s="143" t="s">
        <v>455</v>
      </c>
      <c r="N2" s="143" t="s">
        <v>453</v>
      </c>
      <c r="O2" s="143" t="s">
        <v>454</v>
      </c>
      <c r="P2" s="143" t="s">
        <v>455</v>
      </c>
      <c r="S2" s="143" t="s">
        <v>527</v>
      </c>
      <c r="T2" s="210" t="s">
        <v>528</v>
      </c>
      <c r="U2" s="210" t="s">
        <v>529</v>
      </c>
      <c r="V2" s="210" t="s">
        <v>480</v>
      </c>
      <c r="W2" s="210" t="s">
        <v>312</v>
      </c>
      <c r="X2" s="210" t="s">
        <v>481</v>
      </c>
      <c r="Y2" s="210" t="s">
        <v>530</v>
      </c>
      <c r="Z2" s="210" t="s">
        <v>297</v>
      </c>
    </row>
    <row r="3" spans="1:60">
      <c r="A3" s="186" t="s">
        <v>461</v>
      </c>
      <c r="B3" s="143">
        <v>180.4</v>
      </c>
      <c r="C3" s="143">
        <v>150.69999999999999</v>
      </c>
      <c r="D3" s="143">
        <v>189.2</v>
      </c>
      <c r="G3" s="186" t="s">
        <v>461</v>
      </c>
      <c r="H3" s="143">
        <f t="shared" ref="H3:H17" si="0">B3-N3</f>
        <v>102.4</v>
      </c>
      <c r="I3" s="143">
        <f t="shared" ref="I3:I17" si="1">C3-O3</f>
        <v>105.69999999999999</v>
      </c>
      <c r="J3" s="143">
        <f t="shared" ref="J3:J17" si="2">D3-P3</f>
        <v>111.19999999999999</v>
      </c>
      <c r="M3" s="186" t="s">
        <v>461</v>
      </c>
      <c r="N3" s="143">
        <v>78</v>
      </c>
      <c r="O3" s="143">
        <v>45</v>
      </c>
      <c r="P3" s="143">
        <v>78</v>
      </c>
      <c r="T3" s="211">
        <v>2.8028300000000002</v>
      </c>
      <c r="U3" s="211">
        <v>34.529470000000003</v>
      </c>
      <c r="V3" s="211">
        <v>126.62744000000001</v>
      </c>
      <c r="W3" s="211">
        <v>74.106359999999995</v>
      </c>
      <c r="X3" s="211">
        <v>26.78389</v>
      </c>
      <c r="Y3" s="211">
        <v>5.4428399999999986</v>
      </c>
      <c r="Z3" s="211">
        <v>270.25794000000002</v>
      </c>
    </row>
    <row r="4" spans="1:60">
      <c r="A4" s="143" t="s">
        <v>462</v>
      </c>
      <c r="B4" s="143">
        <v>175.1</v>
      </c>
      <c r="C4" s="143">
        <v>145.4</v>
      </c>
      <c r="D4" s="143">
        <v>183.9</v>
      </c>
      <c r="G4" s="143" t="s">
        <v>462</v>
      </c>
      <c r="H4" s="143">
        <f t="shared" si="0"/>
        <v>127.1</v>
      </c>
      <c r="I4" s="143">
        <f t="shared" si="1"/>
        <v>101.4</v>
      </c>
      <c r="J4" s="143">
        <f t="shared" si="2"/>
        <v>128.9</v>
      </c>
      <c r="M4" s="143" t="s">
        <v>462</v>
      </c>
      <c r="N4" s="143">
        <v>48</v>
      </c>
      <c r="O4" s="143">
        <v>44</v>
      </c>
      <c r="P4" s="143">
        <v>55</v>
      </c>
    </row>
    <row r="5" spans="1:60">
      <c r="A5" s="143" t="s">
        <v>463</v>
      </c>
      <c r="B5" s="143">
        <v>175.1</v>
      </c>
      <c r="C5" s="143">
        <v>145.4</v>
      </c>
      <c r="D5" s="143">
        <v>183.9</v>
      </c>
      <c r="G5" s="143" t="s">
        <v>463</v>
      </c>
      <c r="H5" s="143">
        <f t="shared" si="0"/>
        <v>127.1</v>
      </c>
      <c r="I5" s="143">
        <f t="shared" si="1"/>
        <v>103.4</v>
      </c>
      <c r="J5" s="143">
        <f t="shared" si="2"/>
        <v>131.9</v>
      </c>
      <c r="M5" s="143" t="s">
        <v>463</v>
      </c>
      <c r="N5" s="143">
        <v>48</v>
      </c>
      <c r="O5" s="143">
        <v>42</v>
      </c>
      <c r="P5" s="143">
        <v>52</v>
      </c>
      <c r="S5" s="143" t="s">
        <v>531</v>
      </c>
      <c r="X5" s="143" t="s">
        <v>453</v>
      </c>
      <c r="Y5" s="143" t="s">
        <v>455</v>
      </c>
      <c r="Z5" s="143" t="s">
        <v>528</v>
      </c>
      <c r="AA5" s="143" t="s">
        <v>529</v>
      </c>
    </row>
    <row r="6" spans="1:60">
      <c r="A6" s="143" t="s">
        <v>464</v>
      </c>
      <c r="B6" s="143">
        <v>169.8</v>
      </c>
      <c r="C6" s="143">
        <v>139.6</v>
      </c>
      <c r="D6" s="143">
        <v>178.3</v>
      </c>
      <c r="G6" s="143" t="s">
        <v>464</v>
      </c>
      <c r="H6" s="143">
        <f t="shared" si="0"/>
        <v>122.80000000000001</v>
      </c>
      <c r="I6" s="143">
        <f t="shared" si="1"/>
        <v>98.6</v>
      </c>
      <c r="J6" s="143">
        <f t="shared" si="2"/>
        <v>131.30000000000001</v>
      </c>
      <c r="M6" s="143" t="s">
        <v>464</v>
      </c>
      <c r="N6" s="143">
        <v>47</v>
      </c>
      <c r="O6" s="143">
        <v>41</v>
      </c>
      <c r="P6" s="143">
        <v>47</v>
      </c>
      <c r="S6" s="143" t="s">
        <v>528</v>
      </c>
      <c r="T6" s="143" t="s">
        <v>532</v>
      </c>
      <c r="X6" s="384">
        <f>SUM(H28:H29)</f>
        <v>6.6163999999999996</v>
      </c>
      <c r="Y6" s="384">
        <f>SUM(J28:J29)</f>
        <v>0.58004999999999995</v>
      </c>
      <c r="Z6" s="212">
        <f>T3</f>
        <v>2.8028300000000002</v>
      </c>
    </row>
    <row r="7" spans="1:60" ht="17.25" customHeight="1" thickBot="1">
      <c r="A7" s="143" t="s">
        <v>465</v>
      </c>
      <c r="B7" s="143">
        <v>169.8</v>
      </c>
      <c r="C7" s="143">
        <v>139.6</v>
      </c>
      <c r="D7" s="143">
        <v>178.3</v>
      </c>
      <c r="G7" s="143" t="s">
        <v>465</v>
      </c>
      <c r="H7" s="143">
        <f t="shared" si="0"/>
        <v>123.80000000000001</v>
      </c>
      <c r="I7" s="143">
        <f t="shared" si="1"/>
        <v>100.6</v>
      </c>
      <c r="J7" s="143">
        <f t="shared" si="2"/>
        <v>131.30000000000001</v>
      </c>
      <c r="M7" s="143" t="s">
        <v>465</v>
      </c>
      <c r="N7" s="143">
        <v>46</v>
      </c>
      <c r="O7" s="143">
        <v>39</v>
      </c>
      <c r="P7" s="143">
        <v>47</v>
      </c>
      <c r="S7" s="143" t="s">
        <v>529</v>
      </c>
      <c r="T7" s="143" t="s">
        <v>533</v>
      </c>
      <c r="X7" s="384">
        <f>SUM(H28:H32)</f>
        <v>37.479628200000008</v>
      </c>
      <c r="Y7" s="384">
        <f>SUM(J28:J32)</f>
        <v>9.4831831000000015</v>
      </c>
      <c r="Z7" s="212"/>
      <c r="AA7" s="143">
        <v>34.53</v>
      </c>
    </row>
    <row r="8" spans="1:60" ht="17.25" customHeight="1" thickBot="1">
      <c r="A8" s="143" t="s">
        <v>466</v>
      </c>
      <c r="B8" s="143">
        <v>164</v>
      </c>
      <c r="C8" s="143">
        <v>134</v>
      </c>
      <c r="D8" s="143">
        <v>173.4</v>
      </c>
      <c r="G8" s="143" t="s">
        <v>466</v>
      </c>
      <c r="H8" s="143">
        <f t="shared" si="0"/>
        <v>119</v>
      </c>
      <c r="I8" s="143">
        <f t="shared" si="1"/>
        <v>96</v>
      </c>
      <c r="J8" s="143">
        <f t="shared" si="2"/>
        <v>125.4</v>
      </c>
      <c r="M8" s="143" t="s">
        <v>466</v>
      </c>
      <c r="N8" s="143">
        <v>45</v>
      </c>
      <c r="O8" s="143">
        <v>38</v>
      </c>
      <c r="P8" s="143">
        <v>48</v>
      </c>
      <c r="S8" s="143" t="s">
        <v>530</v>
      </c>
      <c r="T8" s="143" t="s">
        <v>534</v>
      </c>
      <c r="AH8" s="213" t="s">
        <v>535</v>
      </c>
      <c r="AI8" s="213"/>
      <c r="AJ8" s="214">
        <f>Residential_building!C54</f>
        <v>3.5</v>
      </c>
    </row>
    <row r="9" spans="1:60">
      <c r="A9" s="143" t="s">
        <v>467</v>
      </c>
      <c r="B9" s="143">
        <v>164</v>
      </c>
      <c r="C9" s="143">
        <v>134</v>
      </c>
      <c r="D9" s="143">
        <v>173.4</v>
      </c>
      <c r="G9" s="143" t="s">
        <v>467</v>
      </c>
      <c r="H9" s="143">
        <f t="shared" si="0"/>
        <v>120</v>
      </c>
      <c r="I9" s="143">
        <f t="shared" si="1"/>
        <v>96</v>
      </c>
      <c r="J9" s="143">
        <f t="shared" si="2"/>
        <v>127.4</v>
      </c>
      <c r="M9" s="143" t="s">
        <v>467</v>
      </c>
      <c r="N9" s="143">
        <v>44</v>
      </c>
      <c r="O9" s="143">
        <v>38</v>
      </c>
      <c r="P9" s="143">
        <v>46</v>
      </c>
      <c r="R9" s="168" t="s">
        <v>536</v>
      </c>
      <c r="S9" s="579" t="s">
        <v>528</v>
      </c>
      <c r="T9" s="580"/>
      <c r="U9" s="581"/>
      <c r="V9" s="579" t="s">
        <v>529</v>
      </c>
      <c r="W9" s="580"/>
      <c r="X9" s="581"/>
      <c r="Y9" s="579" t="s">
        <v>480</v>
      </c>
      <c r="Z9" s="580"/>
      <c r="AA9" s="581"/>
      <c r="AB9" s="579" t="s">
        <v>481</v>
      </c>
      <c r="AC9" s="580"/>
      <c r="AD9" s="581"/>
      <c r="AE9" s="579" t="s">
        <v>530</v>
      </c>
      <c r="AF9" s="580"/>
      <c r="AG9" s="581"/>
      <c r="AH9" s="215"/>
      <c r="AI9" s="215" t="s">
        <v>312</v>
      </c>
      <c r="AJ9" s="215"/>
      <c r="AK9" s="143" t="s">
        <v>537</v>
      </c>
      <c r="AP9" s="143" t="s">
        <v>538</v>
      </c>
    </row>
    <row r="10" spans="1:60">
      <c r="A10" s="143" t="s">
        <v>468</v>
      </c>
      <c r="B10" s="143">
        <v>150</v>
      </c>
      <c r="C10" s="143">
        <v>123</v>
      </c>
      <c r="D10" s="143">
        <v>165</v>
      </c>
      <c r="G10" s="143" t="s">
        <v>468</v>
      </c>
      <c r="H10" s="143">
        <f t="shared" si="0"/>
        <v>107</v>
      </c>
      <c r="I10" s="143">
        <f t="shared" si="1"/>
        <v>85</v>
      </c>
      <c r="J10" s="143">
        <f t="shared" si="2"/>
        <v>120</v>
      </c>
      <c r="M10" s="143" t="s">
        <v>468</v>
      </c>
      <c r="N10" s="143">
        <v>43</v>
      </c>
      <c r="O10" s="143">
        <v>38</v>
      </c>
      <c r="P10" s="143">
        <v>45</v>
      </c>
      <c r="R10" s="168"/>
      <c r="S10" s="168" t="s">
        <v>453</v>
      </c>
      <c r="T10" s="168" t="s">
        <v>454</v>
      </c>
      <c r="U10" s="168" t="s">
        <v>455</v>
      </c>
      <c r="V10" s="168" t="s">
        <v>453</v>
      </c>
      <c r="W10" s="168" t="s">
        <v>454</v>
      </c>
      <c r="X10" s="168" t="s">
        <v>455</v>
      </c>
      <c r="Y10" s="168" t="s">
        <v>453</v>
      </c>
      <c r="Z10" s="168" t="s">
        <v>454</v>
      </c>
      <c r="AA10" s="168" t="s">
        <v>455</v>
      </c>
      <c r="AB10" s="168" t="s">
        <v>453</v>
      </c>
      <c r="AC10" s="168" t="s">
        <v>454</v>
      </c>
      <c r="AD10" s="168" t="s">
        <v>455</v>
      </c>
      <c r="AE10" s="168" t="s">
        <v>453</v>
      </c>
      <c r="AF10" s="168" t="s">
        <v>454</v>
      </c>
      <c r="AG10" s="168" t="s">
        <v>455</v>
      </c>
      <c r="AH10" s="168" t="s">
        <v>453</v>
      </c>
      <c r="AI10" s="168" t="s">
        <v>454</v>
      </c>
      <c r="AJ10" s="168" t="s">
        <v>455</v>
      </c>
      <c r="AK10" s="168" t="s">
        <v>453</v>
      </c>
      <c r="AL10" s="168" t="s">
        <v>454</v>
      </c>
      <c r="AM10" s="168" t="s">
        <v>455</v>
      </c>
      <c r="AP10" s="165" t="s">
        <v>539</v>
      </c>
      <c r="AQ10" s="596" t="s">
        <v>528</v>
      </c>
      <c r="AR10" s="580"/>
      <c r="AS10" s="597"/>
      <c r="AT10" s="596" t="s">
        <v>529</v>
      </c>
      <c r="AU10" s="580"/>
      <c r="AV10" s="597"/>
      <c r="AW10" s="596" t="s">
        <v>480</v>
      </c>
      <c r="AX10" s="580"/>
      <c r="AY10" s="597"/>
      <c r="AZ10" s="596" t="s">
        <v>481</v>
      </c>
      <c r="BA10" s="580"/>
      <c r="BB10" s="597"/>
      <c r="BC10" s="596" t="s">
        <v>530</v>
      </c>
      <c r="BD10" s="580"/>
      <c r="BE10" s="597"/>
      <c r="BF10" s="216"/>
      <c r="BG10" s="216"/>
      <c r="BH10" s="216"/>
    </row>
    <row r="11" spans="1:60">
      <c r="A11" s="143" t="s">
        <v>469</v>
      </c>
      <c r="B11" s="143">
        <v>150</v>
      </c>
      <c r="C11" s="143">
        <v>123</v>
      </c>
      <c r="D11" s="143">
        <v>165</v>
      </c>
      <c r="G11" s="143" t="s">
        <v>469</v>
      </c>
      <c r="H11" s="143">
        <f t="shared" si="0"/>
        <v>108</v>
      </c>
      <c r="I11" s="143">
        <f t="shared" si="1"/>
        <v>85</v>
      </c>
      <c r="J11" s="143">
        <f t="shared" si="2"/>
        <v>120</v>
      </c>
      <c r="M11" s="143" t="s">
        <v>469</v>
      </c>
      <c r="N11" s="143">
        <v>42</v>
      </c>
      <c r="O11" s="143">
        <v>38</v>
      </c>
      <c r="P11" s="143">
        <v>45</v>
      </c>
      <c r="R11" s="217" t="s">
        <v>461</v>
      </c>
      <c r="S11" s="387">
        <v>0.65</v>
      </c>
      <c r="T11" s="387">
        <v>0.5</v>
      </c>
      <c r="U11" s="168">
        <v>0.85</v>
      </c>
      <c r="V11" s="388">
        <v>0.2</v>
      </c>
      <c r="W11" s="388">
        <v>0.5</v>
      </c>
      <c r="X11" s="168">
        <v>0.05</v>
      </c>
      <c r="Y11" s="168">
        <v>0</v>
      </c>
      <c r="Z11" s="168">
        <v>0</v>
      </c>
      <c r="AA11" s="168">
        <v>0</v>
      </c>
      <c r="AB11" s="168">
        <v>0</v>
      </c>
      <c r="AC11" s="168">
        <v>0</v>
      </c>
      <c r="AD11" s="168">
        <v>0</v>
      </c>
      <c r="AE11" s="168">
        <v>0.15</v>
      </c>
      <c r="AF11" s="168">
        <v>0</v>
      </c>
      <c r="AG11" s="168">
        <v>0.1</v>
      </c>
      <c r="AH11" s="168"/>
      <c r="AI11" s="168"/>
      <c r="AJ11" s="168"/>
      <c r="AK11" s="367">
        <f t="shared" ref="AK11:AK25" si="3">SUM(S11,V11,Y11,AB11,AE11,AH11)</f>
        <v>1</v>
      </c>
      <c r="AL11" s="367">
        <f t="shared" ref="AL11:AL25" si="4">SUM(T11,W11,Z11,AC11,AF11,AI11)</f>
        <v>1</v>
      </c>
      <c r="AM11" s="212">
        <f t="shared" ref="AM11:AM25" si="5">SUM(U11,X11,AA11,AD11,AG11,AJ11)</f>
        <v>1</v>
      </c>
      <c r="AP11" s="165"/>
      <c r="AQ11" s="165" t="s">
        <v>453</v>
      </c>
      <c r="AR11" s="165" t="s">
        <v>454</v>
      </c>
      <c r="AS11" s="165" t="s">
        <v>455</v>
      </c>
      <c r="AT11" s="165" t="s">
        <v>453</v>
      </c>
      <c r="AU11" s="165" t="s">
        <v>454</v>
      </c>
      <c r="AV11" s="165" t="s">
        <v>455</v>
      </c>
      <c r="AW11" s="165" t="s">
        <v>453</v>
      </c>
      <c r="AX11" s="165" t="s">
        <v>454</v>
      </c>
      <c r="AY11" s="165" t="s">
        <v>455</v>
      </c>
      <c r="AZ11" s="165" t="s">
        <v>453</v>
      </c>
      <c r="BA11" s="165" t="s">
        <v>454</v>
      </c>
      <c r="BB11" s="165" t="s">
        <v>455</v>
      </c>
      <c r="BC11" s="165" t="s">
        <v>453</v>
      </c>
      <c r="BD11" s="165" t="s">
        <v>454</v>
      </c>
      <c r="BE11" s="165" t="s">
        <v>455</v>
      </c>
      <c r="BF11" s="218"/>
      <c r="BG11" s="218"/>
      <c r="BH11" s="218"/>
    </row>
    <row r="12" spans="1:60">
      <c r="A12" s="209" t="s">
        <v>470</v>
      </c>
      <c r="B12" s="203">
        <f>Residential_building!C34</f>
        <v>90</v>
      </c>
      <c r="C12" s="203">
        <f>Residential_building!D34</f>
        <v>90</v>
      </c>
      <c r="D12" s="203">
        <f>Residential_building!E34</f>
        <v>90</v>
      </c>
      <c r="E12" s="203"/>
      <c r="F12" s="203"/>
      <c r="G12" s="209" t="s">
        <v>470</v>
      </c>
      <c r="H12" s="385">
        <f t="shared" si="0"/>
        <v>49.4</v>
      </c>
      <c r="I12" s="385">
        <f t="shared" si="1"/>
        <v>53.266666666666666</v>
      </c>
      <c r="J12" s="385">
        <f t="shared" si="2"/>
        <v>46.5</v>
      </c>
      <c r="K12" s="203"/>
      <c r="L12" s="203"/>
      <c r="M12" s="209" t="s">
        <v>470</v>
      </c>
      <c r="N12" s="386">
        <f t="shared" ref="N12:P16" si="6">N11-(N$11-N$17)/6</f>
        <v>40.6</v>
      </c>
      <c r="O12" s="386">
        <f t="shared" si="6"/>
        <v>36.733333333333334</v>
      </c>
      <c r="P12" s="386">
        <f t="shared" si="6"/>
        <v>43.5</v>
      </c>
      <c r="R12" s="168" t="s">
        <v>462</v>
      </c>
      <c r="S12" s="168">
        <v>0.25</v>
      </c>
      <c r="T12" s="168">
        <v>0.23</v>
      </c>
      <c r="U12" s="168">
        <v>0.51</v>
      </c>
      <c r="V12" s="168">
        <v>0.6</v>
      </c>
      <c r="W12" s="168">
        <v>0.5</v>
      </c>
      <c r="X12" s="168">
        <v>0.39</v>
      </c>
      <c r="Y12" s="168">
        <v>0</v>
      </c>
      <c r="Z12" s="168">
        <v>0.27</v>
      </c>
      <c r="AA12" s="168">
        <v>0</v>
      </c>
      <c r="AB12" s="168">
        <v>0</v>
      </c>
      <c r="AC12" s="168">
        <v>0</v>
      </c>
      <c r="AD12" s="168">
        <v>0</v>
      </c>
      <c r="AE12" s="168">
        <v>0.15</v>
      </c>
      <c r="AF12" s="168">
        <v>0</v>
      </c>
      <c r="AG12" s="168">
        <v>0.1</v>
      </c>
      <c r="AH12" s="168"/>
      <c r="AI12" s="168"/>
      <c r="AJ12" s="168"/>
      <c r="AK12" s="367">
        <f t="shared" si="3"/>
        <v>1</v>
      </c>
      <c r="AL12" s="367">
        <f t="shared" si="4"/>
        <v>1</v>
      </c>
      <c r="AM12" s="212">
        <f t="shared" si="5"/>
        <v>1</v>
      </c>
      <c r="AP12" s="219" t="s">
        <v>461</v>
      </c>
      <c r="AQ12" s="389">
        <f>space_removal!C6*'building non-electricity (real)'!S11</f>
        <v>6500</v>
      </c>
      <c r="AR12" s="389">
        <f>space_removal!D6*'building non-electricity (real)'!T11</f>
        <v>25</v>
      </c>
      <c r="AS12" s="389">
        <f>space_removal!E6*'building non-electricity (real)'!U11</f>
        <v>0</v>
      </c>
      <c r="AT12" s="389">
        <f>space_removal!C6*'building non-electricity (real)'!V11</f>
        <v>2000</v>
      </c>
      <c r="AU12" s="389">
        <f>W11*space_removal!D6</f>
        <v>25</v>
      </c>
      <c r="AV12" s="389">
        <f>X11*space_removal!E6</f>
        <v>0</v>
      </c>
      <c r="AW12" s="389">
        <f>space_removal!C6*'building non-electricity (real)'!Y11</f>
        <v>0</v>
      </c>
      <c r="AX12" s="389">
        <f>Z11*space_removal!D6</f>
        <v>0</v>
      </c>
      <c r="AY12" s="389">
        <f>AA11*space_removal!E6</f>
        <v>0</v>
      </c>
      <c r="AZ12" s="389">
        <f>AB11*space_removal!C6</f>
        <v>0</v>
      </c>
      <c r="BA12" s="389">
        <f>AC11*space_removal!D6</f>
        <v>0</v>
      </c>
      <c r="BB12" s="389">
        <f>AD11*space_removal!E6</f>
        <v>0</v>
      </c>
      <c r="BC12" s="389">
        <f>AE11*space_removal!C6</f>
        <v>1500</v>
      </c>
      <c r="BD12" s="389">
        <f>AF11*space_removal!D6</f>
        <v>0</v>
      </c>
      <c r="BE12" s="389">
        <f>AG11*space_removal!E6</f>
        <v>0</v>
      </c>
      <c r="BF12" s="390"/>
      <c r="BG12" s="390"/>
      <c r="BH12" s="390"/>
    </row>
    <row r="13" spans="1:60">
      <c r="A13" s="203" t="s">
        <v>472</v>
      </c>
      <c r="B13" s="203">
        <f>Residential_building!C35</f>
        <v>85</v>
      </c>
      <c r="C13" s="203">
        <f>Residential_building!D35</f>
        <v>85</v>
      </c>
      <c r="D13" s="203">
        <f>Residential_building!E35</f>
        <v>85</v>
      </c>
      <c r="E13" s="203"/>
      <c r="F13" s="203"/>
      <c r="G13" s="203" t="s">
        <v>472</v>
      </c>
      <c r="H13" s="385">
        <f t="shared" si="0"/>
        <v>45.8</v>
      </c>
      <c r="I13" s="385">
        <f t="shared" si="1"/>
        <v>49.533333333333331</v>
      </c>
      <c r="J13" s="385">
        <f t="shared" si="2"/>
        <v>43</v>
      </c>
      <c r="K13" s="203"/>
      <c r="L13" s="203"/>
      <c r="M13" s="203" t="s">
        <v>472</v>
      </c>
      <c r="N13" s="386">
        <f t="shared" si="6"/>
        <v>39.200000000000003</v>
      </c>
      <c r="O13" s="386">
        <f t="shared" si="6"/>
        <v>35.466666666666669</v>
      </c>
      <c r="P13" s="386">
        <f t="shared" si="6"/>
        <v>42</v>
      </c>
      <c r="R13" s="168" t="s">
        <v>463</v>
      </c>
      <c r="S13" s="168">
        <v>0</v>
      </c>
      <c r="T13" s="168">
        <v>0</v>
      </c>
      <c r="U13" s="168">
        <v>0</v>
      </c>
      <c r="V13" s="168">
        <v>0.65</v>
      </c>
      <c r="W13" s="168">
        <v>0.5</v>
      </c>
      <c r="X13" s="168">
        <v>0.6</v>
      </c>
      <c r="Y13" s="168">
        <v>0.2</v>
      </c>
      <c r="Z13" s="168">
        <v>0.5</v>
      </c>
      <c r="AA13" s="168">
        <v>0.3</v>
      </c>
      <c r="AB13" s="168">
        <v>0</v>
      </c>
      <c r="AC13" s="168">
        <v>0</v>
      </c>
      <c r="AD13" s="168">
        <v>0</v>
      </c>
      <c r="AE13" s="168">
        <v>0.15</v>
      </c>
      <c r="AF13" s="168">
        <v>0</v>
      </c>
      <c r="AG13" s="168">
        <v>0.1</v>
      </c>
      <c r="AH13" s="168"/>
      <c r="AI13" s="168"/>
      <c r="AJ13" s="168"/>
      <c r="AK13" s="367">
        <f t="shared" si="3"/>
        <v>1</v>
      </c>
      <c r="AL13" s="367">
        <f t="shared" si="4"/>
        <v>1</v>
      </c>
      <c r="AM13" s="212">
        <f t="shared" si="5"/>
        <v>0.99999999999999989</v>
      </c>
      <c r="AP13" s="165" t="s">
        <v>462</v>
      </c>
      <c r="AQ13" s="389">
        <f>space_removal!C7*'building non-electricity (real)'!S12</f>
        <v>11000</v>
      </c>
      <c r="AR13" s="389">
        <f>space_removal!D7*'building non-electricity (real)'!T12</f>
        <v>4330.67</v>
      </c>
      <c r="AS13" s="389">
        <f>space_removal!E7*'building non-electricity (real)'!U12</f>
        <v>2295</v>
      </c>
      <c r="AT13" s="389">
        <f>space_removal!C7*'building non-electricity (real)'!V12</f>
        <v>26400</v>
      </c>
      <c r="AU13" s="389">
        <f>W12*space_removal!D7</f>
        <v>9414.5</v>
      </c>
      <c r="AV13" s="389">
        <f>X12*space_removal!E7</f>
        <v>1755</v>
      </c>
      <c r="AW13" s="389">
        <f>space_removal!C7*'building non-electricity (real)'!Y12</f>
        <v>0</v>
      </c>
      <c r="AX13" s="389">
        <f>Z12*space_removal!D7</f>
        <v>5083.83</v>
      </c>
      <c r="AY13" s="389">
        <f>AA12*space_removal!E7</f>
        <v>0</v>
      </c>
      <c r="AZ13" s="389">
        <f>AB12*space_removal!C7</f>
        <v>0</v>
      </c>
      <c r="BA13" s="389">
        <f>AC12*space_removal!D7</f>
        <v>0</v>
      </c>
      <c r="BB13" s="389">
        <f>AD12*space_removal!E7</f>
        <v>0</v>
      </c>
      <c r="BC13" s="389">
        <f>AE12*space_removal!C7</f>
        <v>6600</v>
      </c>
      <c r="BD13" s="389">
        <f>AF12*space_removal!D7</f>
        <v>0</v>
      </c>
      <c r="BE13" s="389">
        <f>AG12*space_removal!E7</f>
        <v>450</v>
      </c>
      <c r="BF13" s="390"/>
      <c r="BG13" s="390"/>
      <c r="BH13" s="390"/>
    </row>
    <row r="14" spans="1:60">
      <c r="A14" s="203" t="s">
        <v>473</v>
      </c>
      <c r="B14" s="203">
        <f>Residential_building!C36</f>
        <v>80</v>
      </c>
      <c r="C14" s="203">
        <f>Residential_building!D36</f>
        <v>80</v>
      </c>
      <c r="D14" s="203">
        <f>Residential_building!E36</f>
        <v>80</v>
      </c>
      <c r="E14" s="203"/>
      <c r="F14" s="203"/>
      <c r="G14" s="203" t="s">
        <v>473</v>
      </c>
      <c r="H14" s="385">
        <f t="shared" si="0"/>
        <v>42.199999999999996</v>
      </c>
      <c r="I14" s="385">
        <f t="shared" si="1"/>
        <v>45.8</v>
      </c>
      <c r="J14" s="385">
        <f t="shared" si="2"/>
        <v>39.5</v>
      </c>
      <c r="K14" s="203"/>
      <c r="L14" s="203"/>
      <c r="M14" s="203" t="s">
        <v>473</v>
      </c>
      <c r="N14" s="386">
        <f t="shared" si="6"/>
        <v>37.800000000000004</v>
      </c>
      <c r="O14" s="386">
        <f t="shared" si="6"/>
        <v>34.200000000000003</v>
      </c>
      <c r="P14" s="386">
        <f t="shared" si="6"/>
        <v>40.5</v>
      </c>
      <c r="R14" s="168" t="s">
        <v>464</v>
      </c>
      <c r="S14" s="168">
        <v>0</v>
      </c>
      <c r="T14" s="168">
        <v>0</v>
      </c>
      <c r="U14" s="168">
        <v>0</v>
      </c>
      <c r="V14" s="168">
        <v>0.5</v>
      </c>
      <c r="W14" s="168">
        <v>0.25</v>
      </c>
      <c r="X14" s="168">
        <v>0.6</v>
      </c>
      <c r="Y14" s="168">
        <v>0.4</v>
      </c>
      <c r="Z14" s="168">
        <v>0.6</v>
      </c>
      <c r="AA14" s="168">
        <v>0.3</v>
      </c>
      <c r="AB14" s="168">
        <v>0</v>
      </c>
      <c r="AC14" s="168">
        <v>0.15</v>
      </c>
      <c r="AD14" s="168">
        <v>0</v>
      </c>
      <c r="AE14" s="168">
        <v>0.1</v>
      </c>
      <c r="AF14" s="168">
        <v>0</v>
      </c>
      <c r="AG14" s="168">
        <v>0.1</v>
      </c>
      <c r="AH14" s="168"/>
      <c r="AI14" s="168"/>
      <c r="AJ14" s="168"/>
      <c r="AK14" s="367">
        <f t="shared" si="3"/>
        <v>1</v>
      </c>
      <c r="AL14" s="367">
        <f t="shared" si="4"/>
        <v>1</v>
      </c>
      <c r="AM14" s="212">
        <f t="shared" si="5"/>
        <v>0.99999999999999989</v>
      </c>
      <c r="AP14" s="165" t="s">
        <v>463</v>
      </c>
      <c r="AQ14" s="389">
        <f>space_removal!C8*'building non-electricity (real)'!S13</f>
        <v>0</v>
      </c>
      <c r="AR14" s="389">
        <f>space_removal!D8*'building non-electricity (real)'!T13</f>
        <v>0</v>
      </c>
      <c r="AS14" s="389">
        <f>space_removal!E8*'building non-electricity (real)'!U13</f>
        <v>0</v>
      </c>
      <c r="AT14" s="389">
        <f>space_removal!C8*'building non-electricity (real)'!V13</f>
        <v>28600</v>
      </c>
      <c r="AU14" s="389">
        <f>W13*space_removal!D8</f>
        <v>9414.5</v>
      </c>
      <c r="AV14" s="389">
        <f>X13*space_removal!E8</f>
        <v>2700</v>
      </c>
      <c r="AW14" s="389">
        <f>space_removal!C8*'building non-electricity (real)'!Y13</f>
        <v>8800</v>
      </c>
      <c r="AX14" s="389">
        <f>Z13*space_removal!D8</f>
        <v>9414.5</v>
      </c>
      <c r="AY14" s="389">
        <f>AA13*space_removal!E8</f>
        <v>1350</v>
      </c>
      <c r="AZ14" s="389">
        <f>AB13*space_removal!C8</f>
        <v>0</v>
      </c>
      <c r="BA14" s="389">
        <f>AC13*space_removal!D8</f>
        <v>0</v>
      </c>
      <c r="BB14" s="389">
        <f>AD13*space_removal!E8</f>
        <v>0</v>
      </c>
      <c r="BC14" s="389">
        <f>AE13*space_removal!C8</f>
        <v>6600</v>
      </c>
      <c r="BD14" s="389">
        <f>AF13*space_removal!D8</f>
        <v>0</v>
      </c>
      <c r="BE14" s="389">
        <f>AG13*space_removal!E8</f>
        <v>450</v>
      </c>
      <c r="BF14" s="390"/>
      <c r="BG14" s="390"/>
      <c r="BH14" s="390"/>
    </row>
    <row r="15" spans="1:60">
      <c r="A15" s="203" t="s">
        <v>474</v>
      </c>
      <c r="B15" s="203">
        <f>Residential_building!C37</f>
        <v>70</v>
      </c>
      <c r="C15" s="203">
        <f>Residential_building!D37</f>
        <v>70</v>
      </c>
      <c r="D15" s="203">
        <f>Residential_building!E37</f>
        <v>70</v>
      </c>
      <c r="E15" s="203"/>
      <c r="F15" s="203"/>
      <c r="G15" s="203" t="s">
        <v>474</v>
      </c>
      <c r="H15" s="385">
        <f t="shared" si="0"/>
        <v>33.599999999999994</v>
      </c>
      <c r="I15" s="385">
        <f t="shared" si="1"/>
        <v>37.066666666666663</v>
      </c>
      <c r="J15" s="385">
        <f t="shared" si="2"/>
        <v>31</v>
      </c>
      <c r="K15" s="203"/>
      <c r="L15" s="203"/>
      <c r="M15" s="203" t="s">
        <v>474</v>
      </c>
      <c r="N15" s="386">
        <f t="shared" si="6"/>
        <v>36.400000000000006</v>
      </c>
      <c r="O15" s="386">
        <f t="shared" si="6"/>
        <v>32.933333333333337</v>
      </c>
      <c r="P15" s="386">
        <f t="shared" si="6"/>
        <v>39</v>
      </c>
      <c r="R15" s="168" t="s">
        <v>465</v>
      </c>
      <c r="S15" s="168">
        <v>0</v>
      </c>
      <c r="T15" s="168">
        <v>0</v>
      </c>
      <c r="U15" s="168">
        <v>0</v>
      </c>
      <c r="V15" s="168">
        <v>0.35</v>
      </c>
      <c r="W15" s="168">
        <v>0.15</v>
      </c>
      <c r="X15" s="168">
        <v>0.39</v>
      </c>
      <c r="Y15" s="168">
        <v>0.6</v>
      </c>
      <c r="Z15" s="168">
        <v>0.7</v>
      </c>
      <c r="AA15" s="168">
        <v>0.46</v>
      </c>
      <c r="AB15" s="168">
        <v>0</v>
      </c>
      <c r="AC15" s="168">
        <v>0.15</v>
      </c>
      <c r="AD15" s="168">
        <v>0.1</v>
      </c>
      <c r="AE15" s="168">
        <v>0.05</v>
      </c>
      <c r="AF15" s="168">
        <v>0</v>
      </c>
      <c r="AG15" s="168">
        <v>0.05</v>
      </c>
      <c r="AH15" s="168"/>
      <c r="AI15" s="168"/>
      <c r="AJ15" s="168"/>
      <c r="AK15" s="367">
        <f t="shared" si="3"/>
        <v>1</v>
      </c>
      <c r="AL15" s="367">
        <f t="shared" si="4"/>
        <v>1</v>
      </c>
      <c r="AM15" s="212">
        <f t="shared" si="5"/>
        <v>1</v>
      </c>
      <c r="AP15" s="165" t="s">
        <v>464</v>
      </c>
      <c r="AQ15" s="389">
        <f>space_removal!C9*'building non-electricity (real)'!S14</f>
        <v>0</v>
      </c>
      <c r="AR15" s="389">
        <f>space_removal!D9*'building non-electricity (real)'!T14</f>
        <v>0</v>
      </c>
      <c r="AS15" s="389">
        <f>space_removal!E9*'building non-electricity (real)'!U14</f>
        <v>0</v>
      </c>
      <c r="AT15" s="389">
        <f>space_removal!C9*'building non-electricity (real)'!V14</f>
        <v>51238.5</v>
      </c>
      <c r="AU15" s="389">
        <f>W14*space_removal!D9</f>
        <v>53219.25</v>
      </c>
      <c r="AV15" s="389">
        <f>X14*space_removal!E9</f>
        <v>18986.099999999999</v>
      </c>
      <c r="AW15" s="389">
        <f>space_removal!C9*'building non-electricity (real)'!Y14</f>
        <v>40990.800000000003</v>
      </c>
      <c r="AX15" s="389">
        <f>Z14*space_removal!D9</f>
        <v>127726.2</v>
      </c>
      <c r="AY15" s="389">
        <f>AA14*space_removal!E9</f>
        <v>9493.0499999999993</v>
      </c>
      <c r="AZ15" s="389">
        <f>AB14*space_removal!C9</f>
        <v>0</v>
      </c>
      <c r="BA15" s="389">
        <f>AC14*space_removal!D9</f>
        <v>31931.55</v>
      </c>
      <c r="BB15" s="389">
        <f>AD14*space_removal!E9</f>
        <v>0</v>
      </c>
      <c r="BC15" s="389">
        <f>AE14*space_removal!C9</f>
        <v>10247.700000000001</v>
      </c>
      <c r="BD15" s="389">
        <f>AF14*space_removal!D9</f>
        <v>0</v>
      </c>
      <c r="BE15" s="389">
        <f>AG14*space_removal!E9</f>
        <v>3164.3500000000004</v>
      </c>
      <c r="BF15" s="390"/>
      <c r="BG15" s="390"/>
      <c r="BH15" s="390"/>
    </row>
    <row r="16" spans="1:60">
      <c r="A16" s="203" t="s">
        <v>475</v>
      </c>
      <c r="B16" s="203">
        <f>Residential_building!C38</f>
        <v>60</v>
      </c>
      <c r="C16" s="203">
        <f>Residential_building!D38</f>
        <v>60</v>
      </c>
      <c r="D16" s="203">
        <f>Residential_building!E38</f>
        <v>60</v>
      </c>
      <c r="E16" s="203"/>
      <c r="F16" s="203"/>
      <c r="G16" s="203" t="s">
        <v>475</v>
      </c>
      <c r="H16" s="385">
        <f t="shared" si="0"/>
        <v>24.999999999999993</v>
      </c>
      <c r="I16" s="385">
        <f t="shared" si="1"/>
        <v>28.333333333333329</v>
      </c>
      <c r="J16" s="385">
        <f t="shared" si="2"/>
        <v>22.5</v>
      </c>
      <c r="K16" s="203"/>
      <c r="L16" s="203"/>
      <c r="M16" s="203" t="s">
        <v>475</v>
      </c>
      <c r="N16" s="386">
        <f t="shared" si="6"/>
        <v>35.000000000000007</v>
      </c>
      <c r="O16" s="386">
        <f t="shared" si="6"/>
        <v>31.666666666666671</v>
      </c>
      <c r="P16" s="386">
        <f t="shared" si="6"/>
        <v>37.5</v>
      </c>
      <c r="R16" s="168" t="s">
        <v>466</v>
      </c>
      <c r="S16" s="168">
        <v>0</v>
      </c>
      <c r="T16" s="168">
        <v>0</v>
      </c>
      <c r="U16" s="168">
        <v>0</v>
      </c>
      <c r="V16" s="168">
        <v>0</v>
      </c>
      <c r="W16" s="168">
        <v>0</v>
      </c>
      <c r="X16" s="168">
        <v>0</v>
      </c>
      <c r="Y16" s="168">
        <v>0.95</v>
      </c>
      <c r="Z16" s="168">
        <v>0.8</v>
      </c>
      <c r="AA16" s="168">
        <v>0.8</v>
      </c>
      <c r="AB16" s="168">
        <v>0</v>
      </c>
      <c r="AC16" s="168">
        <v>0.2</v>
      </c>
      <c r="AD16" s="168">
        <v>0.15</v>
      </c>
      <c r="AE16" s="168">
        <v>0.05</v>
      </c>
      <c r="AF16" s="168">
        <v>0</v>
      </c>
      <c r="AG16" s="168">
        <v>0.05</v>
      </c>
      <c r="AH16" s="168"/>
      <c r="AI16" s="168"/>
      <c r="AJ16" s="168"/>
      <c r="AK16" s="367">
        <f t="shared" si="3"/>
        <v>1</v>
      </c>
      <c r="AL16" s="367">
        <f t="shared" si="4"/>
        <v>1</v>
      </c>
      <c r="AM16" s="212">
        <f t="shared" si="5"/>
        <v>1</v>
      </c>
      <c r="AP16" s="165" t="s">
        <v>465</v>
      </c>
      <c r="AQ16" s="389">
        <f>space_removal!C10*'building non-electricity (real)'!S15</f>
        <v>0</v>
      </c>
      <c r="AR16" s="389">
        <f>space_removal!D10*'building non-electricity (real)'!T15</f>
        <v>0</v>
      </c>
      <c r="AS16" s="389">
        <f>space_removal!E10*'building non-electricity (real)'!U15</f>
        <v>0</v>
      </c>
      <c r="AT16" s="389">
        <f>space_removal!C10*'building non-electricity (real)'!V15</f>
        <v>35866.949999999997</v>
      </c>
      <c r="AU16" s="389">
        <f>W15*space_removal!D10</f>
        <v>31931.55</v>
      </c>
      <c r="AV16" s="389">
        <f>X15*space_removal!E10</f>
        <v>12340.965</v>
      </c>
      <c r="AW16" s="389">
        <f>space_removal!C10*'building non-electricity (real)'!Y15</f>
        <v>61486.2</v>
      </c>
      <c r="AX16" s="389">
        <f>Z15*space_removal!D10</f>
        <v>149013.9</v>
      </c>
      <c r="AY16" s="389">
        <f>AA15*space_removal!E10</f>
        <v>14556.01</v>
      </c>
      <c r="AZ16" s="389">
        <f>AB15*space_removal!C10</f>
        <v>0</v>
      </c>
      <c r="BA16" s="389">
        <f>AC15*space_removal!D10</f>
        <v>31931.55</v>
      </c>
      <c r="BB16" s="389">
        <f>AD15*space_removal!E10</f>
        <v>3164.3500000000004</v>
      </c>
      <c r="BC16" s="389">
        <f>AE15*space_removal!C10</f>
        <v>5123.8500000000004</v>
      </c>
      <c r="BD16" s="389">
        <f>AF15*space_removal!D10</f>
        <v>0</v>
      </c>
      <c r="BE16" s="389">
        <f>AG15*space_removal!E10</f>
        <v>1582.1750000000002</v>
      </c>
      <c r="BF16" s="390"/>
      <c r="BG16" s="390"/>
      <c r="BH16" s="390"/>
    </row>
    <row r="17" spans="1:65">
      <c r="A17" s="203" t="s">
        <v>476</v>
      </c>
      <c r="B17" s="203">
        <f>Residential_building!C39</f>
        <v>60</v>
      </c>
      <c r="C17" s="203">
        <f>Residential_building!D39</f>
        <v>60</v>
      </c>
      <c r="D17" s="203">
        <f>Residential_building!E39</f>
        <v>60</v>
      </c>
      <c r="E17" s="203"/>
      <c r="F17" s="203"/>
      <c r="G17" s="203" t="s">
        <v>476</v>
      </c>
      <c r="H17" s="385">
        <f t="shared" si="0"/>
        <v>26.4</v>
      </c>
      <c r="I17" s="385">
        <f t="shared" si="1"/>
        <v>29.599999999999998</v>
      </c>
      <c r="J17" s="385">
        <f t="shared" si="2"/>
        <v>24</v>
      </c>
      <c r="K17" s="203"/>
      <c r="L17" s="203"/>
      <c r="M17" s="203" t="s">
        <v>476</v>
      </c>
      <c r="N17" s="203">
        <f>N11*0.8</f>
        <v>33.6</v>
      </c>
      <c r="O17" s="203">
        <f>O11*0.8</f>
        <v>30.400000000000002</v>
      </c>
      <c r="P17" s="203">
        <f>P11*0.8</f>
        <v>36</v>
      </c>
      <c r="R17" s="168" t="s">
        <v>467</v>
      </c>
      <c r="S17" s="168">
        <v>0</v>
      </c>
      <c r="T17" s="168">
        <v>0</v>
      </c>
      <c r="U17" s="168">
        <v>0</v>
      </c>
      <c r="V17" s="168">
        <v>0</v>
      </c>
      <c r="W17" s="168">
        <v>0</v>
      </c>
      <c r="X17" s="168">
        <v>0</v>
      </c>
      <c r="Y17" s="168">
        <v>0.95</v>
      </c>
      <c r="Z17" s="168">
        <v>0.75</v>
      </c>
      <c r="AA17" s="168">
        <v>0.75</v>
      </c>
      <c r="AB17" s="168">
        <v>0</v>
      </c>
      <c r="AC17" s="168">
        <v>0.25</v>
      </c>
      <c r="AD17" s="168">
        <v>0.2</v>
      </c>
      <c r="AE17" s="168">
        <v>0.05</v>
      </c>
      <c r="AF17" s="168">
        <v>0</v>
      </c>
      <c r="AG17" s="168">
        <v>0.05</v>
      </c>
      <c r="AH17" s="168"/>
      <c r="AI17" s="168"/>
      <c r="AJ17" s="168"/>
      <c r="AK17" s="367">
        <f t="shared" si="3"/>
        <v>1</v>
      </c>
      <c r="AL17" s="367">
        <f t="shared" si="4"/>
        <v>1</v>
      </c>
      <c r="AM17" s="212">
        <f t="shared" si="5"/>
        <v>1</v>
      </c>
      <c r="AP17" s="165" t="s">
        <v>466</v>
      </c>
      <c r="AQ17" s="389">
        <f>space_removal!C11*'building non-electricity (real)'!S16</f>
        <v>0</v>
      </c>
      <c r="AR17" s="389">
        <f>space_removal!D11*'building non-electricity (real)'!T16</f>
        <v>0</v>
      </c>
      <c r="AS17" s="389">
        <f>space_removal!E11*'building non-electricity (real)'!U16</f>
        <v>0</v>
      </c>
      <c r="AT17" s="389">
        <f>space_removal!C11*'building non-electricity (real)'!V16</f>
        <v>0</v>
      </c>
      <c r="AU17" s="389">
        <f>W16*space_removal!D11</f>
        <v>0</v>
      </c>
      <c r="AV17" s="389">
        <f>X16*space_removal!E11</f>
        <v>0</v>
      </c>
      <c r="AW17" s="389">
        <f>space_removal!C11*'building non-electricity (real)'!Y16</f>
        <v>45121.2</v>
      </c>
      <c r="AX17" s="389">
        <f>Z16*space_removal!D11</f>
        <v>143770.4</v>
      </c>
      <c r="AY17" s="389">
        <f>AA16*space_removal!E11</f>
        <v>20442</v>
      </c>
      <c r="AZ17" s="389">
        <f>AB16*space_removal!C11</f>
        <v>0</v>
      </c>
      <c r="BA17" s="389">
        <f>AC16*space_removal!D11</f>
        <v>35942.6</v>
      </c>
      <c r="BB17" s="389">
        <f>AD16*space_removal!E11</f>
        <v>3832.875</v>
      </c>
      <c r="BC17" s="389">
        <f>AE16*space_removal!C11</f>
        <v>2374.8000000000002</v>
      </c>
      <c r="BD17" s="389">
        <f>AF16*space_removal!D11</f>
        <v>0</v>
      </c>
      <c r="BE17" s="389">
        <f>AG16*space_removal!E11</f>
        <v>1277.625</v>
      </c>
      <c r="BF17" s="390"/>
      <c r="BG17" s="390"/>
      <c r="BH17" s="390"/>
    </row>
    <row r="18" spans="1:65">
      <c r="R18" s="168" t="s">
        <v>468</v>
      </c>
      <c r="S18" s="168">
        <v>0</v>
      </c>
      <c r="T18" s="168">
        <v>0</v>
      </c>
      <c r="U18" s="168">
        <v>0</v>
      </c>
      <c r="V18" s="168">
        <v>0</v>
      </c>
      <c r="W18" s="168">
        <v>0</v>
      </c>
      <c r="X18" s="168">
        <v>0</v>
      </c>
      <c r="Y18" s="168">
        <v>1</v>
      </c>
      <c r="Z18" s="168">
        <v>0.7</v>
      </c>
      <c r="AA18" s="168">
        <v>0.75</v>
      </c>
      <c r="AB18" s="168">
        <v>0</v>
      </c>
      <c r="AC18" s="168">
        <v>0.3</v>
      </c>
      <c r="AD18" s="168">
        <v>0.25</v>
      </c>
      <c r="AE18" s="168">
        <v>0</v>
      </c>
      <c r="AF18" s="168">
        <v>0</v>
      </c>
      <c r="AG18" s="168">
        <v>0</v>
      </c>
      <c r="AH18" s="168"/>
      <c r="AI18" s="168"/>
      <c r="AJ18" s="168"/>
      <c r="AK18" s="367">
        <f t="shared" si="3"/>
        <v>1</v>
      </c>
      <c r="AL18" s="367">
        <f t="shared" si="4"/>
        <v>1</v>
      </c>
      <c r="AM18" s="212">
        <f t="shared" si="5"/>
        <v>1</v>
      </c>
      <c r="AP18" s="165" t="s">
        <v>467</v>
      </c>
      <c r="AQ18" s="389">
        <f>space_removal!C12*'building non-electricity (real)'!S17</f>
        <v>0</v>
      </c>
      <c r="AR18" s="389">
        <f>space_removal!D12*'building non-electricity (real)'!T17</f>
        <v>0</v>
      </c>
      <c r="AS18" s="389">
        <f>space_removal!E12*'building non-electricity (real)'!U17</f>
        <v>0</v>
      </c>
      <c r="AT18" s="389">
        <f>space_removal!C12*'building non-electricity (real)'!V17</f>
        <v>0</v>
      </c>
      <c r="AU18" s="389">
        <f>W17*space_removal!D12</f>
        <v>0</v>
      </c>
      <c r="AV18" s="389">
        <f>X17*space_removal!E12</f>
        <v>0</v>
      </c>
      <c r="AW18" s="389">
        <f>space_removal!C12*'building non-electricity (real)'!Y17</f>
        <v>45121.2</v>
      </c>
      <c r="AX18" s="389">
        <f>Z17*space_removal!D12</f>
        <v>134784.75</v>
      </c>
      <c r="AY18" s="389">
        <f>AA17*space_removal!E12</f>
        <v>19164.375</v>
      </c>
      <c r="AZ18" s="389">
        <f>AB17*space_removal!C12</f>
        <v>0</v>
      </c>
      <c r="BA18" s="389">
        <f>AC17*space_removal!D12</f>
        <v>44928.25</v>
      </c>
      <c r="BB18" s="389">
        <f>AD17*space_removal!E12</f>
        <v>5110.5</v>
      </c>
      <c r="BC18" s="389">
        <f>AE17*space_removal!C12</f>
        <v>2374.8000000000002</v>
      </c>
      <c r="BD18" s="389">
        <f>AF17*space_removal!D12</f>
        <v>0</v>
      </c>
      <c r="BE18" s="389">
        <f>AG17*space_removal!E12</f>
        <v>1277.625</v>
      </c>
      <c r="BF18" s="390"/>
      <c r="BG18" s="390"/>
      <c r="BH18" s="390"/>
    </row>
    <row r="19" spans="1:65">
      <c r="R19" s="168" t="s">
        <v>469</v>
      </c>
      <c r="S19" s="168">
        <v>0</v>
      </c>
      <c r="T19" s="168">
        <v>0</v>
      </c>
      <c r="U19" s="168">
        <v>0</v>
      </c>
      <c r="V19" s="168">
        <v>0</v>
      </c>
      <c r="W19" s="168">
        <v>0</v>
      </c>
      <c r="X19" s="168">
        <v>0</v>
      </c>
      <c r="Y19" s="168">
        <v>1</v>
      </c>
      <c r="Z19" s="168">
        <v>0.65</v>
      </c>
      <c r="AA19" s="168">
        <v>0.75</v>
      </c>
      <c r="AB19" s="168">
        <v>0</v>
      </c>
      <c r="AC19" s="168">
        <v>0.35</v>
      </c>
      <c r="AD19" s="168">
        <v>0.25</v>
      </c>
      <c r="AE19" s="168">
        <v>0</v>
      </c>
      <c r="AF19" s="168">
        <v>0</v>
      </c>
      <c r="AG19" s="168">
        <v>0</v>
      </c>
      <c r="AH19" s="168"/>
      <c r="AI19" s="168"/>
      <c r="AJ19" s="168"/>
      <c r="AK19" s="367">
        <f t="shared" si="3"/>
        <v>1</v>
      </c>
      <c r="AL19" s="367">
        <f t="shared" si="4"/>
        <v>1</v>
      </c>
      <c r="AM19" s="212">
        <f t="shared" si="5"/>
        <v>1</v>
      </c>
      <c r="AP19" s="165" t="s">
        <v>468</v>
      </c>
      <c r="AQ19" s="389">
        <f>space_removal!C13*'building non-electricity (real)'!S18</f>
        <v>0</v>
      </c>
      <c r="AR19" s="389">
        <f>space_removal!D13*'building non-electricity (real)'!T18</f>
        <v>0</v>
      </c>
      <c r="AS19" s="389">
        <f>space_removal!E13*'building non-electricity (real)'!U18</f>
        <v>0</v>
      </c>
      <c r="AT19" s="389">
        <f>space_removal!C13*'building non-electricity (real)'!V18</f>
        <v>0</v>
      </c>
      <c r="AU19" s="389">
        <f>W18*space_removal!D13</f>
        <v>0</v>
      </c>
      <c r="AV19" s="389">
        <f>X18*space_removal!E13</f>
        <v>0</v>
      </c>
      <c r="AW19" s="389">
        <f>space_removal!C13*'building non-electricity (real)'!Y18</f>
        <v>55448.431340478477</v>
      </c>
      <c r="AX19" s="389">
        <f>Z18*space_removal!D13</f>
        <v>119006.37373900799</v>
      </c>
      <c r="AY19" s="389">
        <f>AA18*space_removal!E13</f>
        <v>21453.014413968744</v>
      </c>
      <c r="AZ19" s="389">
        <f>AB18*space_removal!C13</f>
        <v>0</v>
      </c>
      <c r="BA19" s="389">
        <f>AC18*space_removal!D13</f>
        <v>51002.731602432003</v>
      </c>
      <c r="BB19" s="389">
        <f>AD18*space_removal!E13</f>
        <v>7151.0048046562479</v>
      </c>
      <c r="BC19" s="389">
        <f>AE18*space_removal!C13</f>
        <v>0</v>
      </c>
      <c r="BD19" s="389">
        <f>AF18*space_removal!D13</f>
        <v>0</v>
      </c>
      <c r="BE19" s="389">
        <f>AG18*space_removal!E13</f>
        <v>0</v>
      </c>
      <c r="BF19" s="390"/>
      <c r="BG19" s="390"/>
      <c r="BH19" s="390"/>
    </row>
    <row r="20" spans="1:65">
      <c r="R20" s="179" t="s">
        <v>470</v>
      </c>
      <c r="S20" s="168"/>
      <c r="T20" s="168"/>
      <c r="U20" s="168"/>
      <c r="V20" s="168"/>
      <c r="W20" s="168"/>
      <c r="X20" s="168"/>
      <c r="Y20" s="168">
        <f>Residential_building!C47</f>
        <v>0.5</v>
      </c>
      <c r="Z20" s="168">
        <f>Residential_building!D47</f>
        <v>0.4</v>
      </c>
      <c r="AA20" s="168">
        <f>Residential_building!E47</f>
        <v>0.4</v>
      </c>
      <c r="AB20" s="168">
        <f>Residential_building!F47</f>
        <v>0.1</v>
      </c>
      <c r="AC20" s="168">
        <f>Residential_building!G47</f>
        <v>0.3</v>
      </c>
      <c r="AD20" s="168">
        <f>Residential_building!H47</f>
        <v>0.2</v>
      </c>
      <c r="AE20" s="168">
        <f>Residential_building!I47</f>
        <v>0</v>
      </c>
      <c r="AF20" s="168">
        <f>Residential_building!J47</f>
        <v>0</v>
      </c>
      <c r="AG20" s="168">
        <f>Residential_building!K47</f>
        <v>0</v>
      </c>
      <c r="AH20" s="168">
        <f>Residential_building!L47</f>
        <v>0.4</v>
      </c>
      <c r="AI20" s="168">
        <f>Residential_building!M47</f>
        <v>0.3</v>
      </c>
      <c r="AJ20" s="168">
        <f>Residential_building!N47</f>
        <v>0.39999999999999997</v>
      </c>
      <c r="AK20" s="367">
        <f t="shared" si="3"/>
        <v>1</v>
      </c>
      <c r="AL20" s="367">
        <f t="shared" si="4"/>
        <v>1</v>
      </c>
      <c r="AM20" s="212">
        <f t="shared" si="5"/>
        <v>1</v>
      </c>
      <c r="AP20" s="165" t="s">
        <v>469</v>
      </c>
      <c r="AQ20" s="389">
        <f>space_removal!C14*'building non-electricity (real)'!S19</f>
        <v>0</v>
      </c>
      <c r="AR20" s="389">
        <f>space_removal!D14*'building non-electricity (real)'!T19</f>
        <v>0</v>
      </c>
      <c r="AS20" s="389">
        <f>space_removal!E14*'building non-electricity (real)'!U19</f>
        <v>0</v>
      </c>
      <c r="AT20" s="389">
        <f>space_removal!C14*'building non-electricity (real)'!V19</f>
        <v>0</v>
      </c>
      <c r="AU20" s="389">
        <f>W19*space_removal!D14</f>
        <v>0</v>
      </c>
      <c r="AV20" s="389">
        <f>X19*space_removal!E14</f>
        <v>0</v>
      </c>
      <c r="AW20" s="389">
        <f>space_removal!C14*'building non-electricity (real)'!Y19</f>
        <v>55448.431340478477</v>
      </c>
      <c r="AX20" s="389">
        <f>Z19*space_removal!D14</f>
        <v>110505.91847193601</v>
      </c>
      <c r="AY20" s="389">
        <f>AA19*space_removal!E14</f>
        <v>21453.014413968744</v>
      </c>
      <c r="AZ20" s="389">
        <f>AB19*space_removal!C14</f>
        <v>0</v>
      </c>
      <c r="BA20" s="389">
        <f>AC19*space_removal!D14</f>
        <v>59503.186869503996</v>
      </c>
      <c r="BB20" s="389">
        <f>AD19*space_removal!E14</f>
        <v>7151.0048046562479</v>
      </c>
      <c r="BC20" s="389">
        <f>AE19*space_removal!C14</f>
        <v>0</v>
      </c>
      <c r="BD20" s="389">
        <f>AF19*space_removal!D14</f>
        <v>0</v>
      </c>
      <c r="BE20" s="389">
        <f>AG19*space_removal!E14</f>
        <v>0</v>
      </c>
      <c r="BF20" s="390"/>
      <c r="BG20" s="390"/>
      <c r="BH20" s="390"/>
      <c r="BJ20" s="161"/>
    </row>
    <row r="21" spans="1:65">
      <c r="R21" s="168" t="s">
        <v>472</v>
      </c>
      <c r="S21" s="168"/>
      <c r="T21" s="168"/>
      <c r="U21" s="168"/>
      <c r="V21" s="168"/>
      <c r="W21" s="168"/>
      <c r="X21" s="168"/>
      <c r="Y21" s="168">
        <f>Residential_building!C48</f>
        <v>0.1</v>
      </c>
      <c r="Z21" s="168">
        <f>Residential_building!D48</f>
        <v>0.1</v>
      </c>
      <c r="AA21" s="168">
        <f>Residential_building!E48</f>
        <v>0.1</v>
      </c>
      <c r="AB21" s="168">
        <f>Residential_building!F48</f>
        <v>0.1</v>
      </c>
      <c r="AC21" s="168">
        <f>Residential_building!G48</f>
        <v>0.3</v>
      </c>
      <c r="AD21" s="168">
        <f>Residential_building!H48</f>
        <v>0.2</v>
      </c>
      <c r="AE21" s="168">
        <f>Residential_building!I48</f>
        <v>0</v>
      </c>
      <c r="AF21" s="168">
        <f>Residential_building!J48</f>
        <v>0</v>
      </c>
      <c r="AG21" s="168">
        <f>Residential_building!K48</f>
        <v>0</v>
      </c>
      <c r="AH21" s="168">
        <f>Residential_building!L48</f>
        <v>0.8</v>
      </c>
      <c r="AI21" s="168">
        <f>Residential_building!M48</f>
        <v>0.60000000000000009</v>
      </c>
      <c r="AJ21" s="168">
        <f>Residential_building!N48</f>
        <v>0.7</v>
      </c>
      <c r="AK21" s="367">
        <f t="shared" si="3"/>
        <v>1</v>
      </c>
      <c r="AL21" s="367">
        <f t="shared" si="4"/>
        <v>1</v>
      </c>
      <c r="AM21" s="212">
        <f t="shared" si="5"/>
        <v>1</v>
      </c>
    </row>
    <row r="22" spans="1:65">
      <c r="R22" s="168" t="s">
        <v>473</v>
      </c>
      <c r="S22" s="168"/>
      <c r="T22" s="168"/>
      <c r="U22" s="168"/>
      <c r="V22" s="168"/>
      <c r="W22" s="168"/>
      <c r="X22" s="168"/>
      <c r="Y22" s="168">
        <f>Residential_building!C49</f>
        <v>0</v>
      </c>
      <c r="Z22" s="168">
        <f>Residential_building!D49</f>
        <v>0</v>
      </c>
      <c r="AA22" s="168">
        <f>Residential_building!E49</f>
        <v>0</v>
      </c>
      <c r="AB22" s="168">
        <f>Residential_building!F49</f>
        <v>0.1</v>
      </c>
      <c r="AC22" s="168">
        <f>Residential_building!G49</f>
        <v>0.3</v>
      </c>
      <c r="AD22" s="168">
        <f>Residential_building!H49</f>
        <v>0.2</v>
      </c>
      <c r="AE22" s="168">
        <f>Residential_building!I49</f>
        <v>0</v>
      </c>
      <c r="AF22" s="168">
        <f>Residential_building!J49</f>
        <v>0</v>
      </c>
      <c r="AG22" s="168">
        <f>Residential_building!K49</f>
        <v>0</v>
      </c>
      <c r="AH22" s="168">
        <f>Residential_building!L49</f>
        <v>0.9</v>
      </c>
      <c r="AI22" s="168">
        <f>Residential_building!M49</f>
        <v>0.7</v>
      </c>
      <c r="AJ22" s="168">
        <f>Residential_building!N49</f>
        <v>0.8</v>
      </c>
      <c r="AK22" s="367">
        <f t="shared" si="3"/>
        <v>1</v>
      </c>
      <c r="AL22" s="367">
        <f t="shared" si="4"/>
        <v>1</v>
      </c>
      <c r="AM22" s="212">
        <f t="shared" si="5"/>
        <v>1</v>
      </c>
      <c r="BJ22" s="143" t="s">
        <v>540</v>
      </c>
    </row>
    <row r="23" spans="1:65">
      <c r="R23" s="168" t="s">
        <v>474</v>
      </c>
      <c r="S23" s="168"/>
      <c r="T23" s="168"/>
      <c r="U23" s="168"/>
      <c r="V23" s="168"/>
      <c r="W23" s="168"/>
      <c r="X23" s="168"/>
      <c r="Y23" s="168">
        <f>Residential_building!C50</f>
        <v>0</v>
      </c>
      <c r="Z23" s="168">
        <f>Residential_building!D50</f>
        <v>0</v>
      </c>
      <c r="AA23" s="168">
        <f>Residential_building!E50</f>
        <v>0</v>
      </c>
      <c r="AB23" s="168">
        <f>Residential_building!F50</f>
        <v>0.1</v>
      </c>
      <c r="AC23" s="168">
        <f>Residential_building!G50</f>
        <v>0.3</v>
      </c>
      <c r="AD23" s="168">
        <f>Residential_building!H50</f>
        <v>0.2</v>
      </c>
      <c r="AE23" s="168">
        <f>Residential_building!I50</f>
        <v>0</v>
      </c>
      <c r="AF23" s="168">
        <f>Residential_building!J50</f>
        <v>0</v>
      </c>
      <c r="AG23" s="168">
        <f>Residential_building!K50</f>
        <v>0</v>
      </c>
      <c r="AH23" s="168">
        <f>Residential_building!L50</f>
        <v>0.9</v>
      </c>
      <c r="AI23" s="168">
        <f>Residential_building!M50</f>
        <v>0.7</v>
      </c>
      <c r="AJ23" s="168">
        <f>Residential_building!N50</f>
        <v>0.8</v>
      </c>
      <c r="AK23" s="367">
        <f t="shared" si="3"/>
        <v>1</v>
      </c>
      <c r="AL23" s="367">
        <f t="shared" si="4"/>
        <v>1</v>
      </c>
      <c r="AM23" s="212">
        <f t="shared" si="5"/>
        <v>1</v>
      </c>
      <c r="BJ23" s="220" t="s">
        <v>292</v>
      </c>
      <c r="BK23" s="221">
        <v>0.21</v>
      </c>
    </row>
    <row r="24" spans="1:65">
      <c r="R24" s="168" t="s">
        <v>475</v>
      </c>
      <c r="S24" s="168"/>
      <c r="T24" s="168"/>
      <c r="U24" s="168"/>
      <c r="V24" s="168"/>
      <c r="W24" s="168"/>
      <c r="X24" s="168"/>
      <c r="Y24" s="168">
        <f>Residential_building!C51</f>
        <v>0</v>
      </c>
      <c r="Z24" s="168">
        <f>Residential_building!D51</f>
        <v>0</v>
      </c>
      <c r="AA24" s="168">
        <f>Residential_building!E51</f>
        <v>0</v>
      </c>
      <c r="AB24" s="168">
        <f>Residential_building!F51</f>
        <v>0.1</v>
      </c>
      <c r="AC24" s="168">
        <f>Residential_building!G51</f>
        <v>0.3</v>
      </c>
      <c r="AD24" s="168">
        <f>Residential_building!H51</f>
        <v>0.2</v>
      </c>
      <c r="AE24" s="168">
        <f>Residential_building!I51</f>
        <v>0</v>
      </c>
      <c r="AF24" s="168">
        <f>Residential_building!J51</f>
        <v>0</v>
      </c>
      <c r="AG24" s="168">
        <f>Residential_building!K51</f>
        <v>0</v>
      </c>
      <c r="AH24" s="168">
        <f>Residential_building!L51</f>
        <v>0.9</v>
      </c>
      <c r="AI24" s="168">
        <f>Residential_building!M51</f>
        <v>0.7</v>
      </c>
      <c r="AJ24" s="168">
        <f>Residential_building!N51</f>
        <v>0.8</v>
      </c>
      <c r="AK24" s="367">
        <f t="shared" si="3"/>
        <v>1</v>
      </c>
      <c r="AL24" s="367">
        <f t="shared" si="4"/>
        <v>1</v>
      </c>
      <c r="AM24" s="212">
        <f t="shared" si="5"/>
        <v>1</v>
      </c>
      <c r="AP24" s="143">
        <f>Residential_building!C8</f>
        <v>2.5</v>
      </c>
      <c r="AQ24" s="143">
        <f>AJ8</f>
        <v>3.5</v>
      </c>
      <c r="BJ24" s="220" t="s">
        <v>215</v>
      </c>
      <c r="BK24" s="221">
        <v>0.34</v>
      </c>
    </row>
    <row r="25" spans="1:65">
      <c r="R25" s="168" t="s">
        <v>476</v>
      </c>
      <c r="S25" s="168"/>
      <c r="T25" s="168"/>
      <c r="U25" s="168"/>
      <c r="V25" s="168"/>
      <c r="W25" s="168"/>
      <c r="X25" s="168"/>
      <c r="Y25" s="168">
        <f>Residential_building!C52</f>
        <v>0</v>
      </c>
      <c r="Z25" s="168">
        <f>Residential_building!D52</f>
        <v>0</v>
      </c>
      <c r="AA25" s="168">
        <f>Residential_building!E52</f>
        <v>0</v>
      </c>
      <c r="AB25" s="168">
        <f>Residential_building!F52</f>
        <v>0.1</v>
      </c>
      <c r="AC25" s="168">
        <f>Residential_building!G52</f>
        <v>0.3</v>
      </c>
      <c r="AD25" s="168">
        <f>Residential_building!H52</f>
        <v>0.2</v>
      </c>
      <c r="AE25" s="168">
        <f>Residential_building!I52</f>
        <v>0</v>
      </c>
      <c r="AF25" s="168">
        <f>Residential_building!J52</f>
        <v>0</v>
      </c>
      <c r="AG25" s="168">
        <f>Residential_building!K52</f>
        <v>0</v>
      </c>
      <c r="AH25" s="168">
        <f>Residential_building!L52</f>
        <v>0.9</v>
      </c>
      <c r="AI25" s="168">
        <f>Residential_building!M52</f>
        <v>0.7</v>
      </c>
      <c r="AJ25" s="168">
        <f>Residential_building!N52</f>
        <v>0.8</v>
      </c>
      <c r="AK25" s="367">
        <f t="shared" si="3"/>
        <v>1</v>
      </c>
      <c r="AL25" s="367">
        <f t="shared" si="4"/>
        <v>1</v>
      </c>
      <c r="AM25" s="212">
        <f t="shared" si="5"/>
        <v>1</v>
      </c>
      <c r="AP25" s="143" t="s">
        <v>541</v>
      </c>
      <c r="AS25" s="143" t="str">
        <f>AP25&amp;"(renovation rate ="&amp;AP24&amp;"%"&amp;", COP="&amp;AQ24&amp;")"</f>
        <v>energy consumption (renovation rate =2.5%, COP=3.5)</v>
      </c>
      <c r="AY25" s="143" t="s">
        <v>542</v>
      </c>
      <c r="BB25" s="143" t="str">
        <f>AY25&amp;"(renovation rate="&amp;AP24&amp;"%, COP="&amp;AQ24&amp;")"</f>
        <v>energy consumption_no emission(renovation rate=2.5%, COP=3.5)</v>
      </c>
      <c r="BJ25" s="220" t="s">
        <v>293</v>
      </c>
      <c r="BK25" s="221">
        <v>0.25</v>
      </c>
    </row>
    <row r="26" spans="1:65">
      <c r="A26" s="143">
        <v>2020</v>
      </c>
      <c r="B26" s="143" t="s">
        <v>459</v>
      </c>
      <c r="H26" s="143" t="s">
        <v>525</v>
      </c>
      <c r="N26" s="143" t="s">
        <v>312</v>
      </c>
      <c r="Q26" s="143">
        <v>2020</v>
      </c>
      <c r="R26" s="165" t="s">
        <v>539</v>
      </c>
      <c r="S26" s="596" t="s">
        <v>528</v>
      </c>
      <c r="T26" s="580"/>
      <c r="U26" s="597"/>
      <c r="V26" s="596" t="s">
        <v>529</v>
      </c>
      <c r="W26" s="580"/>
      <c r="X26" s="597"/>
      <c r="Y26" s="596" t="s">
        <v>480</v>
      </c>
      <c r="Z26" s="580"/>
      <c r="AA26" s="597"/>
      <c r="AB26" s="596" t="s">
        <v>481</v>
      </c>
      <c r="AC26" s="580"/>
      <c r="AD26" s="597"/>
      <c r="AE26" s="598" t="s">
        <v>530</v>
      </c>
      <c r="AF26" s="583"/>
      <c r="AG26" s="599"/>
      <c r="AH26" s="216" t="s">
        <v>312</v>
      </c>
      <c r="AI26" s="216"/>
      <c r="AJ26" s="216"/>
      <c r="AK26" s="143" t="s">
        <v>537</v>
      </c>
      <c r="AQ26" s="143" t="s">
        <v>528</v>
      </c>
      <c r="AR26" s="143" t="s">
        <v>529</v>
      </c>
      <c r="AS26" s="143" t="s">
        <v>480</v>
      </c>
      <c r="AT26" s="143" t="s">
        <v>481</v>
      </c>
      <c r="AU26" s="143" t="s">
        <v>530</v>
      </c>
      <c r="AV26" s="143" t="s">
        <v>543</v>
      </c>
      <c r="AW26" s="143" t="s">
        <v>312</v>
      </c>
      <c r="AZ26" s="143" t="s">
        <v>528</v>
      </c>
      <c r="BA26" s="143" t="s">
        <v>529</v>
      </c>
      <c r="BB26" s="143" t="s">
        <v>480</v>
      </c>
      <c r="BC26" s="143" t="s">
        <v>481</v>
      </c>
      <c r="BD26" s="143" t="s">
        <v>530</v>
      </c>
      <c r="BE26" s="143" t="s">
        <v>543</v>
      </c>
      <c r="BF26" s="143" t="s">
        <v>312</v>
      </c>
      <c r="BJ26" s="220" t="s">
        <v>528</v>
      </c>
      <c r="BK26" s="143" t="s">
        <v>529</v>
      </c>
      <c r="BL26" s="143" t="s">
        <v>544</v>
      </c>
      <c r="BM26" s="143" t="s">
        <v>545</v>
      </c>
    </row>
    <row r="27" spans="1:65">
      <c r="A27" s="143" t="s">
        <v>281</v>
      </c>
      <c r="B27" s="143" t="s">
        <v>453</v>
      </c>
      <c r="C27" s="143" t="s">
        <v>454</v>
      </c>
      <c r="D27" s="143" t="s">
        <v>455</v>
      </c>
      <c r="H27" s="143" t="s">
        <v>453</v>
      </c>
      <c r="I27" s="143" t="s">
        <v>454</v>
      </c>
      <c r="J27" s="143" t="s">
        <v>455</v>
      </c>
      <c r="N27" s="143" t="s">
        <v>453</v>
      </c>
      <c r="O27" s="143" t="s">
        <v>454</v>
      </c>
      <c r="P27" s="143" t="s">
        <v>455</v>
      </c>
      <c r="R27" s="165"/>
      <c r="S27" s="165" t="s">
        <v>453</v>
      </c>
      <c r="T27" s="165" t="s">
        <v>454</v>
      </c>
      <c r="U27" s="165" t="s">
        <v>455</v>
      </c>
      <c r="V27" s="165" t="s">
        <v>453</v>
      </c>
      <c r="W27" s="165" t="s">
        <v>454</v>
      </c>
      <c r="X27" s="165" t="s">
        <v>455</v>
      </c>
      <c r="Y27" s="165" t="s">
        <v>453</v>
      </c>
      <c r="Z27" s="165" t="s">
        <v>454</v>
      </c>
      <c r="AA27" s="165" t="s">
        <v>455</v>
      </c>
      <c r="AB27" s="165" t="s">
        <v>453</v>
      </c>
      <c r="AC27" s="165" t="s">
        <v>454</v>
      </c>
      <c r="AD27" s="165" t="s">
        <v>455</v>
      </c>
      <c r="AE27" s="165" t="s">
        <v>453</v>
      </c>
      <c r="AF27" s="165" t="s">
        <v>454</v>
      </c>
      <c r="AG27" s="165" t="s">
        <v>455</v>
      </c>
      <c r="AH27" s="168" t="s">
        <v>453</v>
      </c>
      <c r="AI27" s="168" t="s">
        <v>454</v>
      </c>
      <c r="AJ27" s="168" t="s">
        <v>455</v>
      </c>
      <c r="AK27" s="165" t="s">
        <v>453</v>
      </c>
      <c r="AL27" s="165" t="s">
        <v>454</v>
      </c>
      <c r="AM27" s="165" t="s">
        <v>455</v>
      </c>
      <c r="AP27" s="143">
        <v>2020</v>
      </c>
      <c r="AQ27" s="367">
        <f>SUM(S28:U42)</f>
        <v>2.8012979380000003</v>
      </c>
      <c r="AR27" s="367">
        <f>SUM(V28:X42)</f>
        <v>33.013773424500002</v>
      </c>
      <c r="AS27" s="367">
        <f>SUM(Y28:AA42)</f>
        <v>125.28232011048563</v>
      </c>
      <c r="AT27" s="367">
        <f>SUM(AB28:AD42)</f>
        <v>26.780809963232059</v>
      </c>
      <c r="AU27" s="367">
        <f>SUM(AE28:AG42)</f>
        <v>5.3552097225000015</v>
      </c>
      <c r="AV27" s="367">
        <f>SUM(AH28:AJ42)</f>
        <v>0</v>
      </c>
      <c r="AW27" s="143">
        <f>'building energy demand'!S4</f>
        <v>77.137491399566358</v>
      </c>
      <c r="AY27" s="143">
        <v>2020</v>
      </c>
      <c r="AZ27" s="367">
        <f t="shared" ref="AZ27:BF32" si="7">AQ27</f>
        <v>2.8012979380000003</v>
      </c>
      <c r="BA27" s="367">
        <f t="shared" si="7"/>
        <v>33.013773424500002</v>
      </c>
      <c r="BB27" s="367">
        <f t="shared" si="7"/>
        <v>125.28232011048563</v>
      </c>
      <c r="BC27" s="367">
        <f t="shared" si="7"/>
        <v>26.780809963232059</v>
      </c>
      <c r="BD27" s="367">
        <f t="shared" si="7"/>
        <v>5.3552097225000015</v>
      </c>
      <c r="BE27" s="367">
        <f t="shared" si="7"/>
        <v>0</v>
      </c>
      <c r="BF27" s="367">
        <f t="shared" si="7"/>
        <v>77.137491399566358</v>
      </c>
      <c r="BI27" s="143">
        <v>2020</v>
      </c>
      <c r="BJ27" s="367">
        <f t="shared" ref="BJ27:BJ33" si="8">AZ27*$BK$24</f>
        <v>0.95244129892000018</v>
      </c>
      <c r="BK27" s="367">
        <f t="shared" ref="BK27:BK33" si="9">BA27*$BK$25</f>
        <v>8.2534433561250005</v>
      </c>
      <c r="BL27" s="367">
        <f t="shared" ref="BL27:BL33" si="10">BB27*$BK$23</f>
        <v>26.309287223201981</v>
      </c>
      <c r="BM27" s="367">
        <f t="shared" ref="BM27:BM33" si="11">SUM(BJ27:BL27)</f>
        <v>35.515171878246981</v>
      </c>
    </row>
    <row r="28" spans="1:65">
      <c r="A28" s="186" t="s">
        <v>461</v>
      </c>
      <c r="B28" s="384">
        <f>B3*space_removal!C6/1000000</f>
        <v>1.804</v>
      </c>
      <c r="C28" s="384">
        <f>C3*space_removal!D6/1000000</f>
        <v>7.5349999999999992E-3</v>
      </c>
      <c r="D28" s="384">
        <f>D3*space_removal!E6/1000000</f>
        <v>0</v>
      </c>
      <c r="G28" s="186" t="s">
        <v>461</v>
      </c>
      <c r="H28" s="384">
        <f>H3*space_removal!C6/1000000</f>
        <v>1.024</v>
      </c>
      <c r="I28" s="384">
        <f>I3*space_removal!D6/1000000</f>
        <v>5.2849999999999989E-3</v>
      </c>
      <c r="J28" s="384">
        <f>J3*space_removal!E6/1000000</f>
        <v>0</v>
      </c>
      <c r="M28" s="186" t="s">
        <v>461</v>
      </c>
      <c r="N28" s="384">
        <f>space_removal!C6*'building non-electricity (real)'!N3/1000000</f>
        <v>0.78</v>
      </c>
      <c r="O28" s="384">
        <f>space_removal!D6*'building non-electricity (real)'!O3/1000000</f>
        <v>2.2499999999999998E-3</v>
      </c>
      <c r="P28" s="384">
        <f>space_removal!E6*'building non-electricity (real)'!P3/1000000</f>
        <v>0</v>
      </c>
      <c r="R28" s="219" t="s">
        <v>461</v>
      </c>
      <c r="S28" s="391">
        <f>H28*S11</f>
        <v>0.66560000000000008</v>
      </c>
      <c r="T28" s="391">
        <f>I28*T11</f>
        <v>2.6424999999999995E-3</v>
      </c>
      <c r="U28" s="391">
        <f>J28*U11</f>
        <v>0</v>
      </c>
      <c r="V28" s="391">
        <f t="shared" ref="V28:V36" si="12">H28*V11</f>
        <v>0.20480000000000001</v>
      </c>
      <c r="W28" s="391">
        <f t="shared" ref="W28:W36" si="13">I28*W11</f>
        <v>2.6424999999999995E-3</v>
      </c>
      <c r="X28" s="391">
        <f t="shared" ref="X28:X36" si="14">J28*X11</f>
        <v>0</v>
      </c>
      <c r="Y28" s="391">
        <f t="shared" ref="Y28:Y36" si="15">H28*Y11</f>
        <v>0</v>
      </c>
      <c r="Z28" s="391">
        <f t="shared" ref="Z28:Z36" si="16">I28*Z11</f>
        <v>0</v>
      </c>
      <c r="AA28" s="391">
        <f t="shared" ref="AA28:AA36" si="17">J28*AA11</f>
        <v>0</v>
      </c>
      <c r="AB28" s="391">
        <f t="shared" ref="AB28:AB36" si="18">H28*AB11</f>
        <v>0</v>
      </c>
      <c r="AC28" s="391">
        <f t="shared" ref="AC28:AC36" si="19">I28*AC11</f>
        <v>0</v>
      </c>
      <c r="AD28" s="391">
        <f t="shared" ref="AD28:AD36" si="20">J28*AD11</f>
        <v>0</v>
      </c>
      <c r="AE28" s="391">
        <f t="shared" ref="AE28:AE36" si="21">H28*AE11</f>
        <v>0.15359999999999999</v>
      </c>
      <c r="AF28" s="391">
        <f t="shared" ref="AF28:AF36" si="22">I28*AF11</f>
        <v>0</v>
      </c>
      <c r="AG28" s="391">
        <f t="shared" ref="AG28:AG36" si="23">J28*AG11</f>
        <v>0</v>
      </c>
      <c r="AH28" s="392"/>
      <c r="AI28" s="392"/>
      <c r="AJ28" s="392"/>
      <c r="AK28" s="367">
        <f t="shared" ref="AK28:AK37" si="24">SUM(S28,V28,Y28,AB28,AE28,AH28)</f>
        <v>1.024</v>
      </c>
      <c r="AL28" s="367">
        <f t="shared" ref="AL28:AL37" si="25">SUM(T28,W28,Z28,AC28,AF28,AI28)</f>
        <v>5.2849999999999989E-3</v>
      </c>
      <c r="AM28" s="212">
        <f t="shared" ref="AM28:AM37" si="26">SUM(U28,X28,AA28,AD28,AG28,AJ28)</f>
        <v>0</v>
      </c>
      <c r="AP28" s="143">
        <v>2025</v>
      </c>
      <c r="AQ28" s="367">
        <f>SUM(S48:U62)</f>
        <v>0</v>
      </c>
      <c r="AR28" s="367">
        <f>SUM(V48:X62)</f>
        <v>20.079822224747289</v>
      </c>
      <c r="AS28" s="367">
        <f>SUM(Y48:AA62)</f>
        <v>123.45203422890587</v>
      </c>
      <c r="AT28" s="367">
        <f>SUM(AB48:AD62)</f>
        <v>29.53042685709967</v>
      </c>
      <c r="AU28" s="367">
        <f>SUM(AE48:AG62)</f>
        <v>3.1954920773191127</v>
      </c>
      <c r="AV28" s="367">
        <f>SUM(AH48:AJ62)</f>
        <v>1.4472317065441391</v>
      </c>
      <c r="AW28" s="143">
        <f>'building energy demand'!T4</f>
        <v>77.328573937225102</v>
      </c>
      <c r="AY28" s="143">
        <v>2025</v>
      </c>
      <c r="AZ28" s="367">
        <f t="shared" si="7"/>
        <v>0</v>
      </c>
      <c r="BA28" s="367">
        <f t="shared" si="7"/>
        <v>20.079822224747289</v>
      </c>
      <c r="BB28" s="367">
        <f t="shared" si="7"/>
        <v>123.45203422890587</v>
      </c>
      <c r="BC28" s="367">
        <f t="shared" si="7"/>
        <v>29.53042685709967</v>
      </c>
      <c r="BD28" s="367">
        <f t="shared" si="7"/>
        <v>3.1954920773191127</v>
      </c>
      <c r="BE28" s="367">
        <f t="shared" si="7"/>
        <v>1.4472317065441391</v>
      </c>
      <c r="BF28" s="367">
        <f t="shared" si="7"/>
        <v>77.328573937225102</v>
      </c>
      <c r="BI28" s="143">
        <v>2025</v>
      </c>
      <c r="BJ28" s="367">
        <f t="shared" si="8"/>
        <v>0</v>
      </c>
      <c r="BK28" s="367">
        <f t="shared" si="9"/>
        <v>5.0199555561868223</v>
      </c>
      <c r="BL28" s="367">
        <f t="shared" si="10"/>
        <v>25.924927188070232</v>
      </c>
      <c r="BM28" s="367">
        <f t="shared" si="11"/>
        <v>30.944882744257054</v>
      </c>
    </row>
    <row r="29" spans="1:65">
      <c r="A29" s="143" t="s">
        <v>462</v>
      </c>
      <c r="B29" s="384">
        <f>B4*space_removal!C7/1000000</f>
        <v>7.7043999999999997</v>
      </c>
      <c r="C29" s="384">
        <f>C4*space_removal!D7/1000000</f>
        <v>2.7377366000000003</v>
      </c>
      <c r="D29" s="384">
        <f>D4*space_removal!E7/1000000</f>
        <v>0.82755000000000001</v>
      </c>
      <c r="G29" s="143" t="s">
        <v>462</v>
      </c>
      <c r="H29" s="384">
        <f>H4*space_removal!C7/1000000</f>
        <v>5.5923999999999996</v>
      </c>
      <c r="I29" s="384">
        <f>I4*space_removal!D7/1000000</f>
        <v>1.9092606000000001</v>
      </c>
      <c r="J29" s="384">
        <f>J4*space_removal!E7/1000000</f>
        <v>0.58004999999999995</v>
      </c>
      <c r="M29" s="143" t="s">
        <v>462</v>
      </c>
      <c r="N29" s="384">
        <f>space_removal!C7*'building non-electricity (real)'!N4/1000000</f>
        <v>2.1120000000000001</v>
      </c>
      <c r="O29" s="384">
        <f>space_removal!D7*'building non-electricity (real)'!O4/1000000</f>
        <v>0.82847599999999999</v>
      </c>
      <c r="P29" s="384">
        <f>space_removal!E7*'building non-electricity (real)'!P4/1000000</f>
        <v>0.2475</v>
      </c>
      <c r="R29" s="165" t="s">
        <v>462</v>
      </c>
      <c r="S29" s="391">
        <f>H29*$S$12</f>
        <v>1.3980999999999999</v>
      </c>
      <c r="T29" s="391">
        <f t="shared" ref="T29:U36" si="27">I29*T12</f>
        <v>0.43912993800000005</v>
      </c>
      <c r="U29" s="391">
        <f t="shared" si="27"/>
        <v>0.29582549999999996</v>
      </c>
      <c r="V29" s="391">
        <f t="shared" si="12"/>
        <v>3.3554399999999998</v>
      </c>
      <c r="W29" s="391">
        <f t="shared" si="13"/>
        <v>0.95463030000000004</v>
      </c>
      <c r="X29" s="391">
        <f t="shared" si="14"/>
        <v>0.22621949999999999</v>
      </c>
      <c r="Y29" s="391">
        <f t="shared" si="15"/>
        <v>0</v>
      </c>
      <c r="Z29" s="391">
        <f t="shared" si="16"/>
        <v>0.51550036200000005</v>
      </c>
      <c r="AA29" s="391">
        <f t="shared" si="17"/>
        <v>0</v>
      </c>
      <c r="AB29" s="391">
        <f t="shared" si="18"/>
        <v>0</v>
      </c>
      <c r="AC29" s="391">
        <f t="shared" si="19"/>
        <v>0</v>
      </c>
      <c r="AD29" s="391">
        <f t="shared" si="20"/>
        <v>0</v>
      </c>
      <c r="AE29" s="391">
        <f t="shared" si="21"/>
        <v>0.83885999999999994</v>
      </c>
      <c r="AF29" s="391">
        <f t="shared" si="22"/>
        <v>0</v>
      </c>
      <c r="AG29" s="391">
        <f t="shared" si="23"/>
        <v>5.8005000000000001E-2</v>
      </c>
      <c r="AH29" s="392"/>
      <c r="AI29" s="392"/>
      <c r="AJ29" s="392"/>
      <c r="AK29" s="367">
        <f t="shared" si="24"/>
        <v>5.5923999999999996</v>
      </c>
      <c r="AL29" s="367">
        <f t="shared" si="25"/>
        <v>1.9092606000000001</v>
      </c>
      <c r="AM29" s="212">
        <f t="shared" si="26"/>
        <v>0.58004999999999995</v>
      </c>
      <c r="AP29" s="143">
        <v>2030</v>
      </c>
      <c r="AQ29" s="367">
        <f>SUM(S68:U82)</f>
        <v>0</v>
      </c>
      <c r="AR29" s="367">
        <f>SUM(V68:X82)</f>
        <v>8.3470703635826293</v>
      </c>
      <c r="AS29" s="367">
        <f>SUM(Y68:AA82)</f>
        <v>102.47823737363038</v>
      </c>
      <c r="AT29" s="367">
        <f>SUM(AB68:AD82)</f>
        <v>33.785462439483169</v>
      </c>
      <c r="AU29" s="367">
        <f>SUM(AE68:AG82)</f>
        <v>2.0135482194919563</v>
      </c>
      <c r="AV29" s="367">
        <f>SUM(AH68:AJ82)</f>
        <v>6.9223852413200158</v>
      </c>
      <c r="AW29" s="143">
        <f>'building energy demand'!U4</f>
        <v>77.571779952897955</v>
      </c>
      <c r="AY29" s="143">
        <v>2030</v>
      </c>
      <c r="AZ29" s="367">
        <f t="shared" si="7"/>
        <v>0</v>
      </c>
      <c r="BA29" s="367">
        <f t="shared" si="7"/>
        <v>8.3470703635826293</v>
      </c>
      <c r="BB29" s="367">
        <f t="shared" si="7"/>
        <v>102.47823737363038</v>
      </c>
      <c r="BC29" s="367">
        <f t="shared" si="7"/>
        <v>33.785462439483169</v>
      </c>
      <c r="BD29" s="367">
        <f t="shared" si="7"/>
        <v>2.0135482194919563</v>
      </c>
      <c r="BE29" s="367">
        <f t="shared" si="7"/>
        <v>6.9223852413200158</v>
      </c>
      <c r="BF29" s="367">
        <f t="shared" si="7"/>
        <v>77.571779952897955</v>
      </c>
      <c r="BI29" s="143">
        <v>2030</v>
      </c>
      <c r="BJ29" s="367">
        <f t="shared" si="8"/>
        <v>0</v>
      </c>
      <c r="BK29" s="367">
        <f t="shared" si="9"/>
        <v>2.0867675908956573</v>
      </c>
      <c r="BL29" s="367">
        <f t="shared" si="10"/>
        <v>21.520429848462378</v>
      </c>
      <c r="BM29" s="367">
        <f t="shared" si="11"/>
        <v>23.607197439358035</v>
      </c>
    </row>
    <row r="30" spans="1:65">
      <c r="A30" s="143" t="s">
        <v>463</v>
      </c>
      <c r="B30" s="384">
        <f>B5*space_removal!C8/1000000</f>
        <v>7.7043999999999997</v>
      </c>
      <c r="C30" s="384">
        <f>C5*space_removal!D8/1000000</f>
        <v>2.7377366000000003</v>
      </c>
      <c r="D30" s="384">
        <f>D5*space_removal!E8/1000000</f>
        <v>0.82755000000000001</v>
      </c>
      <c r="G30" s="143" t="s">
        <v>463</v>
      </c>
      <c r="H30" s="384">
        <f>H5*space_removal!C8/1000000</f>
        <v>5.5923999999999996</v>
      </c>
      <c r="I30" s="384">
        <f>I5*space_removal!D8/1000000</f>
        <v>1.9469186000000001</v>
      </c>
      <c r="J30" s="384">
        <f>J5*space_removal!E8/1000000</f>
        <v>0.59355000000000002</v>
      </c>
      <c r="M30" s="143" t="s">
        <v>463</v>
      </c>
      <c r="N30" s="384">
        <f>space_removal!C8*'building non-electricity (real)'!N5/1000000</f>
        <v>2.1120000000000001</v>
      </c>
      <c r="O30" s="384">
        <f>space_removal!D8*'building non-electricity (real)'!O5/1000000</f>
        <v>0.79081800000000002</v>
      </c>
      <c r="P30" s="384">
        <f>space_removal!E8*'building non-electricity (real)'!P5/1000000</f>
        <v>0.23400000000000001</v>
      </c>
      <c r="R30" s="165" t="s">
        <v>463</v>
      </c>
      <c r="S30" s="391">
        <f t="shared" ref="S30:S36" si="28">H30*S13</f>
        <v>0</v>
      </c>
      <c r="T30" s="391">
        <f t="shared" si="27"/>
        <v>0</v>
      </c>
      <c r="U30" s="391">
        <f t="shared" si="27"/>
        <v>0</v>
      </c>
      <c r="V30" s="391">
        <f t="shared" si="12"/>
        <v>3.6350599999999997</v>
      </c>
      <c r="W30" s="391">
        <f t="shared" si="13"/>
        <v>0.97345930000000003</v>
      </c>
      <c r="X30" s="391">
        <f t="shared" si="14"/>
        <v>0.35613</v>
      </c>
      <c r="Y30" s="391">
        <f t="shared" si="15"/>
        <v>1.1184799999999999</v>
      </c>
      <c r="Z30" s="391">
        <f t="shared" si="16"/>
        <v>0.97345930000000003</v>
      </c>
      <c r="AA30" s="391">
        <f t="shared" si="17"/>
        <v>0.178065</v>
      </c>
      <c r="AB30" s="391">
        <f t="shared" si="18"/>
        <v>0</v>
      </c>
      <c r="AC30" s="391">
        <f t="shared" si="19"/>
        <v>0</v>
      </c>
      <c r="AD30" s="391">
        <f t="shared" si="20"/>
        <v>0</v>
      </c>
      <c r="AE30" s="391">
        <f t="shared" si="21"/>
        <v>0.83885999999999994</v>
      </c>
      <c r="AF30" s="391">
        <f t="shared" si="22"/>
        <v>0</v>
      </c>
      <c r="AG30" s="391">
        <f t="shared" si="23"/>
        <v>5.9355000000000005E-2</v>
      </c>
      <c r="AH30" s="392"/>
      <c r="AI30" s="392"/>
      <c r="AJ30" s="392"/>
      <c r="AK30" s="367">
        <f t="shared" si="24"/>
        <v>5.5923999999999996</v>
      </c>
      <c r="AL30" s="367">
        <f t="shared" si="25"/>
        <v>1.9469186000000001</v>
      </c>
      <c r="AM30" s="212">
        <f t="shared" si="26"/>
        <v>0.59355000000000002</v>
      </c>
      <c r="AP30" s="143">
        <v>2035</v>
      </c>
      <c r="AQ30" s="367">
        <f>SUM(S88:U102)</f>
        <v>0</v>
      </c>
      <c r="AR30" s="367">
        <f>SUM(V88:X102)</f>
        <v>1.655273664745283</v>
      </c>
      <c r="AS30" s="367">
        <f>SUM(Y88:AA102)</f>
        <v>69.808334400906475</v>
      </c>
      <c r="AT30" s="367">
        <f>SUM(AB88:AD102)</f>
        <v>38.782224507884848</v>
      </c>
      <c r="AU30" s="367">
        <f>SUM(AE88:AG102)</f>
        <v>1.2385351815353869</v>
      </c>
      <c r="AV30" s="367">
        <f>SUM(AH88:AJ102)</f>
        <v>13.553243495622244</v>
      </c>
      <c r="AW30" s="143">
        <f>'building energy demand'!V4</f>
        <v>76.398939158488005</v>
      </c>
      <c r="AY30" s="143">
        <v>2035</v>
      </c>
      <c r="AZ30" s="367">
        <f t="shared" si="7"/>
        <v>0</v>
      </c>
      <c r="BA30" s="367">
        <f t="shared" si="7"/>
        <v>1.655273664745283</v>
      </c>
      <c r="BB30" s="367">
        <f t="shared" si="7"/>
        <v>69.808334400906475</v>
      </c>
      <c r="BC30" s="367">
        <f t="shared" si="7"/>
        <v>38.782224507884848</v>
      </c>
      <c r="BD30" s="367">
        <f t="shared" si="7"/>
        <v>1.2385351815353869</v>
      </c>
      <c r="BE30" s="367">
        <f t="shared" si="7"/>
        <v>13.553243495622244</v>
      </c>
      <c r="BF30" s="367">
        <f t="shared" si="7"/>
        <v>76.398939158488005</v>
      </c>
      <c r="BI30" s="143">
        <v>2035</v>
      </c>
      <c r="BJ30" s="367">
        <f t="shared" si="8"/>
        <v>0</v>
      </c>
      <c r="BK30" s="367">
        <f t="shared" si="9"/>
        <v>0.41381841618632076</v>
      </c>
      <c r="BL30" s="367">
        <f t="shared" si="10"/>
        <v>14.659750224190359</v>
      </c>
      <c r="BM30" s="367">
        <f t="shared" si="11"/>
        <v>15.07356864037668</v>
      </c>
    </row>
    <row r="31" spans="1:65">
      <c r="A31" s="143" t="s">
        <v>464</v>
      </c>
      <c r="B31" s="384">
        <f>B6*space_removal!C9/1000000</f>
        <v>17.400594600000002</v>
      </c>
      <c r="C31" s="384">
        <f>C6*space_removal!D9/1000000</f>
        <v>29.717629199999998</v>
      </c>
      <c r="D31" s="384">
        <f>D6*space_removal!E9/1000000</f>
        <v>5.6420360500000006</v>
      </c>
      <c r="G31" s="143" t="s">
        <v>464</v>
      </c>
      <c r="H31" s="384">
        <f>H6*space_removal!C9/1000000</f>
        <v>12.584175600000002</v>
      </c>
      <c r="I31" s="384">
        <f>I6*space_removal!D9/1000000</f>
        <v>20.989672199999998</v>
      </c>
      <c r="J31" s="384">
        <f>J6*space_removal!E9/1000000</f>
        <v>4.1547915500000006</v>
      </c>
      <c r="M31" s="143" t="s">
        <v>464</v>
      </c>
      <c r="N31" s="384">
        <f>space_removal!C9*'building non-electricity (real)'!N6/1000000</f>
        <v>4.8164189999999998</v>
      </c>
      <c r="O31" s="384">
        <f>space_removal!D9*'building non-electricity (real)'!O6/1000000</f>
        <v>8.727957</v>
      </c>
      <c r="P31" s="384">
        <f>space_removal!E9*'building non-electricity (real)'!P6/1000000</f>
        <v>1.4872445000000001</v>
      </c>
      <c r="R31" s="165" t="s">
        <v>464</v>
      </c>
      <c r="S31" s="391">
        <f t="shared" si="28"/>
        <v>0</v>
      </c>
      <c r="T31" s="391">
        <f t="shared" si="27"/>
        <v>0</v>
      </c>
      <c r="U31" s="391">
        <f t="shared" si="27"/>
        <v>0</v>
      </c>
      <c r="V31" s="391">
        <f t="shared" si="12"/>
        <v>6.2920878000000009</v>
      </c>
      <c r="W31" s="391">
        <f t="shared" si="13"/>
        <v>5.2474180499999994</v>
      </c>
      <c r="X31" s="391">
        <f t="shared" si="14"/>
        <v>2.4928749300000002</v>
      </c>
      <c r="Y31" s="391">
        <f t="shared" si="15"/>
        <v>5.0336702400000011</v>
      </c>
      <c r="Z31" s="391">
        <f t="shared" si="16"/>
        <v>12.593803319999997</v>
      </c>
      <c r="AA31" s="391">
        <f t="shared" si="17"/>
        <v>1.2464374650000001</v>
      </c>
      <c r="AB31" s="391">
        <f t="shared" si="18"/>
        <v>0</v>
      </c>
      <c r="AC31" s="391">
        <f t="shared" si="19"/>
        <v>3.1484508299999994</v>
      </c>
      <c r="AD31" s="391">
        <f t="shared" si="20"/>
        <v>0</v>
      </c>
      <c r="AE31" s="391">
        <f t="shared" si="21"/>
        <v>1.2584175600000003</v>
      </c>
      <c r="AF31" s="391">
        <f t="shared" si="22"/>
        <v>0</v>
      </c>
      <c r="AG31" s="391">
        <f t="shared" si="23"/>
        <v>0.4154791550000001</v>
      </c>
      <c r="AH31" s="392"/>
      <c r="AI31" s="392"/>
      <c r="AJ31" s="392"/>
      <c r="AK31" s="367">
        <f t="shared" si="24"/>
        <v>12.584175600000002</v>
      </c>
      <c r="AL31" s="367">
        <f t="shared" si="25"/>
        <v>20.989672199999994</v>
      </c>
      <c r="AM31" s="212">
        <f t="shared" si="26"/>
        <v>4.1547915500000006</v>
      </c>
      <c r="AP31" s="143">
        <v>2040</v>
      </c>
      <c r="AQ31" s="367">
        <f>SUM(S108:U122)</f>
        <v>0</v>
      </c>
      <c r="AR31" s="367">
        <f>SUM(V108:X122)</f>
        <v>0.53544474521317775</v>
      </c>
      <c r="AS31" s="367">
        <f>SUM(Y108:AA122)</f>
        <v>45.997820688711272</v>
      </c>
      <c r="AT31" s="367">
        <f>SUM(AB108:AD122)</f>
        <v>38.072179291377481</v>
      </c>
      <c r="AU31" s="367">
        <f>SUM(AE108:AG122)</f>
        <v>0.9334476382601532</v>
      </c>
      <c r="AV31" s="367">
        <f>SUM(AH108:AJ122)</f>
        <v>16.901445388345333</v>
      </c>
      <c r="AW31" s="143">
        <f>'building energy demand'!W4</f>
        <v>75.488470155744736</v>
      </c>
      <c r="AY31" s="143">
        <v>2040</v>
      </c>
      <c r="AZ31" s="367">
        <f t="shared" si="7"/>
        <v>0</v>
      </c>
      <c r="BA31" s="367">
        <f t="shared" si="7"/>
        <v>0.53544474521317775</v>
      </c>
      <c r="BB31" s="367">
        <f t="shared" si="7"/>
        <v>45.997820688711272</v>
      </c>
      <c r="BC31" s="367">
        <f t="shared" si="7"/>
        <v>38.072179291377481</v>
      </c>
      <c r="BD31" s="367">
        <f t="shared" si="7"/>
        <v>0.9334476382601532</v>
      </c>
      <c r="BE31" s="367">
        <f t="shared" si="7"/>
        <v>16.901445388345333</v>
      </c>
      <c r="BF31" s="367">
        <f t="shared" si="7"/>
        <v>75.488470155744736</v>
      </c>
      <c r="BI31" s="143">
        <v>2040</v>
      </c>
      <c r="BJ31" s="367">
        <f t="shared" si="8"/>
        <v>0</v>
      </c>
      <c r="BK31" s="367">
        <f t="shared" si="9"/>
        <v>0.13386118630329444</v>
      </c>
      <c r="BL31" s="367">
        <f t="shared" si="10"/>
        <v>9.6595423446293669</v>
      </c>
      <c r="BM31" s="367">
        <f t="shared" si="11"/>
        <v>9.793403530932661</v>
      </c>
    </row>
    <row r="32" spans="1:65">
      <c r="A32" s="143" t="s">
        <v>465</v>
      </c>
      <c r="B32" s="384">
        <f>B7*space_removal!C10/1000000</f>
        <v>17.400594600000002</v>
      </c>
      <c r="C32" s="384">
        <f>C7*space_removal!D10/1000000</f>
        <v>29.717629199999998</v>
      </c>
      <c r="D32" s="384">
        <f>D7*space_removal!E10/1000000</f>
        <v>5.6420360500000006</v>
      </c>
      <c r="G32" s="143" t="s">
        <v>465</v>
      </c>
      <c r="H32" s="384">
        <f>H7*space_removal!C10/1000000</f>
        <v>12.686652600000002</v>
      </c>
      <c r="I32" s="384">
        <f>I7*space_removal!D10/1000000</f>
        <v>21.415426199999999</v>
      </c>
      <c r="J32" s="384">
        <f>J7*space_removal!E10/1000000</f>
        <v>4.1547915500000006</v>
      </c>
      <c r="M32" s="143" t="s">
        <v>465</v>
      </c>
      <c r="N32" s="384">
        <f>space_removal!C10*'building non-electricity (real)'!N7/1000000</f>
        <v>4.7139420000000003</v>
      </c>
      <c r="O32" s="384">
        <f>space_removal!D10*'building non-electricity (real)'!O7/1000000</f>
        <v>8.3022030000000004</v>
      </c>
      <c r="P32" s="384">
        <f>space_removal!E10*'building non-electricity (real)'!P7/1000000</f>
        <v>1.4872445000000001</v>
      </c>
      <c r="R32" s="165" t="s">
        <v>465</v>
      </c>
      <c r="S32" s="391">
        <f t="shared" si="28"/>
        <v>0</v>
      </c>
      <c r="T32" s="391">
        <f t="shared" si="27"/>
        <v>0</v>
      </c>
      <c r="U32" s="391">
        <f t="shared" si="27"/>
        <v>0</v>
      </c>
      <c r="V32" s="391">
        <f t="shared" si="12"/>
        <v>4.4403284100000002</v>
      </c>
      <c r="W32" s="391">
        <f t="shared" si="13"/>
        <v>3.2123139299999997</v>
      </c>
      <c r="X32" s="391">
        <f t="shared" si="14"/>
        <v>1.6203687045000004</v>
      </c>
      <c r="Y32" s="391">
        <f t="shared" si="15"/>
        <v>7.6119915600000008</v>
      </c>
      <c r="Z32" s="391">
        <f t="shared" si="16"/>
        <v>14.990798339999998</v>
      </c>
      <c r="AA32" s="391">
        <f t="shared" si="17"/>
        <v>1.9112041130000004</v>
      </c>
      <c r="AB32" s="391">
        <f t="shared" si="18"/>
        <v>0</v>
      </c>
      <c r="AC32" s="391">
        <f t="shared" si="19"/>
        <v>3.2123139299999997</v>
      </c>
      <c r="AD32" s="391">
        <f t="shared" si="20"/>
        <v>0.4154791550000001</v>
      </c>
      <c r="AE32" s="391">
        <f t="shared" si="21"/>
        <v>0.63433263000000017</v>
      </c>
      <c r="AF32" s="391">
        <f t="shared" si="22"/>
        <v>0</v>
      </c>
      <c r="AG32" s="391">
        <f t="shared" si="23"/>
        <v>0.20773957750000005</v>
      </c>
      <c r="AH32" s="392"/>
      <c r="AI32" s="392"/>
      <c r="AJ32" s="392"/>
      <c r="AK32" s="367">
        <f t="shared" si="24"/>
        <v>12.6866526</v>
      </c>
      <c r="AL32" s="367">
        <f t="shared" si="25"/>
        <v>21.415426199999999</v>
      </c>
      <c r="AM32" s="212">
        <f t="shared" si="26"/>
        <v>4.1547915500000006</v>
      </c>
      <c r="AP32" s="143">
        <v>2045</v>
      </c>
      <c r="AQ32" s="367">
        <f>SUM(S128:U142)</f>
        <v>0</v>
      </c>
      <c r="AR32" s="367">
        <f>SUM(V128:X142)</f>
        <v>5.4457528856588833E-2</v>
      </c>
      <c r="AS32" s="367">
        <f>SUM(Y128:AA142)</f>
        <v>11.543589750530561</v>
      </c>
      <c r="AT32" s="367">
        <f>SUM(AB128:AD142)</f>
        <v>42.646583861419309</v>
      </c>
      <c r="AU32" s="367">
        <f>SUM(AE128:AG142)</f>
        <v>0.62454321437040194</v>
      </c>
      <c r="AV32" s="367">
        <f>SUM(AH128:AJ142)</f>
        <v>26.127089292344561</v>
      </c>
      <c r="AW32" s="143">
        <f>'building energy demand'!X4</f>
        <v>74.01770707103978</v>
      </c>
      <c r="AY32" s="143">
        <v>2045</v>
      </c>
      <c r="AZ32" s="367">
        <f t="shared" si="7"/>
        <v>0</v>
      </c>
      <c r="BA32" s="367">
        <f t="shared" si="7"/>
        <v>5.4457528856588833E-2</v>
      </c>
      <c r="BB32" s="367">
        <f t="shared" si="7"/>
        <v>11.543589750530561</v>
      </c>
      <c r="BC32" s="367">
        <f t="shared" si="7"/>
        <v>42.646583861419309</v>
      </c>
      <c r="BD32" s="367">
        <f t="shared" si="7"/>
        <v>0.62454321437040194</v>
      </c>
      <c r="BE32" s="367">
        <f t="shared" si="7"/>
        <v>26.127089292344561</v>
      </c>
      <c r="BF32" s="367">
        <f t="shared" si="7"/>
        <v>74.01770707103978</v>
      </c>
      <c r="BI32" s="143">
        <v>2045</v>
      </c>
      <c r="BJ32" s="367">
        <f t="shared" si="8"/>
        <v>0</v>
      </c>
      <c r="BK32" s="367">
        <f t="shared" si="9"/>
        <v>1.3614382214147208E-2</v>
      </c>
      <c r="BL32" s="367">
        <f t="shared" si="10"/>
        <v>2.4241538476114179</v>
      </c>
      <c r="BM32" s="367">
        <f t="shared" si="11"/>
        <v>2.437768229825565</v>
      </c>
    </row>
    <row r="33" spans="1:65">
      <c r="A33" s="143" t="s">
        <v>466</v>
      </c>
      <c r="B33" s="384">
        <f>B8*space_removal!C11/1000000</f>
        <v>7.7893439999999998</v>
      </c>
      <c r="C33" s="384">
        <f>C8*space_removal!D11/1000000</f>
        <v>24.081541999999999</v>
      </c>
      <c r="D33" s="384">
        <f>D8*space_removal!E11/1000000</f>
        <v>4.4308034999999997</v>
      </c>
      <c r="G33" s="143" t="s">
        <v>466</v>
      </c>
      <c r="H33" s="384">
        <f>H8*space_removal!C11/1000000</f>
        <v>5.6520239999999999</v>
      </c>
      <c r="I33" s="384">
        <f>I8*space_removal!D11/1000000</f>
        <v>17.252448000000001</v>
      </c>
      <c r="J33" s="384">
        <f>J8*space_removal!E11/1000000</f>
        <v>3.2042834999999998</v>
      </c>
      <c r="M33" s="143" t="s">
        <v>466</v>
      </c>
      <c r="N33" s="384">
        <f>space_removal!C11*'building non-electricity (real)'!N8/1000000</f>
        <v>2.1373199999999999</v>
      </c>
      <c r="O33" s="384">
        <f>space_removal!D11*'building non-electricity (real)'!O8/1000000</f>
        <v>6.8290940000000004</v>
      </c>
      <c r="P33" s="384">
        <f>space_removal!E11*'building non-electricity (real)'!P8/1000000</f>
        <v>1.2265200000000001</v>
      </c>
      <c r="R33" s="165" t="s">
        <v>466</v>
      </c>
      <c r="S33" s="391">
        <f t="shared" si="28"/>
        <v>0</v>
      </c>
      <c r="T33" s="391">
        <f t="shared" si="27"/>
        <v>0</v>
      </c>
      <c r="U33" s="391">
        <f t="shared" si="27"/>
        <v>0</v>
      </c>
      <c r="V33" s="391">
        <f t="shared" si="12"/>
        <v>0</v>
      </c>
      <c r="W33" s="391">
        <f t="shared" si="13"/>
        <v>0</v>
      </c>
      <c r="X33" s="391">
        <f t="shared" si="14"/>
        <v>0</v>
      </c>
      <c r="Y33" s="391">
        <f t="shared" si="15"/>
        <v>5.3694227999999997</v>
      </c>
      <c r="Z33" s="391">
        <f t="shared" si="16"/>
        <v>13.801958400000002</v>
      </c>
      <c r="AA33" s="391">
        <f t="shared" si="17"/>
        <v>2.5634268000000002</v>
      </c>
      <c r="AB33" s="391">
        <f t="shared" si="18"/>
        <v>0</v>
      </c>
      <c r="AC33" s="391">
        <f t="shared" si="19"/>
        <v>3.4504896000000005</v>
      </c>
      <c r="AD33" s="391">
        <f t="shared" si="20"/>
        <v>0.48064252499999993</v>
      </c>
      <c r="AE33" s="391">
        <f t="shared" si="21"/>
        <v>0.2826012</v>
      </c>
      <c r="AF33" s="391">
        <f t="shared" si="22"/>
        <v>0</v>
      </c>
      <c r="AG33" s="391">
        <f t="shared" si="23"/>
        <v>0.16021417500000001</v>
      </c>
      <c r="AH33" s="392"/>
      <c r="AI33" s="392"/>
      <c r="AJ33" s="392"/>
      <c r="AK33" s="367">
        <f t="shared" si="24"/>
        <v>5.6520239999999999</v>
      </c>
      <c r="AL33" s="367">
        <f t="shared" si="25"/>
        <v>17.252448000000001</v>
      </c>
      <c r="AM33" s="212">
        <f t="shared" si="26"/>
        <v>3.2042835000000003</v>
      </c>
      <c r="AP33" s="143">
        <v>2050</v>
      </c>
      <c r="AQ33" s="367">
        <f>SUM(S148:U162)</f>
        <v>0</v>
      </c>
      <c r="AR33" s="367">
        <f>SUM(V148:X162)</f>
        <v>0</v>
      </c>
      <c r="AS33" s="367">
        <f>SUM(Y148:AA162)</f>
        <v>0</v>
      </c>
      <c r="AT33" s="367">
        <f>SUM(AB148:AD162)</f>
        <v>37.62676512865891</v>
      </c>
      <c r="AU33" s="367">
        <f>SUM(AE148:AG162)</f>
        <v>0.47673825642667655</v>
      </c>
      <c r="AV33" s="367">
        <f>SUM(AH148:AJ162)</f>
        <v>26.872049243014164</v>
      </c>
      <c r="AW33" s="143">
        <f>'building energy demand'!Y4</f>
        <v>70.355761328027313</v>
      </c>
      <c r="AY33" s="143" t="s">
        <v>546</v>
      </c>
      <c r="AZ33" s="143">
        <v>0</v>
      </c>
      <c r="BA33" s="367">
        <v>0</v>
      </c>
      <c r="BB33" s="367">
        <v>0</v>
      </c>
      <c r="BC33" s="367">
        <f>SUM(AB148:AD164)</f>
        <v>37.62676512865891</v>
      </c>
      <c r="BD33" s="367">
        <v>0</v>
      </c>
      <c r="BE33" s="367">
        <f>SUM(AH148:AJ163)</f>
        <v>26.872049243014164</v>
      </c>
      <c r="BF33" s="367">
        <f>AW33</f>
        <v>70.355761328027313</v>
      </c>
      <c r="BI33" s="143" t="s">
        <v>546</v>
      </c>
      <c r="BJ33" s="367">
        <f t="shared" si="8"/>
        <v>0</v>
      </c>
      <c r="BK33" s="367">
        <f t="shared" si="9"/>
        <v>0</v>
      </c>
      <c r="BL33" s="367">
        <f t="shared" si="10"/>
        <v>0</v>
      </c>
      <c r="BM33" s="367">
        <f t="shared" si="11"/>
        <v>0</v>
      </c>
    </row>
    <row r="34" spans="1:65">
      <c r="A34" s="143" t="s">
        <v>467</v>
      </c>
      <c r="B34" s="384">
        <f>B9*space_removal!C12/1000000</f>
        <v>7.7893439999999998</v>
      </c>
      <c r="C34" s="384">
        <f>C9*space_removal!D12/1000000</f>
        <v>24.081541999999999</v>
      </c>
      <c r="D34" s="384">
        <f>D9*space_removal!E12/1000000</f>
        <v>4.4308034999999997</v>
      </c>
      <c r="G34" s="143" t="s">
        <v>467</v>
      </c>
      <c r="H34" s="384">
        <f>H9*space_removal!C12/1000000</f>
        <v>5.6995199999999997</v>
      </c>
      <c r="I34" s="384">
        <f>I9*space_removal!D12/1000000</f>
        <v>17.252448000000001</v>
      </c>
      <c r="J34" s="384">
        <f>J9*space_removal!E12/1000000</f>
        <v>3.2553885</v>
      </c>
      <c r="M34" s="143" t="s">
        <v>467</v>
      </c>
      <c r="N34" s="384">
        <f>space_removal!C12*'building non-electricity (real)'!N9/1000000</f>
        <v>2.0898240000000001</v>
      </c>
      <c r="O34" s="384">
        <f>space_removal!D12*'building non-electricity (real)'!O9/1000000</f>
        <v>6.8290940000000004</v>
      </c>
      <c r="P34" s="384">
        <f>space_removal!E12*'building non-electricity (real)'!P9/1000000</f>
        <v>1.1754150000000001</v>
      </c>
      <c r="R34" s="165" t="s">
        <v>467</v>
      </c>
      <c r="S34" s="391">
        <f t="shared" si="28"/>
        <v>0</v>
      </c>
      <c r="T34" s="391">
        <f t="shared" si="27"/>
        <v>0</v>
      </c>
      <c r="U34" s="391">
        <f t="shared" si="27"/>
        <v>0</v>
      </c>
      <c r="V34" s="391">
        <f t="shared" si="12"/>
        <v>0</v>
      </c>
      <c r="W34" s="391">
        <f t="shared" si="13"/>
        <v>0</v>
      </c>
      <c r="X34" s="391">
        <f t="shared" si="14"/>
        <v>0</v>
      </c>
      <c r="Y34" s="391">
        <f t="shared" si="15"/>
        <v>5.4145439999999994</v>
      </c>
      <c r="Z34" s="391">
        <f t="shared" si="16"/>
        <v>12.939336000000001</v>
      </c>
      <c r="AA34" s="391">
        <f t="shared" si="17"/>
        <v>2.4415413749999999</v>
      </c>
      <c r="AB34" s="391">
        <f t="shared" si="18"/>
        <v>0</v>
      </c>
      <c r="AC34" s="391">
        <f t="shared" si="19"/>
        <v>4.3131120000000003</v>
      </c>
      <c r="AD34" s="391">
        <f t="shared" si="20"/>
        <v>0.65107770000000009</v>
      </c>
      <c r="AE34" s="391">
        <f t="shared" si="21"/>
        <v>0.28497600000000001</v>
      </c>
      <c r="AF34" s="391">
        <f t="shared" si="22"/>
        <v>0</v>
      </c>
      <c r="AG34" s="391">
        <f t="shared" si="23"/>
        <v>0.16276942500000002</v>
      </c>
      <c r="AH34" s="392"/>
      <c r="AI34" s="392"/>
      <c r="AJ34" s="392"/>
      <c r="AK34" s="367">
        <f t="shared" si="24"/>
        <v>5.6995199999999997</v>
      </c>
      <c r="AL34" s="367">
        <f t="shared" si="25"/>
        <v>17.252448000000001</v>
      </c>
      <c r="AM34" s="212">
        <f t="shared" si="26"/>
        <v>3.2553885</v>
      </c>
      <c r="AP34" s="143" t="s">
        <v>546</v>
      </c>
      <c r="AQ34" s="367">
        <f>AQ33</f>
        <v>0</v>
      </c>
      <c r="AR34" s="367">
        <f>AR33</f>
        <v>0</v>
      </c>
      <c r="AS34" s="143">
        <v>0</v>
      </c>
      <c r="AT34" s="367">
        <f>AT33</f>
        <v>37.62676512865891</v>
      </c>
      <c r="AU34" s="367">
        <f>AU33</f>
        <v>0.47673825642667655</v>
      </c>
      <c r="AV34" s="367">
        <f>AS33/$AJ$8+AV33</f>
        <v>26.872049243014164</v>
      </c>
      <c r="AW34" s="143">
        <f>AW33</f>
        <v>70.355761328027313</v>
      </c>
      <c r="BA34" s="367"/>
      <c r="BB34" s="367"/>
      <c r="BD34" s="367"/>
      <c r="BE34" s="367"/>
      <c r="BF34" s="367"/>
      <c r="BM34" s="367">
        <f>SUM(BM27:BM33)</f>
        <v>117.37199246299697</v>
      </c>
    </row>
    <row r="35" spans="1:65">
      <c r="A35" s="143" t="s">
        <v>468</v>
      </c>
      <c r="B35" s="384">
        <f>B10*space_removal!C13/1000000</f>
        <v>8.3172647010717711</v>
      </c>
      <c r="C35" s="384">
        <f>C10*space_removal!D13/1000000</f>
        <v>20.911119956997123</v>
      </c>
      <c r="D35" s="384">
        <f>D10*space_removal!E13/1000000</f>
        <v>4.7196631710731234</v>
      </c>
      <c r="G35" s="143" t="s">
        <v>468</v>
      </c>
      <c r="H35" s="384">
        <f>H10*space_removal!C13/1000000</f>
        <v>5.9329821534311966</v>
      </c>
      <c r="I35" s="384">
        <f>I10*space_removal!D13/1000000</f>
        <v>14.450773954022401</v>
      </c>
      <c r="J35" s="384">
        <f>J10*space_removal!E13/1000000</f>
        <v>3.4324823062349989</v>
      </c>
      <c r="M35" s="143" t="s">
        <v>468</v>
      </c>
      <c r="N35" s="384">
        <f>space_removal!C13*'building non-electricity (real)'!N10/1000000</f>
        <v>2.3842825476405745</v>
      </c>
      <c r="O35" s="384">
        <f>space_removal!D13*'building non-electricity (real)'!O10/1000000</f>
        <v>6.4603460029747204</v>
      </c>
      <c r="P35" s="384">
        <f>space_removal!E13*'building non-electricity (real)'!P10/1000000</f>
        <v>1.2871808648381247</v>
      </c>
      <c r="R35" s="165" t="s">
        <v>468</v>
      </c>
      <c r="S35" s="391">
        <f t="shared" si="28"/>
        <v>0</v>
      </c>
      <c r="T35" s="391">
        <f t="shared" si="27"/>
        <v>0</v>
      </c>
      <c r="U35" s="391">
        <f t="shared" si="27"/>
        <v>0</v>
      </c>
      <c r="V35" s="391">
        <f t="shared" si="12"/>
        <v>0</v>
      </c>
      <c r="W35" s="391">
        <f t="shared" si="13"/>
        <v>0</v>
      </c>
      <c r="X35" s="391">
        <f t="shared" si="14"/>
        <v>0</v>
      </c>
      <c r="Y35" s="391">
        <f t="shared" si="15"/>
        <v>5.9329821534311966</v>
      </c>
      <c r="Z35" s="391">
        <f t="shared" si="16"/>
        <v>10.11554176781568</v>
      </c>
      <c r="AA35" s="391">
        <f t="shared" si="17"/>
        <v>2.5743617296762493</v>
      </c>
      <c r="AB35" s="391">
        <f t="shared" si="18"/>
        <v>0</v>
      </c>
      <c r="AC35" s="391">
        <f t="shared" si="19"/>
        <v>4.3352321862067198</v>
      </c>
      <c r="AD35" s="391">
        <f t="shared" si="20"/>
        <v>0.85812057655874974</v>
      </c>
      <c r="AE35" s="391">
        <f t="shared" si="21"/>
        <v>0</v>
      </c>
      <c r="AF35" s="391">
        <f t="shared" si="22"/>
        <v>0</v>
      </c>
      <c r="AG35" s="391">
        <f t="shared" si="23"/>
        <v>0</v>
      </c>
      <c r="AH35" s="392"/>
      <c r="AI35" s="392"/>
      <c r="AJ35" s="392"/>
      <c r="AK35" s="367">
        <f t="shared" si="24"/>
        <v>5.9329821534311966</v>
      </c>
      <c r="AL35" s="367">
        <f t="shared" si="25"/>
        <v>14.450773954022399</v>
      </c>
      <c r="AM35" s="212">
        <f t="shared" si="26"/>
        <v>3.4324823062349989</v>
      </c>
    </row>
    <row r="36" spans="1:65">
      <c r="A36" s="143" t="s">
        <v>469</v>
      </c>
      <c r="B36" s="384">
        <f>B11*space_removal!C14/1000000</f>
        <v>8.3172647010717711</v>
      </c>
      <c r="C36" s="384">
        <f>C11*space_removal!D14/1000000</f>
        <v>20.911119956997123</v>
      </c>
      <c r="D36" s="384">
        <f>D11*space_removal!E14/1000000</f>
        <v>4.7196631710731234</v>
      </c>
      <c r="G36" s="143" t="s">
        <v>469</v>
      </c>
      <c r="H36" s="384">
        <f>H11*space_removal!C14/1000000</f>
        <v>5.9884305847716757</v>
      </c>
      <c r="I36" s="384">
        <f>I11*space_removal!D14/1000000</f>
        <v>14.450773954022401</v>
      </c>
      <c r="J36" s="384">
        <f>J11*space_removal!E14/1000000</f>
        <v>3.4324823062349989</v>
      </c>
      <c r="M36" s="143" t="s">
        <v>469</v>
      </c>
      <c r="N36" s="384">
        <f>space_removal!C14*'building non-electricity (real)'!N11/1000000</f>
        <v>2.3288341163000958</v>
      </c>
      <c r="O36" s="384">
        <f>space_removal!D14*'building non-electricity (real)'!O11/1000000</f>
        <v>6.4603460029747204</v>
      </c>
      <c r="P36" s="384">
        <f>space_removal!E14*'building non-electricity (real)'!P11/1000000</f>
        <v>1.2871808648381247</v>
      </c>
      <c r="R36" s="165" t="s">
        <v>469</v>
      </c>
      <c r="S36" s="391">
        <f t="shared" si="28"/>
        <v>0</v>
      </c>
      <c r="T36" s="391">
        <f t="shared" si="27"/>
        <v>0</v>
      </c>
      <c r="U36" s="391">
        <f t="shared" si="27"/>
        <v>0</v>
      </c>
      <c r="V36" s="391">
        <f t="shared" si="12"/>
        <v>0</v>
      </c>
      <c r="W36" s="391">
        <f t="shared" si="13"/>
        <v>0</v>
      </c>
      <c r="X36" s="391">
        <f t="shared" si="14"/>
        <v>0</v>
      </c>
      <c r="Y36" s="391">
        <f t="shared" si="15"/>
        <v>5.9884305847716757</v>
      </c>
      <c r="Z36" s="391">
        <f t="shared" si="16"/>
        <v>9.3930030701145615</v>
      </c>
      <c r="AA36" s="391">
        <f t="shared" si="17"/>
        <v>2.5743617296762493</v>
      </c>
      <c r="AB36" s="391">
        <f t="shared" si="18"/>
        <v>0</v>
      </c>
      <c r="AC36" s="391">
        <f t="shared" si="19"/>
        <v>5.0577708839078399</v>
      </c>
      <c r="AD36" s="391">
        <f t="shared" si="20"/>
        <v>0.85812057655874974</v>
      </c>
      <c r="AE36" s="391">
        <f t="shared" si="21"/>
        <v>0</v>
      </c>
      <c r="AF36" s="391">
        <f t="shared" si="22"/>
        <v>0</v>
      </c>
      <c r="AG36" s="391">
        <f t="shared" si="23"/>
        <v>0</v>
      </c>
      <c r="AH36" s="392"/>
      <c r="AI36" s="392"/>
      <c r="AJ36" s="392"/>
      <c r="AK36" s="367">
        <f t="shared" si="24"/>
        <v>5.9884305847716757</v>
      </c>
      <c r="AL36" s="367">
        <f t="shared" si="25"/>
        <v>14.450773954022402</v>
      </c>
      <c r="AM36" s="212">
        <f t="shared" si="26"/>
        <v>3.4324823062349989</v>
      </c>
    </row>
    <row r="37" spans="1:65">
      <c r="A37" s="209" t="s">
        <v>470</v>
      </c>
      <c r="B37" s="369">
        <f>B12*space_removal!C15</f>
        <v>0</v>
      </c>
      <c r="C37" s="369">
        <f>space_removal!D15*C12</f>
        <v>0</v>
      </c>
      <c r="D37" s="369">
        <f>space_removal!E15*'building non-electricity (real)'!D12</f>
        <v>0</v>
      </c>
      <c r="G37" s="209" t="s">
        <v>470</v>
      </c>
      <c r="H37" s="384">
        <f>H12*space_removal!C15/1000000</f>
        <v>0</v>
      </c>
      <c r="I37" s="384">
        <f>I12*space_removal!D15/1000000</f>
        <v>0</v>
      </c>
      <c r="J37" s="384">
        <f>J12*space_removal!E15/1000000</f>
        <v>0</v>
      </c>
      <c r="M37" s="209" t="s">
        <v>470</v>
      </c>
      <c r="N37" s="384">
        <f>space_removal!C15*'building non-electricity (real)'!N12/1000000</f>
        <v>0</v>
      </c>
      <c r="O37" s="384">
        <f>space_removal!D15*'building non-electricity (real)'!O12/1000000</f>
        <v>0</v>
      </c>
      <c r="P37" s="384">
        <f>space_removal!E15*'building non-electricity (real)'!P12/1000000</f>
        <v>0</v>
      </c>
      <c r="R37" s="179" t="s">
        <v>470</v>
      </c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67">
        <f t="shared" si="24"/>
        <v>0</v>
      </c>
      <c r="AL37" s="367">
        <f t="shared" si="25"/>
        <v>0</v>
      </c>
      <c r="AM37" s="212">
        <f t="shared" si="26"/>
        <v>0</v>
      </c>
    </row>
    <row r="38" spans="1:65">
      <c r="A38" s="203" t="s">
        <v>472</v>
      </c>
      <c r="B38" s="369">
        <f>B13*space_removal!C16</f>
        <v>0</v>
      </c>
      <c r="C38" s="369">
        <f>space_removal!D16*C13</f>
        <v>0</v>
      </c>
      <c r="D38" s="369">
        <f>space_removal!E16*'building non-electricity (real)'!D13</f>
        <v>0</v>
      </c>
      <c r="G38" s="203" t="s">
        <v>472</v>
      </c>
      <c r="H38" s="384">
        <f>H13*space_removal!C16/1000000</f>
        <v>0</v>
      </c>
      <c r="I38" s="384">
        <f>I13*space_removal!D16/1000000</f>
        <v>0</v>
      </c>
      <c r="J38" s="384">
        <f>J13*space_removal!E16/1000000</f>
        <v>0</v>
      </c>
      <c r="M38" s="203" t="s">
        <v>472</v>
      </c>
      <c r="N38" s="384">
        <f>space_removal!C16*'building non-electricity (real)'!N13/1000000</f>
        <v>0</v>
      </c>
      <c r="O38" s="384">
        <f>space_removal!D16*'building non-electricity (real)'!O13/1000000</f>
        <v>0</v>
      </c>
      <c r="P38" s="384">
        <f>space_removal!E16*'building non-electricity (real)'!P13/1000000</f>
        <v>0</v>
      </c>
      <c r="R38" s="168" t="s">
        <v>472</v>
      </c>
      <c r="S38" s="392"/>
      <c r="T38" s="392"/>
      <c r="U38" s="392"/>
      <c r="V38" s="392"/>
      <c r="W38" s="392"/>
      <c r="X38" s="392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BJ38" s="220" t="s">
        <v>528</v>
      </c>
      <c r="BK38" s="143" t="s">
        <v>529</v>
      </c>
      <c r="BL38" s="143" t="s">
        <v>544</v>
      </c>
      <c r="BM38" s="143" t="s">
        <v>545</v>
      </c>
    </row>
    <row r="39" spans="1:65">
      <c r="A39" s="203" t="s">
        <v>473</v>
      </c>
      <c r="B39" s="369">
        <f>B14*space_removal!C17</f>
        <v>0</v>
      </c>
      <c r="C39" s="369">
        <f>space_removal!D17*C14</f>
        <v>0</v>
      </c>
      <c r="D39" s="369">
        <f>space_removal!E17*'building non-electricity (real)'!D14</f>
        <v>0</v>
      </c>
      <c r="G39" s="203" t="s">
        <v>473</v>
      </c>
      <c r="H39" s="384">
        <f>H14*space_removal!C17/1000000</f>
        <v>0</v>
      </c>
      <c r="I39" s="384">
        <f>I14*space_removal!D17/1000000</f>
        <v>0</v>
      </c>
      <c r="J39" s="384">
        <f>J14*space_removal!E17/1000000</f>
        <v>0</v>
      </c>
      <c r="M39" s="203" t="s">
        <v>473</v>
      </c>
      <c r="N39" s="384">
        <f>space_removal!C17*'building non-electricity (real)'!N14/1000000</f>
        <v>0</v>
      </c>
      <c r="O39" s="384">
        <f>space_removal!D17*'building non-electricity (real)'!O14/1000000</f>
        <v>0</v>
      </c>
      <c r="P39" s="384">
        <f>space_removal!E17*'building non-electricity (real)'!P14/1000000</f>
        <v>0</v>
      </c>
      <c r="R39" s="168" t="s">
        <v>473</v>
      </c>
      <c r="S39" s="392"/>
      <c r="T39" s="392"/>
      <c r="U39" s="392"/>
      <c r="V39" s="392"/>
      <c r="W39" s="392"/>
      <c r="X39" s="392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BI39" s="143">
        <v>2020</v>
      </c>
      <c r="BJ39" s="367">
        <f t="shared" ref="BJ39:BJ45" si="29">$BK$24*AQ27</f>
        <v>0.95244129892000018</v>
      </c>
      <c r="BK39" s="367">
        <f t="shared" ref="BK39:BK45" si="30">$BK$25*AR27</f>
        <v>8.2534433561250005</v>
      </c>
      <c r="BL39" s="367">
        <f t="shared" ref="BL39:BL45" si="31">$BK$23*AS27</f>
        <v>26.309287223201981</v>
      </c>
      <c r="BM39" s="367">
        <f t="shared" ref="BM39:BM45" si="32">SUM(BJ39:BL39)</f>
        <v>35.515171878246981</v>
      </c>
    </row>
    <row r="40" spans="1:65">
      <c r="A40" s="203" t="s">
        <v>474</v>
      </c>
      <c r="B40" s="369">
        <f>B15*space_removal!C18</f>
        <v>0</v>
      </c>
      <c r="C40" s="369">
        <f>space_removal!D18*C15</f>
        <v>0</v>
      </c>
      <c r="D40" s="369">
        <f>space_removal!E18*'building non-electricity (real)'!D15</f>
        <v>0</v>
      </c>
      <c r="G40" s="203" t="s">
        <v>474</v>
      </c>
      <c r="H40" s="384">
        <f>H15*space_removal!C18/1000000</f>
        <v>0</v>
      </c>
      <c r="I40" s="384">
        <f>I15*space_removal!D18/1000000</f>
        <v>0</v>
      </c>
      <c r="J40" s="384">
        <f>J15*space_removal!E18/1000000</f>
        <v>0</v>
      </c>
      <c r="M40" s="203" t="s">
        <v>474</v>
      </c>
      <c r="N40" s="384">
        <f>space_removal!C18*'building non-electricity (real)'!N15/1000000</f>
        <v>0</v>
      </c>
      <c r="O40" s="384">
        <f>space_removal!D18*'building non-electricity (real)'!O15/1000000</f>
        <v>0</v>
      </c>
      <c r="P40" s="384">
        <f>space_removal!E18*'building non-electricity (real)'!P15/1000000</f>
        <v>0</v>
      </c>
      <c r="R40" s="168" t="s">
        <v>474</v>
      </c>
      <c r="S40" s="392"/>
      <c r="T40" s="392"/>
      <c r="U40" s="392"/>
      <c r="V40" s="392"/>
      <c r="W40" s="392"/>
      <c r="X40" s="392"/>
      <c r="Y40" s="392"/>
      <c r="Z40" s="392"/>
      <c r="AA40" s="392"/>
      <c r="AB40" s="392"/>
      <c r="AC40" s="392"/>
      <c r="AD40" s="392"/>
      <c r="AE40" s="392"/>
      <c r="AF40" s="392"/>
      <c r="AG40" s="392"/>
      <c r="AH40" s="392"/>
      <c r="AI40" s="392"/>
      <c r="AJ40" s="392"/>
      <c r="BI40" s="143">
        <v>2025</v>
      </c>
      <c r="BJ40" s="367">
        <f t="shared" si="29"/>
        <v>0</v>
      </c>
      <c r="BK40" s="367">
        <f t="shared" si="30"/>
        <v>5.0199555561868223</v>
      </c>
      <c r="BL40" s="367">
        <f t="shared" si="31"/>
        <v>25.924927188070232</v>
      </c>
      <c r="BM40" s="367">
        <f t="shared" si="32"/>
        <v>30.944882744257054</v>
      </c>
    </row>
    <row r="41" spans="1:65">
      <c r="A41" s="203" t="s">
        <v>475</v>
      </c>
      <c r="B41" s="369">
        <f>B16*space_removal!C19</f>
        <v>0</v>
      </c>
      <c r="C41" s="369">
        <f>space_removal!D19*C16</f>
        <v>0</v>
      </c>
      <c r="D41" s="369">
        <f>space_removal!E19*'building non-electricity (real)'!D16</f>
        <v>0</v>
      </c>
      <c r="G41" s="203" t="s">
        <v>475</v>
      </c>
      <c r="H41" s="384">
        <f>H16*space_removal!C19/1000000</f>
        <v>0</v>
      </c>
      <c r="I41" s="384">
        <f>I16*space_removal!D19/1000000</f>
        <v>0</v>
      </c>
      <c r="J41" s="384">
        <f>J16*space_removal!E19/1000000</f>
        <v>0</v>
      </c>
      <c r="M41" s="203" t="s">
        <v>475</v>
      </c>
      <c r="N41" s="384">
        <f>space_removal!C19*'building non-electricity (real)'!N16/1000000</f>
        <v>0</v>
      </c>
      <c r="O41" s="384">
        <f>space_removal!D19*'building non-electricity (real)'!O16/1000000</f>
        <v>0</v>
      </c>
      <c r="P41" s="384">
        <f>space_removal!E19*'building non-electricity (real)'!P16/1000000</f>
        <v>0</v>
      </c>
      <c r="R41" s="168" t="s">
        <v>475</v>
      </c>
      <c r="S41" s="392"/>
      <c r="T41" s="392"/>
      <c r="U41" s="392"/>
      <c r="V41" s="392"/>
      <c r="W41" s="392"/>
      <c r="X41" s="392"/>
      <c r="Y41" s="392"/>
      <c r="Z41" s="392"/>
      <c r="AA41" s="392"/>
      <c r="AB41" s="392"/>
      <c r="AC41" s="392"/>
      <c r="AD41" s="392"/>
      <c r="AE41" s="392"/>
      <c r="AF41" s="392"/>
      <c r="AG41" s="392"/>
      <c r="AH41" s="392"/>
      <c r="AI41" s="392"/>
      <c r="AJ41" s="392"/>
      <c r="BI41" s="143">
        <v>2030</v>
      </c>
      <c r="BJ41" s="367">
        <f t="shared" si="29"/>
        <v>0</v>
      </c>
      <c r="BK41" s="367">
        <f t="shared" si="30"/>
        <v>2.0867675908956573</v>
      </c>
      <c r="BL41" s="367">
        <f t="shared" si="31"/>
        <v>21.520429848462378</v>
      </c>
      <c r="BM41" s="367">
        <f t="shared" si="32"/>
        <v>23.607197439358035</v>
      </c>
    </row>
    <row r="42" spans="1:65">
      <c r="A42" s="203" t="s">
        <v>476</v>
      </c>
      <c r="B42" s="369">
        <f>B17*space_removal!C20</f>
        <v>0</v>
      </c>
      <c r="C42" s="369">
        <f>space_removal!D20*C17</f>
        <v>0</v>
      </c>
      <c r="D42" s="369">
        <f>space_removal!E20*'building non-electricity (real)'!D17</f>
        <v>0</v>
      </c>
      <c r="G42" s="203" t="s">
        <v>476</v>
      </c>
      <c r="H42" s="384">
        <f>H17*space_removal!C20/1000000</f>
        <v>0</v>
      </c>
      <c r="I42" s="384">
        <f>I17*space_removal!D20/1000000</f>
        <v>0</v>
      </c>
      <c r="J42" s="384">
        <f>J17*space_removal!E20/1000000</f>
        <v>0</v>
      </c>
      <c r="M42" s="203" t="s">
        <v>476</v>
      </c>
      <c r="N42" s="384">
        <f>space_removal!C20*'building non-electricity (real)'!N17/1000000</f>
        <v>0</v>
      </c>
      <c r="O42" s="384">
        <f>space_removal!D20*'building non-electricity (real)'!O17/1000000</f>
        <v>0</v>
      </c>
      <c r="P42" s="384">
        <f>space_removal!E20*'building non-electricity (real)'!P17/1000000</f>
        <v>0</v>
      </c>
      <c r="R42" s="168" t="s">
        <v>476</v>
      </c>
      <c r="S42" s="392"/>
      <c r="T42" s="392"/>
      <c r="U42" s="392"/>
      <c r="V42" s="392"/>
      <c r="W42" s="392"/>
      <c r="X42" s="392"/>
      <c r="Y42" s="392"/>
      <c r="Z42" s="392"/>
      <c r="AA42" s="392"/>
      <c r="AB42" s="392"/>
      <c r="AC42" s="392"/>
      <c r="AD42" s="392"/>
      <c r="AE42" s="392"/>
      <c r="AF42" s="392"/>
      <c r="AG42" s="392"/>
      <c r="AH42" s="392"/>
      <c r="AI42" s="392"/>
      <c r="AJ42" s="392"/>
      <c r="BI42" s="143">
        <v>2035</v>
      </c>
      <c r="BJ42" s="367">
        <f t="shared" si="29"/>
        <v>0</v>
      </c>
      <c r="BK42" s="367">
        <f t="shared" si="30"/>
        <v>0.41381841618632076</v>
      </c>
      <c r="BL42" s="367">
        <f t="shared" si="31"/>
        <v>14.659750224190359</v>
      </c>
      <c r="BM42" s="367">
        <f t="shared" si="32"/>
        <v>15.07356864037668</v>
      </c>
    </row>
    <row r="43" spans="1:65">
      <c r="S43" s="367">
        <f>T3-SUM(S28:U36)</f>
        <v>1.5320619999998897E-3</v>
      </c>
      <c r="V43" s="367">
        <f>U3-SUM(V28:X36)</f>
        <v>1.5156965755000016</v>
      </c>
      <c r="Y43" s="367">
        <f>V3-SUM(Y28:AA36)</f>
        <v>1.345119889514379</v>
      </c>
      <c r="Z43" s="367"/>
      <c r="AB43" s="367">
        <f>X3-SUM(AB28:AD36)</f>
        <v>3.0800367679404417E-3</v>
      </c>
      <c r="AE43" s="367">
        <f>Y3-SUM(AE28:AG36)</f>
        <v>8.7630277499997078E-2</v>
      </c>
      <c r="AK43" s="367">
        <f>SUM(AK28:AK42)</f>
        <v>60.752584938202872</v>
      </c>
      <c r="AL43" s="367">
        <f>SUM(AL28:AL42)</f>
        <v>109.67300650804478</v>
      </c>
      <c r="AM43" s="367">
        <f>SUM(AM28:AM42)</f>
        <v>22.80781971247</v>
      </c>
      <c r="BI43" s="143">
        <v>2040</v>
      </c>
      <c r="BJ43" s="367">
        <f t="shared" si="29"/>
        <v>0</v>
      </c>
      <c r="BK43" s="367">
        <f t="shared" si="30"/>
        <v>0.13386118630329444</v>
      </c>
      <c r="BL43" s="367">
        <f t="shared" si="31"/>
        <v>9.6595423446293669</v>
      </c>
      <c r="BM43" s="367">
        <f t="shared" si="32"/>
        <v>9.793403530932661</v>
      </c>
    </row>
    <row r="44" spans="1:65">
      <c r="BI44" s="143">
        <v>2045</v>
      </c>
      <c r="BJ44" s="367">
        <f t="shared" si="29"/>
        <v>0</v>
      </c>
      <c r="BK44" s="367">
        <f t="shared" si="30"/>
        <v>1.3614382214147208E-2</v>
      </c>
      <c r="BL44" s="367">
        <f t="shared" si="31"/>
        <v>2.4241538476114179</v>
      </c>
      <c r="BM44" s="367">
        <f t="shared" si="32"/>
        <v>2.437768229825565</v>
      </c>
    </row>
    <row r="45" spans="1:65">
      <c r="BI45" s="143">
        <v>2050</v>
      </c>
      <c r="BJ45" s="367">
        <f t="shared" si="29"/>
        <v>0</v>
      </c>
      <c r="BK45" s="367">
        <f t="shared" si="30"/>
        <v>0</v>
      </c>
      <c r="BL45" s="367">
        <f t="shared" si="31"/>
        <v>0</v>
      </c>
      <c r="BM45" s="367">
        <f t="shared" si="32"/>
        <v>0</v>
      </c>
    </row>
    <row r="46" spans="1:65">
      <c r="A46" s="143">
        <v>2025</v>
      </c>
      <c r="B46" s="143" t="s">
        <v>459</v>
      </c>
      <c r="H46" s="143" t="s">
        <v>525</v>
      </c>
      <c r="N46" s="143" t="s">
        <v>312</v>
      </c>
      <c r="Q46" s="143">
        <v>2025</v>
      </c>
      <c r="R46" s="165" t="s">
        <v>539</v>
      </c>
      <c r="S46" s="596" t="s">
        <v>528</v>
      </c>
      <c r="T46" s="580"/>
      <c r="U46" s="597"/>
      <c r="V46" s="596" t="s">
        <v>529</v>
      </c>
      <c r="W46" s="580"/>
      <c r="X46" s="597"/>
      <c r="Y46" s="596" t="s">
        <v>480</v>
      </c>
      <c r="Z46" s="580"/>
      <c r="AA46" s="597"/>
      <c r="AB46" s="596" t="s">
        <v>481</v>
      </c>
      <c r="AC46" s="580"/>
      <c r="AD46" s="597"/>
      <c r="AE46" s="598" t="s">
        <v>530</v>
      </c>
      <c r="AF46" s="583"/>
      <c r="AG46" s="599"/>
      <c r="AH46" s="216" t="s">
        <v>312</v>
      </c>
      <c r="AI46" s="216"/>
      <c r="AJ46" s="216"/>
      <c r="AK46" s="143" t="s">
        <v>537</v>
      </c>
    </row>
    <row r="47" spans="1:65">
      <c r="A47" s="143" t="s">
        <v>281</v>
      </c>
      <c r="B47" s="143" t="s">
        <v>453</v>
      </c>
      <c r="C47" s="143" t="s">
        <v>454</v>
      </c>
      <c r="D47" s="143" t="s">
        <v>455</v>
      </c>
      <c r="H47" s="143" t="s">
        <v>453</v>
      </c>
      <c r="I47" s="143" t="s">
        <v>454</v>
      </c>
      <c r="J47" s="143" t="s">
        <v>455</v>
      </c>
      <c r="N47" s="143" t="s">
        <v>453</v>
      </c>
      <c r="O47" s="143" t="s">
        <v>454</v>
      </c>
      <c r="P47" s="143" t="s">
        <v>455</v>
      </c>
      <c r="R47" s="165"/>
      <c r="S47" s="165" t="s">
        <v>453</v>
      </c>
      <c r="T47" s="165" t="s">
        <v>454</v>
      </c>
      <c r="U47" s="165" t="s">
        <v>455</v>
      </c>
      <c r="V47" s="165" t="s">
        <v>453</v>
      </c>
      <c r="W47" s="165" t="s">
        <v>454</v>
      </c>
      <c r="X47" s="165" t="s">
        <v>455</v>
      </c>
      <c r="Y47" s="165" t="s">
        <v>453</v>
      </c>
      <c r="Z47" s="165" t="s">
        <v>454</v>
      </c>
      <c r="AA47" s="165" t="s">
        <v>455</v>
      </c>
      <c r="AB47" s="165" t="s">
        <v>453</v>
      </c>
      <c r="AC47" s="165" t="s">
        <v>454</v>
      </c>
      <c r="AD47" s="165" t="s">
        <v>455</v>
      </c>
      <c r="AE47" s="165" t="s">
        <v>453</v>
      </c>
      <c r="AF47" s="165" t="s">
        <v>454</v>
      </c>
      <c r="AG47" s="165" t="s">
        <v>455</v>
      </c>
      <c r="AH47" s="168" t="s">
        <v>453</v>
      </c>
      <c r="AI47" s="168" t="s">
        <v>454</v>
      </c>
      <c r="AJ47" s="168" t="s">
        <v>455</v>
      </c>
      <c r="AK47" s="165" t="s">
        <v>453</v>
      </c>
      <c r="AL47" s="165" t="s">
        <v>454</v>
      </c>
      <c r="AM47" s="165" t="s">
        <v>455</v>
      </c>
    </row>
    <row r="48" spans="1:65">
      <c r="A48" s="186" t="s">
        <v>461</v>
      </c>
      <c r="B48" s="384">
        <f>B3*space_removal!M6/1000000</f>
        <v>0</v>
      </c>
      <c r="C48" s="384">
        <f>C3*space_removal!N6/1000000</f>
        <v>0</v>
      </c>
      <c r="D48" s="384">
        <f>D3*space_removal!O6/1000000</f>
        <v>0</v>
      </c>
      <c r="G48" s="186" t="s">
        <v>461</v>
      </c>
      <c r="H48" s="384">
        <f>H3*space_removal!M6/1000000</f>
        <v>0</v>
      </c>
      <c r="I48" s="384">
        <f>I3*space_removal!N6/1000000</f>
        <v>0</v>
      </c>
      <c r="J48" s="384">
        <f>J3*space_removal!O6/1000000</f>
        <v>0</v>
      </c>
      <c r="M48" s="186" t="s">
        <v>461</v>
      </c>
      <c r="N48" s="384">
        <f>N3*space_removal!M6/1000000</f>
        <v>0</v>
      </c>
      <c r="O48" s="384">
        <f>O3*space_removal!N6/1000000</f>
        <v>0</v>
      </c>
      <c r="P48" s="384">
        <f>P3*space_removal!O6/1000000</f>
        <v>0</v>
      </c>
      <c r="R48" s="219" t="s">
        <v>461</v>
      </c>
      <c r="S48" s="391">
        <f t="shared" ref="S48:S57" si="33">H48*S11</f>
        <v>0</v>
      </c>
      <c r="T48" s="391">
        <f t="shared" ref="T48:T57" si="34">I48*T11</f>
        <v>0</v>
      </c>
      <c r="U48" s="391">
        <f t="shared" ref="U48:U57" si="35">J48*U11</f>
        <v>0</v>
      </c>
      <c r="V48" s="391">
        <f t="shared" ref="V48:V57" si="36">H48*V11</f>
        <v>0</v>
      </c>
      <c r="W48" s="391">
        <f t="shared" ref="W48:W57" si="37">I48*W11</f>
        <v>0</v>
      </c>
      <c r="X48" s="391">
        <f t="shared" ref="X48:X57" si="38">J48*X11</f>
        <v>0</v>
      </c>
      <c r="Y48" s="391">
        <f t="shared" ref="Y48:Y57" si="39">H48*Y11</f>
        <v>0</v>
      </c>
      <c r="Z48" s="391">
        <f t="shared" ref="Z48:Z57" si="40">I48*Z11</f>
        <v>0</v>
      </c>
      <c r="AA48" s="391">
        <f t="shared" ref="AA48:AA57" si="41">J48*AA11</f>
        <v>0</v>
      </c>
      <c r="AB48" s="391">
        <f t="shared" ref="AB48:AB57" si="42">H48*AB11</f>
        <v>0</v>
      </c>
      <c r="AC48" s="391">
        <f t="shared" ref="AC48:AC57" si="43">I48*AC11</f>
        <v>0</v>
      </c>
      <c r="AD48" s="391">
        <f t="shared" ref="AD48:AD57" si="44">J48*AD11</f>
        <v>0</v>
      </c>
      <c r="AE48" s="391">
        <f t="shared" ref="AE48:AE57" si="45">H48*AE11</f>
        <v>0</v>
      </c>
      <c r="AF48" s="391">
        <f t="shared" ref="AF48:AF57" si="46">I48*AF11</f>
        <v>0</v>
      </c>
      <c r="AG48" s="391">
        <f t="shared" ref="AG48:AG57" si="47">J48*AG11</f>
        <v>0</v>
      </c>
      <c r="AH48" s="391">
        <f t="shared" ref="AH48:AH57" si="48">H48*AH11/$AJ$8</f>
        <v>0</v>
      </c>
      <c r="AI48" s="391">
        <f t="shared" ref="AI48:AI57" si="49">I48*AI11/$AJ$8</f>
        <v>0</v>
      </c>
      <c r="AJ48" s="391">
        <f t="shared" ref="AJ48:AJ57" si="50">J48*AJ11/$AJ$8</f>
        <v>0</v>
      </c>
      <c r="AK48" s="367">
        <f t="shared" ref="AK48:AK59" si="51">SUM(S48,V48,Y48,AB48,AE48,AH48)</f>
        <v>0</v>
      </c>
      <c r="AL48" s="367">
        <f t="shared" ref="AL48:AL59" si="52">SUM(T48,W48,Z48,AC48,AF48,AI48)</f>
        <v>0</v>
      </c>
      <c r="AM48" s="212">
        <f t="shared" ref="AM48:AM59" si="53">SUM(U48,X48,AA48,AD48,AG48,AJ48)</f>
        <v>0</v>
      </c>
    </row>
    <row r="49" spans="1:39">
      <c r="A49" s="143" t="s">
        <v>462</v>
      </c>
      <c r="B49" s="384">
        <f>B4*space_removal!M7/1000000</f>
        <v>0</v>
      </c>
      <c r="C49" s="384">
        <f>C4*space_removal!N7/1000000</f>
        <v>0</v>
      </c>
      <c r="D49" s="384">
        <f>D4*space_removal!O7/1000000</f>
        <v>0</v>
      </c>
      <c r="G49" s="143" t="s">
        <v>462</v>
      </c>
      <c r="H49" s="384">
        <f>H4*space_removal!M7/1000000</f>
        <v>0</v>
      </c>
      <c r="I49" s="384">
        <f>I4*space_removal!N7/1000000</f>
        <v>0</v>
      </c>
      <c r="J49" s="384">
        <f>J4*space_removal!O7/1000000</f>
        <v>0</v>
      </c>
      <c r="M49" s="143" t="s">
        <v>462</v>
      </c>
      <c r="N49" s="384">
        <f>N4*space_removal!M7/1000000</f>
        <v>0</v>
      </c>
      <c r="O49" s="384">
        <f>O4*space_removal!N7/1000000</f>
        <v>0</v>
      </c>
      <c r="P49" s="384">
        <f>P4*space_removal!O7/1000000</f>
        <v>0</v>
      </c>
      <c r="R49" s="165" t="s">
        <v>462</v>
      </c>
      <c r="S49" s="391">
        <f t="shared" si="33"/>
        <v>0</v>
      </c>
      <c r="T49" s="391">
        <f t="shared" si="34"/>
        <v>0</v>
      </c>
      <c r="U49" s="391">
        <f t="shared" si="35"/>
        <v>0</v>
      </c>
      <c r="V49" s="391">
        <f t="shared" si="36"/>
        <v>0</v>
      </c>
      <c r="W49" s="391">
        <f t="shared" si="37"/>
        <v>0</v>
      </c>
      <c r="X49" s="391">
        <f t="shared" si="38"/>
        <v>0</v>
      </c>
      <c r="Y49" s="391">
        <f t="shared" si="39"/>
        <v>0</v>
      </c>
      <c r="Z49" s="391">
        <f t="shared" si="40"/>
        <v>0</v>
      </c>
      <c r="AA49" s="391">
        <f t="shared" si="41"/>
        <v>0</v>
      </c>
      <c r="AB49" s="391">
        <f t="shared" si="42"/>
        <v>0</v>
      </c>
      <c r="AC49" s="391">
        <f t="shared" si="43"/>
        <v>0</v>
      </c>
      <c r="AD49" s="391">
        <f t="shared" si="44"/>
        <v>0</v>
      </c>
      <c r="AE49" s="391">
        <f t="shared" si="45"/>
        <v>0</v>
      </c>
      <c r="AF49" s="391">
        <f t="shared" si="46"/>
        <v>0</v>
      </c>
      <c r="AG49" s="391">
        <f t="shared" si="47"/>
        <v>0</v>
      </c>
      <c r="AH49" s="391">
        <f t="shared" si="48"/>
        <v>0</v>
      </c>
      <c r="AI49" s="391">
        <f t="shared" si="49"/>
        <v>0</v>
      </c>
      <c r="AJ49" s="391">
        <f t="shared" si="50"/>
        <v>0</v>
      </c>
      <c r="AK49" s="367">
        <f t="shared" si="51"/>
        <v>0</v>
      </c>
      <c r="AL49" s="367">
        <f t="shared" si="52"/>
        <v>0</v>
      </c>
      <c r="AM49" s="212">
        <f t="shared" si="53"/>
        <v>0</v>
      </c>
    </row>
    <row r="50" spans="1:39">
      <c r="A50" s="143" t="s">
        <v>463</v>
      </c>
      <c r="B50" s="384">
        <f>B5*space_removal!M8/1000000</f>
        <v>0.81321517356333428</v>
      </c>
      <c r="C50" s="384">
        <f>C5*space_removal!N8/1000000</f>
        <v>0</v>
      </c>
      <c r="D50" s="384">
        <f>D5*space_removal!O8/1000000</f>
        <v>0</v>
      </c>
      <c r="G50" s="143" t="s">
        <v>463</v>
      </c>
      <c r="H50" s="384">
        <f>H5*space_removal!M8/1000000</f>
        <v>0.59028925505368235</v>
      </c>
      <c r="I50" s="384">
        <f>I5*space_removal!N8/1000000</f>
        <v>0</v>
      </c>
      <c r="J50" s="384">
        <f>J5*space_removal!O8/1000000</f>
        <v>0</v>
      </c>
      <c r="M50" s="143" t="s">
        <v>463</v>
      </c>
      <c r="N50" s="384">
        <f>N5*space_removal!M8/1000000</f>
        <v>0.2229259185096519</v>
      </c>
      <c r="O50" s="384">
        <f>O5*space_removal!N8/1000000</f>
        <v>0</v>
      </c>
      <c r="P50" s="384">
        <f>P5*space_removal!O8/1000000</f>
        <v>0</v>
      </c>
      <c r="R50" s="165" t="s">
        <v>463</v>
      </c>
      <c r="S50" s="391">
        <f t="shared" si="33"/>
        <v>0</v>
      </c>
      <c r="T50" s="391">
        <f t="shared" si="34"/>
        <v>0</v>
      </c>
      <c r="U50" s="391">
        <f t="shared" si="35"/>
        <v>0</v>
      </c>
      <c r="V50" s="391">
        <f t="shared" si="36"/>
        <v>0.38368801578489353</v>
      </c>
      <c r="W50" s="391">
        <f t="shared" si="37"/>
        <v>0</v>
      </c>
      <c r="X50" s="391">
        <f t="shared" si="38"/>
        <v>0</v>
      </c>
      <c r="Y50" s="391">
        <f t="shared" si="39"/>
        <v>0.11805785101073647</v>
      </c>
      <c r="Z50" s="391">
        <f t="shared" si="40"/>
        <v>0</v>
      </c>
      <c r="AA50" s="391">
        <f t="shared" si="41"/>
        <v>0</v>
      </c>
      <c r="AB50" s="391">
        <f t="shared" si="42"/>
        <v>0</v>
      </c>
      <c r="AC50" s="391">
        <f t="shared" si="43"/>
        <v>0</v>
      </c>
      <c r="AD50" s="391">
        <f t="shared" si="44"/>
        <v>0</v>
      </c>
      <c r="AE50" s="391">
        <f t="shared" si="45"/>
        <v>8.8543388258052344E-2</v>
      </c>
      <c r="AF50" s="391">
        <f t="shared" si="46"/>
        <v>0</v>
      </c>
      <c r="AG50" s="391">
        <f t="shared" si="47"/>
        <v>0</v>
      </c>
      <c r="AH50" s="391">
        <f t="shared" si="48"/>
        <v>0</v>
      </c>
      <c r="AI50" s="391">
        <f t="shared" si="49"/>
        <v>0</v>
      </c>
      <c r="AJ50" s="391">
        <f t="shared" si="50"/>
        <v>0</v>
      </c>
      <c r="AK50" s="367">
        <f t="shared" si="51"/>
        <v>0.59028925505368235</v>
      </c>
      <c r="AL50" s="367">
        <f t="shared" si="52"/>
        <v>0</v>
      </c>
      <c r="AM50" s="212">
        <f t="shared" si="53"/>
        <v>0</v>
      </c>
    </row>
    <row r="51" spans="1:39">
      <c r="A51" s="143" t="s">
        <v>464</v>
      </c>
      <c r="B51" s="384">
        <f>B6*space_removal!M9/1000000</f>
        <v>15.82795020408088</v>
      </c>
      <c r="C51" s="384">
        <f>C6*space_removal!N9/1000000</f>
        <v>18.812939999535516</v>
      </c>
      <c r="D51" s="384">
        <f>D6*space_removal!O9/1000000</f>
        <v>3.1183129670733276</v>
      </c>
      <c r="G51" s="143" t="s">
        <v>464</v>
      </c>
      <c r="H51" s="384">
        <f>H6*space_removal!M9/1000000</f>
        <v>11.446833245354135</v>
      </c>
      <c r="I51" s="384">
        <f>I6*space_removal!N9/1000000</f>
        <v>13.287649598525801</v>
      </c>
      <c r="J51" s="384">
        <f>J6*space_removal!O9/1000000</f>
        <v>2.2963235702564662</v>
      </c>
      <c r="M51" s="143" t="s">
        <v>464</v>
      </c>
      <c r="N51" s="384">
        <f>N6*space_removal!M9/1000000</f>
        <v>4.3811169587267447</v>
      </c>
      <c r="O51" s="384">
        <f>O6*space_removal!N9/1000000</f>
        <v>5.5252904010097152</v>
      </c>
      <c r="P51" s="384">
        <f>P6*space_removal!O9/1000000</f>
        <v>0.82198939681686134</v>
      </c>
      <c r="R51" s="165" t="s">
        <v>464</v>
      </c>
      <c r="S51" s="391">
        <f t="shared" si="33"/>
        <v>0</v>
      </c>
      <c r="T51" s="391">
        <f t="shared" si="34"/>
        <v>0</v>
      </c>
      <c r="U51" s="391">
        <f t="shared" si="35"/>
        <v>0</v>
      </c>
      <c r="V51" s="391">
        <f t="shared" si="36"/>
        <v>5.7234166226770675</v>
      </c>
      <c r="W51" s="391">
        <f t="shared" si="37"/>
        <v>3.3219123996314504</v>
      </c>
      <c r="X51" s="391">
        <f t="shared" si="38"/>
        <v>1.3777941421538797</v>
      </c>
      <c r="Y51" s="391">
        <f t="shared" si="39"/>
        <v>4.5787332981416542</v>
      </c>
      <c r="Z51" s="391">
        <f t="shared" si="40"/>
        <v>7.9725897591154808</v>
      </c>
      <c r="AA51" s="391">
        <f t="shared" si="41"/>
        <v>0.68889707107693987</v>
      </c>
      <c r="AB51" s="391">
        <f t="shared" si="42"/>
        <v>0</v>
      </c>
      <c r="AC51" s="391">
        <f t="shared" si="43"/>
        <v>1.9931474397788702</v>
      </c>
      <c r="AD51" s="391">
        <f t="shared" si="44"/>
        <v>0</v>
      </c>
      <c r="AE51" s="391">
        <f t="shared" si="45"/>
        <v>1.1446833245354135</v>
      </c>
      <c r="AF51" s="391">
        <f t="shared" si="46"/>
        <v>0</v>
      </c>
      <c r="AG51" s="391">
        <f t="shared" si="47"/>
        <v>0.22963235702564663</v>
      </c>
      <c r="AH51" s="391">
        <f t="shared" si="48"/>
        <v>0</v>
      </c>
      <c r="AI51" s="391">
        <f t="shared" si="49"/>
        <v>0</v>
      </c>
      <c r="AJ51" s="391">
        <f t="shared" si="50"/>
        <v>0</v>
      </c>
      <c r="AK51" s="367">
        <f t="shared" si="51"/>
        <v>11.446833245354135</v>
      </c>
      <c r="AL51" s="367">
        <f t="shared" si="52"/>
        <v>13.287649598525801</v>
      </c>
      <c r="AM51" s="212">
        <f t="shared" si="53"/>
        <v>2.2963235702564662</v>
      </c>
    </row>
    <row r="52" spans="1:39">
      <c r="A52" s="143" t="s">
        <v>465</v>
      </c>
      <c r="B52" s="384">
        <f>B7*space_removal!M10/1000000</f>
        <v>17.400594600000002</v>
      </c>
      <c r="C52" s="384">
        <f>C7*space_removal!N10/1000000</f>
        <v>29.717629199999998</v>
      </c>
      <c r="D52" s="384">
        <f>D7*space_removal!O10/1000000</f>
        <v>5.6420360500000006</v>
      </c>
      <c r="G52" s="143" t="s">
        <v>465</v>
      </c>
      <c r="H52" s="384">
        <f>H7*space_removal!M10/1000000</f>
        <v>12.686652600000002</v>
      </c>
      <c r="I52" s="384">
        <f>I7*space_removal!N10/1000000</f>
        <v>21.415426199999999</v>
      </c>
      <c r="J52" s="384">
        <f>J7*space_removal!O10/1000000</f>
        <v>4.1547915500000006</v>
      </c>
      <c r="M52" s="143" t="s">
        <v>465</v>
      </c>
      <c r="N52" s="384">
        <f>N7*space_removal!M10/1000000</f>
        <v>4.7139420000000003</v>
      </c>
      <c r="O52" s="384">
        <f>O7*space_removal!N10/1000000</f>
        <v>8.3022030000000004</v>
      </c>
      <c r="P52" s="384">
        <f>P7*space_removal!O10/1000000</f>
        <v>1.4872445000000001</v>
      </c>
      <c r="R52" s="165" t="s">
        <v>465</v>
      </c>
      <c r="S52" s="391">
        <f t="shared" si="33"/>
        <v>0</v>
      </c>
      <c r="T52" s="391">
        <f t="shared" si="34"/>
        <v>0</v>
      </c>
      <c r="U52" s="391">
        <f t="shared" si="35"/>
        <v>0</v>
      </c>
      <c r="V52" s="391">
        <f t="shared" si="36"/>
        <v>4.4403284100000002</v>
      </c>
      <c r="W52" s="391">
        <f t="shared" si="37"/>
        <v>3.2123139299999997</v>
      </c>
      <c r="X52" s="391">
        <f t="shared" si="38"/>
        <v>1.6203687045000004</v>
      </c>
      <c r="Y52" s="391">
        <f t="shared" si="39"/>
        <v>7.6119915600000008</v>
      </c>
      <c r="Z52" s="391">
        <f t="shared" si="40"/>
        <v>14.990798339999998</v>
      </c>
      <c r="AA52" s="391">
        <f t="shared" si="41"/>
        <v>1.9112041130000004</v>
      </c>
      <c r="AB52" s="391">
        <f t="shared" si="42"/>
        <v>0</v>
      </c>
      <c r="AC52" s="391">
        <f t="shared" si="43"/>
        <v>3.2123139299999997</v>
      </c>
      <c r="AD52" s="391">
        <f t="shared" si="44"/>
        <v>0.4154791550000001</v>
      </c>
      <c r="AE52" s="391">
        <f t="shared" si="45"/>
        <v>0.63433263000000017</v>
      </c>
      <c r="AF52" s="391">
        <f t="shared" si="46"/>
        <v>0</v>
      </c>
      <c r="AG52" s="391">
        <f t="shared" si="47"/>
        <v>0.20773957750000005</v>
      </c>
      <c r="AH52" s="391">
        <f t="shared" si="48"/>
        <v>0</v>
      </c>
      <c r="AI52" s="391">
        <f t="shared" si="49"/>
        <v>0</v>
      </c>
      <c r="AJ52" s="391">
        <f t="shared" si="50"/>
        <v>0</v>
      </c>
      <c r="AK52" s="367">
        <f t="shared" si="51"/>
        <v>12.6866526</v>
      </c>
      <c r="AL52" s="367">
        <f t="shared" si="52"/>
        <v>21.415426199999999</v>
      </c>
      <c r="AM52" s="212">
        <f t="shared" si="53"/>
        <v>4.1547915500000006</v>
      </c>
    </row>
    <row r="53" spans="1:39">
      <c r="A53" s="143" t="s">
        <v>466</v>
      </c>
      <c r="B53" s="384">
        <f>B8*space_removal!M11/1000000</f>
        <v>7.7893439999999998</v>
      </c>
      <c r="C53" s="384">
        <f>C8*space_removal!N11/1000000</f>
        <v>24.081541999999999</v>
      </c>
      <c r="D53" s="384">
        <f>D8*space_removal!O11/1000000</f>
        <v>4.4308034999999997</v>
      </c>
      <c r="G53" s="143" t="s">
        <v>466</v>
      </c>
      <c r="H53" s="384">
        <f>H8*space_removal!M11/1000000</f>
        <v>5.6520239999999999</v>
      </c>
      <c r="I53" s="384">
        <f>I8*space_removal!N11/1000000</f>
        <v>17.252448000000001</v>
      </c>
      <c r="J53" s="384">
        <f>J8*space_removal!O11/1000000</f>
        <v>3.2042834999999998</v>
      </c>
      <c r="M53" s="143" t="s">
        <v>466</v>
      </c>
      <c r="N53" s="384">
        <f>N8*space_removal!M11/1000000</f>
        <v>2.1373199999999999</v>
      </c>
      <c r="O53" s="384">
        <f>O8*space_removal!N11/1000000</f>
        <v>6.8290940000000004</v>
      </c>
      <c r="P53" s="384">
        <f>P8*space_removal!O11/1000000</f>
        <v>1.2265200000000001</v>
      </c>
      <c r="R53" s="165" t="s">
        <v>466</v>
      </c>
      <c r="S53" s="391">
        <f t="shared" si="33"/>
        <v>0</v>
      </c>
      <c r="T53" s="391">
        <f t="shared" si="34"/>
        <v>0</v>
      </c>
      <c r="U53" s="391">
        <f t="shared" si="35"/>
        <v>0</v>
      </c>
      <c r="V53" s="391">
        <f t="shared" si="36"/>
        <v>0</v>
      </c>
      <c r="W53" s="391">
        <f t="shared" si="37"/>
        <v>0</v>
      </c>
      <c r="X53" s="391">
        <f t="shared" si="38"/>
        <v>0</v>
      </c>
      <c r="Y53" s="391">
        <f t="shared" si="39"/>
        <v>5.3694227999999997</v>
      </c>
      <c r="Z53" s="391">
        <f t="shared" si="40"/>
        <v>13.801958400000002</v>
      </c>
      <c r="AA53" s="391">
        <f t="shared" si="41"/>
        <v>2.5634268000000002</v>
      </c>
      <c r="AB53" s="391">
        <f t="shared" si="42"/>
        <v>0</v>
      </c>
      <c r="AC53" s="391">
        <f t="shared" si="43"/>
        <v>3.4504896000000005</v>
      </c>
      <c r="AD53" s="391">
        <f t="shared" si="44"/>
        <v>0.48064252499999993</v>
      </c>
      <c r="AE53" s="391">
        <f t="shared" si="45"/>
        <v>0.2826012</v>
      </c>
      <c r="AF53" s="391">
        <f t="shared" si="46"/>
        <v>0</v>
      </c>
      <c r="AG53" s="391">
        <f t="shared" si="47"/>
        <v>0.16021417500000001</v>
      </c>
      <c r="AH53" s="391">
        <f t="shared" si="48"/>
        <v>0</v>
      </c>
      <c r="AI53" s="391">
        <f t="shared" si="49"/>
        <v>0</v>
      </c>
      <c r="AJ53" s="391">
        <f t="shared" si="50"/>
        <v>0</v>
      </c>
      <c r="AK53" s="367">
        <f t="shared" si="51"/>
        <v>5.6520239999999999</v>
      </c>
      <c r="AL53" s="367">
        <f t="shared" si="52"/>
        <v>17.252448000000001</v>
      </c>
      <c r="AM53" s="212">
        <f t="shared" si="53"/>
        <v>3.2042835000000003</v>
      </c>
    </row>
    <row r="54" spans="1:39">
      <c r="A54" s="143" t="s">
        <v>467</v>
      </c>
      <c r="B54" s="384">
        <f>B9*space_removal!M12/1000000</f>
        <v>7.7893439999999998</v>
      </c>
      <c r="C54" s="384">
        <f>C9*space_removal!N12/1000000</f>
        <v>24.081541999999999</v>
      </c>
      <c r="D54" s="384">
        <f>D9*space_removal!O12/1000000</f>
        <v>4.4308034999999997</v>
      </c>
      <c r="G54" s="143" t="s">
        <v>467</v>
      </c>
      <c r="H54" s="384">
        <f>H9*space_removal!M12/1000000</f>
        <v>5.6995199999999997</v>
      </c>
      <c r="I54" s="384">
        <f>I9*space_removal!N12/1000000</f>
        <v>17.252448000000001</v>
      </c>
      <c r="J54" s="384">
        <f>J9*space_removal!O12/1000000</f>
        <v>3.2553885</v>
      </c>
      <c r="M54" s="143" t="s">
        <v>467</v>
      </c>
      <c r="N54" s="384">
        <f>N9*space_removal!M12/1000000</f>
        <v>2.0898240000000001</v>
      </c>
      <c r="O54" s="384">
        <f>O9*space_removal!N12/1000000</f>
        <v>6.8290940000000004</v>
      </c>
      <c r="P54" s="384">
        <f>P9*space_removal!O12/1000000</f>
        <v>1.1754150000000001</v>
      </c>
      <c r="R54" s="165" t="s">
        <v>467</v>
      </c>
      <c r="S54" s="391">
        <f t="shared" si="33"/>
        <v>0</v>
      </c>
      <c r="T54" s="391">
        <f t="shared" si="34"/>
        <v>0</v>
      </c>
      <c r="U54" s="391">
        <f t="shared" si="35"/>
        <v>0</v>
      </c>
      <c r="V54" s="391">
        <f t="shared" si="36"/>
        <v>0</v>
      </c>
      <c r="W54" s="391">
        <f t="shared" si="37"/>
        <v>0</v>
      </c>
      <c r="X54" s="391">
        <f t="shared" si="38"/>
        <v>0</v>
      </c>
      <c r="Y54" s="391">
        <f t="shared" si="39"/>
        <v>5.4145439999999994</v>
      </c>
      <c r="Z54" s="391">
        <f t="shared" si="40"/>
        <v>12.939336000000001</v>
      </c>
      <c r="AA54" s="391">
        <f t="shared" si="41"/>
        <v>2.4415413749999999</v>
      </c>
      <c r="AB54" s="391">
        <f t="shared" si="42"/>
        <v>0</v>
      </c>
      <c r="AC54" s="391">
        <f t="shared" si="43"/>
        <v>4.3131120000000003</v>
      </c>
      <c r="AD54" s="391">
        <f t="shared" si="44"/>
        <v>0.65107770000000009</v>
      </c>
      <c r="AE54" s="391">
        <f t="shared" si="45"/>
        <v>0.28497600000000001</v>
      </c>
      <c r="AF54" s="391">
        <f t="shared" si="46"/>
        <v>0</v>
      </c>
      <c r="AG54" s="391">
        <f t="shared" si="47"/>
        <v>0.16276942500000002</v>
      </c>
      <c r="AH54" s="391">
        <f t="shared" si="48"/>
        <v>0</v>
      </c>
      <c r="AI54" s="391">
        <f t="shared" si="49"/>
        <v>0</v>
      </c>
      <c r="AJ54" s="391">
        <f t="shared" si="50"/>
        <v>0</v>
      </c>
      <c r="AK54" s="367">
        <f t="shared" si="51"/>
        <v>5.6995199999999997</v>
      </c>
      <c r="AL54" s="367">
        <f t="shared" si="52"/>
        <v>17.252448000000001</v>
      </c>
      <c r="AM54" s="212">
        <f t="shared" si="53"/>
        <v>3.2553885</v>
      </c>
    </row>
    <row r="55" spans="1:39">
      <c r="A55" s="143" t="s">
        <v>468</v>
      </c>
      <c r="B55" s="384">
        <f>B10*space_removal!M13/1000000</f>
        <v>8.3172647010717711</v>
      </c>
      <c r="C55" s="384">
        <f>C10*space_removal!N13/1000000</f>
        <v>20.911119956997123</v>
      </c>
      <c r="D55" s="384">
        <f>D10*space_removal!O13/1000000</f>
        <v>4.7196631710731234</v>
      </c>
      <c r="G55" s="143" t="s">
        <v>468</v>
      </c>
      <c r="H55" s="384">
        <f>H10*space_removal!M13/1000000</f>
        <v>5.9329821534311966</v>
      </c>
      <c r="I55" s="384">
        <f>I10*space_removal!N13/1000000</f>
        <v>14.450773954022401</v>
      </c>
      <c r="J55" s="384">
        <f>J10*space_removal!O13/1000000</f>
        <v>3.4324823062349989</v>
      </c>
      <c r="M55" s="143" t="s">
        <v>468</v>
      </c>
      <c r="N55" s="384">
        <f>N10*space_removal!M13/1000000</f>
        <v>2.3842825476405745</v>
      </c>
      <c r="O55" s="384">
        <f>O10*space_removal!N13/1000000</f>
        <v>6.4603460029747204</v>
      </c>
      <c r="P55" s="384">
        <f>P10*space_removal!O13/1000000</f>
        <v>1.2871808648381247</v>
      </c>
      <c r="R55" s="165" t="s">
        <v>468</v>
      </c>
      <c r="S55" s="391">
        <f t="shared" si="33"/>
        <v>0</v>
      </c>
      <c r="T55" s="391">
        <f t="shared" si="34"/>
        <v>0</v>
      </c>
      <c r="U55" s="391">
        <f t="shared" si="35"/>
        <v>0</v>
      </c>
      <c r="V55" s="391">
        <f t="shared" si="36"/>
        <v>0</v>
      </c>
      <c r="W55" s="391">
        <f t="shared" si="37"/>
        <v>0</v>
      </c>
      <c r="X55" s="391">
        <f t="shared" si="38"/>
        <v>0</v>
      </c>
      <c r="Y55" s="391">
        <f t="shared" si="39"/>
        <v>5.9329821534311966</v>
      </c>
      <c r="Z55" s="391">
        <f t="shared" si="40"/>
        <v>10.11554176781568</v>
      </c>
      <c r="AA55" s="391">
        <f t="shared" si="41"/>
        <v>2.5743617296762493</v>
      </c>
      <c r="AB55" s="391">
        <f t="shared" si="42"/>
        <v>0</v>
      </c>
      <c r="AC55" s="391">
        <f t="shared" si="43"/>
        <v>4.3352321862067198</v>
      </c>
      <c r="AD55" s="391">
        <f t="shared" si="44"/>
        <v>0.85812057655874974</v>
      </c>
      <c r="AE55" s="391">
        <f t="shared" si="45"/>
        <v>0</v>
      </c>
      <c r="AF55" s="391">
        <f t="shared" si="46"/>
        <v>0</v>
      </c>
      <c r="AG55" s="391">
        <f t="shared" si="47"/>
        <v>0</v>
      </c>
      <c r="AH55" s="391">
        <f t="shared" si="48"/>
        <v>0</v>
      </c>
      <c r="AI55" s="391">
        <f t="shared" si="49"/>
        <v>0</v>
      </c>
      <c r="AJ55" s="391">
        <f t="shared" si="50"/>
        <v>0</v>
      </c>
      <c r="AK55" s="367">
        <f t="shared" si="51"/>
        <v>5.9329821534311966</v>
      </c>
      <c r="AL55" s="367">
        <f t="shared" si="52"/>
        <v>14.450773954022399</v>
      </c>
      <c r="AM55" s="212">
        <f t="shared" si="53"/>
        <v>3.4324823062349989</v>
      </c>
    </row>
    <row r="56" spans="1:39">
      <c r="A56" s="143" t="s">
        <v>469</v>
      </c>
      <c r="B56" s="384">
        <f>B11*space_removal!M14/1000000</f>
        <v>8.3172647010717711</v>
      </c>
      <c r="C56" s="384">
        <f>C11*space_removal!N14/1000000</f>
        <v>20.911119956997123</v>
      </c>
      <c r="D56" s="384">
        <f>D11*space_removal!O14/1000000</f>
        <v>4.7196631710731234</v>
      </c>
      <c r="G56" s="143" t="s">
        <v>469</v>
      </c>
      <c r="H56" s="384">
        <f>H11*space_removal!M14/1000000</f>
        <v>5.9884305847716757</v>
      </c>
      <c r="I56" s="384">
        <f>I11*space_removal!N14/1000000</f>
        <v>14.450773954022401</v>
      </c>
      <c r="J56" s="384">
        <f>J11*space_removal!O14/1000000</f>
        <v>3.4324823062349989</v>
      </c>
      <c r="M56" s="143" t="s">
        <v>469</v>
      </c>
      <c r="N56" s="384">
        <f>N11*space_removal!M14/1000000</f>
        <v>2.3288341163000958</v>
      </c>
      <c r="O56" s="384">
        <f>O11*space_removal!N14/1000000</f>
        <v>6.4603460029747204</v>
      </c>
      <c r="P56" s="384">
        <f>P11*space_removal!O14/1000000</f>
        <v>1.2871808648381247</v>
      </c>
      <c r="R56" s="165" t="s">
        <v>469</v>
      </c>
      <c r="S56" s="391">
        <f t="shared" si="33"/>
        <v>0</v>
      </c>
      <c r="T56" s="391">
        <f t="shared" si="34"/>
        <v>0</v>
      </c>
      <c r="U56" s="391">
        <f t="shared" si="35"/>
        <v>0</v>
      </c>
      <c r="V56" s="391">
        <f t="shared" si="36"/>
        <v>0</v>
      </c>
      <c r="W56" s="391">
        <f t="shared" si="37"/>
        <v>0</v>
      </c>
      <c r="X56" s="391">
        <f t="shared" si="38"/>
        <v>0</v>
      </c>
      <c r="Y56" s="391">
        <f t="shared" si="39"/>
        <v>5.9884305847716757</v>
      </c>
      <c r="Z56" s="391">
        <f t="shared" si="40"/>
        <v>9.3930030701145615</v>
      </c>
      <c r="AA56" s="391">
        <f t="shared" si="41"/>
        <v>2.5743617296762493</v>
      </c>
      <c r="AB56" s="391">
        <f t="shared" si="42"/>
        <v>0</v>
      </c>
      <c r="AC56" s="391">
        <f t="shared" si="43"/>
        <v>5.0577708839078399</v>
      </c>
      <c r="AD56" s="391">
        <f t="shared" si="44"/>
        <v>0.85812057655874974</v>
      </c>
      <c r="AE56" s="391">
        <f t="shared" si="45"/>
        <v>0</v>
      </c>
      <c r="AF56" s="391">
        <f t="shared" si="46"/>
        <v>0</v>
      </c>
      <c r="AG56" s="391">
        <f t="shared" si="47"/>
        <v>0</v>
      </c>
      <c r="AH56" s="391">
        <f t="shared" si="48"/>
        <v>0</v>
      </c>
      <c r="AI56" s="391">
        <f t="shared" si="49"/>
        <v>0</v>
      </c>
      <c r="AJ56" s="391">
        <f t="shared" si="50"/>
        <v>0</v>
      </c>
      <c r="AK56" s="367">
        <f t="shared" si="51"/>
        <v>5.9884305847716757</v>
      </c>
      <c r="AL56" s="367">
        <f t="shared" si="52"/>
        <v>14.450773954022402</v>
      </c>
      <c r="AM56" s="212">
        <f t="shared" si="53"/>
        <v>3.4324823062349989</v>
      </c>
    </row>
    <row r="57" spans="1:39">
      <c r="A57" s="209" t="s">
        <v>470</v>
      </c>
      <c r="B57" s="384">
        <f>B12*space_removal!M15/1000000</f>
        <v>5.3639014891328847</v>
      </c>
      <c r="C57" s="384">
        <f>C12*space_removal!N15/1000000</f>
        <v>18.773655211965096</v>
      </c>
      <c r="D57" s="384">
        <f>D12*space_removal!O15/1000000</f>
        <v>2.6819507445664423</v>
      </c>
      <c r="G57" s="209" t="s">
        <v>470</v>
      </c>
      <c r="H57" s="384">
        <f>H12*space_removal!M15/1000000</f>
        <v>2.9441859284796057</v>
      </c>
      <c r="I57" s="384">
        <f>I12*space_removal!N15/1000000</f>
        <v>11.111222603229711</v>
      </c>
      <c r="J57" s="384">
        <f>J12*space_removal!O15/1000000</f>
        <v>1.3856745513593287</v>
      </c>
      <c r="M57" s="209" t="s">
        <v>470</v>
      </c>
      <c r="N57" s="384">
        <f>N12*space_removal!M15/1000000</f>
        <v>2.4197155606532794</v>
      </c>
      <c r="O57" s="384">
        <f>O12*space_removal!N15/1000000</f>
        <v>7.6624326087353838</v>
      </c>
      <c r="P57" s="384">
        <f>P12*space_removal!O15/1000000</f>
        <v>1.2962761932071141</v>
      </c>
      <c r="R57" s="179" t="s">
        <v>470</v>
      </c>
      <c r="S57" s="391">
        <f t="shared" si="33"/>
        <v>0</v>
      </c>
      <c r="T57" s="391">
        <f t="shared" si="34"/>
        <v>0</v>
      </c>
      <c r="U57" s="391">
        <f t="shared" si="35"/>
        <v>0</v>
      </c>
      <c r="V57" s="391">
        <f t="shared" si="36"/>
        <v>0</v>
      </c>
      <c r="W57" s="391">
        <f t="shared" si="37"/>
        <v>0</v>
      </c>
      <c r="X57" s="391">
        <f t="shared" si="38"/>
        <v>0</v>
      </c>
      <c r="Y57" s="391">
        <f t="shared" si="39"/>
        <v>1.4720929642398028</v>
      </c>
      <c r="Z57" s="391">
        <f t="shared" si="40"/>
        <v>4.4444890412918845</v>
      </c>
      <c r="AA57" s="391">
        <f t="shared" si="41"/>
        <v>0.55426982054373153</v>
      </c>
      <c r="AB57" s="391">
        <f t="shared" si="42"/>
        <v>0.29441859284796057</v>
      </c>
      <c r="AC57" s="391">
        <f t="shared" si="43"/>
        <v>3.3333667809689134</v>
      </c>
      <c r="AD57" s="391">
        <f t="shared" si="44"/>
        <v>0.27713491027186576</v>
      </c>
      <c r="AE57" s="391">
        <f t="shared" si="45"/>
        <v>0</v>
      </c>
      <c r="AF57" s="391">
        <f t="shared" si="46"/>
        <v>0</v>
      </c>
      <c r="AG57" s="391">
        <f t="shared" si="47"/>
        <v>0</v>
      </c>
      <c r="AH57" s="391">
        <f t="shared" si="48"/>
        <v>0.33647839182624067</v>
      </c>
      <c r="AI57" s="391">
        <f t="shared" si="49"/>
        <v>0.95239050884826093</v>
      </c>
      <c r="AJ57" s="391">
        <f t="shared" si="50"/>
        <v>0.15836280586963755</v>
      </c>
      <c r="AK57" s="367">
        <f t="shared" si="51"/>
        <v>2.1029899489140043</v>
      </c>
      <c r="AL57" s="367">
        <f t="shared" si="52"/>
        <v>8.7302463311090595</v>
      </c>
      <c r="AM57" s="212">
        <f t="shared" si="53"/>
        <v>0.98976753668523487</v>
      </c>
    </row>
    <row r="58" spans="1:39">
      <c r="A58" s="203" t="s">
        <v>472</v>
      </c>
      <c r="B58" s="384">
        <f>B13*space_removal!M16/1000000</f>
        <v>0</v>
      </c>
      <c r="C58" s="384">
        <f>C13*space_removal!N16/1000000</f>
        <v>0</v>
      </c>
      <c r="D58" s="384">
        <f>D13*space_removal!O16/1000000</f>
        <v>0</v>
      </c>
      <c r="G58" s="203" t="s">
        <v>472</v>
      </c>
      <c r="H58" s="384">
        <f>H13*space_removal!M16/1000000</f>
        <v>0</v>
      </c>
      <c r="I58" s="384">
        <f>I13*space_removal!N16/1000000</f>
        <v>0</v>
      </c>
      <c r="J58" s="384">
        <f>J13*space_removal!O16/1000000</f>
        <v>0</v>
      </c>
      <c r="M58" s="203" t="s">
        <v>472</v>
      </c>
      <c r="N58" s="384">
        <f>N13*space_removal!M16/1000000</f>
        <v>0</v>
      </c>
      <c r="O58" s="384">
        <f>O13*space_removal!N16/1000000</f>
        <v>0</v>
      </c>
      <c r="P58" s="384">
        <f>P13*space_removal!O16/1000000</f>
        <v>0</v>
      </c>
      <c r="R58" s="168" t="s">
        <v>472</v>
      </c>
      <c r="S58" s="392"/>
      <c r="T58" s="392"/>
      <c r="U58" s="392"/>
      <c r="V58" s="392"/>
      <c r="W58" s="392"/>
      <c r="X58" s="392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67">
        <f t="shared" si="51"/>
        <v>0</v>
      </c>
      <c r="AL58" s="367">
        <f t="shared" si="52"/>
        <v>0</v>
      </c>
      <c r="AM58" s="212">
        <f t="shared" si="53"/>
        <v>0</v>
      </c>
    </row>
    <row r="59" spans="1:39">
      <c r="A59" s="203" t="s">
        <v>473</v>
      </c>
      <c r="B59" s="384">
        <f>B14*space_removal!M17/1000000</f>
        <v>0</v>
      </c>
      <c r="C59" s="384">
        <f>C14*space_removal!N17/1000000</f>
        <v>0</v>
      </c>
      <c r="D59" s="384">
        <f>D14*space_removal!O17/1000000</f>
        <v>0</v>
      </c>
      <c r="G59" s="203" t="s">
        <v>473</v>
      </c>
      <c r="H59" s="384">
        <f>H14*space_removal!M17/1000000</f>
        <v>0</v>
      </c>
      <c r="I59" s="384">
        <f>I14*space_removal!N17/1000000</f>
        <v>0</v>
      </c>
      <c r="J59" s="384">
        <f>J14*space_removal!O17/1000000</f>
        <v>0</v>
      </c>
      <c r="M59" s="203" t="s">
        <v>473</v>
      </c>
      <c r="N59" s="384">
        <f>N14*space_removal!M17/1000000</f>
        <v>0</v>
      </c>
      <c r="O59" s="384">
        <f>O14*space_removal!N17/1000000</f>
        <v>0</v>
      </c>
      <c r="P59" s="384">
        <f>P14*space_removal!O17/1000000</f>
        <v>0</v>
      </c>
      <c r="R59" s="168" t="s">
        <v>473</v>
      </c>
      <c r="S59" s="392"/>
      <c r="T59" s="392"/>
      <c r="U59" s="392"/>
      <c r="V59" s="392"/>
      <c r="W59" s="392"/>
      <c r="X59" s="392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67">
        <f t="shared" si="51"/>
        <v>0</v>
      </c>
      <c r="AL59" s="367">
        <f t="shared" si="52"/>
        <v>0</v>
      </c>
      <c r="AM59" s="212">
        <f t="shared" si="53"/>
        <v>0</v>
      </c>
    </row>
    <row r="60" spans="1:39">
      <c r="A60" s="203" t="s">
        <v>474</v>
      </c>
      <c r="B60" s="384">
        <f>B15*space_removal!M18/1000000</f>
        <v>0</v>
      </c>
      <c r="C60" s="384">
        <f>C15*space_removal!N18/1000000</f>
        <v>0</v>
      </c>
      <c r="D60" s="384">
        <f>D15*space_removal!O18/1000000</f>
        <v>0</v>
      </c>
      <c r="G60" s="203" t="s">
        <v>474</v>
      </c>
      <c r="H60" s="384">
        <f>H15*space_removal!M18/1000000</f>
        <v>0</v>
      </c>
      <c r="I60" s="384">
        <f>I15*space_removal!N18/1000000</f>
        <v>0</v>
      </c>
      <c r="J60" s="384">
        <f>J15*space_removal!O18/1000000</f>
        <v>0</v>
      </c>
      <c r="M60" s="203" t="s">
        <v>474</v>
      </c>
      <c r="N60" s="384">
        <f>N15*space_removal!M18/1000000</f>
        <v>0</v>
      </c>
      <c r="O60" s="384">
        <f>O15*space_removal!N18/1000000</f>
        <v>0</v>
      </c>
      <c r="P60" s="384">
        <f>P15*space_removal!O18/1000000</f>
        <v>0</v>
      </c>
      <c r="R60" s="168" t="s">
        <v>474</v>
      </c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</row>
    <row r="61" spans="1:39">
      <c r="A61" s="203" t="s">
        <v>475</v>
      </c>
      <c r="B61" s="384">
        <f>B16*space_removal!M19/1000000</f>
        <v>0</v>
      </c>
      <c r="C61" s="384">
        <f>C16*space_removal!N19/1000000</f>
        <v>0</v>
      </c>
      <c r="D61" s="384">
        <f>D16*space_removal!O19/1000000</f>
        <v>0</v>
      </c>
      <c r="G61" s="203" t="s">
        <v>475</v>
      </c>
      <c r="H61" s="384">
        <f>H16*space_removal!M19/1000000</f>
        <v>0</v>
      </c>
      <c r="I61" s="384">
        <f>I16*space_removal!N19/1000000</f>
        <v>0</v>
      </c>
      <c r="J61" s="384">
        <f>J16*space_removal!O19/1000000</f>
        <v>0</v>
      </c>
      <c r="M61" s="203" t="s">
        <v>475</v>
      </c>
      <c r="N61" s="384">
        <f>N16*space_removal!M19/1000000</f>
        <v>0</v>
      </c>
      <c r="O61" s="384">
        <f>O16*space_removal!N19/1000000</f>
        <v>0</v>
      </c>
      <c r="P61" s="384">
        <f>P16*space_removal!O19/1000000</f>
        <v>0</v>
      </c>
      <c r="R61" s="168" t="s">
        <v>475</v>
      </c>
      <c r="S61" s="392"/>
      <c r="T61" s="392"/>
      <c r="U61" s="392"/>
      <c r="V61" s="392"/>
      <c r="W61" s="392"/>
      <c r="X61" s="392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</row>
    <row r="62" spans="1:39">
      <c r="A62" s="203" t="s">
        <v>476</v>
      </c>
      <c r="B62" s="384">
        <f>B17*space_removal!M20/1000000</f>
        <v>0</v>
      </c>
      <c r="C62" s="384">
        <f>C17*space_removal!N20/1000000</f>
        <v>0</v>
      </c>
      <c r="D62" s="384">
        <f>D17*space_removal!O20/1000000</f>
        <v>0</v>
      </c>
      <c r="G62" s="203" t="s">
        <v>476</v>
      </c>
      <c r="H62" s="384">
        <f>H17*space_removal!M20/1000000</f>
        <v>0</v>
      </c>
      <c r="I62" s="384">
        <f>I17*space_removal!N20/1000000</f>
        <v>0</v>
      </c>
      <c r="J62" s="384">
        <f>J17*space_removal!O20/1000000</f>
        <v>0</v>
      </c>
      <c r="M62" s="203" t="s">
        <v>476</v>
      </c>
      <c r="N62" s="384">
        <f>N17*space_removal!M20/1000000</f>
        <v>0</v>
      </c>
      <c r="O62" s="384">
        <f>O17*space_removal!N20/1000000</f>
        <v>0</v>
      </c>
      <c r="P62" s="384">
        <f>P17*space_removal!O20/1000000</f>
        <v>0</v>
      </c>
      <c r="R62" s="168" t="s">
        <v>476</v>
      </c>
      <c r="S62" s="392"/>
      <c r="T62" s="392"/>
      <c r="U62" s="392"/>
      <c r="V62" s="392"/>
      <c r="W62" s="392"/>
      <c r="X62" s="392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</row>
    <row r="63" spans="1:39">
      <c r="AK63" s="367">
        <f>SUM(AK48:AK62)</f>
        <v>50.0997217875247</v>
      </c>
      <c r="AL63" s="367">
        <f>SUM(AL48:AL62)</f>
        <v>106.83976603767967</v>
      </c>
      <c r="AM63" s="367">
        <f>SUM(AM48:AM62)</f>
        <v>20.765519269411701</v>
      </c>
    </row>
    <row r="66" spans="1:39">
      <c r="A66" s="143">
        <v>2030</v>
      </c>
      <c r="B66" s="143" t="s">
        <v>459</v>
      </c>
      <c r="H66" s="143" t="s">
        <v>525</v>
      </c>
      <c r="N66" s="143" t="s">
        <v>312</v>
      </c>
      <c r="Q66" s="143">
        <v>2030</v>
      </c>
      <c r="R66" s="165" t="s">
        <v>539</v>
      </c>
      <c r="S66" s="596" t="s">
        <v>528</v>
      </c>
      <c r="T66" s="580"/>
      <c r="U66" s="597"/>
      <c r="V66" s="596" t="s">
        <v>529</v>
      </c>
      <c r="W66" s="580"/>
      <c r="X66" s="597"/>
      <c r="Y66" s="596" t="s">
        <v>480</v>
      </c>
      <c r="Z66" s="580"/>
      <c r="AA66" s="597"/>
      <c r="AB66" s="596" t="s">
        <v>481</v>
      </c>
      <c r="AC66" s="580"/>
      <c r="AD66" s="597"/>
      <c r="AE66" s="598" t="s">
        <v>530</v>
      </c>
      <c r="AF66" s="583"/>
      <c r="AG66" s="599"/>
      <c r="AH66" s="216" t="s">
        <v>312</v>
      </c>
      <c r="AI66" s="216"/>
      <c r="AJ66" s="216"/>
      <c r="AK66" s="143" t="s">
        <v>537</v>
      </c>
    </row>
    <row r="67" spans="1:39">
      <c r="A67" s="143" t="s">
        <v>281</v>
      </c>
      <c r="B67" s="143" t="s">
        <v>453</v>
      </c>
      <c r="C67" s="143" t="s">
        <v>454</v>
      </c>
      <c r="D67" s="143" t="s">
        <v>455</v>
      </c>
      <c r="H67" s="143" t="s">
        <v>453</v>
      </c>
      <c r="I67" s="143" t="s">
        <v>454</v>
      </c>
      <c r="J67" s="143" t="s">
        <v>455</v>
      </c>
      <c r="N67" s="143" t="s">
        <v>453</v>
      </c>
      <c r="O67" s="143" t="s">
        <v>454</v>
      </c>
      <c r="P67" s="143" t="s">
        <v>455</v>
      </c>
      <c r="R67" s="165"/>
      <c r="S67" s="165" t="s">
        <v>453</v>
      </c>
      <c r="T67" s="165" t="s">
        <v>454</v>
      </c>
      <c r="U67" s="165" t="s">
        <v>455</v>
      </c>
      <c r="V67" s="165" t="s">
        <v>453</v>
      </c>
      <c r="W67" s="165" t="s">
        <v>454</v>
      </c>
      <c r="X67" s="165" t="s">
        <v>455</v>
      </c>
      <c r="Y67" s="165" t="s">
        <v>453</v>
      </c>
      <c r="Z67" s="165" t="s">
        <v>454</v>
      </c>
      <c r="AA67" s="165" t="s">
        <v>455</v>
      </c>
      <c r="AB67" s="165" t="s">
        <v>453</v>
      </c>
      <c r="AC67" s="165" t="s">
        <v>454</v>
      </c>
      <c r="AD67" s="165" t="s">
        <v>455</v>
      </c>
      <c r="AE67" s="165" t="s">
        <v>453</v>
      </c>
      <c r="AF67" s="165" t="s">
        <v>454</v>
      </c>
      <c r="AG67" s="165" t="s">
        <v>455</v>
      </c>
      <c r="AH67" s="168" t="s">
        <v>453</v>
      </c>
      <c r="AI67" s="168" t="s">
        <v>454</v>
      </c>
      <c r="AJ67" s="168" t="s">
        <v>455</v>
      </c>
      <c r="AK67" s="165" t="s">
        <v>453</v>
      </c>
      <c r="AL67" s="165" t="s">
        <v>454</v>
      </c>
      <c r="AM67" s="165" t="s">
        <v>455</v>
      </c>
    </row>
    <row r="68" spans="1:39">
      <c r="A68" s="186" t="s">
        <v>461</v>
      </c>
      <c r="B68" s="384">
        <f>B3*space_removal!M26/1000000</f>
        <v>0</v>
      </c>
      <c r="C68" s="384">
        <f>C3*space_removal!N26/1000000</f>
        <v>0</v>
      </c>
      <c r="D68" s="384">
        <f>D3*space_removal!O26/1000000</f>
        <v>0</v>
      </c>
      <c r="G68" s="186" t="s">
        <v>461</v>
      </c>
      <c r="H68" s="384">
        <f>space_removal!M26*'building non-electricity (real)'!H3/1000000</f>
        <v>0</v>
      </c>
      <c r="I68" s="384">
        <f>space_removal!N26*'building non-electricity (real)'!I3/1000000</f>
        <v>0</v>
      </c>
      <c r="J68" s="384">
        <f>space_removal!O26*'building non-electricity (real)'!J3/1000000</f>
        <v>0</v>
      </c>
      <c r="M68" s="186" t="s">
        <v>461</v>
      </c>
      <c r="N68" s="384">
        <f>N3*space_removal!M26/1000000</f>
        <v>0</v>
      </c>
      <c r="O68" s="384">
        <f>O3*space_removal!N26/1000000</f>
        <v>0</v>
      </c>
      <c r="P68" s="384">
        <f>P3*space_removal!O26/1000000</f>
        <v>0</v>
      </c>
      <c r="R68" s="219" t="s">
        <v>461</v>
      </c>
      <c r="S68" s="393">
        <f t="shared" ref="S68:U73" si="54">H68*S11*(1-$R$84)</f>
        <v>0</v>
      </c>
      <c r="T68" s="393">
        <f t="shared" si="54"/>
        <v>0</v>
      </c>
      <c r="U68" s="393">
        <f t="shared" si="54"/>
        <v>0</v>
      </c>
      <c r="V68" s="393">
        <f t="shared" ref="V68:X73" si="55">H68*V11*(1-$R$84)</f>
        <v>0</v>
      </c>
      <c r="W68" s="393">
        <f t="shared" si="55"/>
        <v>0</v>
      </c>
      <c r="X68" s="393">
        <f t="shared" si="55"/>
        <v>0</v>
      </c>
      <c r="Y68" s="393">
        <f t="shared" ref="Y68:AA73" si="56">H68*Y11*(1-$R$84)</f>
        <v>0</v>
      </c>
      <c r="Z68" s="393">
        <f t="shared" si="56"/>
        <v>0</v>
      </c>
      <c r="AA68" s="393">
        <f t="shared" si="56"/>
        <v>0</v>
      </c>
      <c r="AB68" s="393">
        <f t="shared" ref="AB68:AD73" si="57">H68*AB11+H68*$R$84*AB$22</f>
        <v>0</v>
      </c>
      <c r="AC68" s="393">
        <f t="shared" si="57"/>
        <v>0</v>
      </c>
      <c r="AD68" s="393">
        <f t="shared" si="57"/>
        <v>0</v>
      </c>
      <c r="AE68" s="391">
        <f t="shared" ref="AE68:AE78" si="58">H68*AE11</f>
        <v>0</v>
      </c>
      <c r="AF68" s="391">
        <f t="shared" ref="AF68:AF78" si="59">I68*AF11</f>
        <v>0</v>
      </c>
      <c r="AG68" s="391">
        <f t="shared" ref="AG68:AG78" si="60">J68*AG11</f>
        <v>0</v>
      </c>
      <c r="AH68" s="393">
        <f t="shared" ref="AH68:AH73" si="61">H68*AH11/$AJ$8+H68*$R$84*AH$22/$AJ$8</f>
        <v>0</v>
      </c>
      <c r="AI68" s="393">
        <f t="shared" ref="AI68:AJ70" si="62">I68*$R$84*AI$22/$AJ$8</f>
        <v>0</v>
      </c>
      <c r="AJ68" s="393">
        <f t="shared" si="62"/>
        <v>0</v>
      </c>
      <c r="AK68" s="367">
        <f t="shared" ref="AK68:AK79" si="63">SUM(S68,V68,Y68,AB68,AE68,AH68)</f>
        <v>0</v>
      </c>
      <c r="AL68" s="367">
        <f t="shared" ref="AL68:AL79" si="64">SUM(T68,W68,Z68,AC68,AF68,AI68)</f>
        <v>0</v>
      </c>
      <c r="AM68" s="212">
        <f t="shared" ref="AM68:AM79" si="65">SUM(U68,X68,AA68,AD68,AG68,AJ68)</f>
        <v>0</v>
      </c>
    </row>
    <row r="69" spans="1:39">
      <c r="A69" s="143" t="s">
        <v>462</v>
      </c>
      <c r="B69" s="384">
        <f>B4*space_removal!M27/1000000</f>
        <v>0</v>
      </c>
      <c r="C69" s="384">
        <f>C4*space_removal!N27/1000000</f>
        <v>0</v>
      </c>
      <c r="D69" s="384">
        <f>D4*space_removal!O27/1000000</f>
        <v>0</v>
      </c>
      <c r="G69" s="143" t="s">
        <v>462</v>
      </c>
      <c r="H69" s="384">
        <f>space_removal!M27*'building non-electricity (real)'!H4/1000000</f>
        <v>0</v>
      </c>
      <c r="I69" s="384">
        <f>space_removal!N27*'building non-electricity (real)'!I4/1000000</f>
        <v>0</v>
      </c>
      <c r="J69" s="384">
        <f>space_removal!O27*'building non-electricity (real)'!J4/1000000</f>
        <v>0</v>
      </c>
      <c r="M69" s="143" t="s">
        <v>462</v>
      </c>
      <c r="N69" s="384">
        <f>N4*space_removal!M27/1000000</f>
        <v>0</v>
      </c>
      <c r="O69" s="384">
        <f>O4*space_removal!N27/1000000</f>
        <v>0</v>
      </c>
      <c r="P69" s="384">
        <f>P4*space_removal!O27/1000000</f>
        <v>0</v>
      </c>
      <c r="R69" s="165" t="s">
        <v>462</v>
      </c>
      <c r="S69" s="393">
        <f t="shared" si="54"/>
        <v>0</v>
      </c>
      <c r="T69" s="393">
        <f t="shared" si="54"/>
        <v>0</v>
      </c>
      <c r="U69" s="393">
        <f t="shared" si="54"/>
        <v>0</v>
      </c>
      <c r="V69" s="393">
        <f t="shared" si="55"/>
        <v>0</v>
      </c>
      <c r="W69" s="393">
        <f t="shared" si="55"/>
        <v>0</v>
      </c>
      <c r="X69" s="393">
        <f t="shared" si="55"/>
        <v>0</v>
      </c>
      <c r="Y69" s="393">
        <f t="shared" si="56"/>
        <v>0</v>
      </c>
      <c r="Z69" s="393">
        <f t="shared" si="56"/>
        <v>0</v>
      </c>
      <c r="AA69" s="393">
        <f t="shared" si="56"/>
        <v>0</v>
      </c>
      <c r="AB69" s="393">
        <f t="shared" si="57"/>
        <v>0</v>
      </c>
      <c r="AC69" s="393">
        <f t="shared" si="57"/>
        <v>0</v>
      </c>
      <c r="AD69" s="393">
        <f t="shared" si="57"/>
        <v>0</v>
      </c>
      <c r="AE69" s="391">
        <f t="shared" si="58"/>
        <v>0</v>
      </c>
      <c r="AF69" s="391">
        <f t="shared" si="59"/>
        <v>0</v>
      </c>
      <c r="AG69" s="391">
        <f t="shared" si="60"/>
        <v>0</v>
      </c>
      <c r="AH69" s="393">
        <f t="shared" si="61"/>
        <v>0</v>
      </c>
      <c r="AI69" s="393">
        <f t="shared" si="62"/>
        <v>0</v>
      </c>
      <c r="AJ69" s="393">
        <f t="shared" si="62"/>
        <v>0</v>
      </c>
      <c r="AK69" s="367">
        <f t="shared" si="63"/>
        <v>0</v>
      </c>
      <c r="AL69" s="367">
        <f t="shared" si="64"/>
        <v>0</v>
      </c>
      <c r="AM69" s="212">
        <f t="shared" si="65"/>
        <v>0</v>
      </c>
    </row>
    <row r="70" spans="1:39">
      <c r="A70" s="143" t="s">
        <v>463</v>
      </c>
      <c r="B70" s="384">
        <f>B5*space_removal!M28/1000000</f>
        <v>0</v>
      </c>
      <c r="C70" s="384">
        <f>C5*space_removal!N28/1000000</f>
        <v>0</v>
      </c>
      <c r="D70" s="384">
        <f>D5*space_removal!O28/1000000</f>
        <v>0</v>
      </c>
      <c r="G70" s="143" t="s">
        <v>463</v>
      </c>
      <c r="H70" s="384">
        <f>space_removal!M28*'building non-electricity (real)'!H5/1000000</f>
        <v>0</v>
      </c>
      <c r="I70" s="384">
        <f>space_removal!N28*'building non-electricity (real)'!I5/1000000</f>
        <v>0</v>
      </c>
      <c r="J70" s="384">
        <f>space_removal!O28*'building non-electricity (real)'!J5/1000000</f>
        <v>0</v>
      </c>
      <c r="M70" s="143" t="s">
        <v>463</v>
      </c>
      <c r="N70" s="384">
        <f>N5*space_removal!M28/1000000</f>
        <v>0</v>
      </c>
      <c r="O70" s="384">
        <f>O5*space_removal!N28/1000000</f>
        <v>0</v>
      </c>
      <c r="P70" s="384">
        <f>P5*space_removal!O28/1000000</f>
        <v>0</v>
      </c>
      <c r="R70" s="165" t="s">
        <v>463</v>
      </c>
      <c r="S70" s="393">
        <f t="shared" si="54"/>
        <v>0</v>
      </c>
      <c r="T70" s="393">
        <f t="shared" si="54"/>
        <v>0</v>
      </c>
      <c r="U70" s="393">
        <f t="shared" si="54"/>
        <v>0</v>
      </c>
      <c r="V70" s="393">
        <f t="shared" si="55"/>
        <v>0</v>
      </c>
      <c r="W70" s="393">
        <f t="shared" si="55"/>
        <v>0</v>
      </c>
      <c r="X70" s="393">
        <f t="shared" si="55"/>
        <v>0</v>
      </c>
      <c r="Y70" s="393">
        <f t="shared" si="56"/>
        <v>0</v>
      </c>
      <c r="Z70" s="393">
        <f t="shared" si="56"/>
        <v>0</v>
      </c>
      <c r="AA70" s="393">
        <f t="shared" si="56"/>
        <v>0</v>
      </c>
      <c r="AB70" s="393">
        <f t="shared" si="57"/>
        <v>0</v>
      </c>
      <c r="AC70" s="393">
        <f t="shared" si="57"/>
        <v>0</v>
      </c>
      <c r="AD70" s="393">
        <f t="shared" si="57"/>
        <v>0</v>
      </c>
      <c r="AE70" s="391">
        <f t="shared" si="58"/>
        <v>0</v>
      </c>
      <c r="AF70" s="391">
        <f t="shared" si="59"/>
        <v>0</v>
      </c>
      <c r="AG70" s="391">
        <f t="shared" si="60"/>
        <v>0</v>
      </c>
      <c r="AH70" s="393">
        <f t="shared" si="61"/>
        <v>0</v>
      </c>
      <c r="AI70" s="393">
        <f t="shared" si="62"/>
        <v>0</v>
      </c>
      <c r="AJ70" s="393">
        <f t="shared" si="62"/>
        <v>0</v>
      </c>
      <c r="AK70" s="367">
        <f t="shared" si="63"/>
        <v>0</v>
      </c>
      <c r="AL70" s="367">
        <f t="shared" si="64"/>
        <v>0</v>
      </c>
      <c r="AM70" s="212">
        <f t="shared" si="65"/>
        <v>0</v>
      </c>
    </row>
    <row r="71" spans="1:39">
      <c r="A71" s="143" t="s">
        <v>464</v>
      </c>
      <c r="B71" s="384">
        <f>B6*space_removal!M29/1000000</f>
        <v>4.462585015808771</v>
      </c>
      <c r="C71" s="384">
        <f>C6*space_removal!N29/1000000</f>
        <v>0</v>
      </c>
      <c r="D71" s="384">
        <f>D6*space_removal!O29/1000000</f>
        <v>0</v>
      </c>
      <c r="G71" s="143" t="s">
        <v>464</v>
      </c>
      <c r="H71" s="384">
        <f>space_removal!M29*'building non-electricity (real)'!H6/1000000</f>
        <v>3.2273583035413265</v>
      </c>
      <c r="I71" s="384">
        <f>space_removal!N29*'building non-electricity (real)'!I6/1000000</f>
        <v>0</v>
      </c>
      <c r="J71" s="384">
        <f>space_removal!O29*'building non-electricity (real)'!J6/1000000</f>
        <v>0</v>
      </c>
      <c r="M71" s="143" t="s">
        <v>464</v>
      </c>
      <c r="N71" s="384">
        <f>N6*space_removal!M29/1000000</f>
        <v>1.2352267122674456</v>
      </c>
      <c r="O71" s="384">
        <f>O6*space_removal!N29/1000000</f>
        <v>0</v>
      </c>
      <c r="P71" s="384">
        <f>P6*space_removal!O29/1000000</f>
        <v>0</v>
      </c>
      <c r="R71" s="165" t="s">
        <v>464</v>
      </c>
      <c r="S71" s="393">
        <f t="shared" si="54"/>
        <v>0</v>
      </c>
      <c r="T71" s="393">
        <f t="shared" si="54"/>
        <v>0</v>
      </c>
      <c r="U71" s="393">
        <f t="shared" si="54"/>
        <v>0</v>
      </c>
      <c r="V71" s="393">
        <f t="shared" si="55"/>
        <v>1.2909433214165307</v>
      </c>
      <c r="W71" s="393">
        <f t="shared" si="55"/>
        <v>0</v>
      </c>
      <c r="X71" s="393">
        <f t="shared" si="55"/>
        <v>0</v>
      </c>
      <c r="Y71" s="393">
        <f t="shared" si="56"/>
        <v>1.0327546571332247</v>
      </c>
      <c r="Z71" s="393">
        <f t="shared" si="56"/>
        <v>0</v>
      </c>
      <c r="AA71" s="393">
        <f t="shared" si="56"/>
        <v>0</v>
      </c>
      <c r="AB71" s="393">
        <f t="shared" si="57"/>
        <v>6.4547166070826542E-2</v>
      </c>
      <c r="AC71" s="393">
        <f t="shared" si="57"/>
        <v>0</v>
      </c>
      <c r="AD71" s="393">
        <f t="shared" si="57"/>
        <v>0</v>
      </c>
      <c r="AE71" s="391">
        <f t="shared" si="58"/>
        <v>0.32273583035413267</v>
      </c>
      <c r="AF71" s="391">
        <f t="shared" si="59"/>
        <v>0</v>
      </c>
      <c r="AG71" s="391">
        <f t="shared" si="60"/>
        <v>0</v>
      </c>
      <c r="AH71" s="393">
        <f t="shared" si="61"/>
        <v>0.16597842703926821</v>
      </c>
      <c r="AI71" s="393">
        <f>I71*AI14/$AJ$8+I71*$R$84*AI$22/$AJ$8</f>
        <v>0</v>
      </c>
      <c r="AJ71" s="393">
        <f>J71*$R$84*AJ$22/$AJ$8</f>
        <v>0</v>
      </c>
      <c r="AK71" s="367">
        <f t="shared" si="63"/>
        <v>2.8769594020139828</v>
      </c>
      <c r="AL71" s="367">
        <f t="shared" si="64"/>
        <v>0</v>
      </c>
      <c r="AM71" s="212">
        <f t="shared" si="65"/>
        <v>0</v>
      </c>
    </row>
    <row r="72" spans="1:39">
      <c r="A72" s="143" t="s">
        <v>465</v>
      </c>
      <c r="B72" s="384">
        <f>B7*space_removal!M30/1000000</f>
        <v>17.400594600000002</v>
      </c>
      <c r="C72" s="384">
        <f>C7*space_removal!N30/1000000</f>
        <v>28.545956699535516</v>
      </c>
      <c r="D72" s="384">
        <f>D7*space_removal!O30/1000000</f>
        <v>4.5062224545733285</v>
      </c>
      <c r="G72" s="143" t="s">
        <v>465</v>
      </c>
      <c r="H72" s="384">
        <f>space_removal!M30*'building non-electricity (real)'!H7/1000000</f>
        <v>12.686652600000002</v>
      </c>
      <c r="I72" s="384">
        <f>space_removal!N30*'building non-electricity (real)'!I7/1000000</f>
        <v>20.571083409550663</v>
      </c>
      <c r="J72" s="384">
        <f>space_removal!O30*'building non-electricity (real)'!J7/1000000</f>
        <v>3.3183791827564666</v>
      </c>
      <c r="M72" s="143" t="s">
        <v>465</v>
      </c>
      <c r="N72" s="384">
        <f>N7*space_removal!M30/1000000</f>
        <v>4.7139420000000003</v>
      </c>
      <c r="O72" s="384">
        <f>O7*space_removal!N30/1000000</f>
        <v>7.97487328998485</v>
      </c>
      <c r="P72" s="384">
        <f>P7*space_removal!O30/1000000</f>
        <v>1.1878432718168617</v>
      </c>
      <c r="R72" s="165" t="s">
        <v>465</v>
      </c>
      <c r="S72" s="393">
        <f t="shared" si="54"/>
        <v>0</v>
      </c>
      <c r="T72" s="393">
        <f t="shared" si="54"/>
        <v>0</v>
      </c>
      <c r="U72" s="393">
        <f t="shared" si="54"/>
        <v>0</v>
      </c>
      <c r="V72" s="393">
        <f t="shared" si="55"/>
        <v>3.5522627280000005</v>
      </c>
      <c r="W72" s="393">
        <f t="shared" si="55"/>
        <v>2.4685300091460798</v>
      </c>
      <c r="X72" s="393">
        <f t="shared" si="55"/>
        <v>1.0353343050200177</v>
      </c>
      <c r="Y72" s="393">
        <f t="shared" si="56"/>
        <v>6.0895932480000008</v>
      </c>
      <c r="Z72" s="393">
        <f t="shared" si="56"/>
        <v>11.519806709348371</v>
      </c>
      <c r="AA72" s="393">
        <f t="shared" si="56"/>
        <v>1.2211635392543798</v>
      </c>
      <c r="AB72" s="393">
        <f t="shared" si="57"/>
        <v>0.25373305200000007</v>
      </c>
      <c r="AC72" s="393">
        <f t="shared" si="57"/>
        <v>4.319927516005639</v>
      </c>
      <c r="AD72" s="393">
        <f t="shared" si="57"/>
        <v>0.46457308558590538</v>
      </c>
      <c r="AE72" s="391">
        <f t="shared" si="58"/>
        <v>0.63433263000000017</v>
      </c>
      <c r="AF72" s="391">
        <f t="shared" si="59"/>
        <v>0</v>
      </c>
      <c r="AG72" s="391">
        <f t="shared" si="60"/>
        <v>0.16591895913782334</v>
      </c>
      <c r="AH72" s="393">
        <f t="shared" si="61"/>
        <v>0.65245641942857169</v>
      </c>
      <c r="AI72" s="393">
        <f>I72*AI15/$AJ$8+I72*$R$84*AI$22/$AJ$8</f>
        <v>0.82284333638202656</v>
      </c>
      <c r="AJ72" s="393">
        <f>J72*$R$84*AJ$22/$AJ$8</f>
        <v>0.15169733406886704</v>
      </c>
      <c r="AK72" s="367">
        <f t="shared" si="63"/>
        <v>11.182378077428572</v>
      </c>
      <c r="AL72" s="367">
        <f t="shared" si="64"/>
        <v>19.131107570882115</v>
      </c>
      <c r="AM72" s="212">
        <f t="shared" si="65"/>
        <v>3.0386872230669932</v>
      </c>
    </row>
    <row r="73" spans="1:39">
      <c r="A73" s="143" t="s">
        <v>466</v>
      </c>
      <c r="B73" s="384">
        <f>B8*space_removal!M31/1000000</f>
        <v>7.7893439999999998</v>
      </c>
      <c r="C73" s="384">
        <f>C8*space_removal!N31/1000000</f>
        <v>24.081541999999999</v>
      </c>
      <c r="D73" s="384">
        <f>D8*space_removal!O31/1000000</f>
        <v>4.4308034999999997</v>
      </c>
      <c r="G73" s="143" t="s">
        <v>466</v>
      </c>
      <c r="H73" s="384">
        <f>space_removal!M31*'building non-electricity (real)'!H8/1000000</f>
        <v>5.6520239999999999</v>
      </c>
      <c r="I73" s="384">
        <f>space_removal!N31*'building non-electricity (real)'!I8/1000000</f>
        <v>17.252448000000001</v>
      </c>
      <c r="J73" s="384">
        <f>space_removal!O31*'building non-electricity (real)'!J8/1000000</f>
        <v>3.2042834999999998</v>
      </c>
      <c r="M73" s="143" t="s">
        <v>466</v>
      </c>
      <c r="N73" s="384">
        <f>N8*space_removal!M31/1000000</f>
        <v>2.1373199999999999</v>
      </c>
      <c r="O73" s="384">
        <f>O8*space_removal!N31/1000000</f>
        <v>6.8290940000000004</v>
      </c>
      <c r="P73" s="384">
        <f>P8*space_removal!O31/1000000</f>
        <v>1.2265200000000001</v>
      </c>
      <c r="R73" s="165" t="s">
        <v>466</v>
      </c>
      <c r="S73" s="393">
        <f t="shared" si="54"/>
        <v>0</v>
      </c>
      <c r="T73" s="393">
        <f t="shared" si="54"/>
        <v>0</v>
      </c>
      <c r="U73" s="393">
        <f t="shared" si="54"/>
        <v>0</v>
      </c>
      <c r="V73" s="393">
        <f t="shared" si="55"/>
        <v>0</v>
      </c>
      <c r="W73" s="393">
        <f t="shared" si="55"/>
        <v>0</v>
      </c>
      <c r="X73" s="393">
        <f t="shared" si="55"/>
        <v>0</v>
      </c>
      <c r="Y73" s="393">
        <f t="shared" si="56"/>
        <v>4.29553824</v>
      </c>
      <c r="Z73" s="393">
        <f t="shared" si="56"/>
        <v>11.041566720000002</v>
      </c>
      <c r="AA73" s="393">
        <f t="shared" si="56"/>
        <v>2.0507414400000004</v>
      </c>
      <c r="AB73" s="393">
        <f t="shared" si="57"/>
        <v>0.11304048</v>
      </c>
      <c r="AC73" s="393">
        <f t="shared" si="57"/>
        <v>4.4856364800000001</v>
      </c>
      <c r="AD73" s="393">
        <f t="shared" si="57"/>
        <v>0.6088138649999999</v>
      </c>
      <c r="AE73" s="391">
        <f t="shared" si="58"/>
        <v>0.2826012</v>
      </c>
      <c r="AF73" s="391">
        <f t="shared" si="59"/>
        <v>0</v>
      </c>
      <c r="AG73" s="391">
        <f t="shared" si="60"/>
        <v>0.16021417500000001</v>
      </c>
      <c r="AH73" s="393">
        <f t="shared" si="61"/>
        <v>0.29067552000000002</v>
      </c>
      <c r="AI73" s="393">
        <f>I73*AI16/$AJ$8+I73*$R$84*AI$22/$AJ$8</f>
        <v>0.69009792000000014</v>
      </c>
      <c r="AJ73" s="393">
        <f>J73*$R$84*AJ$22/$AJ$8</f>
        <v>0.14648153142857145</v>
      </c>
      <c r="AK73" s="367">
        <f t="shared" si="63"/>
        <v>4.9818554399999995</v>
      </c>
      <c r="AL73" s="367">
        <f t="shared" si="64"/>
        <v>16.217301120000002</v>
      </c>
      <c r="AM73" s="212">
        <f t="shared" si="65"/>
        <v>2.9662510114285721</v>
      </c>
    </row>
    <row r="74" spans="1:39">
      <c r="A74" s="143" t="s">
        <v>467</v>
      </c>
      <c r="B74" s="384">
        <f>B9*space_removal!M32/1000000</f>
        <v>7.7893439999999998</v>
      </c>
      <c r="C74" s="384">
        <f>C9*space_removal!N32/1000000</f>
        <v>24.081541999999999</v>
      </c>
      <c r="D74" s="384">
        <f>D9*space_removal!O32/1000000</f>
        <v>4.4308034999999997</v>
      </c>
      <c r="G74" s="143" t="s">
        <v>467</v>
      </c>
      <c r="H74" s="384">
        <f>space_removal!M32*'building non-electricity (real)'!H9/1000000</f>
        <v>5.6995199999999997</v>
      </c>
      <c r="I74" s="384">
        <f>space_removal!N32*'building non-electricity (real)'!I9/1000000</f>
        <v>17.252448000000001</v>
      </c>
      <c r="J74" s="384">
        <f>space_removal!O32*'building non-electricity (real)'!J9/1000000</f>
        <v>3.2553885</v>
      </c>
      <c r="M74" s="143" t="s">
        <v>467</v>
      </c>
      <c r="N74" s="384">
        <f>N9*space_removal!M32/1000000</f>
        <v>2.0898240000000001</v>
      </c>
      <c r="O74" s="384">
        <f>O9*space_removal!N32/1000000</f>
        <v>6.8290940000000004</v>
      </c>
      <c r="P74" s="384">
        <f>P9*space_removal!O32/1000000</f>
        <v>1.1754150000000001</v>
      </c>
      <c r="R74" s="165" t="s">
        <v>467</v>
      </c>
      <c r="S74" s="391">
        <f t="shared" ref="S74:U78" si="66">H74*S17</f>
        <v>0</v>
      </c>
      <c r="T74" s="391">
        <f t="shared" si="66"/>
        <v>0</v>
      </c>
      <c r="U74" s="391">
        <f t="shared" si="66"/>
        <v>0</v>
      </c>
      <c r="V74" s="391">
        <f t="shared" ref="V74:X78" si="67">H74*V17</f>
        <v>0</v>
      </c>
      <c r="W74" s="391">
        <f t="shared" si="67"/>
        <v>0</v>
      </c>
      <c r="X74" s="391">
        <f t="shared" si="67"/>
        <v>0</v>
      </c>
      <c r="Y74" s="391">
        <f t="shared" ref="Y74:AA78" si="68">H74*Y17</f>
        <v>5.4145439999999994</v>
      </c>
      <c r="Z74" s="391">
        <f t="shared" si="68"/>
        <v>12.939336000000001</v>
      </c>
      <c r="AA74" s="391">
        <f t="shared" si="68"/>
        <v>2.4415413749999999</v>
      </c>
      <c r="AB74" s="391">
        <f t="shared" ref="AB74:AD78" si="69">H74*AB17</f>
        <v>0</v>
      </c>
      <c r="AC74" s="391">
        <f t="shared" si="69"/>
        <v>4.3131120000000003</v>
      </c>
      <c r="AD74" s="391">
        <f t="shared" si="69"/>
        <v>0.65107770000000009</v>
      </c>
      <c r="AE74" s="391">
        <f t="shared" si="58"/>
        <v>0.28497600000000001</v>
      </c>
      <c r="AF74" s="391">
        <f t="shared" si="59"/>
        <v>0</v>
      </c>
      <c r="AG74" s="391">
        <f t="shared" si="60"/>
        <v>0.16276942500000002</v>
      </c>
      <c r="AH74" s="391">
        <f t="shared" ref="AH74:AJ78" si="70">H74*AH17/$AJ$8</f>
        <v>0</v>
      </c>
      <c r="AI74" s="391">
        <f t="shared" si="70"/>
        <v>0</v>
      </c>
      <c r="AJ74" s="391">
        <f t="shared" si="70"/>
        <v>0</v>
      </c>
      <c r="AK74" s="367">
        <f t="shared" si="63"/>
        <v>5.6995199999999997</v>
      </c>
      <c r="AL74" s="367">
        <f t="shared" si="64"/>
        <v>17.252448000000001</v>
      </c>
      <c r="AM74" s="212">
        <f t="shared" si="65"/>
        <v>3.2553885</v>
      </c>
    </row>
    <row r="75" spans="1:39">
      <c r="A75" s="143" t="s">
        <v>468</v>
      </c>
      <c r="B75" s="384">
        <f>B10*space_removal!M33/1000000</f>
        <v>8.3172647010717711</v>
      </c>
      <c r="C75" s="384">
        <f>C10*space_removal!N33/1000000</f>
        <v>20.911119956997123</v>
      </c>
      <c r="D75" s="384">
        <f>D10*space_removal!O33/1000000</f>
        <v>4.7196631710731234</v>
      </c>
      <c r="G75" s="143" t="s">
        <v>468</v>
      </c>
      <c r="H75" s="384">
        <f>space_removal!M33*'building non-electricity (real)'!H10/1000000</f>
        <v>5.9329821534311966</v>
      </c>
      <c r="I75" s="384">
        <f>space_removal!N33*'building non-electricity (real)'!I10/1000000</f>
        <v>14.450773954022401</v>
      </c>
      <c r="J75" s="384">
        <f>space_removal!O33*'building non-electricity (real)'!J10/1000000</f>
        <v>3.4324823062349989</v>
      </c>
      <c r="M75" s="143" t="s">
        <v>468</v>
      </c>
      <c r="N75" s="384">
        <f>N10*space_removal!M33/1000000</f>
        <v>2.3842825476405745</v>
      </c>
      <c r="O75" s="384">
        <f>O10*space_removal!N33/1000000</f>
        <v>6.4603460029747204</v>
      </c>
      <c r="P75" s="384">
        <f>P10*space_removal!O33/1000000</f>
        <v>1.2871808648381247</v>
      </c>
      <c r="R75" s="165" t="s">
        <v>468</v>
      </c>
      <c r="S75" s="391">
        <f t="shared" si="66"/>
        <v>0</v>
      </c>
      <c r="T75" s="391">
        <f t="shared" si="66"/>
        <v>0</v>
      </c>
      <c r="U75" s="391">
        <f t="shared" si="66"/>
        <v>0</v>
      </c>
      <c r="V75" s="391">
        <f t="shared" si="67"/>
        <v>0</v>
      </c>
      <c r="W75" s="391">
        <f t="shared" si="67"/>
        <v>0</v>
      </c>
      <c r="X75" s="391">
        <f t="shared" si="67"/>
        <v>0</v>
      </c>
      <c r="Y75" s="391">
        <f t="shared" si="68"/>
        <v>5.9329821534311966</v>
      </c>
      <c r="Z75" s="391">
        <f t="shared" si="68"/>
        <v>10.11554176781568</v>
      </c>
      <c r="AA75" s="391">
        <f t="shared" si="68"/>
        <v>2.5743617296762493</v>
      </c>
      <c r="AB75" s="391">
        <f t="shared" si="69"/>
        <v>0</v>
      </c>
      <c r="AC75" s="391">
        <f t="shared" si="69"/>
        <v>4.3352321862067198</v>
      </c>
      <c r="AD75" s="391">
        <f t="shared" si="69"/>
        <v>0.85812057655874974</v>
      </c>
      <c r="AE75" s="391">
        <f t="shared" si="58"/>
        <v>0</v>
      </c>
      <c r="AF75" s="391">
        <f t="shared" si="59"/>
        <v>0</v>
      </c>
      <c r="AG75" s="391">
        <f t="shared" si="60"/>
        <v>0</v>
      </c>
      <c r="AH75" s="391">
        <f t="shared" si="70"/>
        <v>0</v>
      </c>
      <c r="AI75" s="391">
        <f t="shared" si="70"/>
        <v>0</v>
      </c>
      <c r="AJ75" s="391">
        <f t="shared" si="70"/>
        <v>0</v>
      </c>
      <c r="AK75" s="367">
        <f t="shared" si="63"/>
        <v>5.9329821534311966</v>
      </c>
      <c r="AL75" s="367">
        <f t="shared" si="64"/>
        <v>14.450773954022399</v>
      </c>
      <c r="AM75" s="212">
        <f t="shared" si="65"/>
        <v>3.4324823062349989</v>
      </c>
    </row>
    <row r="76" spans="1:39">
      <c r="A76" s="143" t="s">
        <v>469</v>
      </c>
      <c r="B76" s="384">
        <f>B11*space_removal!M34/1000000</f>
        <v>8.3172647010717711</v>
      </c>
      <c r="C76" s="384">
        <f>C11*space_removal!N34/1000000</f>
        <v>20.911119956997123</v>
      </c>
      <c r="D76" s="384">
        <f>D11*space_removal!O34/1000000</f>
        <v>4.7196631710731234</v>
      </c>
      <c r="G76" s="143" t="s">
        <v>469</v>
      </c>
      <c r="H76" s="384">
        <f>space_removal!M34*'building non-electricity (real)'!H11/1000000</f>
        <v>5.9884305847716757</v>
      </c>
      <c r="I76" s="384">
        <f>space_removal!N34*'building non-electricity (real)'!I11/1000000</f>
        <v>14.450773954022401</v>
      </c>
      <c r="J76" s="384">
        <f>space_removal!O34*'building non-electricity (real)'!J11/1000000</f>
        <v>3.4324823062349989</v>
      </c>
      <c r="M76" s="143" t="s">
        <v>469</v>
      </c>
      <c r="N76" s="384">
        <f>N11*space_removal!M34/1000000</f>
        <v>2.3288341163000958</v>
      </c>
      <c r="O76" s="384">
        <f>O11*space_removal!N34/1000000</f>
        <v>6.4603460029747204</v>
      </c>
      <c r="P76" s="384">
        <f>P11*space_removal!O34/1000000</f>
        <v>1.2871808648381247</v>
      </c>
      <c r="R76" s="165" t="s">
        <v>469</v>
      </c>
      <c r="S76" s="391">
        <f t="shared" si="66"/>
        <v>0</v>
      </c>
      <c r="T76" s="391">
        <f t="shared" si="66"/>
        <v>0</v>
      </c>
      <c r="U76" s="391">
        <f t="shared" si="66"/>
        <v>0</v>
      </c>
      <c r="V76" s="391">
        <f t="shared" si="67"/>
        <v>0</v>
      </c>
      <c r="W76" s="391">
        <f t="shared" si="67"/>
        <v>0</v>
      </c>
      <c r="X76" s="391">
        <f t="shared" si="67"/>
        <v>0</v>
      </c>
      <c r="Y76" s="391">
        <f t="shared" si="68"/>
        <v>5.9884305847716757</v>
      </c>
      <c r="Z76" s="391">
        <f t="shared" si="68"/>
        <v>9.3930030701145615</v>
      </c>
      <c r="AA76" s="391">
        <f t="shared" si="68"/>
        <v>2.5743617296762493</v>
      </c>
      <c r="AB76" s="391">
        <f t="shared" si="69"/>
        <v>0</v>
      </c>
      <c r="AC76" s="391">
        <f t="shared" si="69"/>
        <v>5.0577708839078399</v>
      </c>
      <c r="AD76" s="391">
        <f t="shared" si="69"/>
        <v>0.85812057655874974</v>
      </c>
      <c r="AE76" s="391">
        <f t="shared" si="58"/>
        <v>0</v>
      </c>
      <c r="AF76" s="391">
        <f t="shared" si="59"/>
        <v>0</v>
      </c>
      <c r="AG76" s="391">
        <f t="shared" si="60"/>
        <v>0</v>
      </c>
      <c r="AH76" s="391">
        <f t="shared" si="70"/>
        <v>0</v>
      </c>
      <c r="AI76" s="391">
        <f t="shared" si="70"/>
        <v>0</v>
      </c>
      <c r="AJ76" s="391">
        <f t="shared" si="70"/>
        <v>0</v>
      </c>
      <c r="AK76" s="367">
        <f t="shared" si="63"/>
        <v>5.9884305847716757</v>
      </c>
      <c r="AL76" s="367">
        <f t="shared" si="64"/>
        <v>14.450773954022402</v>
      </c>
      <c r="AM76" s="212">
        <f t="shared" si="65"/>
        <v>3.4324823062349989</v>
      </c>
    </row>
    <row r="77" spans="1:39">
      <c r="A77" s="209" t="s">
        <v>470</v>
      </c>
      <c r="B77" s="384">
        <f>B12*space_removal!M35/1000000</f>
        <v>5.3639014891328847</v>
      </c>
      <c r="C77" s="384">
        <f>C12*space_removal!N35/1000000</f>
        <v>18.773655211965096</v>
      </c>
      <c r="D77" s="384">
        <f>D12*space_removal!O35/1000000</f>
        <v>2.6819507445664423</v>
      </c>
      <c r="G77" s="209" t="s">
        <v>470</v>
      </c>
      <c r="H77" s="384">
        <f>space_removal!M35*'building non-electricity (real)'!H12/1000000</f>
        <v>2.9441859284796057</v>
      </c>
      <c r="I77" s="384">
        <f>space_removal!N35*'building non-electricity (real)'!I12/1000000</f>
        <v>11.111222603229711</v>
      </c>
      <c r="J77" s="384">
        <f>space_removal!O35*'building non-electricity (real)'!J12/1000000</f>
        <v>1.3856745513593287</v>
      </c>
      <c r="M77" s="209" t="s">
        <v>470</v>
      </c>
      <c r="N77" s="384">
        <f>N12*space_removal!M35/1000000</f>
        <v>2.4197155606532794</v>
      </c>
      <c r="O77" s="384">
        <f>O12*space_removal!N35/1000000</f>
        <v>7.6624326087353838</v>
      </c>
      <c r="P77" s="384">
        <f>P12*space_removal!O35/1000000</f>
        <v>1.2962761932071141</v>
      </c>
      <c r="R77" s="179" t="s">
        <v>470</v>
      </c>
      <c r="S77" s="391">
        <f t="shared" si="66"/>
        <v>0</v>
      </c>
      <c r="T77" s="391">
        <f t="shared" si="66"/>
        <v>0</v>
      </c>
      <c r="U77" s="391">
        <f t="shared" si="66"/>
        <v>0</v>
      </c>
      <c r="V77" s="391">
        <f t="shared" si="67"/>
        <v>0</v>
      </c>
      <c r="W77" s="391">
        <f t="shared" si="67"/>
        <v>0</v>
      </c>
      <c r="X77" s="391">
        <f t="shared" si="67"/>
        <v>0</v>
      </c>
      <c r="Y77" s="391">
        <f t="shared" si="68"/>
        <v>1.4720929642398028</v>
      </c>
      <c r="Z77" s="391">
        <f t="shared" si="68"/>
        <v>4.4444890412918845</v>
      </c>
      <c r="AA77" s="391">
        <f t="shared" si="68"/>
        <v>0.55426982054373153</v>
      </c>
      <c r="AB77" s="391">
        <f t="shared" si="69"/>
        <v>0.29441859284796057</v>
      </c>
      <c r="AC77" s="391">
        <f t="shared" si="69"/>
        <v>3.3333667809689134</v>
      </c>
      <c r="AD77" s="391">
        <f t="shared" si="69"/>
        <v>0.27713491027186576</v>
      </c>
      <c r="AE77" s="391">
        <f t="shared" si="58"/>
        <v>0</v>
      </c>
      <c r="AF77" s="391">
        <f t="shared" si="59"/>
        <v>0</v>
      </c>
      <c r="AG77" s="391">
        <f t="shared" si="60"/>
        <v>0</v>
      </c>
      <c r="AH77" s="391">
        <f t="shared" si="70"/>
        <v>0.33647839182624067</v>
      </c>
      <c r="AI77" s="391">
        <f t="shared" si="70"/>
        <v>0.95239050884826093</v>
      </c>
      <c r="AJ77" s="391">
        <f t="shared" si="70"/>
        <v>0.15836280586963755</v>
      </c>
      <c r="AK77" s="367">
        <f t="shared" si="63"/>
        <v>2.1029899489140043</v>
      </c>
      <c r="AL77" s="367">
        <f t="shared" si="64"/>
        <v>8.7302463311090595</v>
      </c>
      <c r="AM77" s="212">
        <f t="shared" si="65"/>
        <v>0.98976753668523487</v>
      </c>
    </row>
    <row r="78" spans="1:39">
      <c r="A78" s="203" t="s">
        <v>472</v>
      </c>
      <c r="B78" s="384">
        <f>B13*space_removal!M36/1000000</f>
        <v>4.8814437499999999</v>
      </c>
      <c r="C78" s="384">
        <f>C13*space_removal!N36/1000000</f>
        <v>17.085053125000002</v>
      </c>
      <c r="D78" s="384">
        <f>D13*space_removal!O36/1000000</f>
        <v>2.4407218749999999</v>
      </c>
      <c r="G78" s="203" t="s">
        <v>472</v>
      </c>
      <c r="H78" s="384">
        <f>space_removal!M36*'building non-electricity (real)'!H13/1000000</f>
        <v>2.6302367499999999</v>
      </c>
      <c r="I78" s="384">
        <f>space_removal!N36*'building non-electricity (real)'!I13/1000000</f>
        <v>9.9562309583333324</v>
      </c>
      <c r="J78" s="384">
        <f>space_removal!O36*'building non-electricity (real)'!J13/1000000</f>
        <v>1.2347181250000001</v>
      </c>
      <c r="M78" s="203" t="s">
        <v>472</v>
      </c>
      <c r="N78" s="384">
        <f>N13*space_removal!M36/1000000</f>
        <v>2.251207</v>
      </c>
      <c r="O78" s="384">
        <f>O13*space_removal!N36/1000000</f>
        <v>7.1288221666666667</v>
      </c>
      <c r="P78" s="384">
        <f>P13*space_removal!O36/1000000</f>
        <v>1.20600375</v>
      </c>
      <c r="R78" s="168" t="s">
        <v>472</v>
      </c>
      <c r="S78" s="391">
        <f t="shared" si="66"/>
        <v>0</v>
      </c>
      <c r="T78" s="391">
        <f t="shared" si="66"/>
        <v>0</v>
      </c>
      <c r="U78" s="391">
        <f t="shared" si="66"/>
        <v>0</v>
      </c>
      <c r="V78" s="391">
        <f t="shared" si="67"/>
        <v>0</v>
      </c>
      <c r="W78" s="391">
        <f t="shared" si="67"/>
        <v>0</v>
      </c>
      <c r="X78" s="391">
        <f t="shared" si="67"/>
        <v>0</v>
      </c>
      <c r="Y78" s="391">
        <f t="shared" si="68"/>
        <v>0.26302367500000001</v>
      </c>
      <c r="Z78" s="391">
        <f t="shared" si="68"/>
        <v>0.9956230958333333</v>
      </c>
      <c r="AA78" s="391">
        <f t="shared" si="68"/>
        <v>0.12347181250000001</v>
      </c>
      <c r="AB78" s="391">
        <f t="shared" si="69"/>
        <v>0.26302367500000001</v>
      </c>
      <c r="AC78" s="391">
        <f t="shared" si="69"/>
        <v>2.9868692874999998</v>
      </c>
      <c r="AD78" s="391">
        <f t="shared" si="69"/>
        <v>0.24694362500000003</v>
      </c>
      <c r="AE78" s="391">
        <f t="shared" si="58"/>
        <v>0</v>
      </c>
      <c r="AF78" s="391">
        <f t="shared" si="59"/>
        <v>0</v>
      </c>
      <c r="AG78" s="391">
        <f t="shared" si="60"/>
        <v>0</v>
      </c>
      <c r="AH78" s="391">
        <f t="shared" si="70"/>
        <v>0.60119697142857143</v>
      </c>
      <c r="AI78" s="391">
        <f t="shared" si="70"/>
        <v>1.7067824500000002</v>
      </c>
      <c r="AJ78" s="391">
        <f t="shared" si="70"/>
        <v>0.24694362500000003</v>
      </c>
      <c r="AK78" s="367">
        <f t="shared" si="63"/>
        <v>1.1272443214285714</v>
      </c>
      <c r="AL78" s="367">
        <f t="shared" si="64"/>
        <v>5.6892748333333332</v>
      </c>
      <c r="AM78" s="212">
        <f t="shared" si="65"/>
        <v>0.61735906250000006</v>
      </c>
    </row>
    <row r="79" spans="1:39">
      <c r="A79" s="203" t="s">
        <v>473</v>
      </c>
      <c r="B79" s="384">
        <f>B14*space_removal!M37/1000000</f>
        <v>0</v>
      </c>
      <c r="C79" s="384">
        <f>C14*space_removal!N37/1000000</f>
        <v>0</v>
      </c>
      <c r="D79" s="384">
        <f>D14*space_removal!O37/1000000</f>
        <v>0</v>
      </c>
      <c r="G79" s="203" t="s">
        <v>473</v>
      </c>
      <c r="H79" s="384">
        <f>space_removal!M37*'building non-electricity (real)'!H14/1000000</f>
        <v>0</v>
      </c>
      <c r="I79" s="384">
        <f>space_removal!N37*'building non-electricity (real)'!I14/1000000</f>
        <v>0</v>
      </c>
      <c r="J79" s="384">
        <f>space_removal!O37*'building non-electricity (real)'!J14/1000000</f>
        <v>0</v>
      </c>
      <c r="M79" s="203" t="s">
        <v>473</v>
      </c>
      <c r="N79" s="384">
        <f>N14*space_removal!M37/1000000</f>
        <v>0</v>
      </c>
      <c r="O79" s="384">
        <f>O14*space_removal!N37/1000000</f>
        <v>0</v>
      </c>
      <c r="P79" s="384">
        <f>P14*space_removal!O37/1000000</f>
        <v>0</v>
      </c>
      <c r="R79" s="168" t="s">
        <v>473</v>
      </c>
      <c r="S79" s="392"/>
      <c r="T79" s="392"/>
      <c r="U79" s="392"/>
      <c r="V79" s="392"/>
      <c r="W79" s="392"/>
      <c r="X79" s="392"/>
      <c r="Y79" s="392"/>
      <c r="Z79" s="392"/>
      <c r="AA79" s="392"/>
      <c r="AB79" s="392"/>
      <c r="AC79" s="392"/>
      <c r="AD79" s="392"/>
      <c r="AE79" s="392"/>
      <c r="AF79" s="392"/>
      <c r="AG79" s="392"/>
      <c r="AH79" s="392"/>
      <c r="AI79" s="392"/>
      <c r="AJ79" s="392"/>
      <c r="AK79" s="367">
        <f t="shared" si="63"/>
        <v>0</v>
      </c>
      <c r="AL79" s="367">
        <f t="shared" si="64"/>
        <v>0</v>
      </c>
      <c r="AM79" s="212">
        <f t="shared" si="65"/>
        <v>0</v>
      </c>
    </row>
    <row r="80" spans="1:39">
      <c r="A80" s="203" t="s">
        <v>474</v>
      </c>
      <c r="B80" s="384">
        <f>B15*space_removal!M38/1000000</f>
        <v>0</v>
      </c>
      <c r="C80" s="384">
        <f>C15*space_removal!N38/1000000</f>
        <v>0</v>
      </c>
      <c r="D80" s="384">
        <f>D15*space_removal!O38/1000000</f>
        <v>0</v>
      </c>
      <c r="G80" s="203" t="s">
        <v>474</v>
      </c>
      <c r="H80" s="384">
        <f>space_removal!M38*'building non-electricity (real)'!H15/1000000</f>
        <v>0</v>
      </c>
      <c r="I80" s="384">
        <f>space_removal!N38*'building non-electricity (real)'!I15/1000000</f>
        <v>0</v>
      </c>
      <c r="J80" s="384">
        <f>space_removal!O38*'building non-electricity (real)'!J15/1000000</f>
        <v>0</v>
      </c>
      <c r="M80" s="203" t="s">
        <v>474</v>
      </c>
      <c r="N80" s="384">
        <f>N15*space_removal!M38/1000000</f>
        <v>0</v>
      </c>
      <c r="O80" s="384">
        <f>O15*space_removal!N38/1000000</f>
        <v>0</v>
      </c>
      <c r="P80" s="384">
        <f>P15*space_removal!O38/1000000</f>
        <v>0</v>
      </c>
      <c r="R80" s="168" t="s">
        <v>474</v>
      </c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</row>
    <row r="81" spans="1:39">
      <c r="A81" s="203" t="s">
        <v>475</v>
      </c>
      <c r="B81" s="384">
        <f>B16*space_removal!M39/1000000</f>
        <v>0</v>
      </c>
      <c r="C81" s="384">
        <f>C16*space_removal!N39/1000000</f>
        <v>0</v>
      </c>
      <c r="D81" s="384">
        <f>D16*space_removal!O39/1000000</f>
        <v>0</v>
      </c>
      <c r="G81" s="203" t="s">
        <v>475</v>
      </c>
      <c r="H81" s="384">
        <f>space_removal!M39*'building non-electricity (real)'!H16/1000000</f>
        <v>0</v>
      </c>
      <c r="I81" s="384">
        <f>space_removal!N39*'building non-electricity (real)'!I16/1000000</f>
        <v>0</v>
      </c>
      <c r="J81" s="384">
        <f>space_removal!O39*'building non-electricity (real)'!J16/1000000</f>
        <v>0</v>
      </c>
      <c r="M81" s="203" t="s">
        <v>475</v>
      </c>
      <c r="N81" s="384">
        <f>N16*space_removal!M39/1000000</f>
        <v>0</v>
      </c>
      <c r="O81" s="384">
        <f>O16*space_removal!N39/1000000</f>
        <v>0</v>
      </c>
      <c r="P81" s="384">
        <f>P16*space_removal!O39/1000000</f>
        <v>0</v>
      </c>
      <c r="R81" s="168" t="s">
        <v>475</v>
      </c>
      <c r="S81" s="392"/>
      <c r="T81" s="392"/>
      <c r="U81" s="392"/>
      <c r="V81" s="392"/>
      <c r="W81" s="392"/>
      <c r="X81" s="392"/>
      <c r="Y81" s="392"/>
      <c r="Z81" s="392"/>
      <c r="AA81" s="392"/>
      <c r="AB81" s="392"/>
      <c r="AC81" s="392"/>
      <c r="AD81" s="392"/>
      <c r="AE81" s="392"/>
      <c r="AF81" s="392"/>
      <c r="AG81" s="392"/>
      <c r="AH81" s="392"/>
      <c r="AI81" s="392"/>
      <c r="AJ81" s="392"/>
    </row>
    <row r="82" spans="1:39">
      <c r="A82" s="203" t="s">
        <v>476</v>
      </c>
      <c r="B82" s="384">
        <f>B17*space_removal!M40/1000000</f>
        <v>0</v>
      </c>
      <c r="C82" s="384">
        <f>C17*space_removal!N40/1000000</f>
        <v>0</v>
      </c>
      <c r="D82" s="384">
        <f>D17*space_removal!O40/1000000</f>
        <v>0</v>
      </c>
      <c r="G82" s="203" t="s">
        <v>476</v>
      </c>
      <c r="H82" s="384">
        <f>space_removal!M40*'building non-electricity (real)'!H17/1000000</f>
        <v>0</v>
      </c>
      <c r="I82" s="384">
        <f>space_removal!N40*'building non-electricity (real)'!I17/1000000</f>
        <v>0</v>
      </c>
      <c r="J82" s="384">
        <f>space_removal!O40*'building non-electricity (real)'!J17/1000000</f>
        <v>0</v>
      </c>
      <c r="M82" s="203" t="s">
        <v>476</v>
      </c>
      <c r="N82" s="384">
        <f>N17*space_removal!M40/1000000</f>
        <v>0</v>
      </c>
      <c r="O82" s="384">
        <f>O17*space_removal!N40/1000000</f>
        <v>0</v>
      </c>
      <c r="P82" s="384">
        <f>P17*space_removal!O40/1000000</f>
        <v>0</v>
      </c>
      <c r="R82" s="168" t="s">
        <v>476</v>
      </c>
      <c r="S82" s="392"/>
      <c r="T82" s="392"/>
      <c r="U82" s="392"/>
      <c r="V82" s="392"/>
      <c r="W82" s="392"/>
      <c r="X82" s="392"/>
      <c r="Y82" s="392"/>
      <c r="Z82" s="392"/>
      <c r="AA82" s="392"/>
      <c r="AB82" s="392"/>
      <c r="AC82" s="392"/>
      <c r="AD82" s="392"/>
      <c r="AE82" s="392"/>
      <c r="AF82" s="392"/>
      <c r="AG82" s="392"/>
      <c r="AH82" s="392"/>
      <c r="AI82" s="392"/>
      <c r="AJ82" s="392"/>
    </row>
    <row r="83" spans="1:39" ht="17.25" customHeight="1" thickBot="1">
      <c r="S83" s="367">
        <f t="shared" ref="S83:AG83" si="71">SUM(S68:S82)</f>
        <v>0</v>
      </c>
      <c r="T83" s="367">
        <f t="shared" si="71"/>
        <v>0</v>
      </c>
      <c r="U83" s="367">
        <f t="shared" si="71"/>
        <v>0</v>
      </c>
      <c r="V83" s="367">
        <f t="shared" si="71"/>
        <v>4.8432060494165317</v>
      </c>
      <c r="W83" s="367">
        <f t="shared" si="71"/>
        <v>2.4685300091460798</v>
      </c>
      <c r="X83" s="367">
        <f t="shared" si="71"/>
        <v>1.0353343050200177</v>
      </c>
      <c r="Y83" s="367">
        <f t="shared" si="71"/>
        <v>30.4889595225759</v>
      </c>
      <c r="Z83" s="367">
        <f t="shared" si="71"/>
        <v>60.449366404403825</v>
      </c>
      <c r="AA83" s="367">
        <f t="shared" si="71"/>
        <v>11.539911446650612</v>
      </c>
      <c r="AB83" s="367">
        <f t="shared" si="71"/>
        <v>0.98876296591878721</v>
      </c>
      <c r="AC83" s="367">
        <f t="shared" si="71"/>
        <v>28.83191513458911</v>
      </c>
      <c r="AD83" s="367">
        <f t="shared" si="71"/>
        <v>3.9647843389752704</v>
      </c>
      <c r="AE83" s="367">
        <f t="shared" si="71"/>
        <v>1.5246456603541327</v>
      </c>
      <c r="AF83" s="367">
        <f t="shared" si="71"/>
        <v>0</v>
      </c>
      <c r="AG83" s="367">
        <f t="shared" si="71"/>
        <v>0.48890255913782338</v>
      </c>
      <c r="AK83" s="367">
        <f>SUM(AK68:AK82)</f>
        <v>39.892359927988004</v>
      </c>
      <c r="AL83" s="367">
        <f>SUM(AL68:AL82)</f>
        <v>95.921925763369302</v>
      </c>
      <c r="AM83" s="367">
        <f>SUM(AM68:AM82)</f>
        <v>17.7324179461508</v>
      </c>
    </row>
    <row r="84" spans="1:39" ht="50.25" customHeight="1" thickBot="1">
      <c r="Q84" s="222" t="s">
        <v>547</v>
      </c>
      <c r="R84" s="223">
        <f>Residential_building!C58</f>
        <v>0.2</v>
      </c>
      <c r="S84" s="367">
        <f>S83-S83*$R$84</f>
        <v>0</v>
      </c>
      <c r="T84" s="367">
        <f>T83-T83*$R$84</f>
        <v>0</v>
      </c>
      <c r="U84" s="367">
        <f>U83-U83*$R$84</f>
        <v>0</v>
      </c>
      <c r="V84" s="367"/>
      <c r="W84" s="367"/>
      <c r="X84" s="367"/>
      <c r="Y84" s="367">
        <f>Y83-Y83*$R$84</f>
        <v>24.39116761806072</v>
      </c>
      <c r="Z84" s="367">
        <f>Z83-Z83*$R$84</f>
        <v>48.359493123523059</v>
      </c>
      <c r="AA84" s="367">
        <f>AA83-AA83*$R$84</f>
        <v>9.23192915732049</v>
      </c>
      <c r="AB84" s="367"/>
      <c r="AC84" s="367"/>
      <c r="AD84" s="367"/>
      <c r="AE84" s="367"/>
      <c r="AF84" s="367">
        <f>AF83-AF83*$R$84</f>
        <v>0</v>
      </c>
      <c r="AG84" s="367"/>
    </row>
    <row r="86" spans="1:39">
      <c r="A86" s="143">
        <v>2035</v>
      </c>
      <c r="B86" s="143" t="s">
        <v>459</v>
      </c>
      <c r="H86" s="143" t="s">
        <v>525</v>
      </c>
      <c r="N86" s="143" t="s">
        <v>312</v>
      </c>
      <c r="Q86" s="143">
        <v>2035</v>
      </c>
      <c r="R86" s="165" t="s">
        <v>539</v>
      </c>
      <c r="S86" s="596" t="s">
        <v>528</v>
      </c>
      <c r="T86" s="580"/>
      <c r="U86" s="597"/>
      <c r="V86" s="596" t="s">
        <v>529</v>
      </c>
      <c r="W86" s="580"/>
      <c r="X86" s="597"/>
      <c r="Y86" s="596" t="s">
        <v>480</v>
      </c>
      <c r="Z86" s="580"/>
      <c r="AA86" s="597"/>
      <c r="AB86" s="596" t="s">
        <v>481</v>
      </c>
      <c r="AC86" s="580"/>
      <c r="AD86" s="597"/>
      <c r="AE86" s="598" t="s">
        <v>530</v>
      </c>
      <c r="AF86" s="583"/>
      <c r="AG86" s="599"/>
      <c r="AH86" s="216" t="s">
        <v>312</v>
      </c>
      <c r="AI86" s="216"/>
      <c r="AJ86" s="216"/>
      <c r="AK86" s="143" t="s">
        <v>537</v>
      </c>
    </row>
    <row r="87" spans="1:39">
      <c r="A87" s="143" t="s">
        <v>281</v>
      </c>
      <c r="B87" s="143" t="s">
        <v>453</v>
      </c>
      <c r="C87" s="143" t="s">
        <v>454</v>
      </c>
      <c r="D87" s="143" t="s">
        <v>455</v>
      </c>
      <c r="H87" s="143" t="s">
        <v>453</v>
      </c>
      <c r="I87" s="143" t="s">
        <v>454</v>
      </c>
      <c r="J87" s="143" t="s">
        <v>455</v>
      </c>
      <c r="N87" s="143" t="s">
        <v>453</v>
      </c>
      <c r="O87" s="143" t="s">
        <v>454</v>
      </c>
      <c r="P87" s="143" t="s">
        <v>455</v>
      </c>
      <c r="R87" s="165"/>
      <c r="S87" s="165" t="s">
        <v>453</v>
      </c>
      <c r="T87" s="165" t="s">
        <v>454</v>
      </c>
      <c r="U87" s="165" t="s">
        <v>455</v>
      </c>
      <c r="V87" s="165" t="s">
        <v>453</v>
      </c>
      <c r="W87" s="165" t="s">
        <v>454</v>
      </c>
      <c r="X87" s="165" t="s">
        <v>455</v>
      </c>
      <c r="Y87" s="165" t="s">
        <v>453</v>
      </c>
      <c r="Z87" s="165" t="s">
        <v>454</v>
      </c>
      <c r="AA87" s="165" t="s">
        <v>455</v>
      </c>
      <c r="AB87" s="165" t="s">
        <v>453</v>
      </c>
      <c r="AC87" s="165" t="s">
        <v>454</v>
      </c>
      <c r="AD87" s="165" t="s">
        <v>455</v>
      </c>
      <c r="AE87" s="165" t="s">
        <v>453</v>
      </c>
      <c r="AF87" s="165" t="s">
        <v>454</v>
      </c>
      <c r="AG87" s="165" t="s">
        <v>455</v>
      </c>
      <c r="AH87" s="168" t="s">
        <v>453</v>
      </c>
      <c r="AI87" s="168" t="s">
        <v>454</v>
      </c>
      <c r="AJ87" s="168" t="s">
        <v>455</v>
      </c>
      <c r="AK87" s="165" t="s">
        <v>453</v>
      </c>
      <c r="AL87" s="165" t="s">
        <v>454</v>
      </c>
      <c r="AM87" s="165" t="s">
        <v>455</v>
      </c>
    </row>
    <row r="88" spans="1:39">
      <c r="A88" s="186" t="s">
        <v>461</v>
      </c>
      <c r="B88" s="384">
        <f>B3*space_removal!M48/1000000</f>
        <v>0</v>
      </c>
      <c r="C88" s="384">
        <f>C3*space_removal!N48/1000000</f>
        <v>0</v>
      </c>
      <c r="D88" s="384">
        <f>D3*space_removal!O48/1000000</f>
        <v>0</v>
      </c>
      <c r="G88" s="186" t="s">
        <v>461</v>
      </c>
      <c r="H88" s="384">
        <f>H3*space_removal!M48/1000000</f>
        <v>0</v>
      </c>
      <c r="I88" s="384">
        <f>I3*space_removal!N48/1000000</f>
        <v>0</v>
      </c>
      <c r="J88" s="384">
        <f>J3*space_removal!O48/1000000</f>
        <v>0</v>
      </c>
      <c r="M88" s="186" t="s">
        <v>461</v>
      </c>
      <c r="N88" s="384">
        <f>N3*space_removal!M48/1000000</f>
        <v>0</v>
      </c>
      <c r="O88" s="384">
        <f>O3*space_removal!N48/1000000</f>
        <v>0</v>
      </c>
      <c r="P88" s="384">
        <f>P3*space_removal!O48/1000000</f>
        <v>0</v>
      </c>
      <c r="R88" s="219" t="s">
        <v>461</v>
      </c>
      <c r="S88" s="393">
        <f t="shared" ref="S88:U94" si="72">H88*S11*(1-$R$104)</f>
        <v>0</v>
      </c>
      <c r="T88" s="393">
        <f t="shared" si="72"/>
        <v>0</v>
      </c>
      <c r="U88" s="393">
        <f t="shared" si="72"/>
        <v>0</v>
      </c>
      <c r="V88" s="393">
        <f t="shared" ref="V88:X94" si="73">H88*V11*(1-$R$104)</f>
        <v>0</v>
      </c>
      <c r="W88" s="393">
        <f t="shared" si="73"/>
        <v>0</v>
      </c>
      <c r="X88" s="393">
        <f t="shared" si="73"/>
        <v>0</v>
      </c>
      <c r="Y88" s="393">
        <f t="shared" ref="Y88:AA94" si="74">H88*Y11*(1-$R$104)</f>
        <v>0</v>
      </c>
      <c r="Z88" s="393">
        <f t="shared" si="74"/>
        <v>0</v>
      </c>
      <c r="AA88" s="393">
        <f t="shared" si="74"/>
        <v>0</v>
      </c>
      <c r="AB88" s="393">
        <f t="shared" ref="AB88:AD94" si="75">H88*AB11+H88*$R$104*AB$23</f>
        <v>0</v>
      </c>
      <c r="AC88" s="393">
        <f t="shared" si="75"/>
        <v>0</v>
      </c>
      <c r="AD88" s="393">
        <f t="shared" si="75"/>
        <v>0</v>
      </c>
      <c r="AE88" s="391">
        <f t="shared" ref="AE88:AE99" si="76">H88*AE11</f>
        <v>0</v>
      </c>
      <c r="AF88" s="391">
        <f t="shared" ref="AF88:AF99" si="77">I88*AF11</f>
        <v>0</v>
      </c>
      <c r="AG88" s="391">
        <f t="shared" ref="AG88:AG99" si="78">J88*AG11</f>
        <v>0</v>
      </c>
      <c r="AH88" s="393">
        <f t="shared" ref="AH88:AJ94" si="79">H88*AH11/$AJ$8+H88*$R$104*AH$23/$AJ$8</f>
        <v>0</v>
      </c>
      <c r="AI88" s="393">
        <f t="shared" si="79"/>
        <v>0</v>
      </c>
      <c r="AJ88" s="393">
        <f t="shared" si="79"/>
        <v>0</v>
      </c>
      <c r="AK88" s="367">
        <f t="shared" ref="AK88:AK102" si="80">SUM(S88,V88,Y88,AB88,AE88,AH88)</f>
        <v>0</v>
      </c>
      <c r="AL88" s="367">
        <f t="shared" ref="AL88:AL102" si="81">SUM(T88,W88,Z88,AC88,AF88,AI88)</f>
        <v>0</v>
      </c>
      <c r="AM88" s="212">
        <f t="shared" ref="AM88:AM102" si="82">SUM(U88,X88,AA88,AD88,AG88,AJ88)</f>
        <v>0</v>
      </c>
    </row>
    <row r="89" spans="1:39">
      <c r="A89" s="143" t="s">
        <v>462</v>
      </c>
      <c r="B89" s="384">
        <f>B4*space_removal!M49/1000000</f>
        <v>0</v>
      </c>
      <c r="C89" s="384">
        <f>C4*space_removal!N49/1000000</f>
        <v>0</v>
      </c>
      <c r="D89" s="384">
        <f>D4*space_removal!O49/1000000</f>
        <v>0</v>
      </c>
      <c r="G89" s="143" t="s">
        <v>462</v>
      </c>
      <c r="H89" s="384">
        <f>H4*space_removal!M49/1000000</f>
        <v>0</v>
      </c>
      <c r="I89" s="384">
        <f>I4*space_removal!N49/1000000</f>
        <v>0</v>
      </c>
      <c r="J89" s="384">
        <f>J4*space_removal!O49/1000000</f>
        <v>0</v>
      </c>
      <c r="M89" s="143" t="s">
        <v>462</v>
      </c>
      <c r="N89" s="384">
        <f>N4*space_removal!M49/1000000</f>
        <v>0</v>
      </c>
      <c r="O89" s="384">
        <f>O4*space_removal!N49/1000000</f>
        <v>0</v>
      </c>
      <c r="P89" s="384">
        <f>P4*space_removal!O49/1000000</f>
        <v>0</v>
      </c>
      <c r="R89" s="165" t="s">
        <v>462</v>
      </c>
      <c r="S89" s="393">
        <f t="shared" si="72"/>
        <v>0</v>
      </c>
      <c r="T89" s="393">
        <f t="shared" si="72"/>
        <v>0</v>
      </c>
      <c r="U89" s="393">
        <f t="shared" si="72"/>
        <v>0</v>
      </c>
      <c r="V89" s="393">
        <f t="shared" si="73"/>
        <v>0</v>
      </c>
      <c r="W89" s="393">
        <f t="shared" si="73"/>
        <v>0</v>
      </c>
      <c r="X89" s="393">
        <f t="shared" si="73"/>
        <v>0</v>
      </c>
      <c r="Y89" s="393">
        <f t="shared" si="74"/>
        <v>0</v>
      </c>
      <c r="Z89" s="393">
        <f t="shared" si="74"/>
        <v>0</v>
      </c>
      <c r="AA89" s="393">
        <f t="shared" si="74"/>
        <v>0</v>
      </c>
      <c r="AB89" s="393">
        <f t="shared" si="75"/>
        <v>0</v>
      </c>
      <c r="AC89" s="393">
        <f t="shared" si="75"/>
        <v>0</v>
      </c>
      <c r="AD89" s="393">
        <f t="shared" si="75"/>
        <v>0</v>
      </c>
      <c r="AE89" s="391">
        <f t="shared" si="76"/>
        <v>0</v>
      </c>
      <c r="AF89" s="391">
        <f t="shared" si="77"/>
        <v>0</v>
      </c>
      <c r="AG89" s="391">
        <f t="shared" si="78"/>
        <v>0</v>
      </c>
      <c r="AH89" s="393">
        <f t="shared" si="79"/>
        <v>0</v>
      </c>
      <c r="AI89" s="393">
        <f t="shared" si="79"/>
        <v>0</v>
      </c>
      <c r="AJ89" s="393">
        <f t="shared" si="79"/>
        <v>0</v>
      </c>
      <c r="AK89" s="367">
        <f t="shared" si="80"/>
        <v>0</v>
      </c>
      <c r="AL89" s="367">
        <f t="shared" si="81"/>
        <v>0</v>
      </c>
      <c r="AM89" s="212">
        <f t="shared" si="82"/>
        <v>0</v>
      </c>
    </row>
    <row r="90" spans="1:39">
      <c r="A90" s="143" t="s">
        <v>463</v>
      </c>
      <c r="B90" s="384">
        <f>B5*space_removal!M50/1000000</f>
        <v>0</v>
      </c>
      <c r="C90" s="384">
        <f>C5*space_removal!N50/1000000</f>
        <v>0</v>
      </c>
      <c r="D90" s="384">
        <f>D5*space_removal!O50/1000000</f>
        <v>0</v>
      </c>
      <c r="G90" s="143" t="s">
        <v>463</v>
      </c>
      <c r="H90" s="384">
        <f>H5*space_removal!M50/1000000</f>
        <v>0</v>
      </c>
      <c r="I90" s="384">
        <f>I5*space_removal!N50/1000000</f>
        <v>0</v>
      </c>
      <c r="J90" s="384">
        <f>J5*space_removal!O50/1000000</f>
        <v>0</v>
      </c>
      <c r="M90" s="143" t="s">
        <v>463</v>
      </c>
      <c r="N90" s="384">
        <f>N5*space_removal!M50/1000000</f>
        <v>0</v>
      </c>
      <c r="O90" s="384">
        <f>O5*space_removal!N50/1000000</f>
        <v>0</v>
      </c>
      <c r="P90" s="384">
        <f>P5*space_removal!O50/1000000</f>
        <v>0</v>
      </c>
      <c r="R90" s="165" t="s">
        <v>463</v>
      </c>
      <c r="S90" s="393">
        <f t="shared" si="72"/>
        <v>0</v>
      </c>
      <c r="T90" s="393">
        <f t="shared" si="72"/>
        <v>0</v>
      </c>
      <c r="U90" s="393">
        <f t="shared" si="72"/>
        <v>0</v>
      </c>
      <c r="V90" s="393">
        <f t="shared" si="73"/>
        <v>0</v>
      </c>
      <c r="W90" s="393">
        <f t="shared" si="73"/>
        <v>0</v>
      </c>
      <c r="X90" s="393">
        <f t="shared" si="73"/>
        <v>0</v>
      </c>
      <c r="Y90" s="393">
        <f t="shared" si="74"/>
        <v>0</v>
      </c>
      <c r="Z90" s="393">
        <f t="shared" si="74"/>
        <v>0</v>
      </c>
      <c r="AA90" s="393">
        <f t="shared" si="74"/>
        <v>0</v>
      </c>
      <c r="AB90" s="393">
        <f t="shared" si="75"/>
        <v>0</v>
      </c>
      <c r="AC90" s="393">
        <f t="shared" si="75"/>
        <v>0</v>
      </c>
      <c r="AD90" s="393">
        <f t="shared" si="75"/>
        <v>0</v>
      </c>
      <c r="AE90" s="391">
        <f t="shared" si="76"/>
        <v>0</v>
      </c>
      <c r="AF90" s="391">
        <f t="shared" si="77"/>
        <v>0</v>
      </c>
      <c r="AG90" s="391">
        <f t="shared" si="78"/>
        <v>0</v>
      </c>
      <c r="AH90" s="393">
        <f t="shared" si="79"/>
        <v>0</v>
      </c>
      <c r="AI90" s="393">
        <f t="shared" si="79"/>
        <v>0</v>
      </c>
      <c r="AJ90" s="393">
        <f t="shared" si="79"/>
        <v>0</v>
      </c>
      <c r="AK90" s="367">
        <f t="shared" si="80"/>
        <v>0</v>
      </c>
      <c r="AL90" s="367">
        <f t="shared" si="81"/>
        <v>0</v>
      </c>
      <c r="AM90" s="212">
        <f t="shared" si="82"/>
        <v>0</v>
      </c>
    </row>
    <row r="91" spans="1:39">
      <c r="A91" s="143" t="s">
        <v>464</v>
      </c>
      <c r="B91" s="384">
        <f>B6*space_removal!M51/1000000</f>
        <v>0</v>
      </c>
      <c r="C91" s="384">
        <f>C6*space_removal!N51/1000000</f>
        <v>0</v>
      </c>
      <c r="D91" s="384">
        <f>D6*space_removal!O51/1000000</f>
        <v>0</v>
      </c>
      <c r="G91" s="143" t="s">
        <v>464</v>
      </c>
      <c r="H91" s="384">
        <f>H6*space_removal!M51/1000000</f>
        <v>0</v>
      </c>
      <c r="I91" s="384">
        <f>I6*space_removal!N51/1000000</f>
        <v>0</v>
      </c>
      <c r="J91" s="384">
        <f>J6*space_removal!O51/1000000</f>
        <v>0</v>
      </c>
      <c r="M91" s="143" t="s">
        <v>464</v>
      </c>
      <c r="N91" s="384">
        <f>N6*space_removal!M51/1000000</f>
        <v>0</v>
      </c>
      <c r="O91" s="384">
        <f>O6*space_removal!N51/1000000</f>
        <v>0</v>
      </c>
      <c r="P91" s="384">
        <f>P6*space_removal!O51/1000000</f>
        <v>0</v>
      </c>
      <c r="R91" s="165" t="s">
        <v>464</v>
      </c>
      <c r="S91" s="393">
        <f t="shared" si="72"/>
        <v>0</v>
      </c>
      <c r="T91" s="393">
        <f t="shared" si="72"/>
        <v>0</v>
      </c>
      <c r="U91" s="393">
        <f t="shared" si="72"/>
        <v>0</v>
      </c>
      <c r="V91" s="393">
        <f t="shared" si="73"/>
        <v>0</v>
      </c>
      <c r="W91" s="393">
        <f t="shared" si="73"/>
        <v>0</v>
      </c>
      <c r="X91" s="393">
        <f t="shared" si="73"/>
        <v>0</v>
      </c>
      <c r="Y91" s="393">
        <f t="shared" si="74"/>
        <v>0</v>
      </c>
      <c r="Z91" s="393">
        <f t="shared" si="74"/>
        <v>0</v>
      </c>
      <c r="AA91" s="393">
        <f t="shared" si="74"/>
        <v>0</v>
      </c>
      <c r="AB91" s="393">
        <f t="shared" si="75"/>
        <v>0</v>
      </c>
      <c r="AC91" s="393">
        <f t="shared" si="75"/>
        <v>0</v>
      </c>
      <c r="AD91" s="393">
        <f t="shared" si="75"/>
        <v>0</v>
      </c>
      <c r="AE91" s="391">
        <f t="shared" si="76"/>
        <v>0</v>
      </c>
      <c r="AF91" s="391">
        <f t="shared" si="77"/>
        <v>0</v>
      </c>
      <c r="AG91" s="391">
        <f t="shared" si="78"/>
        <v>0</v>
      </c>
      <c r="AH91" s="393">
        <f t="shared" si="79"/>
        <v>0</v>
      </c>
      <c r="AI91" s="393">
        <f t="shared" si="79"/>
        <v>0</v>
      </c>
      <c r="AJ91" s="393">
        <f t="shared" si="79"/>
        <v>0</v>
      </c>
      <c r="AK91" s="367">
        <f t="shared" si="80"/>
        <v>0</v>
      </c>
      <c r="AL91" s="367">
        <f t="shared" si="81"/>
        <v>0</v>
      </c>
      <c r="AM91" s="212">
        <f t="shared" si="82"/>
        <v>0</v>
      </c>
    </row>
    <row r="92" spans="1:39">
      <c r="A92" s="143" t="s">
        <v>465</v>
      </c>
      <c r="B92" s="384">
        <f>B7*space_removal!M52/1000000</f>
        <v>9.4000718658087692</v>
      </c>
      <c r="C92" s="384">
        <f>C7*space_removal!N52/1000000</f>
        <v>8.0530256995355121</v>
      </c>
      <c r="D92" s="384">
        <f>D7*space_removal!O52/1000000</f>
        <v>0.14389007957332675</v>
      </c>
      <c r="G92" s="143" t="s">
        <v>465</v>
      </c>
      <c r="H92" s="384">
        <f>H7*space_removal!M52/1000000</f>
        <v>6.8535270729512705</v>
      </c>
      <c r="I92" s="384">
        <f>I7*space_removal!N52/1000000</f>
        <v>5.8032549095506631</v>
      </c>
      <c r="J92" s="384">
        <f>J7*space_removal!O52/1000000</f>
        <v>0.10596055775646553</v>
      </c>
      <c r="M92" s="143" t="s">
        <v>465</v>
      </c>
      <c r="N92" s="384">
        <f>N7*space_removal!M52/1000000</f>
        <v>2.5465447928574991</v>
      </c>
      <c r="O92" s="384">
        <f>O7*space_removal!N52/1000000</f>
        <v>2.2497707899848494</v>
      </c>
      <c r="P92" s="384">
        <f>P7*space_removal!O52/1000000</f>
        <v>3.7929521816861225E-2</v>
      </c>
      <c r="R92" s="165" t="s">
        <v>465</v>
      </c>
      <c r="S92" s="393">
        <f t="shared" si="72"/>
        <v>0</v>
      </c>
      <c r="T92" s="393">
        <f t="shared" si="72"/>
        <v>0</v>
      </c>
      <c r="U92" s="393">
        <f t="shared" si="72"/>
        <v>0</v>
      </c>
      <c r="V92" s="393">
        <f t="shared" si="73"/>
        <v>1.1993672377664724</v>
      </c>
      <c r="W92" s="393">
        <f t="shared" si="73"/>
        <v>0.43524411821629971</v>
      </c>
      <c r="X92" s="393">
        <f t="shared" si="73"/>
        <v>2.0662308762510777E-2</v>
      </c>
      <c r="Y92" s="393">
        <f t="shared" si="74"/>
        <v>2.0560581218853811</v>
      </c>
      <c r="Z92" s="393">
        <f t="shared" si="74"/>
        <v>2.0311392183427319</v>
      </c>
      <c r="AA92" s="393">
        <f t="shared" si="74"/>
        <v>2.4370928283987073E-2</v>
      </c>
      <c r="AB92" s="393">
        <f t="shared" si="75"/>
        <v>0.34267635364756355</v>
      </c>
      <c r="AC92" s="393">
        <f t="shared" si="75"/>
        <v>1.7409764728651989</v>
      </c>
      <c r="AD92" s="393">
        <f t="shared" si="75"/>
        <v>2.1192111551293108E-2</v>
      </c>
      <c r="AE92" s="391">
        <f t="shared" si="76"/>
        <v>0.34267635364756355</v>
      </c>
      <c r="AF92" s="391">
        <f t="shared" si="77"/>
        <v>0</v>
      </c>
      <c r="AG92" s="391">
        <f t="shared" si="78"/>
        <v>5.298027887823277E-3</v>
      </c>
      <c r="AH92" s="393">
        <f t="shared" si="79"/>
        <v>0.88116776652230622</v>
      </c>
      <c r="AI92" s="393">
        <f t="shared" si="79"/>
        <v>0.58032549095506625</v>
      </c>
      <c r="AJ92" s="393">
        <f t="shared" si="79"/>
        <v>1.2109778029310347E-2</v>
      </c>
      <c r="AK92" s="367">
        <f t="shared" si="80"/>
        <v>4.8219458334692868</v>
      </c>
      <c r="AL92" s="367">
        <f t="shared" si="81"/>
        <v>4.7876853003792972</v>
      </c>
      <c r="AM92" s="212">
        <f t="shared" si="82"/>
        <v>8.363315451492459E-2</v>
      </c>
    </row>
    <row r="93" spans="1:39">
      <c r="A93" s="143" t="s">
        <v>466</v>
      </c>
      <c r="B93" s="384">
        <f>B8*space_removal!M53/1000000</f>
        <v>7.7893439999999998</v>
      </c>
      <c r="C93" s="384">
        <f>C8*space_removal!N53/1000000</f>
        <v>24.081541999999999</v>
      </c>
      <c r="D93" s="384">
        <f>D8*space_removal!O53/1000000</f>
        <v>4.4308034999999997</v>
      </c>
      <c r="G93" s="143" t="s">
        <v>466</v>
      </c>
      <c r="H93" s="384">
        <f>H8*space_removal!M53/1000000</f>
        <v>5.6520239999999999</v>
      </c>
      <c r="I93" s="384">
        <f>I8*space_removal!N53/1000000</f>
        <v>17.252448000000001</v>
      </c>
      <c r="J93" s="384">
        <f>J8*space_removal!O53/1000000</f>
        <v>3.2042834999999998</v>
      </c>
      <c r="M93" s="143" t="s">
        <v>466</v>
      </c>
      <c r="N93" s="384">
        <f>N8*space_removal!M53/1000000</f>
        <v>2.1373199999999999</v>
      </c>
      <c r="O93" s="384">
        <f>O8*space_removal!N53/1000000</f>
        <v>6.8290940000000004</v>
      </c>
      <c r="P93" s="384">
        <f>P8*space_removal!O53/1000000</f>
        <v>1.2265200000000001</v>
      </c>
      <c r="R93" s="165" t="s">
        <v>466</v>
      </c>
      <c r="S93" s="393">
        <f t="shared" si="72"/>
        <v>0</v>
      </c>
      <c r="T93" s="393">
        <f t="shared" si="72"/>
        <v>0</v>
      </c>
      <c r="U93" s="393">
        <f t="shared" si="72"/>
        <v>0</v>
      </c>
      <c r="V93" s="393">
        <f t="shared" si="73"/>
        <v>0</v>
      </c>
      <c r="W93" s="393">
        <f t="shared" si="73"/>
        <v>0</v>
      </c>
      <c r="X93" s="393">
        <f t="shared" si="73"/>
        <v>0</v>
      </c>
      <c r="Y93" s="393">
        <f t="shared" si="74"/>
        <v>2.6847113999999999</v>
      </c>
      <c r="Z93" s="393">
        <f t="shared" si="74"/>
        <v>6.900979200000001</v>
      </c>
      <c r="AA93" s="393">
        <f t="shared" si="74"/>
        <v>1.2817134000000001</v>
      </c>
      <c r="AB93" s="393">
        <f t="shared" si="75"/>
        <v>0.2826012</v>
      </c>
      <c r="AC93" s="393">
        <f t="shared" si="75"/>
        <v>6.0383568000000007</v>
      </c>
      <c r="AD93" s="393">
        <f t="shared" si="75"/>
        <v>0.80107087499999996</v>
      </c>
      <c r="AE93" s="391">
        <f t="shared" si="76"/>
        <v>0.2826012</v>
      </c>
      <c r="AF93" s="391">
        <f t="shared" si="77"/>
        <v>0</v>
      </c>
      <c r="AG93" s="391">
        <f t="shared" si="78"/>
        <v>0.16021417500000001</v>
      </c>
      <c r="AH93" s="393">
        <f t="shared" si="79"/>
        <v>0.72668880000000002</v>
      </c>
      <c r="AI93" s="393">
        <f t="shared" si="79"/>
        <v>1.7252448</v>
      </c>
      <c r="AJ93" s="393">
        <f t="shared" si="79"/>
        <v>0.36620382857142858</v>
      </c>
      <c r="AK93" s="367">
        <f t="shared" si="80"/>
        <v>3.9766025999999997</v>
      </c>
      <c r="AL93" s="367">
        <f t="shared" si="81"/>
        <v>14.664580800000001</v>
      </c>
      <c r="AM93" s="212">
        <f t="shared" si="82"/>
        <v>2.6092022785714284</v>
      </c>
    </row>
    <row r="94" spans="1:39">
      <c r="A94" s="143" t="s">
        <v>467</v>
      </c>
      <c r="B94" s="384">
        <f>B9*space_removal!M54/1000000</f>
        <v>7.7893439999999998</v>
      </c>
      <c r="C94" s="384">
        <f>C9*space_removal!N54/1000000</f>
        <v>24.081541999999999</v>
      </c>
      <c r="D94" s="384">
        <f>D9*space_removal!O54/1000000</f>
        <v>4.4308034999999997</v>
      </c>
      <c r="G94" s="143" t="s">
        <v>467</v>
      </c>
      <c r="H94" s="384">
        <f>H9*space_removal!M54/1000000</f>
        <v>5.6995199999999997</v>
      </c>
      <c r="I94" s="384">
        <f>I9*space_removal!N54/1000000</f>
        <v>17.252448000000001</v>
      </c>
      <c r="J94" s="384">
        <f>J9*space_removal!O54/1000000</f>
        <v>3.2553885</v>
      </c>
      <c r="M94" s="143" t="s">
        <v>467</v>
      </c>
      <c r="N94" s="384">
        <f>N9*space_removal!M54/1000000</f>
        <v>2.0898240000000001</v>
      </c>
      <c r="O94" s="384">
        <f>O9*space_removal!N54/1000000</f>
        <v>6.8290940000000004</v>
      </c>
      <c r="P94" s="384">
        <f>P9*space_removal!O54/1000000</f>
        <v>1.1754150000000001</v>
      </c>
      <c r="R94" s="165" t="s">
        <v>467</v>
      </c>
      <c r="S94" s="393">
        <f t="shared" si="72"/>
        <v>0</v>
      </c>
      <c r="T94" s="393">
        <f t="shared" si="72"/>
        <v>0</v>
      </c>
      <c r="U94" s="393">
        <f t="shared" si="72"/>
        <v>0</v>
      </c>
      <c r="V94" s="393">
        <f t="shared" si="73"/>
        <v>0</v>
      </c>
      <c r="W94" s="393">
        <f t="shared" si="73"/>
        <v>0</v>
      </c>
      <c r="X94" s="393">
        <f t="shared" si="73"/>
        <v>0</v>
      </c>
      <c r="Y94" s="393">
        <f t="shared" si="74"/>
        <v>2.7072719999999997</v>
      </c>
      <c r="Z94" s="393">
        <f t="shared" si="74"/>
        <v>6.4696680000000004</v>
      </c>
      <c r="AA94" s="393">
        <f t="shared" si="74"/>
        <v>1.2207706875</v>
      </c>
      <c r="AB94" s="393">
        <f t="shared" si="75"/>
        <v>0.28497600000000001</v>
      </c>
      <c r="AC94" s="393">
        <f t="shared" si="75"/>
        <v>6.9009792000000001</v>
      </c>
      <c r="AD94" s="393">
        <f t="shared" si="75"/>
        <v>0.97661655000000014</v>
      </c>
      <c r="AE94" s="391">
        <f t="shared" si="76"/>
        <v>0.28497600000000001</v>
      </c>
      <c r="AF94" s="391">
        <f t="shared" si="77"/>
        <v>0</v>
      </c>
      <c r="AG94" s="391">
        <f t="shared" si="78"/>
        <v>0.16276942500000002</v>
      </c>
      <c r="AH94" s="393">
        <f t="shared" si="79"/>
        <v>0.73279542857142854</v>
      </c>
      <c r="AI94" s="393">
        <f t="shared" si="79"/>
        <v>1.7252448</v>
      </c>
      <c r="AJ94" s="393">
        <f t="shared" si="79"/>
        <v>0.37204440000000005</v>
      </c>
      <c r="AK94" s="367">
        <f t="shared" si="80"/>
        <v>4.0100194285714279</v>
      </c>
      <c r="AL94" s="367">
        <f t="shared" si="81"/>
        <v>15.095892000000001</v>
      </c>
      <c r="AM94" s="212">
        <f t="shared" si="82"/>
        <v>2.7322010625000002</v>
      </c>
    </row>
    <row r="95" spans="1:39">
      <c r="A95" s="143" t="s">
        <v>468</v>
      </c>
      <c r="B95" s="384">
        <f>B10*space_removal!M55/1000000</f>
        <v>8.3172647010717711</v>
      </c>
      <c r="C95" s="384">
        <f>C10*space_removal!N55/1000000</f>
        <v>20.911119956997123</v>
      </c>
      <c r="D95" s="384">
        <f>D10*space_removal!O55/1000000</f>
        <v>4.7196631710731234</v>
      </c>
      <c r="G95" s="143" t="s">
        <v>468</v>
      </c>
      <c r="H95" s="384">
        <f>H10*space_removal!M55/1000000</f>
        <v>5.9329821534311966</v>
      </c>
      <c r="I95" s="384">
        <f>I10*space_removal!N55/1000000</f>
        <v>14.450773954022401</v>
      </c>
      <c r="J95" s="384">
        <f>J10*space_removal!O55/1000000</f>
        <v>3.4324823062349989</v>
      </c>
      <c r="M95" s="143" t="s">
        <v>468</v>
      </c>
      <c r="N95" s="384">
        <f>N10*space_removal!M55/1000000</f>
        <v>2.3842825476405745</v>
      </c>
      <c r="O95" s="384">
        <f>O10*space_removal!N55/1000000</f>
        <v>6.4603460029747204</v>
      </c>
      <c r="P95" s="384">
        <f>P10*space_removal!O55/1000000</f>
        <v>1.2871808648381247</v>
      </c>
      <c r="R95" s="165" t="s">
        <v>468</v>
      </c>
      <c r="S95" s="391">
        <f t="shared" ref="S95:U99" si="83">H95*S18</f>
        <v>0</v>
      </c>
      <c r="T95" s="391">
        <f t="shared" si="83"/>
        <v>0</v>
      </c>
      <c r="U95" s="391">
        <f t="shared" si="83"/>
        <v>0</v>
      </c>
      <c r="V95" s="391">
        <f t="shared" ref="V95:X99" si="84">H95*V18</f>
        <v>0</v>
      </c>
      <c r="W95" s="391">
        <f t="shared" si="84"/>
        <v>0</v>
      </c>
      <c r="X95" s="391">
        <f t="shared" si="84"/>
        <v>0</v>
      </c>
      <c r="Y95" s="391">
        <f t="shared" ref="Y95:AA99" si="85">H95*Y18</f>
        <v>5.9329821534311966</v>
      </c>
      <c r="Z95" s="391">
        <f t="shared" si="85"/>
        <v>10.11554176781568</v>
      </c>
      <c r="AA95" s="391">
        <f t="shared" si="85"/>
        <v>2.5743617296762493</v>
      </c>
      <c r="AB95" s="391">
        <f t="shared" ref="AB95:AD99" si="86">H95*AB18</f>
        <v>0</v>
      </c>
      <c r="AC95" s="391">
        <f t="shared" si="86"/>
        <v>4.3352321862067198</v>
      </c>
      <c r="AD95" s="391">
        <f t="shared" si="86"/>
        <v>0.85812057655874974</v>
      </c>
      <c r="AE95" s="391">
        <f t="shared" si="76"/>
        <v>0</v>
      </c>
      <c r="AF95" s="391">
        <f t="shared" si="77"/>
        <v>0</v>
      </c>
      <c r="AG95" s="391">
        <f t="shared" si="78"/>
        <v>0</v>
      </c>
      <c r="AH95" s="391">
        <f t="shared" ref="AH95:AJ99" si="87">H95*AH18/$AJ$8</f>
        <v>0</v>
      </c>
      <c r="AI95" s="391">
        <f t="shared" si="87"/>
        <v>0</v>
      </c>
      <c r="AJ95" s="391">
        <f t="shared" si="87"/>
        <v>0</v>
      </c>
      <c r="AK95" s="367">
        <f t="shared" si="80"/>
        <v>5.9329821534311966</v>
      </c>
      <c r="AL95" s="367">
        <f t="shared" si="81"/>
        <v>14.450773954022399</v>
      </c>
      <c r="AM95" s="212">
        <f t="shared" si="82"/>
        <v>3.4324823062349989</v>
      </c>
    </row>
    <row r="96" spans="1:39">
      <c r="A96" s="143" t="s">
        <v>469</v>
      </c>
      <c r="B96" s="384">
        <f>B11*space_removal!M56/1000000</f>
        <v>8.3172647010717711</v>
      </c>
      <c r="C96" s="384">
        <f>C11*space_removal!N56/1000000</f>
        <v>20.911119956997123</v>
      </c>
      <c r="D96" s="384">
        <f>D11*space_removal!O56/1000000</f>
        <v>4.7196631710731234</v>
      </c>
      <c r="G96" s="143" t="s">
        <v>469</v>
      </c>
      <c r="H96" s="384">
        <f>H11*space_removal!M56/1000000</f>
        <v>5.9884305847716757</v>
      </c>
      <c r="I96" s="384">
        <f>I11*space_removal!N56/1000000</f>
        <v>14.450773954022401</v>
      </c>
      <c r="J96" s="384">
        <f>J11*space_removal!O56/1000000</f>
        <v>3.4324823062349989</v>
      </c>
      <c r="M96" s="143" t="s">
        <v>469</v>
      </c>
      <c r="N96" s="384">
        <f>N11*space_removal!M56/1000000</f>
        <v>2.3288341163000958</v>
      </c>
      <c r="O96" s="384">
        <f>O11*space_removal!N56/1000000</f>
        <v>6.4603460029747204</v>
      </c>
      <c r="P96" s="384">
        <f>P11*space_removal!O56/1000000</f>
        <v>1.2871808648381247</v>
      </c>
      <c r="R96" s="165" t="s">
        <v>469</v>
      </c>
      <c r="S96" s="391">
        <f t="shared" si="83"/>
        <v>0</v>
      </c>
      <c r="T96" s="391">
        <f t="shared" si="83"/>
        <v>0</v>
      </c>
      <c r="U96" s="391">
        <f t="shared" si="83"/>
        <v>0</v>
      </c>
      <c r="V96" s="391">
        <f t="shared" si="84"/>
        <v>0</v>
      </c>
      <c r="W96" s="391">
        <f t="shared" si="84"/>
        <v>0</v>
      </c>
      <c r="X96" s="391">
        <f t="shared" si="84"/>
        <v>0</v>
      </c>
      <c r="Y96" s="391">
        <f t="shared" si="85"/>
        <v>5.9884305847716757</v>
      </c>
      <c r="Z96" s="391">
        <f t="shared" si="85"/>
        <v>9.3930030701145615</v>
      </c>
      <c r="AA96" s="391">
        <f t="shared" si="85"/>
        <v>2.5743617296762493</v>
      </c>
      <c r="AB96" s="391">
        <f t="shared" si="86"/>
        <v>0</v>
      </c>
      <c r="AC96" s="391">
        <f t="shared" si="86"/>
        <v>5.0577708839078399</v>
      </c>
      <c r="AD96" s="391">
        <f t="shared" si="86"/>
        <v>0.85812057655874974</v>
      </c>
      <c r="AE96" s="391">
        <f t="shared" si="76"/>
        <v>0</v>
      </c>
      <c r="AF96" s="391">
        <f t="shared" si="77"/>
        <v>0</v>
      </c>
      <c r="AG96" s="391">
        <f t="shared" si="78"/>
        <v>0</v>
      </c>
      <c r="AH96" s="391">
        <f t="shared" si="87"/>
        <v>0</v>
      </c>
      <c r="AI96" s="391">
        <f t="shared" si="87"/>
        <v>0</v>
      </c>
      <c r="AJ96" s="391">
        <f t="shared" si="87"/>
        <v>0</v>
      </c>
      <c r="AK96" s="367">
        <f t="shared" si="80"/>
        <v>5.9884305847716757</v>
      </c>
      <c r="AL96" s="367">
        <f t="shared" si="81"/>
        <v>14.450773954022402</v>
      </c>
      <c r="AM96" s="212">
        <f t="shared" si="82"/>
        <v>3.4324823062349989</v>
      </c>
    </row>
    <row r="97" spans="1:39">
      <c r="A97" s="209" t="s">
        <v>470</v>
      </c>
      <c r="B97" s="384">
        <f>B12*space_removal!M57/1000000</f>
        <v>5.3639014891328847</v>
      </c>
      <c r="C97" s="384">
        <f>C12*space_removal!N57/1000000</f>
        <v>18.773655211965096</v>
      </c>
      <c r="D97" s="384">
        <f>D12*space_removal!O57/1000000</f>
        <v>2.6819507445664423</v>
      </c>
      <c r="G97" s="209" t="s">
        <v>470</v>
      </c>
      <c r="H97" s="384">
        <f>H12*space_removal!M57/1000000</f>
        <v>2.9441859284796057</v>
      </c>
      <c r="I97" s="384">
        <f>I12*space_removal!N57/1000000</f>
        <v>11.111222603229711</v>
      </c>
      <c r="J97" s="384">
        <f>J12*space_removal!O57/1000000</f>
        <v>1.3856745513593287</v>
      </c>
      <c r="M97" s="209" t="s">
        <v>470</v>
      </c>
      <c r="N97" s="384">
        <f>N12*space_removal!M57/1000000</f>
        <v>2.4197155606532794</v>
      </c>
      <c r="O97" s="384">
        <f>O12*space_removal!N57/1000000</f>
        <v>7.6624326087353838</v>
      </c>
      <c r="P97" s="384">
        <f>P12*space_removal!O57/1000000</f>
        <v>1.2962761932071141</v>
      </c>
      <c r="R97" s="179" t="s">
        <v>470</v>
      </c>
      <c r="S97" s="391">
        <f t="shared" si="83"/>
        <v>0</v>
      </c>
      <c r="T97" s="391">
        <f t="shared" si="83"/>
        <v>0</v>
      </c>
      <c r="U97" s="391">
        <f t="shared" si="83"/>
        <v>0</v>
      </c>
      <c r="V97" s="391">
        <f t="shared" si="84"/>
        <v>0</v>
      </c>
      <c r="W97" s="391">
        <f t="shared" si="84"/>
        <v>0</v>
      </c>
      <c r="X97" s="391">
        <f t="shared" si="84"/>
        <v>0</v>
      </c>
      <c r="Y97" s="391">
        <f t="shared" si="85"/>
        <v>1.4720929642398028</v>
      </c>
      <c r="Z97" s="391">
        <f t="shared" si="85"/>
        <v>4.4444890412918845</v>
      </c>
      <c r="AA97" s="391">
        <f t="shared" si="85"/>
        <v>0.55426982054373153</v>
      </c>
      <c r="AB97" s="391">
        <f t="shared" si="86"/>
        <v>0.29441859284796057</v>
      </c>
      <c r="AC97" s="391">
        <f t="shared" si="86"/>
        <v>3.3333667809689134</v>
      </c>
      <c r="AD97" s="391">
        <f t="shared" si="86"/>
        <v>0.27713491027186576</v>
      </c>
      <c r="AE97" s="391">
        <f t="shared" si="76"/>
        <v>0</v>
      </c>
      <c r="AF97" s="391">
        <f t="shared" si="77"/>
        <v>0</v>
      </c>
      <c r="AG97" s="391">
        <f t="shared" si="78"/>
        <v>0</v>
      </c>
      <c r="AH97" s="391">
        <f t="shared" si="87"/>
        <v>0.33647839182624067</v>
      </c>
      <c r="AI97" s="391">
        <f t="shared" si="87"/>
        <v>0.95239050884826093</v>
      </c>
      <c r="AJ97" s="391">
        <f t="shared" si="87"/>
        <v>0.15836280586963755</v>
      </c>
      <c r="AK97" s="367">
        <f t="shared" si="80"/>
        <v>2.1029899489140043</v>
      </c>
      <c r="AL97" s="367">
        <f t="shared" si="81"/>
        <v>8.7302463311090595</v>
      </c>
      <c r="AM97" s="212">
        <f t="shared" si="82"/>
        <v>0.98976753668523487</v>
      </c>
    </row>
    <row r="98" spans="1:39">
      <c r="A98" s="203" t="s">
        <v>472</v>
      </c>
      <c r="B98" s="384">
        <f>B13*space_removal!M58/1000000</f>
        <v>4.8814437499999999</v>
      </c>
      <c r="C98" s="384">
        <f>C13*space_removal!N58/1000000</f>
        <v>17.085053125000002</v>
      </c>
      <c r="D98" s="384">
        <f>D13*space_removal!O58/1000000</f>
        <v>2.4407218749999999</v>
      </c>
      <c r="G98" s="203" t="s">
        <v>472</v>
      </c>
      <c r="H98" s="384">
        <f>H13*space_removal!M58/1000000</f>
        <v>2.6302367499999999</v>
      </c>
      <c r="I98" s="384">
        <f>I13*space_removal!N58/1000000</f>
        <v>9.9562309583333324</v>
      </c>
      <c r="J98" s="384">
        <f>J13*space_removal!O58/1000000</f>
        <v>1.2347181250000001</v>
      </c>
      <c r="M98" s="203" t="s">
        <v>472</v>
      </c>
      <c r="N98" s="384">
        <f>N13*space_removal!M58/1000000</f>
        <v>2.251207</v>
      </c>
      <c r="O98" s="384">
        <f>O13*space_removal!N58/1000000</f>
        <v>7.1288221666666667</v>
      </c>
      <c r="P98" s="384">
        <f>P13*space_removal!O58/1000000</f>
        <v>1.20600375</v>
      </c>
      <c r="R98" s="168" t="s">
        <v>472</v>
      </c>
      <c r="S98" s="391">
        <f t="shared" si="83"/>
        <v>0</v>
      </c>
      <c r="T98" s="391">
        <f t="shared" si="83"/>
        <v>0</v>
      </c>
      <c r="U98" s="391">
        <f t="shared" si="83"/>
        <v>0</v>
      </c>
      <c r="V98" s="391">
        <f t="shared" si="84"/>
        <v>0</v>
      </c>
      <c r="W98" s="391">
        <f t="shared" si="84"/>
        <v>0</v>
      </c>
      <c r="X98" s="391">
        <f t="shared" si="84"/>
        <v>0</v>
      </c>
      <c r="Y98" s="391">
        <f t="shared" si="85"/>
        <v>0.26302367500000001</v>
      </c>
      <c r="Z98" s="391">
        <f t="shared" si="85"/>
        <v>0.9956230958333333</v>
      </c>
      <c r="AA98" s="391">
        <f t="shared" si="85"/>
        <v>0.12347181250000001</v>
      </c>
      <c r="AB98" s="391">
        <f t="shared" si="86"/>
        <v>0.26302367500000001</v>
      </c>
      <c r="AC98" s="391">
        <f t="shared" si="86"/>
        <v>2.9868692874999998</v>
      </c>
      <c r="AD98" s="391">
        <f t="shared" si="86"/>
        <v>0.24694362500000003</v>
      </c>
      <c r="AE98" s="391">
        <f t="shared" si="76"/>
        <v>0</v>
      </c>
      <c r="AF98" s="391">
        <f t="shared" si="77"/>
        <v>0</v>
      </c>
      <c r="AG98" s="391">
        <f t="shared" si="78"/>
        <v>0</v>
      </c>
      <c r="AH98" s="391">
        <f t="shared" si="87"/>
        <v>0.60119697142857143</v>
      </c>
      <c r="AI98" s="391">
        <f t="shared" si="87"/>
        <v>1.7067824500000002</v>
      </c>
      <c r="AJ98" s="391">
        <f t="shared" si="87"/>
        <v>0.24694362500000003</v>
      </c>
      <c r="AK98" s="367">
        <f t="shared" si="80"/>
        <v>1.1272443214285714</v>
      </c>
      <c r="AL98" s="367">
        <f t="shared" si="81"/>
        <v>5.6892748333333332</v>
      </c>
      <c r="AM98" s="212">
        <f t="shared" si="82"/>
        <v>0.61735906250000006</v>
      </c>
    </row>
    <row r="99" spans="1:39">
      <c r="A99" s="203" t="s">
        <v>473</v>
      </c>
      <c r="B99" s="384">
        <f>B14*space_removal!M59/1000000</f>
        <v>4.0977999999999932</v>
      </c>
      <c r="C99" s="384">
        <f>C14*space_removal!N59/1000000</f>
        <v>14.342299999999971</v>
      </c>
      <c r="D99" s="384">
        <f>D14*space_removal!O59/1000000</f>
        <v>2.0488999999999966</v>
      </c>
      <c r="G99" s="203" t="s">
        <v>473</v>
      </c>
      <c r="H99" s="384">
        <f>H14*space_removal!M59/1000000</f>
        <v>2.1615894999999963</v>
      </c>
      <c r="I99" s="384">
        <f>I14*space_removal!N59/1000000</f>
        <v>8.210966749999983</v>
      </c>
      <c r="J99" s="384">
        <f>J14*space_removal!O59/1000000</f>
        <v>1.0116443749999982</v>
      </c>
      <c r="M99" s="203" t="s">
        <v>473</v>
      </c>
      <c r="N99" s="384">
        <f>N14*space_removal!M59/1000000</f>
        <v>1.9362104999999969</v>
      </c>
      <c r="O99" s="384">
        <f>O14*space_removal!N59/1000000</f>
        <v>6.1313332499999884</v>
      </c>
      <c r="P99" s="384">
        <f>P14*space_removal!O59/1000000</f>
        <v>1.0372556249999982</v>
      </c>
      <c r="R99" s="168" t="s">
        <v>473</v>
      </c>
      <c r="S99" s="391">
        <f t="shared" si="83"/>
        <v>0</v>
      </c>
      <c r="T99" s="391">
        <f t="shared" si="83"/>
        <v>0</v>
      </c>
      <c r="U99" s="391">
        <f t="shared" si="83"/>
        <v>0</v>
      </c>
      <c r="V99" s="391">
        <f t="shared" si="84"/>
        <v>0</v>
      </c>
      <c r="W99" s="391">
        <f t="shared" si="84"/>
        <v>0</v>
      </c>
      <c r="X99" s="391">
        <f t="shared" si="84"/>
        <v>0</v>
      </c>
      <c r="Y99" s="391">
        <f t="shared" si="85"/>
        <v>0</v>
      </c>
      <c r="Z99" s="391">
        <f t="shared" si="85"/>
        <v>0</v>
      </c>
      <c r="AA99" s="391">
        <f t="shared" si="85"/>
        <v>0</v>
      </c>
      <c r="AB99" s="391">
        <f t="shared" si="86"/>
        <v>0.21615894999999963</v>
      </c>
      <c r="AC99" s="391">
        <f t="shared" si="86"/>
        <v>2.4632900249999947</v>
      </c>
      <c r="AD99" s="391">
        <f t="shared" si="86"/>
        <v>0.20232887499999963</v>
      </c>
      <c r="AE99" s="391">
        <f t="shared" si="76"/>
        <v>0</v>
      </c>
      <c r="AF99" s="391">
        <f t="shared" si="77"/>
        <v>0</v>
      </c>
      <c r="AG99" s="391">
        <f t="shared" si="78"/>
        <v>0</v>
      </c>
      <c r="AH99" s="391">
        <f t="shared" si="87"/>
        <v>0.55583729999999909</v>
      </c>
      <c r="AI99" s="391">
        <f t="shared" si="87"/>
        <v>1.6421933499999963</v>
      </c>
      <c r="AJ99" s="391">
        <f t="shared" si="87"/>
        <v>0.23123299999999958</v>
      </c>
      <c r="AK99" s="367">
        <f t="shared" si="80"/>
        <v>0.77199624999999872</v>
      </c>
      <c r="AL99" s="367">
        <f t="shared" si="81"/>
        <v>4.1054833749999915</v>
      </c>
      <c r="AM99" s="212">
        <f t="shared" si="82"/>
        <v>0.43356187499999921</v>
      </c>
    </row>
    <row r="100" spans="1:39">
      <c r="A100" s="203" t="s">
        <v>474</v>
      </c>
      <c r="B100" s="384">
        <f>B15*space_removal!M60/1000000</f>
        <v>0</v>
      </c>
      <c r="C100" s="384">
        <f>C15*space_removal!N60/1000000</f>
        <v>0</v>
      </c>
      <c r="D100" s="384">
        <f>D15*space_removal!O60/1000000</f>
        <v>0</v>
      </c>
      <c r="G100" s="203" t="s">
        <v>474</v>
      </c>
      <c r="H100" s="384">
        <f>H15*space_removal!M60/1000000</f>
        <v>0</v>
      </c>
      <c r="I100" s="384">
        <f>I15*space_removal!N60/1000000</f>
        <v>0</v>
      </c>
      <c r="J100" s="384">
        <f>J15*space_removal!O60/1000000</f>
        <v>0</v>
      </c>
      <c r="M100" s="203" t="s">
        <v>474</v>
      </c>
      <c r="N100" s="384">
        <f>N15*space_removal!M60/1000000</f>
        <v>0</v>
      </c>
      <c r="O100" s="384">
        <f>O15*space_removal!N60/1000000</f>
        <v>0</v>
      </c>
      <c r="P100" s="384">
        <f>P15*space_removal!O60/1000000</f>
        <v>0</v>
      </c>
      <c r="R100" s="168" t="s">
        <v>474</v>
      </c>
      <c r="S100" s="392"/>
      <c r="T100" s="392"/>
      <c r="U100" s="392"/>
      <c r="V100" s="392"/>
      <c r="W100" s="392"/>
      <c r="X100" s="392"/>
      <c r="Y100" s="392"/>
      <c r="Z100" s="392"/>
      <c r="AA100" s="392"/>
      <c r="AB100" s="392"/>
      <c r="AC100" s="392"/>
      <c r="AD100" s="392"/>
      <c r="AE100" s="392"/>
      <c r="AF100" s="392"/>
      <c r="AG100" s="392"/>
      <c r="AH100" s="392"/>
      <c r="AI100" s="392"/>
      <c r="AJ100" s="392"/>
      <c r="AK100" s="367">
        <f t="shared" si="80"/>
        <v>0</v>
      </c>
      <c r="AL100" s="367">
        <f t="shared" si="81"/>
        <v>0</v>
      </c>
      <c r="AM100" s="212">
        <f t="shared" si="82"/>
        <v>0</v>
      </c>
    </row>
    <row r="101" spans="1:39">
      <c r="A101" s="203" t="s">
        <v>475</v>
      </c>
      <c r="B101" s="384">
        <f>B16*space_removal!M61/1000000</f>
        <v>0</v>
      </c>
      <c r="C101" s="384">
        <f>C16*space_removal!N61/1000000</f>
        <v>0</v>
      </c>
      <c r="D101" s="384">
        <f>D16*space_removal!O61/1000000</f>
        <v>0</v>
      </c>
      <c r="G101" s="203" t="s">
        <v>475</v>
      </c>
      <c r="H101" s="384">
        <f>H16*space_removal!M61/1000000</f>
        <v>0</v>
      </c>
      <c r="I101" s="384">
        <f>I16*space_removal!N61/1000000</f>
        <v>0</v>
      </c>
      <c r="J101" s="384">
        <f>J16*space_removal!O61/1000000</f>
        <v>0</v>
      </c>
      <c r="M101" s="203" t="s">
        <v>475</v>
      </c>
      <c r="N101" s="384">
        <f>N16*space_removal!M61/1000000</f>
        <v>0</v>
      </c>
      <c r="O101" s="384">
        <f>O16*space_removal!N61/1000000</f>
        <v>0</v>
      </c>
      <c r="P101" s="384">
        <f>P16*space_removal!O61/1000000</f>
        <v>0</v>
      </c>
      <c r="R101" s="168" t="s">
        <v>475</v>
      </c>
      <c r="S101" s="392"/>
      <c r="T101" s="392"/>
      <c r="U101" s="392"/>
      <c r="V101" s="392"/>
      <c r="W101" s="392"/>
      <c r="X101" s="392"/>
      <c r="Y101" s="392"/>
      <c r="Z101" s="392"/>
      <c r="AA101" s="392"/>
      <c r="AB101" s="392"/>
      <c r="AC101" s="392"/>
      <c r="AD101" s="392"/>
      <c r="AE101" s="392"/>
      <c r="AF101" s="392"/>
      <c r="AG101" s="392"/>
      <c r="AH101" s="392"/>
      <c r="AI101" s="392"/>
      <c r="AJ101" s="392"/>
      <c r="AK101" s="367">
        <f t="shared" si="80"/>
        <v>0</v>
      </c>
      <c r="AL101" s="367">
        <f t="shared" si="81"/>
        <v>0</v>
      </c>
      <c r="AM101" s="212">
        <f t="shared" si="82"/>
        <v>0</v>
      </c>
    </row>
    <row r="102" spans="1:39">
      <c r="A102" s="203" t="s">
        <v>476</v>
      </c>
      <c r="B102" s="384">
        <f>B17*space_removal!M62/1000000</f>
        <v>0</v>
      </c>
      <c r="C102" s="384">
        <f>C17*space_removal!N62/1000000</f>
        <v>0</v>
      </c>
      <c r="D102" s="384">
        <f>D17*space_removal!O62/1000000</f>
        <v>0</v>
      </c>
      <c r="G102" s="203" t="s">
        <v>476</v>
      </c>
      <c r="H102" s="384">
        <f>H17*space_removal!M62/1000000</f>
        <v>0</v>
      </c>
      <c r="I102" s="384">
        <f>I17*space_removal!N62/1000000</f>
        <v>0</v>
      </c>
      <c r="J102" s="384">
        <f>J17*space_removal!O62/1000000</f>
        <v>0</v>
      </c>
      <c r="M102" s="203" t="s">
        <v>476</v>
      </c>
      <c r="N102" s="384">
        <f>N17*space_removal!M62/1000000</f>
        <v>0</v>
      </c>
      <c r="O102" s="384">
        <f>O17*space_removal!N62/1000000</f>
        <v>0</v>
      </c>
      <c r="P102" s="384">
        <f>P17*space_removal!O62/1000000</f>
        <v>0</v>
      </c>
      <c r="R102" s="168" t="s">
        <v>476</v>
      </c>
      <c r="S102" s="392"/>
      <c r="T102" s="392"/>
      <c r="U102" s="392"/>
      <c r="V102" s="392"/>
      <c r="W102" s="392"/>
      <c r="X102" s="392"/>
      <c r="Y102" s="392"/>
      <c r="Z102" s="392"/>
      <c r="AA102" s="392"/>
      <c r="AB102" s="392"/>
      <c r="AC102" s="392"/>
      <c r="AD102" s="392"/>
      <c r="AE102" s="392"/>
      <c r="AF102" s="392"/>
      <c r="AG102" s="392"/>
      <c r="AH102" s="392"/>
      <c r="AI102" s="392"/>
      <c r="AJ102" s="392"/>
      <c r="AK102" s="367">
        <f t="shared" si="80"/>
        <v>0</v>
      </c>
      <c r="AL102" s="367">
        <f t="shared" si="81"/>
        <v>0</v>
      </c>
      <c r="AM102" s="212">
        <f t="shared" si="82"/>
        <v>0</v>
      </c>
    </row>
    <row r="103" spans="1:39" ht="17.25" customHeight="1" thickBot="1">
      <c r="S103" s="367">
        <f t="shared" ref="S103:AG103" si="88">SUM(S88:S102)</f>
        <v>0</v>
      </c>
      <c r="T103" s="367">
        <f t="shared" si="88"/>
        <v>0</v>
      </c>
      <c r="U103" s="367">
        <f t="shared" si="88"/>
        <v>0</v>
      </c>
      <c r="V103" s="367">
        <f t="shared" si="88"/>
        <v>1.1993672377664724</v>
      </c>
      <c r="W103" s="367">
        <f t="shared" si="88"/>
        <v>0.43524411821629971</v>
      </c>
      <c r="X103" s="367">
        <f t="shared" si="88"/>
        <v>2.0662308762510777E-2</v>
      </c>
      <c r="Y103" s="367">
        <f t="shared" si="88"/>
        <v>21.104570899328056</v>
      </c>
      <c r="Z103" s="367">
        <f t="shared" si="88"/>
        <v>40.350443393398187</v>
      </c>
      <c r="AA103" s="367">
        <f t="shared" si="88"/>
        <v>8.3533201081802186</v>
      </c>
      <c r="AB103" s="367">
        <f t="shared" si="88"/>
        <v>1.6838547714955237</v>
      </c>
      <c r="AC103" s="367">
        <f t="shared" si="88"/>
        <v>32.856841636448664</v>
      </c>
      <c r="AD103" s="367">
        <f t="shared" si="88"/>
        <v>4.2415280999406573</v>
      </c>
      <c r="AE103" s="367">
        <f t="shared" si="88"/>
        <v>0.91025355364756355</v>
      </c>
      <c r="AF103" s="367">
        <f t="shared" si="88"/>
        <v>0</v>
      </c>
      <c r="AG103" s="367">
        <f t="shared" si="88"/>
        <v>0.32828162788782334</v>
      </c>
      <c r="AK103" s="367">
        <f>SUM(AK88:AK102)</f>
        <v>28.732211120586157</v>
      </c>
      <c r="AL103" s="367">
        <f>SUM(AL88:AL102)</f>
        <v>81.974710547866479</v>
      </c>
      <c r="AM103" s="367">
        <f>SUM(AM88:AM102)</f>
        <v>14.330689582241584</v>
      </c>
    </row>
    <row r="104" spans="1:39" ht="50.25" customHeight="1" thickBot="1">
      <c r="Q104" s="222" t="s">
        <v>547</v>
      </c>
      <c r="R104" s="223">
        <f>Residential_building!C59</f>
        <v>0.5</v>
      </c>
    </row>
    <row r="106" spans="1:39">
      <c r="A106" s="143">
        <v>2040</v>
      </c>
      <c r="B106" s="143" t="s">
        <v>459</v>
      </c>
      <c r="H106" s="143" t="s">
        <v>525</v>
      </c>
      <c r="N106" s="143" t="s">
        <v>312</v>
      </c>
      <c r="Q106" s="143">
        <v>2040</v>
      </c>
      <c r="R106" s="165" t="s">
        <v>539</v>
      </c>
      <c r="S106" s="596" t="s">
        <v>528</v>
      </c>
      <c r="T106" s="580"/>
      <c r="U106" s="597"/>
      <c r="V106" s="596" t="s">
        <v>529</v>
      </c>
      <c r="W106" s="580"/>
      <c r="X106" s="597"/>
      <c r="Y106" s="596" t="s">
        <v>480</v>
      </c>
      <c r="Z106" s="580"/>
      <c r="AA106" s="597"/>
      <c r="AB106" s="596" t="s">
        <v>481</v>
      </c>
      <c r="AC106" s="580"/>
      <c r="AD106" s="597"/>
      <c r="AE106" s="598" t="s">
        <v>530</v>
      </c>
      <c r="AF106" s="583"/>
      <c r="AG106" s="599"/>
      <c r="AH106" s="216" t="s">
        <v>312</v>
      </c>
      <c r="AI106" s="216"/>
      <c r="AJ106" s="216"/>
      <c r="AK106" s="143" t="s">
        <v>537</v>
      </c>
    </row>
    <row r="107" spans="1:39">
      <c r="A107" s="143" t="s">
        <v>281</v>
      </c>
      <c r="B107" s="143" t="s">
        <v>453</v>
      </c>
      <c r="C107" s="143" t="s">
        <v>454</v>
      </c>
      <c r="D107" s="143" t="s">
        <v>455</v>
      </c>
      <c r="H107" s="143" t="s">
        <v>453</v>
      </c>
      <c r="I107" s="143" t="s">
        <v>454</v>
      </c>
      <c r="J107" s="143" t="s">
        <v>455</v>
      </c>
      <c r="N107" s="143" t="s">
        <v>453</v>
      </c>
      <c r="O107" s="143" t="s">
        <v>454</v>
      </c>
      <c r="P107" s="143" t="s">
        <v>455</v>
      </c>
      <c r="R107" s="165"/>
      <c r="S107" s="165" t="s">
        <v>453</v>
      </c>
      <c r="T107" s="165" t="s">
        <v>454</v>
      </c>
      <c r="U107" s="165" t="s">
        <v>455</v>
      </c>
      <c r="V107" s="165" t="s">
        <v>453</v>
      </c>
      <c r="W107" s="165" t="s">
        <v>454</v>
      </c>
      <c r="X107" s="165" t="s">
        <v>455</v>
      </c>
      <c r="Y107" s="165" t="s">
        <v>453</v>
      </c>
      <c r="Z107" s="165" t="s">
        <v>454</v>
      </c>
      <c r="AA107" s="165" t="s">
        <v>455</v>
      </c>
      <c r="AB107" s="165" t="s">
        <v>453</v>
      </c>
      <c r="AC107" s="165" t="s">
        <v>454</v>
      </c>
      <c r="AD107" s="165" t="s">
        <v>455</v>
      </c>
      <c r="AE107" s="165" t="s">
        <v>453</v>
      </c>
      <c r="AF107" s="165" t="s">
        <v>454</v>
      </c>
      <c r="AG107" s="165" t="s">
        <v>455</v>
      </c>
      <c r="AH107" s="168" t="s">
        <v>453</v>
      </c>
      <c r="AI107" s="168" t="s">
        <v>454</v>
      </c>
      <c r="AJ107" s="168" t="s">
        <v>455</v>
      </c>
      <c r="AK107" s="165" t="s">
        <v>453</v>
      </c>
      <c r="AL107" s="165" t="s">
        <v>454</v>
      </c>
      <c r="AM107" s="165" t="s">
        <v>455</v>
      </c>
    </row>
    <row r="108" spans="1:39">
      <c r="A108" s="186" t="s">
        <v>461</v>
      </c>
      <c r="B108" s="384">
        <f>B3*space_removal!M70/1000000</f>
        <v>0</v>
      </c>
      <c r="C108" s="384">
        <f>C3*space_removal!N70/1000000</f>
        <v>0</v>
      </c>
      <c r="D108" s="384">
        <f>D3*space_removal!O70/1000000</f>
        <v>0</v>
      </c>
      <c r="G108" s="186" t="s">
        <v>461</v>
      </c>
      <c r="H108" s="384">
        <f>H3*space_removal!M70/1000000</f>
        <v>0</v>
      </c>
      <c r="I108" s="384">
        <f>I3*space_removal!N70/1000000</f>
        <v>0</v>
      </c>
      <c r="J108" s="384">
        <f>J3*space_removal!O70/1000000</f>
        <v>0</v>
      </c>
      <c r="M108" s="186" t="s">
        <v>461</v>
      </c>
      <c r="N108" s="384">
        <f>N3*space_removal!M70/1000000</f>
        <v>0</v>
      </c>
      <c r="O108" s="384">
        <f>O3*space_removal!N70/1000000</f>
        <v>0</v>
      </c>
      <c r="P108" s="384">
        <f>P3*space_removal!O70/1000000</f>
        <v>0</v>
      </c>
      <c r="R108" s="219" t="s">
        <v>461</v>
      </c>
      <c r="S108" s="393">
        <f t="shared" ref="S108:U115" si="89">H108*S11*(1-$R$124)</f>
        <v>0</v>
      </c>
      <c r="T108" s="393">
        <f t="shared" si="89"/>
        <v>0</v>
      </c>
      <c r="U108" s="393">
        <f t="shared" si="89"/>
        <v>0</v>
      </c>
      <c r="V108" s="393">
        <f t="shared" ref="V108:X115" si="90">H108*V11*(1-$R$124)</f>
        <v>0</v>
      </c>
      <c r="W108" s="393">
        <f t="shared" si="90"/>
        <v>0</v>
      </c>
      <c r="X108" s="393">
        <f t="shared" si="90"/>
        <v>0</v>
      </c>
      <c r="Y108" s="393">
        <f t="shared" ref="Y108:AA115" si="91">H108*Y11*(1-$R$124)</f>
        <v>0</v>
      </c>
      <c r="Z108" s="393">
        <f t="shared" si="91"/>
        <v>0</v>
      </c>
      <c r="AA108" s="393">
        <f t="shared" si="91"/>
        <v>0</v>
      </c>
      <c r="AB108" s="393">
        <f t="shared" ref="AB108:AD115" si="92">H108*AB11+H108*$R$124*AB$24</f>
        <v>0</v>
      </c>
      <c r="AC108" s="393">
        <f t="shared" si="92"/>
        <v>0</v>
      </c>
      <c r="AD108" s="393">
        <f t="shared" si="92"/>
        <v>0</v>
      </c>
      <c r="AE108" s="391">
        <f t="shared" ref="AE108:AE120" si="93">H108*AE11</f>
        <v>0</v>
      </c>
      <c r="AF108" s="391">
        <f t="shared" ref="AF108:AF120" si="94">I108*AF11</f>
        <v>0</v>
      </c>
      <c r="AG108" s="391">
        <f t="shared" ref="AG108:AG120" si="95">J108*AG11</f>
        <v>0</v>
      </c>
      <c r="AH108" s="393">
        <f t="shared" ref="AH108:AJ115" si="96">H108*AH11/$AJ$8+H108*$R$124*AH$24/$AJ$8</f>
        <v>0</v>
      </c>
      <c r="AI108" s="393">
        <f t="shared" si="96"/>
        <v>0</v>
      </c>
      <c r="AJ108" s="393">
        <f t="shared" si="96"/>
        <v>0</v>
      </c>
      <c r="AK108" s="367">
        <f t="shared" ref="AK108:AK122" si="97">SUM(S108,V108,Y108,AB108,AE108,AH108)</f>
        <v>0</v>
      </c>
      <c r="AL108" s="367">
        <f t="shared" ref="AL108:AL122" si="98">SUM(T108,W108,Z108,AC108,AF108,AI108)</f>
        <v>0</v>
      </c>
      <c r="AM108" s="212">
        <f t="shared" ref="AM108:AM122" si="99">SUM(U108,X108,AA108,AD108,AG108,AJ108)</f>
        <v>0</v>
      </c>
    </row>
    <row r="109" spans="1:39">
      <c r="A109" s="143" t="s">
        <v>462</v>
      </c>
      <c r="B109" s="384">
        <f>B4*space_removal!M71/1000000</f>
        <v>0</v>
      </c>
      <c r="C109" s="384">
        <f>C4*space_removal!N71/1000000</f>
        <v>0</v>
      </c>
      <c r="D109" s="384">
        <f>D4*space_removal!O71/1000000</f>
        <v>0</v>
      </c>
      <c r="G109" s="143" t="s">
        <v>462</v>
      </c>
      <c r="H109" s="384">
        <f>H4*space_removal!M71/1000000</f>
        <v>0</v>
      </c>
      <c r="I109" s="384">
        <f>I4*space_removal!N71/1000000</f>
        <v>0</v>
      </c>
      <c r="J109" s="384">
        <f>J4*space_removal!O71/1000000</f>
        <v>0</v>
      </c>
      <c r="M109" s="143" t="s">
        <v>462</v>
      </c>
      <c r="N109" s="384">
        <f>N4*space_removal!M71/1000000</f>
        <v>0</v>
      </c>
      <c r="O109" s="384">
        <f>O4*space_removal!N71/1000000</f>
        <v>0</v>
      </c>
      <c r="P109" s="384">
        <f>P4*space_removal!O71/1000000</f>
        <v>0</v>
      </c>
      <c r="R109" s="165" t="s">
        <v>462</v>
      </c>
      <c r="S109" s="393">
        <f t="shared" si="89"/>
        <v>0</v>
      </c>
      <c r="T109" s="393">
        <f t="shared" si="89"/>
        <v>0</v>
      </c>
      <c r="U109" s="393">
        <f t="shared" si="89"/>
        <v>0</v>
      </c>
      <c r="V109" s="393">
        <f t="shared" si="90"/>
        <v>0</v>
      </c>
      <c r="W109" s="393">
        <f t="shared" si="90"/>
        <v>0</v>
      </c>
      <c r="X109" s="393">
        <f t="shared" si="90"/>
        <v>0</v>
      </c>
      <c r="Y109" s="393">
        <f t="shared" si="91"/>
        <v>0</v>
      </c>
      <c r="Z109" s="393">
        <f t="shared" si="91"/>
        <v>0</v>
      </c>
      <c r="AA109" s="393">
        <f t="shared" si="91"/>
        <v>0</v>
      </c>
      <c r="AB109" s="393">
        <f t="shared" si="92"/>
        <v>0</v>
      </c>
      <c r="AC109" s="393">
        <f t="shared" si="92"/>
        <v>0</v>
      </c>
      <c r="AD109" s="393">
        <f t="shared" si="92"/>
        <v>0</v>
      </c>
      <c r="AE109" s="391">
        <f t="shared" si="93"/>
        <v>0</v>
      </c>
      <c r="AF109" s="391">
        <f t="shared" si="94"/>
        <v>0</v>
      </c>
      <c r="AG109" s="391">
        <f t="shared" si="95"/>
        <v>0</v>
      </c>
      <c r="AH109" s="393">
        <f t="shared" si="96"/>
        <v>0</v>
      </c>
      <c r="AI109" s="393">
        <f t="shared" si="96"/>
        <v>0</v>
      </c>
      <c r="AJ109" s="393">
        <f t="shared" si="96"/>
        <v>0</v>
      </c>
      <c r="AK109" s="367">
        <f t="shared" si="97"/>
        <v>0</v>
      </c>
      <c r="AL109" s="367">
        <f t="shared" si="98"/>
        <v>0</v>
      </c>
      <c r="AM109" s="212">
        <f t="shared" si="99"/>
        <v>0</v>
      </c>
    </row>
    <row r="110" spans="1:39">
      <c r="A110" s="143" t="s">
        <v>463</v>
      </c>
      <c r="B110" s="384">
        <f>B5*space_removal!M72/1000000</f>
        <v>0</v>
      </c>
      <c r="C110" s="384">
        <f>C5*space_removal!N72/1000000</f>
        <v>0</v>
      </c>
      <c r="D110" s="384">
        <f>D5*space_removal!O72/1000000</f>
        <v>0</v>
      </c>
      <c r="G110" s="143" t="s">
        <v>463</v>
      </c>
      <c r="H110" s="384">
        <f>H5*space_removal!M72/1000000</f>
        <v>0</v>
      </c>
      <c r="I110" s="384">
        <f>I5*space_removal!N72/1000000</f>
        <v>0</v>
      </c>
      <c r="J110" s="384">
        <f>J5*space_removal!O72/1000000</f>
        <v>0</v>
      </c>
      <c r="M110" s="143" t="s">
        <v>463</v>
      </c>
      <c r="N110" s="384">
        <f>N5*space_removal!M72/1000000</f>
        <v>0</v>
      </c>
      <c r="O110" s="384">
        <f>O5*space_removal!N72/1000000</f>
        <v>0</v>
      </c>
      <c r="P110" s="384">
        <f>P5*space_removal!O72/1000000</f>
        <v>0</v>
      </c>
      <c r="R110" s="165" t="s">
        <v>463</v>
      </c>
      <c r="S110" s="393">
        <f t="shared" si="89"/>
        <v>0</v>
      </c>
      <c r="T110" s="393">
        <f t="shared" si="89"/>
        <v>0</v>
      </c>
      <c r="U110" s="393">
        <f t="shared" si="89"/>
        <v>0</v>
      </c>
      <c r="V110" s="393">
        <f t="shared" si="90"/>
        <v>0</v>
      </c>
      <c r="W110" s="393">
        <f t="shared" si="90"/>
        <v>0</v>
      </c>
      <c r="X110" s="393">
        <f t="shared" si="90"/>
        <v>0</v>
      </c>
      <c r="Y110" s="393">
        <f t="shared" si="91"/>
        <v>0</v>
      </c>
      <c r="Z110" s="393">
        <f t="shared" si="91"/>
        <v>0</v>
      </c>
      <c r="AA110" s="393">
        <f t="shared" si="91"/>
        <v>0</v>
      </c>
      <c r="AB110" s="393">
        <f t="shared" si="92"/>
        <v>0</v>
      </c>
      <c r="AC110" s="393">
        <f t="shared" si="92"/>
        <v>0</v>
      </c>
      <c r="AD110" s="393">
        <f t="shared" si="92"/>
        <v>0</v>
      </c>
      <c r="AE110" s="391">
        <f t="shared" si="93"/>
        <v>0</v>
      </c>
      <c r="AF110" s="391">
        <f t="shared" si="94"/>
        <v>0</v>
      </c>
      <c r="AG110" s="391">
        <f t="shared" si="95"/>
        <v>0</v>
      </c>
      <c r="AH110" s="393">
        <f t="shared" si="96"/>
        <v>0</v>
      </c>
      <c r="AI110" s="393">
        <f t="shared" si="96"/>
        <v>0</v>
      </c>
      <c r="AJ110" s="393">
        <f t="shared" si="96"/>
        <v>0</v>
      </c>
      <c r="AK110" s="367">
        <f t="shared" si="97"/>
        <v>0</v>
      </c>
      <c r="AL110" s="367">
        <f t="shared" si="98"/>
        <v>0</v>
      </c>
      <c r="AM110" s="212">
        <f t="shared" si="99"/>
        <v>0</v>
      </c>
    </row>
    <row r="111" spans="1:39">
      <c r="A111" s="143" t="s">
        <v>464</v>
      </c>
      <c r="B111" s="384">
        <f>B6*space_removal!M73/1000000</f>
        <v>0</v>
      </c>
      <c r="C111" s="384">
        <f>C6*space_removal!N73/1000000</f>
        <v>0</v>
      </c>
      <c r="D111" s="384">
        <f>D6*space_removal!O73/1000000</f>
        <v>0</v>
      </c>
      <c r="G111" s="143" t="s">
        <v>464</v>
      </c>
      <c r="H111" s="384">
        <f>H6*space_removal!M73/1000000</f>
        <v>0</v>
      </c>
      <c r="I111" s="384">
        <f>I6*space_removal!N73/1000000</f>
        <v>0</v>
      </c>
      <c r="J111" s="384">
        <f>J6*space_removal!O73/1000000</f>
        <v>0</v>
      </c>
      <c r="M111" s="143" t="s">
        <v>464</v>
      </c>
      <c r="N111" s="384">
        <f>N6*space_removal!M73/1000000</f>
        <v>0</v>
      </c>
      <c r="O111" s="384">
        <f>O6*space_removal!N73/1000000</f>
        <v>0</v>
      </c>
      <c r="P111" s="384">
        <f>P6*space_removal!O73/1000000</f>
        <v>0</v>
      </c>
      <c r="R111" s="165" t="s">
        <v>464</v>
      </c>
      <c r="S111" s="393">
        <f t="shared" si="89"/>
        <v>0</v>
      </c>
      <c r="T111" s="393">
        <f t="shared" si="89"/>
        <v>0</v>
      </c>
      <c r="U111" s="393">
        <f t="shared" si="89"/>
        <v>0</v>
      </c>
      <c r="V111" s="393">
        <f t="shared" si="90"/>
        <v>0</v>
      </c>
      <c r="W111" s="393">
        <f t="shared" si="90"/>
        <v>0</v>
      </c>
      <c r="X111" s="393">
        <f t="shared" si="90"/>
        <v>0</v>
      </c>
      <c r="Y111" s="393">
        <f t="shared" si="91"/>
        <v>0</v>
      </c>
      <c r="Z111" s="393">
        <f t="shared" si="91"/>
        <v>0</v>
      </c>
      <c r="AA111" s="393">
        <f t="shared" si="91"/>
        <v>0</v>
      </c>
      <c r="AB111" s="393">
        <f t="shared" si="92"/>
        <v>0</v>
      </c>
      <c r="AC111" s="393">
        <f t="shared" si="92"/>
        <v>0</v>
      </c>
      <c r="AD111" s="393">
        <f t="shared" si="92"/>
        <v>0</v>
      </c>
      <c r="AE111" s="391">
        <f t="shared" si="93"/>
        <v>0</v>
      </c>
      <c r="AF111" s="391">
        <f t="shared" si="94"/>
        <v>0</v>
      </c>
      <c r="AG111" s="391">
        <f t="shared" si="95"/>
        <v>0</v>
      </c>
      <c r="AH111" s="393">
        <f t="shared" si="96"/>
        <v>0</v>
      </c>
      <c r="AI111" s="393">
        <f t="shared" si="96"/>
        <v>0</v>
      </c>
      <c r="AJ111" s="393">
        <f t="shared" si="96"/>
        <v>0</v>
      </c>
      <c r="AK111" s="367">
        <f t="shared" si="97"/>
        <v>0</v>
      </c>
      <c r="AL111" s="367">
        <f t="shared" si="98"/>
        <v>0</v>
      </c>
      <c r="AM111" s="212">
        <f t="shared" si="99"/>
        <v>0</v>
      </c>
    </row>
    <row r="112" spans="1:39">
      <c r="A112" s="143" t="s">
        <v>465</v>
      </c>
      <c r="B112" s="384">
        <f>B7*space_removal!M74/1000000</f>
        <v>5.2457026158087681</v>
      </c>
      <c r="C112" s="384">
        <f>C7*space_removal!N74/1000000</f>
        <v>0</v>
      </c>
      <c r="D112" s="384">
        <f>D7*space_removal!O74/1000000</f>
        <v>0</v>
      </c>
      <c r="G112" s="143" t="s">
        <v>465</v>
      </c>
      <c r="H112" s="384">
        <f>H7*space_removal!M74/1000000</f>
        <v>3.8246053229512693</v>
      </c>
      <c r="I112" s="384">
        <f>I7*space_removal!N74/1000000</f>
        <v>0</v>
      </c>
      <c r="J112" s="384">
        <f>J7*space_removal!O74/1000000</f>
        <v>0</v>
      </c>
      <c r="M112" s="143" t="s">
        <v>465</v>
      </c>
      <c r="N112" s="384">
        <f>N7*space_removal!M74/1000000</f>
        <v>1.421097292857499</v>
      </c>
      <c r="O112" s="384">
        <f>O7*space_removal!N74/1000000</f>
        <v>0</v>
      </c>
      <c r="P112" s="384">
        <f>P7*space_removal!O74/1000000</f>
        <v>0</v>
      </c>
      <c r="R112" s="165" t="s">
        <v>465</v>
      </c>
      <c r="S112" s="393">
        <f t="shared" si="89"/>
        <v>0</v>
      </c>
      <c r="T112" s="393">
        <f t="shared" si="89"/>
        <v>0</v>
      </c>
      <c r="U112" s="393">
        <f t="shared" si="89"/>
        <v>0</v>
      </c>
      <c r="V112" s="393">
        <f t="shared" si="90"/>
        <v>0.53544474521317775</v>
      </c>
      <c r="W112" s="393">
        <f t="shared" si="90"/>
        <v>0</v>
      </c>
      <c r="X112" s="393">
        <f t="shared" si="90"/>
        <v>0</v>
      </c>
      <c r="Y112" s="393">
        <f t="shared" si="91"/>
        <v>0.91790527750830453</v>
      </c>
      <c r="Z112" s="393">
        <f t="shared" si="91"/>
        <v>0</v>
      </c>
      <c r="AA112" s="393">
        <f t="shared" si="91"/>
        <v>0</v>
      </c>
      <c r="AB112" s="393">
        <f t="shared" si="92"/>
        <v>0.22947631937707613</v>
      </c>
      <c r="AC112" s="393">
        <f t="shared" si="92"/>
        <v>0</v>
      </c>
      <c r="AD112" s="393">
        <f t="shared" si="92"/>
        <v>0</v>
      </c>
      <c r="AE112" s="391">
        <f t="shared" si="93"/>
        <v>0.19123026614756347</v>
      </c>
      <c r="AF112" s="391">
        <f t="shared" si="94"/>
        <v>0</v>
      </c>
      <c r="AG112" s="391">
        <f t="shared" si="95"/>
        <v>0</v>
      </c>
      <c r="AH112" s="393">
        <f t="shared" si="96"/>
        <v>0.59008196411248159</v>
      </c>
      <c r="AI112" s="393">
        <f t="shared" si="96"/>
        <v>0</v>
      </c>
      <c r="AJ112" s="393">
        <f t="shared" si="96"/>
        <v>0</v>
      </c>
      <c r="AK112" s="367">
        <f t="shared" si="97"/>
        <v>2.4641385723586038</v>
      </c>
      <c r="AL112" s="367">
        <f t="shared" si="98"/>
        <v>0</v>
      </c>
      <c r="AM112" s="212">
        <f t="shared" si="99"/>
        <v>0</v>
      </c>
    </row>
    <row r="113" spans="1:39">
      <c r="A113" s="143" t="s">
        <v>466</v>
      </c>
      <c r="B113" s="384">
        <f>B8*space_removal!M75/1000000</f>
        <v>7.7893439999999998</v>
      </c>
      <c r="C113" s="384">
        <f>C8*space_removal!N75/1000000</f>
        <v>5.5837036886658851</v>
      </c>
      <c r="D113" s="384">
        <f>D8*space_removal!O75/1000000</f>
        <v>0.3282914751711421</v>
      </c>
      <c r="G113" s="143" t="s">
        <v>466</v>
      </c>
      <c r="H113" s="384">
        <f>H8*space_removal!M75/1000000</f>
        <v>5.6520239999999999</v>
      </c>
      <c r="I113" s="384">
        <f>I8*space_removal!N75/1000000</f>
        <v>4.0002653291934704</v>
      </c>
      <c r="J113" s="384">
        <f>J8*space_removal!O75/1000000</f>
        <v>0.2374149422517948</v>
      </c>
      <c r="M113" s="143" t="s">
        <v>466</v>
      </c>
      <c r="N113" s="384">
        <f>N8*space_removal!M75/1000000</f>
        <v>2.1373199999999999</v>
      </c>
      <c r="O113" s="384">
        <f>O8*space_removal!N75/1000000</f>
        <v>1.5834383594724151</v>
      </c>
      <c r="P113" s="384">
        <f>P8*space_removal!O75/1000000</f>
        <v>9.0876532919347289E-2</v>
      </c>
      <c r="R113" s="165" t="s">
        <v>466</v>
      </c>
      <c r="S113" s="393">
        <f t="shared" si="89"/>
        <v>0</v>
      </c>
      <c r="T113" s="393">
        <f t="shared" si="89"/>
        <v>0</v>
      </c>
      <c r="U113" s="393">
        <f t="shared" si="89"/>
        <v>0</v>
      </c>
      <c r="V113" s="393">
        <f t="shared" si="90"/>
        <v>0</v>
      </c>
      <c r="W113" s="393">
        <f t="shared" si="90"/>
        <v>0</v>
      </c>
      <c r="X113" s="393">
        <f t="shared" si="90"/>
        <v>0</v>
      </c>
      <c r="Y113" s="393">
        <f t="shared" si="91"/>
        <v>2.14776912</v>
      </c>
      <c r="Z113" s="393">
        <f t="shared" si="91"/>
        <v>1.2800849053419108</v>
      </c>
      <c r="AA113" s="393">
        <f t="shared" si="91"/>
        <v>7.5972781520574351E-2</v>
      </c>
      <c r="AB113" s="393">
        <f t="shared" si="92"/>
        <v>0.33912144</v>
      </c>
      <c r="AC113" s="393">
        <f t="shared" si="92"/>
        <v>1.5201008250935186</v>
      </c>
      <c r="AD113" s="393">
        <f t="shared" si="92"/>
        <v>6.4102034407984593E-2</v>
      </c>
      <c r="AE113" s="391">
        <f t="shared" si="93"/>
        <v>0.2826012</v>
      </c>
      <c r="AF113" s="391">
        <f t="shared" si="94"/>
        <v>0</v>
      </c>
      <c r="AG113" s="391">
        <f t="shared" si="95"/>
        <v>1.1870747112589741E-2</v>
      </c>
      <c r="AH113" s="393">
        <f t="shared" si="96"/>
        <v>0.87202656000000001</v>
      </c>
      <c r="AI113" s="393">
        <f t="shared" si="96"/>
        <v>0.48003183950321643</v>
      </c>
      <c r="AJ113" s="393">
        <f t="shared" si="96"/>
        <v>3.255976350881757E-2</v>
      </c>
      <c r="AK113" s="367">
        <f t="shared" si="97"/>
        <v>3.6415183200000003</v>
      </c>
      <c r="AL113" s="367">
        <f t="shared" si="98"/>
        <v>3.280217569938646</v>
      </c>
      <c r="AM113" s="212">
        <f t="shared" si="99"/>
        <v>0.18450532654996624</v>
      </c>
    </row>
    <row r="114" spans="1:39">
      <c r="A114" s="143" t="s">
        <v>467</v>
      </c>
      <c r="B114" s="384">
        <f>B9*space_removal!M76/1000000</f>
        <v>7.7893439999999998</v>
      </c>
      <c r="C114" s="384">
        <f>C9*space_removal!N76/1000000</f>
        <v>24.081541999999999</v>
      </c>
      <c r="D114" s="384">
        <f>D9*space_removal!O76/1000000</f>
        <v>4.4308034999999997</v>
      </c>
      <c r="G114" s="143" t="s">
        <v>467</v>
      </c>
      <c r="H114" s="384">
        <f>H9*space_removal!M76/1000000</f>
        <v>5.6995199999999997</v>
      </c>
      <c r="I114" s="384">
        <f>I9*space_removal!N76/1000000</f>
        <v>17.252448000000001</v>
      </c>
      <c r="J114" s="384">
        <f>J9*space_removal!O76/1000000</f>
        <v>3.2553885</v>
      </c>
      <c r="M114" s="143" t="s">
        <v>467</v>
      </c>
      <c r="N114" s="384">
        <f>N9*space_removal!M76/1000000</f>
        <v>2.0898240000000001</v>
      </c>
      <c r="O114" s="384">
        <f>O9*space_removal!N76/1000000</f>
        <v>6.8290940000000004</v>
      </c>
      <c r="P114" s="384">
        <f>P9*space_removal!O76/1000000</f>
        <v>1.1754150000000001</v>
      </c>
      <c r="R114" s="165" t="s">
        <v>467</v>
      </c>
      <c r="S114" s="393">
        <f t="shared" si="89"/>
        <v>0</v>
      </c>
      <c r="T114" s="393">
        <f t="shared" si="89"/>
        <v>0</v>
      </c>
      <c r="U114" s="393">
        <f t="shared" si="89"/>
        <v>0</v>
      </c>
      <c r="V114" s="393">
        <f t="shared" si="90"/>
        <v>0</v>
      </c>
      <c r="W114" s="393">
        <f t="shared" si="90"/>
        <v>0</v>
      </c>
      <c r="X114" s="393">
        <f t="shared" si="90"/>
        <v>0</v>
      </c>
      <c r="Y114" s="393">
        <f t="shared" si="91"/>
        <v>2.1658176</v>
      </c>
      <c r="Z114" s="393">
        <f t="shared" si="91"/>
        <v>5.1757344000000005</v>
      </c>
      <c r="AA114" s="393">
        <f t="shared" si="91"/>
        <v>0.97661655000000003</v>
      </c>
      <c r="AB114" s="393">
        <f t="shared" si="92"/>
        <v>0.34197119999999998</v>
      </c>
      <c r="AC114" s="393">
        <f t="shared" si="92"/>
        <v>7.4185526400000006</v>
      </c>
      <c r="AD114" s="393">
        <f t="shared" si="92"/>
        <v>1.0417243200000001</v>
      </c>
      <c r="AE114" s="391">
        <f t="shared" si="93"/>
        <v>0.28497600000000001</v>
      </c>
      <c r="AF114" s="391">
        <f t="shared" si="94"/>
        <v>0</v>
      </c>
      <c r="AG114" s="391">
        <f t="shared" si="95"/>
        <v>0.16276942500000002</v>
      </c>
      <c r="AH114" s="393">
        <f t="shared" si="96"/>
        <v>0.87935451428571432</v>
      </c>
      <c r="AI114" s="393">
        <f t="shared" si="96"/>
        <v>2.0702937599999998</v>
      </c>
      <c r="AJ114" s="393">
        <f t="shared" si="96"/>
        <v>0.44645328000000001</v>
      </c>
      <c r="AK114" s="367">
        <f t="shared" si="97"/>
        <v>3.6721193142857143</v>
      </c>
      <c r="AL114" s="367">
        <f t="shared" si="98"/>
        <v>14.664580800000001</v>
      </c>
      <c r="AM114" s="212">
        <f t="shared" si="99"/>
        <v>2.6275635750000004</v>
      </c>
    </row>
    <row r="115" spans="1:39">
      <c r="A115" s="143" t="s">
        <v>468</v>
      </c>
      <c r="B115" s="384">
        <f>B10*space_removal!M77/1000000</f>
        <v>8.3172647010717711</v>
      </c>
      <c r="C115" s="384">
        <f>C10*space_removal!N77/1000000</f>
        <v>20.911119956997123</v>
      </c>
      <c r="D115" s="384">
        <f>D10*space_removal!O77/1000000</f>
        <v>4.7196631710731234</v>
      </c>
      <c r="G115" s="143" t="s">
        <v>468</v>
      </c>
      <c r="H115" s="384">
        <f>H10*space_removal!M77/1000000</f>
        <v>5.9329821534311966</v>
      </c>
      <c r="I115" s="384">
        <f>I10*space_removal!N77/1000000</f>
        <v>14.450773954022401</v>
      </c>
      <c r="J115" s="384">
        <f>J10*space_removal!O77/1000000</f>
        <v>3.4324823062349989</v>
      </c>
      <c r="M115" s="143" t="s">
        <v>468</v>
      </c>
      <c r="N115" s="384">
        <f>N10*space_removal!M77/1000000</f>
        <v>2.3842825476405745</v>
      </c>
      <c r="O115" s="384">
        <f>O10*space_removal!N77/1000000</f>
        <v>6.4603460029747204</v>
      </c>
      <c r="P115" s="384">
        <f>P10*space_removal!O77/1000000</f>
        <v>1.2871808648381247</v>
      </c>
      <c r="R115" s="165" t="s">
        <v>468</v>
      </c>
      <c r="S115" s="393">
        <f t="shared" si="89"/>
        <v>0</v>
      </c>
      <c r="T115" s="393">
        <f t="shared" si="89"/>
        <v>0</v>
      </c>
      <c r="U115" s="393">
        <f t="shared" si="89"/>
        <v>0</v>
      </c>
      <c r="V115" s="393">
        <f t="shared" si="90"/>
        <v>0</v>
      </c>
      <c r="W115" s="393">
        <f t="shared" si="90"/>
        <v>0</v>
      </c>
      <c r="X115" s="393">
        <f t="shared" si="90"/>
        <v>0</v>
      </c>
      <c r="Y115" s="393">
        <f t="shared" si="91"/>
        <v>2.3731928613724786</v>
      </c>
      <c r="Z115" s="393">
        <f t="shared" si="91"/>
        <v>4.0462167071262725</v>
      </c>
      <c r="AA115" s="393">
        <f t="shared" si="91"/>
        <v>1.0297446918704998</v>
      </c>
      <c r="AB115" s="393">
        <f t="shared" si="92"/>
        <v>0.35597892920587182</v>
      </c>
      <c r="AC115" s="393">
        <f t="shared" si="92"/>
        <v>6.936371497930752</v>
      </c>
      <c r="AD115" s="393">
        <f t="shared" si="92"/>
        <v>1.2700184533069496</v>
      </c>
      <c r="AE115" s="391">
        <f t="shared" si="93"/>
        <v>0</v>
      </c>
      <c r="AF115" s="391">
        <f t="shared" si="94"/>
        <v>0</v>
      </c>
      <c r="AG115" s="391">
        <f t="shared" si="95"/>
        <v>0</v>
      </c>
      <c r="AH115" s="393">
        <f t="shared" si="96"/>
        <v>0.91537438938652749</v>
      </c>
      <c r="AI115" s="393">
        <f t="shared" si="96"/>
        <v>1.7340928744826878</v>
      </c>
      <c r="AJ115" s="393">
        <f t="shared" si="96"/>
        <v>0.47074043056937126</v>
      </c>
      <c r="AK115" s="367">
        <f t="shared" si="97"/>
        <v>3.6445461799648777</v>
      </c>
      <c r="AL115" s="367">
        <f t="shared" si="98"/>
        <v>12.716681079539711</v>
      </c>
      <c r="AM115" s="212">
        <f t="shared" si="99"/>
        <v>2.7705035757468206</v>
      </c>
    </row>
    <row r="116" spans="1:39">
      <c r="A116" s="143" t="s">
        <v>469</v>
      </c>
      <c r="B116" s="384">
        <f>B11*space_removal!M78/1000000</f>
        <v>8.3172647010717711</v>
      </c>
      <c r="C116" s="384">
        <f>C11*space_removal!N78/1000000</f>
        <v>20.911119956997123</v>
      </c>
      <c r="D116" s="384">
        <f>D11*space_removal!O78/1000000</f>
        <v>4.7196631710731234</v>
      </c>
      <c r="G116" s="143" t="s">
        <v>469</v>
      </c>
      <c r="H116" s="384">
        <f>H11*space_removal!M78/1000000</f>
        <v>5.9884305847716757</v>
      </c>
      <c r="I116" s="384">
        <f>I11*space_removal!N78/1000000</f>
        <v>14.450773954022401</v>
      </c>
      <c r="J116" s="384">
        <f>J11*space_removal!O78/1000000</f>
        <v>3.4324823062349989</v>
      </c>
      <c r="M116" s="143" t="s">
        <v>469</v>
      </c>
      <c r="N116" s="384">
        <f>N11*space_removal!M78/1000000</f>
        <v>2.3288341163000958</v>
      </c>
      <c r="O116" s="384">
        <f>O11*space_removal!N78/1000000</f>
        <v>6.4603460029747204</v>
      </c>
      <c r="P116" s="384">
        <f>P11*space_removal!O78/1000000</f>
        <v>1.2871808648381247</v>
      </c>
      <c r="R116" s="165" t="s">
        <v>469</v>
      </c>
      <c r="S116" s="391">
        <f t="shared" ref="S116:U120" si="100">H116*S19</f>
        <v>0</v>
      </c>
      <c r="T116" s="391">
        <f t="shared" si="100"/>
        <v>0</v>
      </c>
      <c r="U116" s="391">
        <f t="shared" si="100"/>
        <v>0</v>
      </c>
      <c r="V116" s="391">
        <f t="shared" ref="V116:X120" si="101">H116*V19</f>
        <v>0</v>
      </c>
      <c r="W116" s="391">
        <f t="shared" si="101"/>
        <v>0</v>
      </c>
      <c r="X116" s="391">
        <f t="shared" si="101"/>
        <v>0</v>
      </c>
      <c r="Y116" s="391">
        <f t="shared" ref="Y116:AA120" si="102">H116*Y19</f>
        <v>5.9884305847716757</v>
      </c>
      <c r="Z116" s="391">
        <f t="shared" si="102"/>
        <v>9.3930030701145615</v>
      </c>
      <c r="AA116" s="391">
        <f t="shared" si="102"/>
        <v>2.5743617296762493</v>
      </c>
      <c r="AB116" s="391">
        <f t="shared" ref="AB116:AD120" si="103">H116*AB19</f>
        <v>0</v>
      </c>
      <c r="AC116" s="391">
        <f t="shared" si="103"/>
        <v>5.0577708839078399</v>
      </c>
      <c r="AD116" s="391">
        <f t="shared" si="103"/>
        <v>0.85812057655874974</v>
      </c>
      <c r="AE116" s="391">
        <f t="shared" si="93"/>
        <v>0</v>
      </c>
      <c r="AF116" s="391">
        <f t="shared" si="94"/>
        <v>0</v>
      </c>
      <c r="AG116" s="391">
        <f t="shared" si="95"/>
        <v>0</v>
      </c>
      <c r="AH116" s="391">
        <f t="shared" ref="AH116:AJ120" si="104">H116*AH19/$AJ$8</f>
        <v>0</v>
      </c>
      <c r="AI116" s="391">
        <f t="shared" si="104"/>
        <v>0</v>
      </c>
      <c r="AJ116" s="391">
        <f t="shared" si="104"/>
        <v>0</v>
      </c>
      <c r="AK116" s="367">
        <f t="shared" si="97"/>
        <v>5.9884305847716757</v>
      </c>
      <c r="AL116" s="367">
        <f t="shared" si="98"/>
        <v>14.450773954022402</v>
      </c>
      <c r="AM116" s="212">
        <f t="shared" si="99"/>
        <v>3.4324823062349989</v>
      </c>
    </row>
    <row r="117" spans="1:39">
      <c r="A117" s="209" t="s">
        <v>470</v>
      </c>
      <c r="B117" s="384">
        <f>B12*space_removal!M79/1000000</f>
        <v>5.3639014891328847</v>
      </c>
      <c r="C117" s="384">
        <f>C12*space_removal!N79/1000000</f>
        <v>18.773655211965096</v>
      </c>
      <c r="D117" s="384">
        <f>D12*space_removal!O79/1000000</f>
        <v>2.6819507445664423</v>
      </c>
      <c r="G117" s="209" t="s">
        <v>470</v>
      </c>
      <c r="H117" s="384">
        <f>H12*space_removal!M79/1000000</f>
        <v>2.9441859284796057</v>
      </c>
      <c r="I117" s="384">
        <f>I12*space_removal!N79/1000000</f>
        <v>11.111222603229711</v>
      </c>
      <c r="J117" s="384">
        <f>J12*space_removal!O79/1000000</f>
        <v>1.3856745513593287</v>
      </c>
      <c r="M117" s="209" t="s">
        <v>470</v>
      </c>
      <c r="N117" s="384">
        <f>N12*space_removal!M79/1000000</f>
        <v>2.4197155606532794</v>
      </c>
      <c r="O117" s="384">
        <f>O12*space_removal!N79/1000000</f>
        <v>7.6624326087353838</v>
      </c>
      <c r="P117" s="384">
        <f>P12*space_removal!O79/1000000</f>
        <v>1.2962761932071141</v>
      </c>
      <c r="R117" s="179" t="s">
        <v>470</v>
      </c>
      <c r="S117" s="391">
        <f t="shared" si="100"/>
        <v>0</v>
      </c>
      <c r="T117" s="391">
        <f t="shared" si="100"/>
        <v>0</v>
      </c>
      <c r="U117" s="391">
        <f t="shared" si="100"/>
        <v>0</v>
      </c>
      <c r="V117" s="391">
        <f t="shared" si="101"/>
        <v>0</v>
      </c>
      <c r="W117" s="391">
        <f t="shared" si="101"/>
        <v>0</v>
      </c>
      <c r="X117" s="391">
        <f t="shared" si="101"/>
        <v>0</v>
      </c>
      <c r="Y117" s="391">
        <f t="shared" si="102"/>
        <v>1.4720929642398028</v>
      </c>
      <c r="Z117" s="391">
        <f t="shared" si="102"/>
        <v>4.4444890412918845</v>
      </c>
      <c r="AA117" s="391">
        <f t="shared" si="102"/>
        <v>0.55426982054373153</v>
      </c>
      <c r="AB117" s="391">
        <f t="shared" si="103"/>
        <v>0.29441859284796057</v>
      </c>
      <c r="AC117" s="391">
        <f t="shared" si="103"/>
        <v>3.3333667809689134</v>
      </c>
      <c r="AD117" s="391">
        <f t="shared" si="103"/>
        <v>0.27713491027186576</v>
      </c>
      <c r="AE117" s="391">
        <f t="shared" si="93"/>
        <v>0</v>
      </c>
      <c r="AF117" s="391">
        <f t="shared" si="94"/>
        <v>0</v>
      </c>
      <c r="AG117" s="391">
        <f t="shared" si="95"/>
        <v>0</v>
      </c>
      <c r="AH117" s="391">
        <f t="shared" si="104"/>
        <v>0.33647839182624067</v>
      </c>
      <c r="AI117" s="391">
        <f t="shared" si="104"/>
        <v>0.95239050884826093</v>
      </c>
      <c r="AJ117" s="391">
        <f t="shared" si="104"/>
        <v>0.15836280586963755</v>
      </c>
      <c r="AK117" s="367">
        <f t="shared" si="97"/>
        <v>2.1029899489140043</v>
      </c>
      <c r="AL117" s="367">
        <f t="shared" si="98"/>
        <v>8.7302463311090595</v>
      </c>
      <c r="AM117" s="212">
        <f t="shared" si="99"/>
        <v>0.98976753668523487</v>
      </c>
    </row>
    <row r="118" spans="1:39">
      <c r="A118" s="203" t="s">
        <v>472</v>
      </c>
      <c r="B118" s="384">
        <f>B13*space_removal!M80/1000000</f>
        <v>4.8814437499999999</v>
      </c>
      <c r="C118" s="384">
        <f>C13*space_removal!N80/1000000</f>
        <v>17.085053125000002</v>
      </c>
      <c r="D118" s="384">
        <f>D13*space_removal!O80/1000000</f>
        <v>2.4407218749999999</v>
      </c>
      <c r="G118" s="203" t="s">
        <v>472</v>
      </c>
      <c r="H118" s="384">
        <f>H13*space_removal!M80/1000000</f>
        <v>2.6302367499999999</v>
      </c>
      <c r="I118" s="384">
        <f>I13*space_removal!N80/1000000</f>
        <v>9.9562309583333324</v>
      </c>
      <c r="J118" s="384">
        <f>J13*space_removal!O80/1000000</f>
        <v>1.2347181250000001</v>
      </c>
      <c r="M118" s="203" t="s">
        <v>472</v>
      </c>
      <c r="N118" s="384">
        <f>N13*space_removal!M80/1000000</f>
        <v>2.251207</v>
      </c>
      <c r="O118" s="384">
        <f>O13*space_removal!N80/1000000</f>
        <v>7.1288221666666667</v>
      </c>
      <c r="P118" s="384">
        <f>P13*space_removal!O80/1000000</f>
        <v>1.20600375</v>
      </c>
      <c r="R118" s="168" t="s">
        <v>472</v>
      </c>
      <c r="S118" s="391">
        <f t="shared" si="100"/>
        <v>0</v>
      </c>
      <c r="T118" s="391">
        <f t="shared" si="100"/>
        <v>0</v>
      </c>
      <c r="U118" s="391">
        <f t="shared" si="100"/>
        <v>0</v>
      </c>
      <c r="V118" s="391">
        <f t="shared" si="101"/>
        <v>0</v>
      </c>
      <c r="W118" s="391">
        <f t="shared" si="101"/>
        <v>0</v>
      </c>
      <c r="X118" s="391">
        <f t="shared" si="101"/>
        <v>0</v>
      </c>
      <c r="Y118" s="391">
        <f t="shared" si="102"/>
        <v>0.26302367500000001</v>
      </c>
      <c r="Z118" s="391">
        <f t="shared" si="102"/>
        <v>0.9956230958333333</v>
      </c>
      <c r="AA118" s="391">
        <f t="shared" si="102"/>
        <v>0.12347181250000001</v>
      </c>
      <c r="AB118" s="391">
        <f t="shared" si="103"/>
        <v>0.26302367500000001</v>
      </c>
      <c r="AC118" s="391">
        <f t="shared" si="103"/>
        <v>2.9868692874999998</v>
      </c>
      <c r="AD118" s="391">
        <f t="shared" si="103"/>
        <v>0.24694362500000003</v>
      </c>
      <c r="AE118" s="391">
        <f t="shared" si="93"/>
        <v>0</v>
      </c>
      <c r="AF118" s="391">
        <f t="shared" si="94"/>
        <v>0</v>
      </c>
      <c r="AG118" s="391">
        <f t="shared" si="95"/>
        <v>0</v>
      </c>
      <c r="AH118" s="391">
        <f t="shared" si="104"/>
        <v>0.60119697142857143</v>
      </c>
      <c r="AI118" s="391">
        <f t="shared" si="104"/>
        <v>1.7067824500000002</v>
      </c>
      <c r="AJ118" s="391">
        <f t="shared" si="104"/>
        <v>0.24694362500000003</v>
      </c>
      <c r="AK118" s="367">
        <f t="shared" si="97"/>
        <v>1.1272443214285714</v>
      </c>
      <c r="AL118" s="367">
        <f t="shared" si="98"/>
        <v>5.6892748333333332</v>
      </c>
      <c r="AM118" s="212">
        <f t="shared" si="99"/>
        <v>0.61735906250000006</v>
      </c>
    </row>
    <row r="119" spans="1:39">
      <c r="A119" s="203" t="s">
        <v>473</v>
      </c>
      <c r="B119" s="384">
        <f>B14*space_removal!M81/1000000</f>
        <v>4.0977999999999932</v>
      </c>
      <c r="C119" s="384">
        <f>C14*space_removal!N81/1000000</f>
        <v>14.342299999999971</v>
      </c>
      <c r="D119" s="384">
        <f>D14*space_removal!O81/1000000</f>
        <v>2.0488999999999966</v>
      </c>
      <c r="G119" s="203" t="s">
        <v>473</v>
      </c>
      <c r="H119" s="384">
        <f>H14*space_removal!M81/1000000</f>
        <v>2.1615894999999963</v>
      </c>
      <c r="I119" s="384">
        <f>I14*space_removal!N81/1000000</f>
        <v>8.210966749999983</v>
      </c>
      <c r="J119" s="384">
        <f>J14*space_removal!O81/1000000</f>
        <v>1.0116443749999982</v>
      </c>
      <c r="M119" s="203" t="s">
        <v>473</v>
      </c>
      <c r="N119" s="384">
        <f>N14*space_removal!M81/1000000</f>
        <v>1.9362104999999969</v>
      </c>
      <c r="O119" s="384">
        <f>O14*space_removal!N81/1000000</f>
        <v>6.1313332499999884</v>
      </c>
      <c r="P119" s="384">
        <f>P14*space_removal!O81/1000000</f>
        <v>1.0372556249999982</v>
      </c>
      <c r="R119" s="168" t="s">
        <v>473</v>
      </c>
      <c r="S119" s="391">
        <f t="shared" si="100"/>
        <v>0</v>
      </c>
      <c r="T119" s="391">
        <f t="shared" si="100"/>
        <v>0</v>
      </c>
      <c r="U119" s="391">
        <f t="shared" si="100"/>
        <v>0</v>
      </c>
      <c r="V119" s="391">
        <f t="shared" si="101"/>
        <v>0</v>
      </c>
      <c r="W119" s="391">
        <f t="shared" si="101"/>
        <v>0</v>
      </c>
      <c r="X119" s="391">
        <f t="shared" si="101"/>
        <v>0</v>
      </c>
      <c r="Y119" s="391">
        <f t="shared" si="102"/>
        <v>0</v>
      </c>
      <c r="Z119" s="391">
        <f t="shared" si="102"/>
        <v>0</v>
      </c>
      <c r="AA119" s="391">
        <f t="shared" si="102"/>
        <v>0</v>
      </c>
      <c r="AB119" s="391">
        <f t="shared" si="103"/>
        <v>0.21615894999999963</v>
      </c>
      <c r="AC119" s="391">
        <f t="shared" si="103"/>
        <v>2.4632900249999947</v>
      </c>
      <c r="AD119" s="391">
        <f t="shared" si="103"/>
        <v>0.20232887499999963</v>
      </c>
      <c r="AE119" s="391">
        <f t="shared" si="93"/>
        <v>0</v>
      </c>
      <c r="AF119" s="391">
        <f t="shared" si="94"/>
        <v>0</v>
      </c>
      <c r="AG119" s="391">
        <f t="shared" si="95"/>
        <v>0</v>
      </c>
      <c r="AH119" s="391">
        <f t="shared" si="104"/>
        <v>0.55583729999999909</v>
      </c>
      <c r="AI119" s="391">
        <f t="shared" si="104"/>
        <v>1.6421933499999963</v>
      </c>
      <c r="AJ119" s="391">
        <f t="shared" si="104"/>
        <v>0.23123299999999958</v>
      </c>
      <c r="AK119" s="367">
        <f t="shared" si="97"/>
        <v>0.77199624999999872</v>
      </c>
      <c r="AL119" s="367">
        <f t="shared" si="98"/>
        <v>4.1054833749999915</v>
      </c>
      <c r="AM119" s="212">
        <f t="shared" si="99"/>
        <v>0.43356187499999921</v>
      </c>
    </row>
    <row r="120" spans="1:39">
      <c r="A120" s="203" t="s">
        <v>474</v>
      </c>
      <c r="B120" s="384">
        <f>B15*space_removal!M82/1000000</f>
        <v>3.6331750000000067</v>
      </c>
      <c r="C120" s="384">
        <f>C15*space_removal!N82/1000000</f>
        <v>12.716112500000023</v>
      </c>
      <c r="D120" s="384">
        <f>D15*space_removal!O82/1000000</f>
        <v>1.8165875000000034</v>
      </c>
      <c r="G120" s="203" t="s">
        <v>474</v>
      </c>
      <c r="H120" s="384">
        <f>H15*space_removal!M82/1000000</f>
        <v>1.7439240000000027</v>
      </c>
      <c r="I120" s="384">
        <f>I15*space_removal!N82/1000000</f>
        <v>6.7334843333333438</v>
      </c>
      <c r="J120" s="384">
        <f>J15*space_removal!O82/1000000</f>
        <v>0.80448875000000153</v>
      </c>
      <c r="M120" s="203" t="s">
        <v>474</v>
      </c>
      <c r="N120" s="384">
        <f>N15*space_removal!M82/1000000</f>
        <v>1.8892510000000038</v>
      </c>
      <c r="O120" s="384">
        <f>O15*space_removal!N82/1000000</f>
        <v>5.9826281666666778</v>
      </c>
      <c r="P120" s="384">
        <f>P15*space_removal!O82/1000000</f>
        <v>1.0120987500000018</v>
      </c>
      <c r="R120" s="168" t="s">
        <v>474</v>
      </c>
      <c r="S120" s="391">
        <f t="shared" si="100"/>
        <v>0</v>
      </c>
      <c r="T120" s="391">
        <f t="shared" si="100"/>
        <v>0</v>
      </c>
      <c r="U120" s="391">
        <f t="shared" si="100"/>
        <v>0</v>
      </c>
      <c r="V120" s="391">
        <f t="shared" si="101"/>
        <v>0</v>
      </c>
      <c r="W120" s="391">
        <f t="shared" si="101"/>
        <v>0</v>
      </c>
      <c r="X120" s="391">
        <f t="shared" si="101"/>
        <v>0</v>
      </c>
      <c r="Y120" s="391">
        <f t="shared" si="102"/>
        <v>0</v>
      </c>
      <c r="Z120" s="391">
        <f t="shared" si="102"/>
        <v>0</v>
      </c>
      <c r="AA120" s="391">
        <f t="shared" si="102"/>
        <v>0</v>
      </c>
      <c r="AB120" s="391">
        <f t="shared" si="103"/>
        <v>0.17439240000000028</v>
      </c>
      <c r="AC120" s="391">
        <f t="shared" si="103"/>
        <v>2.0200453000000032</v>
      </c>
      <c r="AD120" s="391">
        <f t="shared" si="103"/>
        <v>0.16089775000000031</v>
      </c>
      <c r="AE120" s="391">
        <f t="shared" si="93"/>
        <v>0</v>
      </c>
      <c r="AF120" s="391">
        <f t="shared" si="94"/>
        <v>0</v>
      </c>
      <c r="AG120" s="391">
        <f t="shared" si="95"/>
        <v>0</v>
      </c>
      <c r="AH120" s="391">
        <f t="shared" si="104"/>
        <v>0.44843760000000066</v>
      </c>
      <c r="AI120" s="391">
        <f t="shared" si="104"/>
        <v>1.3466968666666688</v>
      </c>
      <c r="AJ120" s="391">
        <f t="shared" si="104"/>
        <v>0.18388314285714322</v>
      </c>
      <c r="AK120" s="367">
        <f t="shared" si="97"/>
        <v>0.62283000000000088</v>
      </c>
      <c r="AL120" s="367">
        <f t="shared" si="98"/>
        <v>3.3667421666666719</v>
      </c>
      <c r="AM120" s="212">
        <f t="shared" si="99"/>
        <v>0.34478089285714353</v>
      </c>
    </row>
    <row r="121" spans="1:39">
      <c r="A121" s="203" t="s">
        <v>475</v>
      </c>
      <c r="B121" s="384">
        <f>B16*space_removal!M83/1000000</f>
        <v>0</v>
      </c>
      <c r="C121" s="384">
        <f>C16*space_removal!N83/1000000</f>
        <v>0</v>
      </c>
      <c r="D121" s="384">
        <f>D16*space_removal!O83/1000000</f>
        <v>0</v>
      </c>
      <c r="G121" s="203" t="s">
        <v>475</v>
      </c>
      <c r="H121" s="384">
        <f>H16*space_removal!M83/1000000</f>
        <v>0</v>
      </c>
      <c r="I121" s="384">
        <f>I16*space_removal!N83/1000000</f>
        <v>0</v>
      </c>
      <c r="J121" s="384">
        <f>J16*space_removal!O83/1000000</f>
        <v>0</v>
      </c>
      <c r="M121" s="203" t="s">
        <v>475</v>
      </c>
      <c r="N121" s="384">
        <f>N16*space_removal!M83/1000000</f>
        <v>0</v>
      </c>
      <c r="O121" s="384">
        <f>O16*space_removal!N83/1000000</f>
        <v>0</v>
      </c>
      <c r="P121" s="384">
        <f>P16*space_removal!O83/1000000</f>
        <v>0</v>
      </c>
      <c r="R121" s="168" t="s">
        <v>475</v>
      </c>
      <c r="S121" s="392"/>
      <c r="T121" s="392"/>
      <c r="U121" s="392"/>
      <c r="V121" s="392"/>
      <c r="W121" s="392"/>
      <c r="X121" s="392"/>
      <c r="Y121" s="392"/>
      <c r="Z121" s="392"/>
      <c r="AA121" s="392"/>
      <c r="AB121" s="392"/>
      <c r="AC121" s="392"/>
      <c r="AD121" s="392"/>
      <c r="AE121" s="392"/>
      <c r="AF121" s="392"/>
      <c r="AG121" s="392"/>
      <c r="AH121" s="392"/>
      <c r="AI121" s="392"/>
      <c r="AJ121" s="392"/>
      <c r="AK121" s="367">
        <f t="shared" si="97"/>
        <v>0</v>
      </c>
      <c r="AL121" s="367">
        <f t="shared" si="98"/>
        <v>0</v>
      </c>
      <c r="AM121" s="212">
        <f t="shared" si="99"/>
        <v>0</v>
      </c>
    </row>
    <row r="122" spans="1:39">
      <c r="A122" s="203" t="s">
        <v>476</v>
      </c>
      <c r="B122" s="384">
        <f>B17*space_removal!M84/1000000</f>
        <v>0</v>
      </c>
      <c r="C122" s="384">
        <f>C17*space_removal!N84/1000000</f>
        <v>0</v>
      </c>
      <c r="D122" s="384">
        <f>D17*space_removal!O84/1000000</f>
        <v>0</v>
      </c>
      <c r="G122" s="203" t="s">
        <v>476</v>
      </c>
      <c r="H122" s="384">
        <f>H17*space_removal!M84/1000000</f>
        <v>0</v>
      </c>
      <c r="I122" s="384">
        <f>I17*space_removal!N84/1000000</f>
        <v>0</v>
      </c>
      <c r="J122" s="384">
        <f>J17*space_removal!O84/1000000</f>
        <v>0</v>
      </c>
      <c r="M122" s="203" t="s">
        <v>476</v>
      </c>
      <c r="N122" s="384">
        <f>N17*space_removal!M84/1000000</f>
        <v>0</v>
      </c>
      <c r="O122" s="384">
        <f>O17*space_removal!N84/1000000</f>
        <v>0</v>
      </c>
      <c r="P122" s="384">
        <f>P17*space_removal!O84/1000000</f>
        <v>0</v>
      </c>
      <c r="R122" s="168" t="s">
        <v>476</v>
      </c>
      <c r="S122" s="392"/>
      <c r="T122" s="392"/>
      <c r="U122" s="392"/>
      <c r="V122" s="392"/>
      <c r="W122" s="392"/>
      <c r="X122" s="392"/>
      <c r="Y122" s="392"/>
      <c r="Z122" s="392"/>
      <c r="AA122" s="392"/>
      <c r="AB122" s="392"/>
      <c r="AC122" s="392"/>
      <c r="AD122" s="392"/>
      <c r="AE122" s="392"/>
      <c r="AF122" s="392"/>
      <c r="AG122" s="392"/>
      <c r="AH122" s="392"/>
      <c r="AI122" s="392"/>
      <c r="AJ122" s="392"/>
      <c r="AK122" s="367">
        <f t="shared" si="97"/>
        <v>0</v>
      </c>
      <c r="AL122" s="367">
        <f t="shared" si="98"/>
        <v>0</v>
      </c>
      <c r="AM122" s="212">
        <f t="shared" si="99"/>
        <v>0</v>
      </c>
    </row>
    <row r="123" spans="1:39" ht="17.25" customHeight="1" thickBot="1">
      <c r="S123" s="367">
        <f t="shared" ref="S123:AG123" si="105">SUM(S108:S122)</f>
        <v>0</v>
      </c>
      <c r="T123" s="367">
        <f t="shared" si="105"/>
        <v>0</v>
      </c>
      <c r="U123" s="367">
        <f t="shared" si="105"/>
        <v>0</v>
      </c>
      <c r="V123" s="367">
        <f t="shared" si="105"/>
        <v>0.53544474521317775</v>
      </c>
      <c r="W123" s="367">
        <f t="shared" si="105"/>
        <v>0</v>
      </c>
      <c r="X123" s="367">
        <f t="shared" si="105"/>
        <v>0</v>
      </c>
      <c r="Y123" s="367">
        <f t="shared" si="105"/>
        <v>15.32823208289226</v>
      </c>
      <c r="Z123" s="367">
        <f t="shared" si="105"/>
        <v>25.335151219707967</v>
      </c>
      <c r="AA123" s="367">
        <f t="shared" si="105"/>
        <v>5.3344373861110546</v>
      </c>
      <c r="AB123" s="367">
        <f t="shared" si="105"/>
        <v>2.2145415064309084</v>
      </c>
      <c r="AC123" s="367">
        <f t="shared" si="105"/>
        <v>31.736367240401023</v>
      </c>
      <c r="AD123" s="367">
        <f t="shared" si="105"/>
        <v>4.12127054454555</v>
      </c>
      <c r="AE123" s="367">
        <f t="shared" si="105"/>
        <v>0.75880746614756345</v>
      </c>
      <c r="AF123" s="367">
        <f t="shared" si="105"/>
        <v>0</v>
      </c>
      <c r="AG123" s="367">
        <f t="shared" si="105"/>
        <v>0.17464017211258975</v>
      </c>
      <c r="AK123" s="367">
        <f>SUM(AK108:AK122)</f>
        <v>24.035813491723445</v>
      </c>
      <c r="AL123" s="367">
        <f>SUM(AL108:AL122)</f>
        <v>67.004000109609819</v>
      </c>
      <c r="AM123" s="367">
        <f>SUM(AM108:AM122)</f>
        <v>11.400524150574164</v>
      </c>
    </row>
    <row r="124" spans="1:39" ht="50.25" customHeight="1" thickBot="1">
      <c r="Q124" s="222" t="s">
        <v>547</v>
      </c>
      <c r="R124" s="223">
        <f>Residential_building!C60</f>
        <v>0.6</v>
      </c>
    </row>
    <row r="126" spans="1:39">
      <c r="A126" s="143">
        <v>2045</v>
      </c>
      <c r="B126" s="143" t="s">
        <v>459</v>
      </c>
      <c r="H126" s="143" t="s">
        <v>525</v>
      </c>
      <c r="N126" s="143" t="s">
        <v>312</v>
      </c>
      <c r="Q126" s="143">
        <v>2045</v>
      </c>
      <c r="R126" s="165" t="s">
        <v>539</v>
      </c>
      <c r="S126" s="596" t="s">
        <v>528</v>
      </c>
      <c r="T126" s="580"/>
      <c r="U126" s="597"/>
      <c r="V126" s="596" t="s">
        <v>529</v>
      </c>
      <c r="W126" s="580"/>
      <c r="X126" s="597"/>
      <c r="Y126" s="596" t="s">
        <v>480</v>
      </c>
      <c r="Z126" s="580"/>
      <c r="AA126" s="597"/>
      <c r="AB126" s="596" t="s">
        <v>481</v>
      </c>
      <c r="AC126" s="580"/>
      <c r="AD126" s="597"/>
      <c r="AE126" s="598" t="s">
        <v>530</v>
      </c>
      <c r="AF126" s="583"/>
      <c r="AG126" s="599"/>
      <c r="AH126" s="216" t="s">
        <v>312</v>
      </c>
      <c r="AI126" s="216"/>
      <c r="AJ126" s="216"/>
      <c r="AK126" s="143" t="s">
        <v>537</v>
      </c>
    </row>
    <row r="127" spans="1:39">
      <c r="A127" s="143" t="s">
        <v>281</v>
      </c>
      <c r="B127" s="143" t="s">
        <v>453</v>
      </c>
      <c r="C127" s="143" t="s">
        <v>454</v>
      </c>
      <c r="D127" s="143" t="s">
        <v>455</v>
      </c>
      <c r="H127" s="143" t="s">
        <v>453</v>
      </c>
      <c r="I127" s="143" t="s">
        <v>454</v>
      </c>
      <c r="J127" s="143" t="s">
        <v>455</v>
      </c>
      <c r="N127" s="143" t="s">
        <v>453</v>
      </c>
      <c r="O127" s="143" t="s">
        <v>454</v>
      </c>
      <c r="P127" s="143" t="s">
        <v>455</v>
      </c>
      <c r="R127" s="165"/>
      <c r="S127" s="165" t="s">
        <v>453</v>
      </c>
      <c r="T127" s="165" t="s">
        <v>454</v>
      </c>
      <c r="U127" s="165" t="s">
        <v>455</v>
      </c>
      <c r="V127" s="165" t="s">
        <v>453</v>
      </c>
      <c r="W127" s="165" t="s">
        <v>454</v>
      </c>
      <c r="X127" s="165" t="s">
        <v>455</v>
      </c>
      <c r="Y127" s="165" t="s">
        <v>453</v>
      </c>
      <c r="Z127" s="165" t="s">
        <v>454</v>
      </c>
      <c r="AA127" s="165" t="s">
        <v>455</v>
      </c>
      <c r="AB127" s="165" t="s">
        <v>453</v>
      </c>
      <c r="AC127" s="165" t="s">
        <v>454</v>
      </c>
      <c r="AD127" s="165" t="s">
        <v>455</v>
      </c>
      <c r="AE127" s="165" t="s">
        <v>453</v>
      </c>
      <c r="AF127" s="165" t="s">
        <v>454</v>
      </c>
      <c r="AG127" s="165" t="s">
        <v>455</v>
      </c>
      <c r="AH127" s="168" t="s">
        <v>453</v>
      </c>
      <c r="AI127" s="168" t="s">
        <v>454</v>
      </c>
      <c r="AJ127" s="168" t="s">
        <v>455</v>
      </c>
      <c r="AK127" s="165" t="s">
        <v>453</v>
      </c>
      <c r="AL127" s="165" t="s">
        <v>454</v>
      </c>
      <c r="AM127" s="165" t="s">
        <v>455</v>
      </c>
    </row>
    <row r="128" spans="1:39">
      <c r="A128" s="186" t="s">
        <v>461</v>
      </c>
      <c r="B128" s="384">
        <f>B3*space_removal!M92/1000000</f>
        <v>0</v>
      </c>
      <c r="C128" s="384">
        <f>C3*space_removal!N92/1000000</f>
        <v>0</v>
      </c>
      <c r="D128" s="384">
        <f>D3*space_removal!O92/1000000</f>
        <v>0</v>
      </c>
      <c r="G128" s="186" t="s">
        <v>461</v>
      </c>
      <c r="H128" s="384">
        <f>H3*space_removal!M92/1000000</f>
        <v>0</v>
      </c>
      <c r="I128" s="384">
        <f>I3*space_removal!N92/1000000</f>
        <v>0</v>
      </c>
      <c r="J128" s="384">
        <f>J3*space_removal!O92/1000000</f>
        <v>0</v>
      </c>
      <c r="M128" s="186" t="s">
        <v>461</v>
      </c>
      <c r="N128" s="384">
        <f>N3*space_removal!M92/1000000</f>
        <v>0</v>
      </c>
      <c r="O128" s="384">
        <f>O3*space_removal!N92/1000000</f>
        <v>0</v>
      </c>
      <c r="P128" s="384">
        <f>P3*space_removal!O92/1000000</f>
        <v>0</v>
      </c>
      <c r="R128" s="219" t="s">
        <v>461</v>
      </c>
      <c r="S128" s="393">
        <f t="shared" ref="S128:S138" si="106">H128*S11*(1-$R$144)</f>
        <v>0</v>
      </c>
      <c r="T128" s="393">
        <f t="shared" ref="T128:T138" si="107">I128*T11*(1-$R$144)</f>
        <v>0</v>
      </c>
      <c r="U128" s="393">
        <f t="shared" ref="U128:U138" si="108">J128*U11*(1-$R$144)</f>
        <v>0</v>
      </c>
      <c r="V128" s="393">
        <f t="shared" ref="V128:V138" si="109">H128*V11*(1-$R$144)</f>
        <v>0</v>
      </c>
      <c r="W128" s="393">
        <f t="shared" ref="W128:W138" si="110">I128*W11*(1-$R$144)</f>
        <v>0</v>
      </c>
      <c r="X128" s="393">
        <f t="shared" ref="X128:X138" si="111">J128*X11*(1-$R$144)</f>
        <v>0</v>
      </c>
      <c r="Y128" s="393">
        <f t="shared" ref="Y128:Y138" si="112">H128*Y11*(1-$R$144)</f>
        <v>0</v>
      </c>
      <c r="Z128" s="393">
        <f t="shared" ref="Z128:Z138" si="113">I128*Z11*(1-$R$144)</f>
        <v>0</v>
      </c>
      <c r="AA128" s="393">
        <f t="shared" ref="AA128:AA138" si="114">J128*AA11*(1-$R$144)</f>
        <v>0</v>
      </c>
      <c r="AB128" s="394">
        <f t="shared" ref="AB128:AB138" si="115">H128*AB11+H128*$R$144*AB$25</f>
        <v>0</v>
      </c>
      <c r="AC128" s="394">
        <f t="shared" ref="AC128:AC138" si="116">I128*AC11+I128*$R$144*AC$25</f>
        <v>0</v>
      </c>
      <c r="AD128" s="394">
        <f t="shared" ref="AD128:AD138" si="117">J128*AD11+J128*$R$144*AD$25</f>
        <v>0</v>
      </c>
      <c r="AE128" s="391">
        <f t="shared" ref="AE128:AE141" si="118">H128*AE11</f>
        <v>0</v>
      </c>
      <c r="AF128" s="391">
        <f t="shared" ref="AF128:AF141" si="119">I128*AF11</f>
        <v>0</v>
      </c>
      <c r="AG128" s="391">
        <f t="shared" ref="AG128:AG141" si="120">J128*AG11</f>
        <v>0</v>
      </c>
      <c r="AH128" s="393">
        <f t="shared" ref="AH128:AH138" si="121">H128*AH11/$AJ$8+H128*$R$144*AH$25/$AJ$8</f>
        <v>0</v>
      </c>
      <c r="AI128" s="391">
        <f t="shared" ref="AI128:AJ131" si="122">I128*AI11/$AJ$8</f>
        <v>0</v>
      </c>
      <c r="AJ128" s="391">
        <f t="shared" si="122"/>
        <v>0</v>
      </c>
      <c r="AK128" s="367">
        <f t="shared" ref="AK128:AK142" si="123">SUM(S128,V128,Y128,AB128,AE128,AH128)</f>
        <v>0</v>
      </c>
      <c r="AL128" s="367">
        <f t="shared" ref="AL128:AL142" si="124">SUM(T128,W128,Z128,AC128,AF128,AI128)</f>
        <v>0</v>
      </c>
      <c r="AM128" s="212">
        <f t="shared" ref="AM128:AM142" si="125">SUM(U128,X128,AA128,AD128,AG128,AJ128)</f>
        <v>0</v>
      </c>
    </row>
    <row r="129" spans="1:39">
      <c r="A129" s="143" t="s">
        <v>462</v>
      </c>
      <c r="B129" s="384">
        <f>B4*space_removal!M93/1000000</f>
        <v>0</v>
      </c>
      <c r="C129" s="384">
        <f>C4*space_removal!N93/1000000</f>
        <v>0</v>
      </c>
      <c r="D129" s="384">
        <f>D4*space_removal!O93/1000000</f>
        <v>0</v>
      </c>
      <c r="G129" s="143" t="s">
        <v>462</v>
      </c>
      <c r="H129" s="384">
        <f>H4*space_removal!M93/1000000</f>
        <v>0</v>
      </c>
      <c r="I129" s="384">
        <f>I4*space_removal!N93/1000000</f>
        <v>0</v>
      </c>
      <c r="J129" s="384">
        <f>J4*space_removal!O93/1000000</f>
        <v>0</v>
      </c>
      <c r="M129" s="143" t="s">
        <v>462</v>
      </c>
      <c r="N129" s="384">
        <f>N4*space_removal!M93/1000000</f>
        <v>0</v>
      </c>
      <c r="O129" s="384">
        <f>O4*space_removal!N93/1000000</f>
        <v>0</v>
      </c>
      <c r="P129" s="384">
        <f>P4*space_removal!O93/1000000</f>
        <v>0</v>
      </c>
      <c r="R129" s="165" t="s">
        <v>462</v>
      </c>
      <c r="S129" s="393">
        <f t="shared" si="106"/>
        <v>0</v>
      </c>
      <c r="T129" s="393">
        <f t="shared" si="107"/>
        <v>0</v>
      </c>
      <c r="U129" s="393">
        <f t="shared" si="108"/>
        <v>0</v>
      </c>
      <c r="V129" s="393">
        <f t="shared" si="109"/>
        <v>0</v>
      </c>
      <c r="W129" s="393">
        <f t="shared" si="110"/>
        <v>0</v>
      </c>
      <c r="X129" s="393">
        <f t="shared" si="111"/>
        <v>0</v>
      </c>
      <c r="Y129" s="393">
        <f t="shared" si="112"/>
        <v>0</v>
      </c>
      <c r="Z129" s="393">
        <f t="shared" si="113"/>
        <v>0</v>
      </c>
      <c r="AA129" s="393">
        <f t="shared" si="114"/>
        <v>0</v>
      </c>
      <c r="AB129" s="394">
        <f t="shared" si="115"/>
        <v>0</v>
      </c>
      <c r="AC129" s="394">
        <f t="shared" si="116"/>
        <v>0</v>
      </c>
      <c r="AD129" s="394">
        <f t="shared" si="117"/>
        <v>0</v>
      </c>
      <c r="AE129" s="391">
        <f t="shared" si="118"/>
        <v>0</v>
      </c>
      <c r="AF129" s="391">
        <f t="shared" si="119"/>
        <v>0</v>
      </c>
      <c r="AG129" s="391">
        <f t="shared" si="120"/>
        <v>0</v>
      </c>
      <c r="AH129" s="393">
        <f t="shared" si="121"/>
        <v>0</v>
      </c>
      <c r="AI129" s="391">
        <f t="shared" si="122"/>
        <v>0</v>
      </c>
      <c r="AJ129" s="391">
        <f t="shared" si="122"/>
        <v>0</v>
      </c>
      <c r="AK129" s="367">
        <f t="shared" si="123"/>
        <v>0</v>
      </c>
      <c r="AL129" s="367">
        <f t="shared" si="124"/>
        <v>0</v>
      </c>
      <c r="AM129" s="212">
        <f t="shared" si="125"/>
        <v>0</v>
      </c>
    </row>
    <row r="130" spans="1:39">
      <c r="A130" s="143" t="s">
        <v>463</v>
      </c>
      <c r="B130" s="384">
        <f>B5*space_removal!M94/1000000</f>
        <v>0</v>
      </c>
      <c r="C130" s="384">
        <f>C5*space_removal!N94/1000000</f>
        <v>0</v>
      </c>
      <c r="D130" s="384">
        <f>D5*space_removal!O94/1000000</f>
        <v>0</v>
      </c>
      <c r="G130" s="143" t="s">
        <v>463</v>
      </c>
      <c r="H130" s="384">
        <f>H5*space_removal!M94/1000000</f>
        <v>0</v>
      </c>
      <c r="I130" s="384">
        <f>I5*space_removal!N94/1000000</f>
        <v>0</v>
      </c>
      <c r="J130" s="384">
        <f>J5*space_removal!O94/1000000</f>
        <v>0</v>
      </c>
      <c r="M130" s="143" t="s">
        <v>463</v>
      </c>
      <c r="N130" s="384">
        <f>N5*space_removal!M94/1000000</f>
        <v>0</v>
      </c>
      <c r="O130" s="384">
        <f>O5*space_removal!N94/1000000</f>
        <v>0</v>
      </c>
      <c r="P130" s="384">
        <f>P5*space_removal!O94/1000000</f>
        <v>0</v>
      </c>
      <c r="R130" s="165" t="s">
        <v>463</v>
      </c>
      <c r="S130" s="393">
        <f t="shared" si="106"/>
        <v>0</v>
      </c>
      <c r="T130" s="393">
        <f t="shared" si="107"/>
        <v>0</v>
      </c>
      <c r="U130" s="393">
        <f t="shared" si="108"/>
        <v>0</v>
      </c>
      <c r="V130" s="393">
        <f t="shared" si="109"/>
        <v>0</v>
      </c>
      <c r="W130" s="393">
        <f t="shared" si="110"/>
        <v>0</v>
      </c>
      <c r="X130" s="393">
        <f t="shared" si="111"/>
        <v>0</v>
      </c>
      <c r="Y130" s="393">
        <f t="shared" si="112"/>
        <v>0</v>
      </c>
      <c r="Z130" s="393">
        <f t="shared" si="113"/>
        <v>0</v>
      </c>
      <c r="AA130" s="393">
        <f t="shared" si="114"/>
        <v>0</v>
      </c>
      <c r="AB130" s="394">
        <f t="shared" si="115"/>
        <v>0</v>
      </c>
      <c r="AC130" s="394">
        <f t="shared" si="116"/>
        <v>0</v>
      </c>
      <c r="AD130" s="394">
        <f t="shared" si="117"/>
        <v>0</v>
      </c>
      <c r="AE130" s="391">
        <f t="shared" si="118"/>
        <v>0</v>
      </c>
      <c r="AF130" s="391">
        <f t="shared" si="119"/>
        <v>0</v>
      </c>
      <c r="AG130" s="391">
        <f t="shared" si="120"/>
        <v>0</v>
      </c>
      <c r="AH130" s="393">
        <f t="shared" si="121"/>
        <v>0</v>
      </c>
      <c r="AI130" s="391">
        <f t="shared" si="122"/>
        <v>0</v>
      </c>
      <c r="AJ130" s="391">
        <f t="shared" si="122"/>
        <v>0</v>
      </c>
      <c r="AK130" s="367">
        <f t="shared" si="123"/>
        <v>0</v>
      </c>
      <c r="AL130" s="367">
        <f t="shared" si="124"/>
        <v>0</v>
      </c>
      <c r="AM130" s="212">
        <f t="shared" si="125"/>
        <v>0</v>
      </c>
    </row>
    <row r="131" spans="1:39">
      <c r="A131" s="143" t="s">
        <v>464</v>
      </c>
      <c r="B131" s="384">
        <f>B6*space_removal!M95/1000000</f>
        <v>0</v>
      </c>
      <c r="C131" s="384">
        <f>C6*space_removal!N95/1000000</f>
        <v>0</v>
      </c>
      <c r="D131" s="384">
        <f>D6*space_removal!O95/1000000</f>
        <v>0</v>
      </c>
      <c r="G131" s="143" t="s">
        <v>464</v>
      </c>
      <c r="H131" s="384">
        <f>H6*space_removal!M95/1000000</f>
        <v>0</v>
      </c>
      <c r="I131" s="384">
        <f>I6*space_removal!N95/1000000</f>
        <v>0</v>
      </c>
      <c r="J131" s="384">
        <f>J6*space_removal!O95/1000000</f>
        <v>0</v>
      </c>
      <c r="M131" s="143" t="s">
        <v>464</v>
      </c>
      <c r="N131" s="384">
        <f>N6*space_removal!M95/1000000</f>
        <v>0</v>
      </c>
      <c r="O131" s="384">
        <f>O6*space_removal!N95/1000000</f>
        <v>0</v>
      </c>
      <c r="P131" s="384">
        <f>P6*space_removal!O95/1000000</f>
        <v>0</v>
      </c>
      <c r="R131" s="165" t="s">
        <v>464</v>
      </c>
      <c r="S131" s="393">
        <f t="shared" si="106"/>
        <v>0</v>
      </c>
      <c r="T131" s="393">
        <f t="shared" si="107"/>
        <v>0</v>
      </c>
      <c r="U131" s="393">
        <f t="shared" si="108"/>
        <v>0</v>
      </c>
      <c r="V131" s="393">
        <f t="shared" si="109"/>
        <v>0</v>
      </c>
      <c r="W131" s="393">
        <f t="shared" si="110"/>
        <v>0</v>
      </c>
      <c r="X131" s="393">
        <f t="shared" si="111"/>
        <v>0</v>
      </c>
      <c r="Y131" s="393">
        <f t="shared" si="112"/>
        <v>0</v>
      </c>
      <c r="Z131" s="393">
        <f t="shared" si="113"/>
        <v>0</v>
      </c>
      <c r="AA131" s="393">
        <f t="shared" si="114"/>
        <v>0</v>
      </c>
      <c r="AB131" s="394">
        <f t="shared" si="115"/>
        <v>0</v>
      </c>
      <c r="AC131" s="394">
        <f t="shared" si="116"/>
        <v>0</v>
      </c>
      <c r="AD131" s="394">
        <f t="shared" si="117"/>
        <v>0</v>
      </c>
      <c r="AE131" s="391">
        <f t="shared" si="118"/>
        <v>0</v>
      </c>
      <c r="AF131" s="391">
        <f t="shared" si="119"/>
        <v>0</v>
      </c>
      <c r="AG131" s="391">
        <f t="shared" si="120"/>
        <v>0</v>
      </c>
      <c r="AH131" s="393">
        <f t="shared" si="121"/>
        <v>0</v>
      </c>
      <c r="AI131" s="391">
        <f t="shared" si="122"/>
        <v>0</v>
      </c>
      <c r="AJ131" s="391">
        <f t="shared" si="122"/>
        <v>0</v>
      </c>
      <c r="AK131" s="367">
        <f t="shared" si="123"/>
        <v>0</v>
      </c>
      <c r="AL131" s="367">
        <f t="shared" si="124"/>
        <v>0</v>
      </c>
      <c r="AM131" s="212">
        <f t="shared" si="125"/>
        <v>0</v>
      </c>
    </row>
    <row r="132" spans="1:39">
      <c r="A132" s="143" t="s">
        <v>465</v>
      </c>
      <c r="B132" s="384">
        <f>B7*space_removal!M96/1000000</f>
        <v>1.0670307408087685</v>
      </c>
      <c r="C132" s="384">
        <f>C7*space_removal!N96/1000000</f>
        <v>0</v>
      </c>
      <c r="D132" s="384">
        <f>D7*space_removal!O96/1000000</f>
        <v>0</v>
      </c>
      <c r="G132" s="143" t="s">
        <v>465</v>
      </c>
      <c r="H132" s="384">
        <f>H7*space_removal!M96/1000000</f>
        <v>0.77796469795126932</v>
      </c>
      <c r="I132" s="384">
        <f>I7*space_removal!N96/1000000</f>
        <v>0</v>
      </c>
      <c r="J132" s="384">
        <f>J7*space_removal!O96/1000000</f>
        <v>0</v>
      </c>
      <c r="M132" s="143" t="s">
        <v>465</v>
      </c>
      <c r="N132" s="384">
        <f>N7*space_removal!M96/1000000</f>
        <v>0.28906604285749909</v>
      </c>
      <c r="O132" s="384">
        <f>O7*space_removal!N96/1000000</f>
        <v>0</v>
      </c>
      <c r="P132" s="384">
        <f>P7*space_removal!O96/1000000</f>
        <v>0</v>
      </c>
      <c r="R132" s="165" t="s">
        <v>465</v>
      </c>
      <c r="S132" s="393">
        <f t="shared" si="106"/>
        <v>0</v>
      </c>
      <c r="T132" s="393">
        <f t="shared" si="107"/>
        <v>0</v>
      </c>
      <c r="U132" s="393">
        <f t="shared" si="108"/>
        <v>0</v>
      </c>
      <c r="V132" s="393">
        <f t="shared" si="109"/>
        <v>5.4457528856588833E-2</v>
      </c>
      <c r="W132" s="393">
        <f t="shared" si="110"/>
        <v>0</v>
      </c>
      <c r="X132" s="393">
        <f t="shared" si="111"/>
        <v>0</v>
      </c>
      <c r="Y132" s="393">
        <f t="shared" si="112"/>
        <v>9.3355763754152291E-2</v>
      </c>
      <c r="Z132" s="393">
        <f t="shared" si="113"/>
        <v>0</v>
      </c>
      <c r="AA132" s="393">
        <f t="shared" si="114"/>
        <v>0</v>
      </c>
      <c r="AB132" s="394">
        <f t="shared" si="115"/>
        <v>6.2237175836101555E-2</v>
      </c>
      <c r="AC132" s="394">
        <f t="shared" si="116"/>
        <v>0</v>
      </c>
      <c r="AD132" s="394">
        <f t="shared" si="117"/>
        <v>0</v>
      </c>
      <c r="AE132" s="391">
        <f t="shared" si="118"/>
        <v>3.8898234897563472E-2</v>
      </c>
      <c r="AF132" s="391">
        <f t="shared" si="119"/>
        <v>0</v>
      </c>
      <c r="AG132" s="391">
        <f t="shared" si="120"/>
        <v>0</v>
      </c>
      <c r="AH132" s="393">
        <f t="shared" si="121"/>
        <v>0.16003845214997542</v>
      </c>
      <c r="AI132" s="393">
        <f t="shared" ref="AI132:AJ138" si="126">I132*AI15/$AJ$8+I132*$R$144*AI$25/$AJ$8</f>
        <v>0</v>
      </c>
      <c r="AJ132" s="393">
        <f t="shared" si="126"/>
        <v>0</v>
      </c>
      <c r="AK132" s="367">
        <f t="shared" si="123"/>
        <v>0.40898715549438158</v>
      </c>
      <c r="AL132" s="367">
        <f t="shared" si="124"/>
        <v>0</v>
      </c>
      <c r="AM132" s="212">
        <f t="shared" si="125"/>
        <v>0</v>
      </c>
    </row>
    <row r="133" spans="1:39">
      <c r="A133" s="143" t="s">
        <v>466</v>
      </c>
      <c r="B133" s="384">
        <f>B8*space_removal!M97/1000000</f>
        <v>7.7893439999999998</v>
      </c>
      <c r="C133" s="384">
        <f>C8*space_removal!N97/1000000</f>
        <v>0</v>
      </c>
      <c r="D133" s="384">
        <f>D8*space_removal!O97/1000000</f>
        <v>0</v>
      </c>
      <c r="G133" s="143" t="s">
        <v>466</v>
      </c>
      <c r="H133" s="384">
        <f>H8*space_removal!M97/1000000</f>
        <v>5.6520239999999999</v>
      </c>
      <c r="I133" s="384">
        <f>I8*space_removal!N97/1000000</f>
        <v>0</v>
      </c>
      <c r="J133" s="384">
        <f>J8*space_removal!O97/1000000</f>
        <v>0</v>
      </c>
      <c r="M133" s="143" t="s">
        <v>466</v>
      </c>
      <c r="N133" s="384">
        <f>N8*space_removal!M97/1000000</f>
        <v>2.1373199999999999</v>
      </c>
      <c r="O133" s="384">
        <f>O8*space_removal!N97/1000000</f>
        <v>0</v>
      </c>
      <c r="P133" s="384">
        <f>P8*space_removal!O97/1000000</f>
        <v>0</v>
      </c>
      <c r="R133" s="165" t="s">
        <v>466</v>
      </c>
      <c r="S133" s="393">
        <f t="shared" si="106"/>
        <v>0</v>
      </c>
      <c r="T133" s="393">
        <f t="shared" si="107"/>
        <v>0</v>
      </c>
      <c r="U133" s="393">
        <f t="shared" si="108"/>
        <v>0</v>
      </c>
      <c r="V133" s="393">
        <f t="shared" si="109"/>
        <v>0</v>
      </c>
      <c r="W133" s="393">
        <f t="shared" si="110"/>
        <v>0</v>
      </c>
      <c r="X133" s="393">
        <f t="shared" si="111"/>
        <v>0</v>
      </c>
      <c r="Y133" s="393">
        <f t="shared" si="112"/>
        <v>1.0738845599999998</v>
      </c>
      <c r="Z133" s="393">
        <f t="shared" si="113"/>
        <v>0</v>
      </c>
      <c r="AA133" s="393">
        <f t="shared" si="114"/>
        <v>0</v>
      </c>
      <c r="AB133" s="394">
        <f t="shared" si="115"/>
        <v>0.45216191999999999</v>
      </c>
      <c r="AC133" s="394">
        <f t="shared" si="116"/>
        <v>0</v>
      </c>
      <c r="AD133" s="394">
        <f t="shared" si="117"/>
        <v>0</v>
      </c>
      <c r="AE133" s="391">
        <f t="shared" si="118"/>
        <v>0.2826012</v>
      </c>
      <c r="AF133" s="391">
        <f t="shared" si="119"/>
        <v>0</v>
      </c>
      <c r="AG133" s="391">
        <f t="shared" si="120"/>
        <v>0</v>
      </c>
      <c r="AH133" s="393">
        <f t="shared" si="121"/>
        <v>1.1627020800000001</v>
      </c>
      <c r="AI133" s="393">
        <f t="shared" si="126"/>
        <v>0</v>
      </c>
      <c r="AJ133" s="393">
        <f t="shared" si="126"/>
        <v>0</v>
      </c>
      <c r="AK133" s="367">
        <f t="shared" si="123"/>
        <v>2.9713497599999998</v>
      </c>
      <c r="AL133" s="367">
        <f t="shared" si="124"/>
        <v>0</v>
      </c>
      <c r="AM133" s="212">
        <f t="shared" si="125"/>
        <v>0</v>
      </c>
    </row>
    <row r="134" spans="1:39">
      <c r="A134" s="143" t="s">
        <v>467</v>
      </c>
      <c r="B134" s="384">
        <f>B9*space_removal!M98/1000000</f>
        <v>7.7893439999999998</v>
      </c>
      <c r="C134" s="384">
        <f>C9*space_removal!N98/1000000</f>
        <v>3.2839956886658892</v>
      </c>
      <c r="D134" s="384">
        <f>D9*space_removal!O98/1000000</f>
        <v>0.49182935017114271</v>
      </c>
      <c r="G134" s="143" t="s">
        <v>467</v>
      </c>
      <c r="H134" s="384">
        <f>H9*space_removal!M98/1000000</f>
        <v>5.6995199999999997</v>
      </c>
      <c r="I134" s="384">
        <f>I9*space_removal!N98/1000000</f>
        <v>2.352713329193473</v>
      </c>
      <c r="J134" s="384">
        <f>J9*space_removal!O98/1000000</f>
        <v>0.36135558945676804</v>
      </c>
      <c r="M134" s="143" t="s">
        <v>467</v>
      </c>
      <c r="N134" s="384">
        <f>N9*space_removal!M98/1000000</f>
        <v>2.0898240000000001</v>
      </c>
      <c r="O134" s="384">
        <f>O9*space_removal!N98/1000000</f>
        <v>0.93128235947241633</v>
      </c>
      <c r="P134" s="384">
        <f>P9*space_removal!O98/1000000</f>
        <v>0.13047376071437466</v>
      </c>
      <c r="R134" s="165" t="s">
        <v>467</v>
      </c>
      <c r="S134" s="393">
        <f t="shared" si="106"/>
        <v>0</v>
      </c>
      <c r="T134" s="393">
        <f t="shared" si="107"/>
        <v>0</v>
      </c>
      <c r="U134" s="393">
        <f t="shared" si="108"/>
        <v>0</v>
      </c>
      <c r="V134" s="393">
        <f t="shared" si="109"/>
        <v>0</v>
      </c>
      <c r="W134" s="393">
        <f t="shared" si="110"/>
        <v>0</v>
      </c>
      <c r="X134" s="393">
        <f t="shared" si="111"/>
        <v>0</v>
      </c>
      <c r="Y134" s="393">
        <f t="shared" si="112"/>
        <v>1.0829087999999996</v>
      </c>
      <c r="Z134" s="393">
        <f t="shared" si="113"/>
        <v>0.35290699937902087</v>
      </c>
      <c r="AA134" s="393">
        <f t="shared" si="114"/>
        <v>5.4203338418515198E-2</v>
      </c>
      <c r="AB134" s="394">
        <f t="shared" si="115"/>
        <v>0.45596160000000002</v>
      </c>
      <c r="AC134" s="394">
        <f t="shared" si="116"/>
        <v>1.1528295313048018</v>
      </c>
      <c r="AD134" s="394">
        <f t="shared" si="117"/>
        <v>0.1300880122044365</v>
      </c>
      <c r="AE134" s="391">
        <f t="shared" si="118"/>
        <v>0.28497600000000001</v>
      </c>
      <c r="AF134" s="391">
        <f t="shared" si="119"/>
        <v>0</v>
      </c>
      <c r="AG134" s="391">
        <f t="shared" si="120"/>
        <v>1.8067779472838403E-2</v>
      </c>
      <c r="AH134" s="393">
        <f t="shared" si="121"/>
        <v>1.1724726857142858</v>
      </c>
      <c r="AI134" s="393">
        <f t="shared" si="126"/>
        <v>0.37643413267095571</v>
      </c>
      <c r="AJ134" s="393">
        <f t="shared" si="126"/>
        <v>6.6076450643523313E-2</v>
      </c>
      <c r="AK134" s="367">
        <f t="shared" si="123"/>
        <v>2.9963190857142852</v>
      </c>
      <c r="AL134" s="367">
        <f t="shared" si="124"/>
        <v>1.8821706633547783</v>
      </c>
      <c r="AM134" s="212">
        <f t="shared" si="125"/>
        <v>0.26843558073931345</v>
      </c>
    </row>
    <row r="135" spans="1:39">
      <c r="A135" s="143" t="s">
        <v>468</v>
      </c>
      <c r="B135" s="384">
        <f>B10*space_removal!M99/1000000</f>
        <v>8.3172647010717711</v>
      </c>
      <c r="C135" s="384">
        <f>C10*space_removal!N99/1000000</f>
        <v>20.911119956997123</v>
      </c>
      <c r="D135" s="384">
        <f>D10*space_removal!O99/1000000</f>
        <v>4.7196631710731234</v>
      </c>
      <c r="G135" s="143" t="s">
        <v>468</v>
      </c>
      <c r="H135" s="384">
        <f>H10*space_removal!M99/1000000</f>
        <v>5.9329821534311966</v>
      </c>
      <c r="I135" s="384">
        <f>I10*space_removal!N99/1000000</f>
        <v>14.450773954022401</v>
      </c>
      <c r="J135" s="384">
        <f>J10*space_removal!O99/1000000</f>
        <v>3.4324823062349989</v>
      </c>
      <c r="M135" s="143" t="s">
        <v>468</v>
      </c>
      <c r="N135" s="384">
        <f>N10*space_removal!M99/1000000</f>
        <v>2.3842825476405745</v>
      </c>
      <c r="O135" s="384">
        <f>O10*space_removal!N99/1000000</f>
        <v>6.4603460029747204</v>
      </c>
      <c r="P135" s="384">
        <f>P10*space_removal!O99/1000000</f>
        <v>1.2871808648381247</v>
      </c>
      <c r="R135" s="165" t="s">
        <v>468</v>
      </c>
      <c r="S135" s="393">
        <f t="shared" si="106"/>
        <v>0</v>
      </c>
      <c r="T135" s="393">
        <f t="shared" si="107"/>
        <v>0</v>
      </c>
      <c r="U135" s="393">
        <f t="shared" si="108"/>
        <v>0</v>
      </c>
      <c r="V135" s="393">
        <f t="shared" si="109"/>
        <v>0</v>
      </c>
      <c r="W135" s="393">
        <f t="shared" si="110"/>
        <v>0</v>
      </c>
      <c r="X135" s="393">
        <f t="shared" si="111"/>
        <v>0</v>
      </c>
      <c r="Y135" s="393">
        <f t="shared" si="112"/>
        <v>1.1865964306862391</v>
      </c>
      <c r="Z135" s="393">
        <f t="shared" si="113"/>
        <v>2.0231083535631353</v>
      </c>
      <c r="AA135" s="393">
        <f t="shared" si="114"/>
        <v>0.51487234593524978</v>
      </c>
      <c r="AB135" s="394">
        <f t="shared" si="115"/>
        <v>0.47463857227449574</v>
      </c>
      <c r="AC135" s="394">
        <f t="shared" si="116"/>
        <v>7.8034179351720958</v>
      </c>
      <c r="AD135" s="394">
        <f t="shared" si="117"/>
        <v>1.4073177455563495</v>
      </c>
      <c r="AE135" s="391">
        <f t="shared" si="118"/>
        <v>0</v>
      </c>
      <c r="AF135" s="391">
        <f t="shared" si="119"/>
        <v>0</v>
      </c>
      <c r="AG135" s="391">
        <f t="shared" si="120"/>
        <v>0</v>
      </c>
      <c r="AH135" s="393">
        <f t="shared" si="121"/>
        <v>1.2204991858487033</v>
      </c>
      <c r="AI135" s="393">
        <f t="shared" si="126"/>
        <v>2.3121238326435845</v>
      </c>
      <c r="AJ135" s="393">
        <f t="shared" si="126"/>
        <v>0.62765390742582838</v>
      </c>
      <c r="AK135" s="367">
        <f t="shared" si="123"/>
        <v>2.8817341888094381</v>
      </c>
      <c r="AL135" s="367">
        <f t="shared" si="124"/>
        <v>12.138650121378815</v>
      </c>
      <c r="AM135" s="212">
        <f t="shared" si="125"/>
        <v>2.5498439989174275</v>
      </c>
    </row>
    <row r="136" spans="1:39">
      <c r="A136" s="143" t="s">
        <v>469</v>
      </c>
      <c r="B136" s="384">
        <f>B11*space_removal!M100/1000000</f>
        <v>8.3172647010717711</v>
      </c>
      <c r="C136" s="384">
        <f>C11*space_removal!N100/1000000</f>
        <v>20.911119956997123</v>
      </c>
      <c r="D136" s="384">
        <f>D11*space_removal!O100/1000000</f>
        <v>4.7196631710731234</v>
      </c>
      <c r="G136" s="143" t="s">
        <v>469</v>
      </c>
      <c r="H136" s="384">
        <f>H11*space_removal!M100/1000000</f>
        <v>5.9884305847716757</v>
      </c>
      <c r="I136" s="384">
        <f>I11*space_removal!N100/1000000</f>
        <v>14.450773954022401</v>
      </c>
      <c r="J136" s="384">
        <f>J11*space_removal!O100/1000000</f>
        <v>3.4324823062349989</v>
      </c>
      <c r="M136" s="143" t="s">
        <v>469</v>
      </c>
      <c r="N136" s="384">
        <f>N11*space_removal!M100/1000000</f>
        <v>2.3288341163000958</v>
      </c>
      <c r="O136" s="384">
        <f>O11*space_removal!N100/1000000</f>
        <v>6.4603460029747204</v>
      </c>
      <c r="P136" s="384">
        <f>P11*space_removal!O100/1000000</f>
        <v>1.2871808648381247</v>
      </c>
      <c r="R136" s="165" t="s">
        <v>469</v>
      </c>
      <c r="S136" s="393">
        <f t="shared" si="106"/>
        <v>0</v>
      </c>
      <c r="T136" s="393">
        <f t="shared" si="107"/>
        <v>0</v>
      </c>
      <c r="U136" s="393">
        <f t="shared" si="108"/>
        <v>0</v>
      </c>
      <c r="V136" s="393">
        <f t="shared" si="109"/>
        <v>0</v>
      </c>
      <c r="W136" s="393">
        <f t="shared" si="110"/>
        <v>0</v>
      </c>
      <c r="X136" s="393">
        <f t="shared" si="111"/>
        <v>0</v>
      </c>
      <c r="Y136" s="393">
        <f t="shared" si="112"/>
        <v>1.1976861169543349</v>
      </c>
      <c r="Z136" s="393">
        <f t="shared" si="113"/>
        <v>1.8786006140229119</v>
      </c>
      <c r="AA136" s="393">
        <f t="shared" si="114"/>
        <v>0.51487234593524978</v>
      </c>
      <c r="AB136" s="394">
        <f t="shared" si="115"/>
        <v>0.47907444678173405</v>
      </c>
      <c r="AC136" s="394">
        <f t="shared" si="116"/>
        <v>8.5259566328732159</v>
      </c>
      <c r="AD136" s="394">
        <f t="shared" si="117"/>
        <v>1.4073177455563495</v>
      </c>
      <c r="AE136" s="391">
        <f t="shared" si="118"/>
        <v>0</v>
      </c>
      <c r="AF136" s="391">
        <f t="shared" si="119"/>
        <v>0</v>
      </c>
      <c r="AG136" s="391">
        <f t="shared" si="120"/>
        <v>0</v>
      </c>
      <c r="AH136" s="393">
        <f t="shared" si="121"/>
        <v>1.2319057202958876</v>
      </c>
      <c r="AI136" s="393">
        <f t="shared" si="126"/>
        <v>2.3121238326435845</v>
      </c>
      <c r="AJ136" s="393">
        <f t="shared" si="126"/>
        <v>0.62765390742582838</v>
      </c>
      <c r="AK136" s="367">
        <f t="shared" si="123"/>
        <v>2.9086662840319564</v>
      </c>
      <c r="AL136" s="367">
        <f t="shared" si="124"/>
        <v>12.716681079539711</v>
      </c>
      <c r="AM136" s="212">
        <f t="shared" si="125"/>
        <v>2.5498439989174275</v>
      </c>
    </row>
    <row r="137" spans="1:39">
      <c r="A137" s="209" t="s">
        <v>470</v>
      </c>
      <c r="B137" s="384">
        <f>B12*space_removal!M101/1000000</f>
        <v>5.3639014891328847</v>
      </c>
      <c r="C137" s="384">
        <f>C12*space_removal!N101/1000000</f>
        <v>18.773655211965096</v>
      </c>
      <c r="D137" s="384">
        <f>D12*space_removal!O101/1000000</f>
        <v>2.6819507445664423</v>
      </c>
      <c r="G137" s="209" t="s">
        <v>470</v>
      </c>
      <c r="H137" s="384">
        <f>H12*space_removal!M101/1000000</f>
        <v>2.9441859284796057</v>
      </c>
      <c r="I137" s="384">
        <f>I12*space_removal!N101/1000000</f>
        <v>11.111222603229711</v>
      </c>
      <c r="J137" s="384">
        <f>J12*space_removal!O101/1000000</f>
        <v>1.3856745513593287</v>
      </c>
      <c r="M137" s="209" t="s">
        <v>470</v>
      </c>
      <c r="N137" s="384">
        <f>N12*space_removal!M101/1000000</f>
        <v>2.4197155606532794</v>
      </c>
      <c r="O137" s="384">
        <f>O12*space_removal!N101/1000000</f>
        <v>7.6624326087353838</v>
      </c>
      <c r="P137" s="384">
        <f>P12*space_removal!O101/1000000</f>
        <v>1.2962761932071141</v>
      </c>
      <c r="R137" s="179" t="s">
        <v>470</v>
      </c>
      <c r="S137" s="393">
        <f t="shared" si="106"/>
        <v>0</v>
      </c>
      <c r="T137" s="393">
        <f t="shared" si="107"/>
        <v>0</v>
      </c>
      <c r="U137" s="393">
        <f t="shared" si="108"/>
        <v>0</v>
      </c>
      <c r="V137" s="393">
        <f t="shared" si="109"/>
        <v>0</v>
      </c>
      <c r="W137" s="393">
        <f t="shared" si="110"/>
        <v>0</v>
      </c>
      <c r="X137" s="393">
        <f t="shared" si="111"/>
        <v>0</v>
      </c>
      <c r="Y137" s="393">
        <f t="shared" si="112"/>
        <v>0.29441859284796051</v>
      </c>
      <c r="Z137" s="393">
        <f t="shared" si="113"/>
        <v>0.88889780825837672</v>
      </c>
      <c r="AA137" s="393">
        <f t="shared" si="114"/>
        <v>0.11085396410874628</v>
      </c>
      <c r="AB137" s="394">
        <f t="shared" si="115"/>
        <v>0.52995346712632907</v>
      </c>
      <c r="AC137" s="394">
        <f t="shared" si="116"/>
        <v>6.0000602057440435</v>
      </c>
      <c r="AD137" s="394">
        <f t="shared" si="117"/>
        <v>0.4988428384893584</v>
      </c>
      <c r="AE137" s="391">
        <f t="shared" si="118"/>
        <v>0</v>
      </c>
      <c r="AF137" s="391">
        <f t="shared" si="119"/>
        <v>0</v>
      </c>
      <c r="AG137" s="391">
        <f t="shared" si="120"/>
        <v>0</v>
      </c>
      <c r="AH137" s="393">
        <f t="shared" si="121"/>
        <v>0.942139497113474</v>
      </c>
      <c r="AI137" s="393">
        <f t="shared" si="126"/>
        <v>2.7301861253650146</v>
      </c>
      <c r="AJ137" s="393">
        <f t="shared" si="126"/>
        <v>0.41174329526105768</v>
      </c>
      <c r="AK137" s="367">
        <f t="shared" si="123"/>
        <v>1.7665115570877636</v>
      </c>
      <c r="AL137" s="367">
        <f t="shared" si="124"/>
        <v>9.6191441393674353</v>
      </c>
      <c r="AM137" s="212">
        <f t="shared" si="125"/>
        <v>1.0214400978591622</v>
      </c>
    </row>
    <row r="138" spans="1:39">
      <c r="A138" s="203" t="s">
        <v>472</v>
      </c>
      <c r="B138" s="384">
        <f>B13*space_removal!M102/1000000</f>
        <v>4.8814437499999999</v>
      </c>
      <c r="C138" s="384">
        <f>C13*space_removal!N102/1000000</f>
        <v>17.085053125000002</v>
      </c>
      <c r="D138" s="384">
        <f>D13*space_removal!O102/1000000</f>
        <v>2.4407218749999999</v>
      </c>
      <c r="G138" s="203" t="s">
        <v>472</v>
      </c>
      <c r="H138" s="384">
        <f>H13*space_removal!M102/1000000</f>
        <v>2.6302367499999999</v>
      </c>
      <c r="I138" s="384">
        <f>I13*space_removal!N102/1000000</f>
        <v>9.9562309583333324</v>
      </c>
      <c r="J138" s="384">
        <f>J13*space_removal!O102/1000000</f>
        <v>1.2347181250000001</v>
      </c>
      <c r="M138" s="203" t="s">
        <v>472</v>
      </c>
      <c r="N138" s="384">
        <f>N13*space_removal!M102/1000000</f>
        <v>2.251207</v>
      </c>
      <c r="O138" s="384">
        <f>O13*space_removal!N102/1000000</f>
        <v>7.1288221666666667</v>
      </c>
      <c r="P138" s="384">
        <f>P13*space_removal!O102/1000000</f>
        <v>1.20600375</v>
      </c>
      <c r="R138" s="168" t="s">
        <v>472</v>
      </c>
      <c r="S138" s="393">
        <f t="shared" si="106"/>
        <v>0</v>
      </c>
      <c r="T138" s="393">
        <f t="shared" si="107"/>
        <v>0</v>
      </c>
      <c r="U138" s="393">
        <f t="shared" si="108"/>
        <v>0</v>
      </c>
      <c r="V138" s="393">
        <f t="shared" si="109"/>
        <v>0</v>
      </c>
      <c r="W138" s="393">
        <f t="shared" si="110"/>
        <v>0</v>
      </c>
      <c r="X138" s="393">
        <f t="shared" si="111"/>
        <v>0</v>
      </c>
      <c r="Y138" s="393">
        <f t="shared" si="112"/>
        <v>5.2604734999999993E-2</v>
      </c>
      <c r="Z138" s="393">
        <f t="shared" si="113"/>
        <v>0.19912461916666663</v>
      </c>
      <c r="AA138" s="393">
        <f t="shared" si="114"/>
        <v>2.4694362499999997E-2</v>
      </c>
      <c r="AB138" s="394">
        <f t="shared" si="115"/>
        <v>0.47344261500000007</v>
      </c>
      <c r="AC138" s="394">
        <f t="shared" si="116"/>
        <v>5.3763647174999996</v>
      </c>
      <c r="AD138" s="394">
        <f t="shared" si="117"/>
        <v>0.44449852500000009</v>
      </c>
      <c r="AE138" s="391">
        <f t="shared" si="118"/>
        <v>0</v>
      </c>
      <c r="AF138" s="391">
        <f t="shared" si="119"/>
        <v>0</v>
      </c>
      <c r="AG138" s="391">
        <f t="shared" si="120"/>
        <v>0</v>
      </c>
      <c r="AH138" s="393">
        <f t="shared" si="121"/>
        <v>1.1422742457142858</v>
      </c>
      <c r="AI138" s="393">
        <f t="shared" si="126"/>
        <v>3.2997794033333334</v>
      </c>
      <c r="AJ138" s="393">
        <f t="shared" si="126"/>
        <v>0.47272065357142867</v>
      </c>
      <c r="AK138" s="367">
        <f t="shared" si="123"/>
        <v>1.6683215957142858</v>
      </c>
      <c r="AL138" s="367">
        <f t="shared" si="124"/>
        <v>8.8752687399999992</v>
      </c>
      <c r="AM138" s="212">
        <f t="shared" si="125"/>
        <v>0.94191354107142877</v>
      </c>
    </row>
    <row r="139" spans="1:39">
      <c r="A139" s="203" t="s">
        <v>473</v>
      </c>
      <c r="B139" s="384">
        <f>B14*space_removal!M103/1000000</f>
        <v>4.0977999999999932</v>
      </c>
      <c r="C139" s="384">
        <f>C14*space_removal!N103/1000000</f>
        <v>14.342299999999971</v>
      </c>
      <c r="D139" s="384">
        <f>D14*space_removal!O103/1000000</f>
        <v>2.0488999999999966</v>
      </c>
      <c r="G139" s="203" t="s">
        <v>473</v>
      </c>
      <c r="H139" s="384">
        <f>H14*space_removal!M103/1000000</f>
        <v>2.1615894999999963</v>
      </c>
      <c r="I139" s="384">
        <f>I14*space_removal!N103/1000000</f>
        <v>8.210966749999983</v>
      </c>
      <c r="J139" s="384">
        <f>J14*space_removal!O103/1000000</f>
        <v>1.0116443749999982</v>
      </c>
      <c r="M139" s="203" t="s">
        <v>473</v>
      </c>
      <c r="N139" s="384">
        <f>N14*space_removal!M103/1000000</f>
        <v>1.9362104999999969</v>
      </c>
      <c r="O139" s="384">
        <f>O14*space_removal!N103/1000000</f>
        <v>6.1313332499999884</v>
      </c>
      <c r="P139" s="384">
        <f>P14*space_removal!O103/1000000</f>
        <v>1.0372556249999982</v>
      </c>
      <c r="R139" s="168" t="s">
        <v>473</v>
      </c>
      <c r="S139" s="391">
        <f t="shared" ref="S139:U141" si="127">H139*S22</f>
        <v>0</v>
      </c>
      <c r="T139" s="391">
        <f t="shared" si="127"/>
        <v>0</v>
      </c>
      <c r="U139" s="391">
        <f t="shared" si="127"/>
        <v>0</v>
      </c>
      <c r="V139" s="391">
        <f t="shared" ref="V139:X141" si="128">H139*V22</f>
        <v>0</v>
      </c>
      <c r="W139" s="391">
        <f t="shared" si="128"/>
        <v>0</v>
      </c>
      <c r="X139" s="391">
        <f t="shared" si="128"/>
        <v>0</v>
      </c>
      <c r="Y139" s="391">
        <f t="shared" ref="Y139:AA141" si="129">H139*Y22</f>
        <v>0</v>
      </c>
      <c r="Z139" s="391">
        <f t="shared" si="129"/>
        <v>0</v>
      </c>
      <c r="AA139" s="391">
        <f t="shared" si="129"/>
        <v>0</v>
      </c>
      <c r="AB139" s="391">
        <f t="shared" ref="AB139:AD141" si="130">H139*AB22</f>
        <v>0.21615894999999963</v>
      </c>
      <c r="AC139" s="391">
        <f t="shared" si="130"/>
        <v>2.4632900249999947</v>
      </c>
      <c r="AD139" s="391">
        <f t="shared" si="130"/>
        <v>0.20232887499999963</v>
      </c>
      <c r="AE139" s="391">
        <f t="shared" si="118"/>
        <v>0</v>
      </c>
      <c r="AF139" s="391">
        <f t="shared" si="119"/>
        <v>0</v>
      </c>
      <c r="AG139" s="391">
        <f t="shared" si="120"/>
        <v>0</v>
      </c>
      <c r="AH139" s="391">
        <f t="shared" ref="AH139:AJ141" si="131">H139*AH22/$AJ$8</f>
        <v>0.55583729999999909</v>
      </c>
      <c r="AI139" s="391">
        <f t="shared" si="131"/>
        <v>1.6421933499999963</v>
      </c>
      <c r="AJ139" s="391">
        <f t="shared" si="131"/>
        <v>0.23123299999999958</v>
      </c>
      <c r="AK139" s="367">
        <f t="shared" si="123"/>
        <v>0.77199624999999872</v>
      </c>
      <c r="AL139" s="367">
        <f t="shared" si="124"/>
        <v>4.1054833749999915</v>
      </c>
      <c r="AM139" s="212">
        <f t="shared" si="125"/>
        <v>0.43356187499999921</v>
      </c>
    </row>
    <row r="140" spans="1:39">
      <c r="A140" s="203" t="s">
        <v>474</v>
      </c>
      <c r="B140" s="384">
        <f>B15*space_removal!M104/1000000</f>
        <v>3.6331750000000067</v>
      </c>
      <c r="C140" s="384">
        <f>C15*space_removal!N104/1000000</f>
        <v>12.716112500000023</v>
      </c>
      <c r="D140" s="384">
        <f>D15*space_removal!O104/1000000</f>
        <v>1.8165875000000034</v>
      </c>
      <c r="G140" s="203" t="s">
        <v>474</v>
      </c>
      <c r="H140" s="384">
        <f>H15*space_removal!M104/1000000</f>
        <v>1.7439240000000027</v>
      </c>
      <c r="I140" s="384">
        <f>I15*space_removal!N104/1000000</f>
        <v>6.7334843333333438</v>
      </c>
      <c r="J140" s="384">
        <f>J15*space_removal!O104/1000000</f>
        <v>0.80448875000000153</v>
      </c>
      <c r="M140" s="203" t="s">
        <v>474</v>
      </c>
      <c r="N140" s="384">
        <f>N15*space_removal!M104/1000000</f>
        <v>1.8892510000000038</v>
      </c>
      <c r="O140" s="384">
        <f>O15*space_removal!N104/1000000</f>
        <v>5.9826281666666778</v>
      </c>
      <c r="P140" s="384">
        <f>P15*space_removal!O104/1000000</f>
        <v>1.0120987500000018</v>
      </c>
      <c r="R140" s="168" t="s">
        <v>474</v>
      </c>
      <c r="S140" s="391">
        <f t="shared" si="127"/>
        <v>0</v>
      </c>
      <c r="T140" s="391">
        <f t="shared" si="127"/>
        <v>0</v>
      </c>
      <c r="U140" s="391">
        <f t="shared" si="127"/>
        <v>0</v>
      </c>
      <c r="V140" s="391">
        <f t="shared" si="128"/>
        <v>0</v>
      </c>
      <c r="W140" s="391">
        <f t="shared" si="128"/>
        <v>0</v>
      </c>
      <c r="X140" s="391">
        <f t="shared" si="128"/>
        <v>0</v>
      </c>
      <c r="Y140" s="391">
        <f t="shared" si="129"/>
        <v>0</v>
      </c>
      <c r="Z140" s="391">
        <f t="shared" si="129"/>
        <v>0</v>
      </c>
      <c r="AA140" s="391">
        <f t="shared" si="129"/>
        <v>0</v>
      </c>
      <c r="AB140" s="391">
        <f t="shared" si="130"/>
        <v>0.17439240000000028</v>
      </c>
      <c r="AC140" s="391">
        <f t="shared" si="130"/>
        <v>2.0200453000000032</v>
      </c>
      <c r="AD140" s="391">
        <f t="shared" si="130"/>
        <v>0.16089775000000031</v>
      </c>
      <c r="AE140" s="391">
        <f t="shared" si="118"/>
        <v>0</v>
      </c>
      <c r="AF140" s="391">
        <f t="shared" si="119"/>
        <v>0</v>
      </c>
      <c r="AG140" s="391">
        <f t="shared" si="120"/>
        <v>0</v>
      </c>
      <c r="AH140" s="391">
        <f t="shared" si="131"/>
        <v>0.44843760000000066</v>
      </c>
      <c r="AI140" s="391">
        <f t="shared" si="131"/>
        <v>1.3466968666666688</v>
      </c>
      <c r="AJ140" s="391">
        <f t="shared" si="131"/>
        <v>0.18388314285714322</v>
      </c>
      <c r="AK140" s="367">
        <f t="shared" si="123"/>
        <v>0.62283000000000088</v>
      </c>
      <c r="AL140" s="367">
        <f t="shared" si="124"/>
        <v>3.3667421666666719</v>
      </c>
      <c r="AM140" s="212">
        <f t="shared" si="125"/>
        <v>0.34478089285714353</v>
      </c>
    </row>
    <row r="141" spans="1:39">
      <c r="A141" s="203" t="s">
        <v>475</v>
      </c>
      <c r="B141" s="384">
        <f>B16*space_removal!M105/1000000</f>
        <v>3.0179250000000031</v>
      </c>
      <c r="C141" s="384">
        <f>C16*space_removal!N105/1000000</f>
        <v>10.56273750000001</v>
      </c>
      <c r="D141" s="384">
        <f>D16*space_removal!O105/1000000</f>
        <v>1.5089625000000015</v>
      </c>
      <c r="G141" s="203" t="s">
        <v>475</v>
      </c>
      <c r="H141" s="384">
        <f>H16*space_removal!M105/1000000</f>
        <v>1.257468750000001</v>
      </c>
      <c r="I141" s="384">
        <f>I16*space_removal!N105/1000000</f>
        <v>4.9879593750000035</v>
      </c>
      <c r="J141" s="384">
        <f>J16*space_removal!O105/1000000</f>
        <v>0.56586093750000055</v>
      </c>
      <c r="M141" s="203" t="s">
        <v>475</v>
      </c>
      <c r="N141" s="384">
        <f>N16*space_removal!M105/1000000</f>
        <v>1.7604562500000021</v>
      </c>
      <c r="O141" s="384">
        <f>O16*space_removal!N105/1000000</f>
        <v>5.5747781250000052</v>
      </c>
      <c r="P141" s="384">
        <f>P16*space_removal!O105/1000000</f>
        <v>0.94310156250000088</v>
      </c>
      <c r="R141" s="168" t="s">
        <v>475</v>
      </c>
      <c r="S141" s="391">
        <f t="shared" si="127"/>
        <v>0</v>
      </c>
      <c r="T141" s="391">
        <f t="shared" si="127"/>
        <v>0</v>
      </c>
      <c r="U141" s="391">
        <f t="shared" si="127"/>
        <v>0</v>
      </c>
      <c r="V141" s="391">
        <f t="shared" si="128"/>
        <v>0</v>
      </c>
      <c r="W141" s="391">
        <f t="shared" si="128"/>
        <v>0</v>
      </c>
      <c r="X141" s="391">
        <f t="shared" si="128"/>
        <v>0</v>
      </c>
      <c r="Y141" s="391">
        <f t="shared" si="129"/>
        <v>0</v>
      </c>
      <c r="Z141" s="391">
        <f t="shared" si="129"/>
        <v>0</v>
      </c>
      <c r="AA141" s="391">
        <f t="shared" si="129"/>
        <v>0</v>
      </c>
      <c r="AB141" s="391">
        <f t="shared" si="130"/>
        <v>0.12574687500000012</v>
      </c>
      <c r="AC141" s="391">
        <f t="shared" si="130"/>
        <v>1.496387812500001</v>
      </c>
      <c r="AD141" s="391">
        <f t="shared" si="130"/>
        <v>0.11317218750000012</v>
      </c>
      <c r="AE141" s="391">
        <f t="shared" si="118"/>
        <v>0</v>
      </c>
      <c r="AF141" s="391">
        <f t="shared" si="119"/>
        <v>0</v>
      </c>
      <c r="AG141" s="391">
        <f t="shared" si="120"/>
        <v>0</v>
      </c>
      <c r="AH141" s="391">
        <f t="shared" si="131"/>
        <v>0.32334910714285742</v>
      </c>
      <c r="AI141" s="391">
        <f t="shared" si="131"/>
        <v>0.99759187500000057</v>
      </c>
      <c r="AJ141" s="391">
        <f t="shared" si="131"/>
        <v>0.129339642857143</v>
      </c>
      <c r="AK141" s="367">
        <f t="shared" si="123"/>
        <v>0.44909598214285751</v>
      </c>
      <c r="AL141" s="367">
        <f t="shared" si="124"/>
        <v>2.4939796875000013</v>
      </c>
      <c r="AM141" s="212">
        <f t="shared" si="125"/>
        <v>0.24251183035714313</v>
      </c>
    </row>
    <row r="142" spans="1:39">
      <c r="A142" s="203" t="s">
        <v>476</v>
      </c>
      <c r="B142" s="384">
        <f>B17*space_removal!M106/1000000</f>
        <v>0</v>
      </c>
      <c r="C142" s="384">
        <f>C17*space_removal!N106/1000000</f>
        <v>0</v>
      </c>
      <c r="D142" s="384">
        <f>D17*space_removal!O106/1000000</f>
        <v>0</v>
      </c>
      <c r="G142" s="203" t="s">
        <v>476</v>
      </c>
      <c r="H142" s="384">
        <f>H17*space_removal!M106/1000000</f>
        <v>0</v>
      </c>
      <c r="I142" s="384">
        <f>I17*space_removal!N106/1000000</f>
        <v>0</v>
      </c>
      <c r="J142" s="384">
        <f>J17*space_removal!O106/1000000</f>
        <v>0</v>
      </c>
      <c r="M142" s="203" t="s">
        <v>476</v>
      </c>
      <c r="N142" s="384">
        <f>N17*space_removal!M106/1000000</f>
        <v>0</v>
      </c>
      <c r="O142" s="384">
        <f>O17*space_removal!N106/1000000</f>
        <v>0</v>
      </c>
      <c r="P142" s="384">
        <f>P17*space_removal!O106/1000000</f>
        <v>0</v>
      </c>
      <c r="R142" s="168" t="s">
        <v>476</v>
      </c>
      <c r="S142" s="392"/>
      <c r="T142" s="392"/>
      <c r="U142" s="392"/>
      <c r="V142" s="392"/>
      <c r="W142" s="392"/>
      <c r="X142" s="392"/>
      <c r="Y142" s="392"/>
      <c r="Z142" s="392"/>
      <c r="AA142" s="392"/>
      <c r="AB142" s="392"/>
      <c r="AC142" s="392"/>
      <c r="AD142" s="392"/>
      <c r="AE142" s="392"/>
      <c r="AF142" s="392"/>
      <c r="AG142" s="392"/>
      <c r="AH142" s="392"/>
      <c r="AI142" s="392"/>
      <c r="AJ142" s="392"/>
      <c r="AK142" s="367">
        <f t="shared" si="123"/>
        <v>0</v>
      </c>
      <c r="AL142" s="367">
        <f t="shared" si="124"/>
        <v>0</v>
      </c>
      <c r="AM142" s="212">
        <f t="shared" si="125"/>
        <v>0</v>
      </c>
    </row>
    <row r="143" spans="1:39" ht="17.25" customHeight="1" thickBot="1">
      <c r="S143" s="367">
        <f t="shared" ref="S143:AG143" si="132">SUM(S128:S142)</f>
        <v>0</v>
      </c>
      <c r="T143" s="367">
        <f t="shared" si="132"/>
        <v>0</v>
      </c>
      <c r="U143" s="367">
        <f t="shared" si="132"/>
        <v>0</v>
      </c>
      <c r="V143" s="367">
        <f t="shared" si="132"/>
        <v>5.4457528856588833E-2</v>
      </c>
      <c r="W143" s="367">
        <f t="shared" si="132"/>
        <v>0</v>
      </c>
      <c r="X143" s="367">
        <f t="shared" si="132"/>
        <v>0</v>
      </c>
      <c r="Y143" s="367">
        <f t="shared" si="132"/>
        <v>4.9814549992426862</v>
      </c>
      <c r="Z143" s="367">
        <f t="shared" si="132"/>
        <v>5.3426383943901117</v>
      </c>
      <c r="AA143" s="367">
        <f t="shared" si="132"/>
        <v>1.219496356897761</v>
      </c>
      <c r="AB143" s="367">
        <f t="shared" si="132"/>
        <v>3.4437680220186606</v>
      </c>
      <c r="AC143" s="367">
        <f t="shared" si="132"/>
        <v>34.838352160094161</v>
      </c>
      <c r="AD143" s="367">
        <f t="shared" si="132"/>
        <v>4.3644636793064944</v>
      </c>
      <c r="AE143" s="367">
        <f t="shared" si="132"/>
        <v>0.6064754348975635</v>
      </c>
      <c r="AF143" s="367">
        <f t="shared" si="132"/>
        <v>0</v>
      </c>
      <c r="AG143" s="367">
        <f t="shared" si="132"/>
        <v>1.8067779472838403E-2</v>
      </c>
      <c r="AK143" s="367">
        <f>SUM(AK128:AK142)</f>
        <v>17.445811858994965</v>
      </c>
      <c r="AL143" s="367">
        <f>SUM(AL128:AL142)</f>
        <v>55.198119972807405</v>
      </c>
      <c r="AM143" s="367">
        <f>SUM(AM128:AM142)</f>
        <v>8.3523318157190456</v>
      </c>
    </row>
    <row r="144" spans="1:39" ht="50.25" customHeight="1" thickBot="1">
      <c r="Q144" s="222" t="s">
        <v>547</v>
      </c>
      <c r="R144" s="223">
        <f>Residential_building!C61</f>
        <v>0.8</v>
      </c>
    </row>
    <row r="146" spans="1:39">
      <c r="A146" s="143">
        <v>2050</v>
      </c>
      <c r="B146" s="143" t="s">
        <v>459</v>
      </c>
      <c r="H146" s="143" t="s">
        <v>525</v>
      </c>
      <c r="N146" s="143" t="s">
        <v>312</v>
      </c>
      <c r="Q146" s="143">
        <v>2050</v>
      </c>
      <c r="R146" s="165" t="s">
        <v>539</v>
      </c>
      <c r="S146" s="596" t="s">
        <v>528</v>
      </c>
      <c r="T146" s="580"/>
      <c r="U146" s="597"/>
      <c r="V146" s="596" t="s">
        <v>529</v>
      </c>
      <c r="W146" s="580"/>
      <c r="X146" s="597"/>
      <c r="Y146" s="596" t="s">
        <v>480</v>
      </c>
      <c r="Z146" s="580"/>
      <c r="AA146" s="597"/>
      <c r="AB146" s="596" t="s">
        <v>481</v>
      </c>
      <c r="AC146" s="580"/>
      <c r="AD146" s="597"/>
      <c r="AE146" s="598" t="s">
        <v>530</v>
      </c>
      <c r="AF146" s="583"/>
      <c r="AG146" s="599"/>
      <c r="AH146" s="216" t="s">
        <v>312</v>
      </c>
      <c r="AI146" s="216"/>
      <c r="AJ146" s="216"/>
      <c r="AK146" s="143" t="s">
        <v>537</v>
      </c>
    </row>
    <row r="147" spans="1:39">
      <c r="A147" s="143" t="s">
        <v>281</v>
      </c>
      <c r="B147" s="143" t="s">
        <v>453</v>
      </c>
      <c r="C147" s="143" t="s">
        <v>454</v>
      </c>
      <c r="D147" s="143" t="s">
        <v>455</v>
      </c>
      <c r="H147" s="143" t="s">
        <v>453</v>
      </c>
      <c r="I147" s="143" t="s">
        <v>454</v>
      </c>
      <c r="J147" s="143" t="s">
        <v>455</v>
      </c>
      <c r="N147" s="143" t="s">
        <v>453</v>
      </c>
      <c r="O147" s="143" t="s">
        <v>454</v>
      </c>
      <c r="P147" s="143" t="s">
        <v>455</v>
      </c>
      <c r="R147" s="165"/>
      <c r="S147" s="165" t="s">
        <v>453</v>
      </c>
      <c r="T147" s="165" t="s">
        <v>454</v>
      </c>
      <c r="U147" s="165" t="s">
        <v>455</v>
      </c>
      <c r="V147" s="165" t="s">
        <v>453</v>
      </c>
      <c r="W147" s="165" t="s">
        <v>454</v>
      </c>
      <c r="X147" s="165" t="s">
        <v>455</v>
      </c>
      <c r="Y147" s="165" t="s">
        <v>453</v>
      </c>
      <c r="Z147" s="165" t="s">
        <v>454</v>
      </c>
      <c r="AA147" s="165" t="s">
        <v>455</v>
      </c>
      <c r="AB147" s="165" t="s">
        <v>453</v>
      </c>
      <c r="AC147" s="165" t="s">
        <v>454</v>
      </c>
      <c r="AD147" s="165" t="s">
        <v>455</v>
      </c>
      <c r="AE147" s="165" t="s">
        <v>453</v>
      </c>
      <c r="AF147" s="165" t="s">
        <v>454</v>
      </c>
      <c r="AG147" s="165" t="s">
        <v>455</v>
      </c>
      <c r="AH147" s="168" t="s">
        <v>453</v>
      </c>
      <c r="AI147" s="168" t="s">
        <v>454</v>
      </c>
      <c r="AJ147" s="168" t="s">
        <v>455</v>
      </c>
      <c r="AK147" s="165" t="s">
        <v>453</v>
      </c>
      <c r="AL147" s="165" t="s">
        <v>454</v>
      </c>
      <c r="AM147" s="165" t="s">
        <v>455</v>
      </c>
    </row>
    <row r="148" spans="1:39">
      <c r="A148" s="186" t="s">
        <v>461</v>
      </c>
      <c r="B148" s="384">
        <f>B3*space_removal!M114/1000000</f>
        <v>0</v>
      </c>
      <c r="C148" s="384">
        <f>C3*space_removal!N114/1000000</f>
        <v>0</v>
      </c>
      <c r="D148" s="384">
        <f>D3*space_removal!O114/1000000</f>
        <v>0</v>
      </c>
      <c r="G148" s="186" t="s">
        <v>461</v>
      </c>
      <c r="H148" s="384">
        <f>space_removal!M114*'building non-electricity (real)'!H3/1000000</f>
        <v>0</v>
      </c>
      <c r="I148" s="384">
        <f>space_removal!N114*'building non-electricity (real)'!I3/1000000</f>
        <v>0</v>
      </c>
      <c r="J148" s="384">
        <f>space_removal!O114*'building non-electricity (real)'!J3/1000000</f>
        <v>0</v>
      </c>
      <c r="M148" s="186" t="s">
        <v>461</v>
      </c>
      <c r="N148" s="384">
        <f>N3*space_removal!M114/1000000</f>
        <v>0</v>
      </c>
      <c r="O148" s="384">
        <f>O3*space_removal!N114/1000000</f>
        <v>0</v>
      </c>
      <c r="P148" s="384">
        <f>P3*space_removal!O114/1000000</f>
        <v>0</v>
      </c>
      <c r="R148" s="219" t="s">
        <v>461</v>
      </c>
      <c r="S148" s="393">
        <f t="shared" ref="S148:S158" si="133">H148*S11*(1-$R$165)</f>
        <v>0</v>
      </c>
      <c r="T148" s="393">
        <f t="shared" ref="T148:T158" si="134">I148*T11*(1-$R$165)</f>
        <v>0</v>
      </c>
      <c r="U148" s="393">
        <f t="shared" ref="U148:U158" si="135">J148*U11*(1-$R$165)</f>
        <v>0</v>
      </c>
      <c r="V148" s="393">
        <f t="shared" ref="V148:V158" si="136">H148*V11*(1-$R$165)</f>
        <v>0</v>
      </c>
      <c r="W148" s="393">
        <f t="shared" ref="W148:W158" si="137">I148*W11*(1-$R$165)</f>
        <v>0</v>
      </c>
      <c r="X148" s="393">
        <f t="shared" ref="X148:X158" si="138">J148*X11*(1-$R$165)</f>
        <v>0</v>
      </c>
      <c r="Y148" s="393">
        <f t="shared" ref="Y148:Y158" si="139">H148*Y11*(1-$R$165)</f>
        <v>0</v>
      </c>
      <c r="Z148" s="393">
        <f t="shared" ref="Z148:Z158" si="140">I148*Z11*(1-$R$165)</f>
        <v>0</v>
      </c>
      <c r="AA148" s="393">
        <f t="shared" ref="AA148:AA158" si="141">J148*AA11*(1-$R$165)</f>
        <v>0</v>
      </c>
      <c r="AB148" s="393">
        <f t="shared" ref="AB148:AB158" si="142">H148*AB11+H148*$R$165*AB$25</f>
        <v>0</v>
      </c>
      <c r="AC148" s="393">
        <f t="shared" ref="AC148:AC158" si="143">I148*AC11+I148*$R$165*AC$25</f>
        <v>0</v>
      </c>
      <c r="AD148" s="393">
        <f t="shared" ref="AD148:AD158" si="144">J148*AD11+J148*$R$165*AD$25</f>
        <v>0</v>
      </c>
      <c r="AE148" s="391">
        <f t="shared" ref="AE148:AE162" si="145">H148*AE11</f>
        <v>0</v>
      </c>
      <c r="AF148" s="391">
        <f t="shared" ref="AF148:AF162" si="146">I148*AF11</f>
        <v>0</v>
      </c>
      <c r="AG148" s="391">
        <f t="shared" ref="AG148:AG162" si="147">J148*AG11</f>
        <v>0</v>
      </c>
      <c r="AH148" s="393">
        <f t="shared" ref="AH148:AH158" si="148">H148*AH11/$AJ$8+H148*$R$165*AH$25/$AJ$8</f>
        <v>0</v>
      </c>
      <c r="AI148" s="393">
        <f t="shared" ref="AI148:AI158" si="149">I148*AI11/$AJ$8+I148*$R$165*AI$25/$AJ$8</f>
        <v>0</v>
      </c>
      <c r="AJ148" s="393">
        <f t="shared" ref="AJ148:AJ158" si="150">J148*AJ11/$AJ$8+J148*$R$165*AJ$25/$AJ$8</f>
        <v>0</v>
      </c>
      <c r="AK148" s="367">
        <f t="shared" ref="AK148:AK162" si="151">SUM(S148,V148,Y148,AB148,AE148,AH148)</f>
        <v>0</v>
      </c>
      <c r="AL148" s="367">
        <f t="shared" ref="AL148:AL162" si="152">SUM(T148,W148,Z148,AC148,AF148,AI148)</f>
        <v>0</v>
      </c>
      <c r="AM148" s="212">
        <f t="shared" ref="AM148:AM162" si="153">SUM(U148,X148,AA148,AD148,AG148,AJ148)</f>
        <v>0</v>
      </c>
    </row>
    <row r="149" spans="1:39">
      <c r="A149" s="143" t="s">
        <v>462</v>
      </c>
      <c r="B149" s="384">
        <f>B4*space_removal!M115/1000000</f>
        <v>0</v>
      </c>
      <c r="C149" s="384">
        <f>C4*space_removal!N115/1000000</f>
        <v>0</v>
      </c>
      <c r="D149" s="384">
        <f>D4*space_removal!O115/1000000</f>
        <v>0</v>
      </c>
      <c r="G149" s="143" t="s">
        <v>462</v>
      </c>
      <c r="H149" s="384">
        <f>space_removal!M115*'building non-electricity (real)'!H4/1000000</f>
        <v>0</v>
      </c>
      <c r="I149" s="384">
        <f>space_removal!N115*'building non-electricity (real)'!I4/1000000</f>
        <v>0</v>
      </c>
      <c r="J149" s="384">
        <f>space_removal!O115*'building non-electricity (real)'!J4/1000000</f>
        <v>0</v>
      </c>
      <c r="M149" s="143" t="s">
        <v>462</v>
      </c>
      <c r="N149" s="384">
        <f>N4*space_removal!M115/1000000</f>
        <v>0</v>
      </c>
      <c r="O149" s="384">
        <f>O4*space_removal!N115/1000000</f>
        <v>0</v>
      </c>
      <c r="P149" s="384">
        <f>P4*space_removal!O115/1000000</f>
        <v>0</v>
      </c>
      <c r="R149" s="165" t="s">
        <v>462</v>
      </c>
      <c r="S149" s="393">
        <f t="shared" si="133"/>
        <v>0</v>
      </c>
      <c r="T149" s="393">
        <f t="shared" si="134"/>
        <v>0</v>
      </c>
      <c r="U149" s="393">
        <f t="shared" si="135"/>
        <v>0</v>
      </c>
      <c r="V149" s="393">
        <f t="shared" si="136"/>
        <v>0</v>
      </c>
      <c r="W149" s="393">
        <f t="shared" si="137"/>
        <v>0</v>
      </c>
      <c r="X149" s="393">
        <f t="shared" si="138"/>
        <v>0</v>
      </c>
      <c r="Y149" s="393">
        <f t="shared" si="139"/>
        <v>0</v>
      </c>
      <c r="Z149" s="393">
        <f t="shared" si="140"/>
        <v>0</v>
      </c>
      <c r="AA149" s="393">
        <f t="shared" si="141"/>
        <v>0</v>
      </c>
      <c r="AB149" s="393">
        <f t="shared" si="142"/>
        <v>0</v>
      </c>
      <c r="AC149" s="393">
        <f t="shared" si="143"/>
        <v>0</v>
      </c>
      <c r="AD149" s="393">
        <f t="shared" si="144"/>
        <v>0</v>
      </c>
      <c r="AE149" s="391">
        <f t="shared" si="145"/>
        <v>0</v>
      </c>
      <c r="AF149" s="391">
        <f t="shared" si="146"/>
        <v>0</v>
      </c>
      <c r="AG149" s="391">
        <f t="shared" si="147"/>
        <v>0</v>
      </c>
      <c r="AH149" s="393">
        <f t="shared" si="148"/>
        <v>0</v>
      </c>
      <c r="AI149" s="393">
        <f t="shared" si="149"/>
        <v>0</v>
      </c>
      <c r="AJ149" s="393">
        <f t="shared" si="150"/>
        <v>0</v>
      </c>
      <c r="AK149" s="367">
        <f t="shared" si="151"/>
        <v>0</v>
      </c>
      <c r="AL149" s="367">
        <f t="shared" si="152"/>
        <v>0</v>
      </c>
      <c r="AM149" s="212">
        <f t="shared" si="153"/>
        <v>0</v>
      </c>
    </row>
    <row r="150" spans="1:39">
      <c r="A150" s="143" t="s">
        <v>463</v>
      </c>
      <c r="B150" s="384">
        <f>B5*space_removal!M116/1000000</f>
        <v>0</v>
      </c>
      <c r="C150" s="384">
        <f>C5*space_removal!N116/1000000</f>
        <v>0</v>
      </c>
      <c r="D150" s="384">
        <f>D5*space_removal!O116/1000000</f>
        <v>0</v>
      </c>
      <c r="G150" s="143" t="s">
        <v>463</v>
      </c>
      <c r="H150" s="384">
        <f>space_removal!M116*'building non-electricity (real)'!H5/1000000</f>
        <v>0</v>
      </c>
      <c r="I150" s="384">
        <f>space_removal!N116*'building non-electricity (real)'!I5/1000000</f>
        <v>0</v>
      </c>
      <c r="J150" s="384">
        <f>space_removal!O116*'building non-electricity (real)'!J5/1000000</f>
        <v>0</v>
      </c>
      <c r="M150" s="143" t="s">
        <v>463</v>
      </c>
      <c r="N150" s="384">
        <f>N5*space_removal!M116/1000000</f>
        <v>0</v>
      </c>
      <c r="O150" s="384">
        <f>O5*space_removal!N116/1000000</f>
        <v>0</v>
      </c>
      <c r="P150" s="384">
        <f>P5*space_removal!O116/1000000</f>
        <v>0</v>
      </c>
      <c r="R150" s="165" t="s">
        <v>463</v>
      </c>
      <c r="S150" s="393">
        <f t="shared" si="133"/>
        <v>0</v>
      </c>
      <c r="T150" s="393">
        <f t="shared" si="134"/>
        <v>0</v>
      </c>
      <c r="U150" s="393">
        <f t="shared" si="135"/>
        <v>0</v>
      </c>
      <c r="V150" s="393">
        <f t="shared" si="136"/>
        <v>0</v>
      </c>
      <c r="W150" s="393">
        <f t="shared" si="137"/>
        <v>0</v>
      </c>
      <c r="X150" s="393">
        <f t="shared" si="138"/>
        <v>0</v>
      </c>
      <c r="Y150" s="393">
        <f t="shared" si="139"/>
        <v>0</v>
      </c>
      <c r="Z150" s="393">
        <f t="shared" si="140"/>
        <v>0</v>
      </c>
      <c r="AA150" s="393">
        <f t="shared" si="141"/>
        <v>0</v>
      </c>
      <c r="AB150" s="393">
        <f t="shared" si="142"/>
        <v>0</v>
      </c>
      <c r="AC150" s="393">
        <f t="shared" si="143"/>
        <v>0</v>
      </c>
      <c r="AD150" s="393">
        <f t="shared" si="144"/>
        <v>0</v>
      </c>
      <c r="AE150" s="391">
        <f t="shared" si="145"/>
        <v>0</v>
      </c>
      <c r="AF150" s="391">
        <f t="shared" si="146"/>
        <v>0</v>
      </c>
      <c r="AG150" s="391">
        <f t="shared" si="147"/>
        <v>0</v>
      </c>
      <c r="AH150" s="393">
        <f t="shared" si="148"/>
        <v>0</v>
      </c>
      <c r="AI150" s="393">
        <f t="shared" si="149"/>
        <v>0</v>
      </c>
      <c r="AJ150" s="393">
        <f t="shared" si="150"/>
        <v>0</v>
      </c>
      <c r="AK150" s="367">
        <f t="shared" si="151"/>
        <v>0</v>
      </c>
      <c r="AL150" s="367">
        <f t="shared" si="152"/>
        <v>0</v>
      </c>
      <c r="AM150" s="212">
        <f t="shared" si="153"/>
        <v>0</v>
      </c>
    </row>
    <row r="151" spans="1:39">
      <c r="A151" s="143" t="s">
        <v>464</v>
      </c>
      <c r="B151" s="384">
        <f>B6*space_removal!M117/1000000</f>
        <v>0</v>
      </c>
      <c r="C151" s="384">
        <f>C6*space_removal!N117/1000000</f>
        <v>0</v>
      </c>
      <c r="D151" s="384">
        <f>D6*space_removal!O117/1000000</f>
        <v>0</v>
      </c>
      <c r="G151" s="143" t="s">
        <v>464</v>
      </c>
      <c r="H151" s="384">
        <f>space_removal!M117*'building non-electricity (real)'!H6/1000000</f>
        <v>0</v>
      </c>
      <c r="I151" s="384">
        <f>space_removal!N117*'building non-electricity (real)'!I6/1000000</f>
        <v>0</v>
      </c>
      <c r="J151" s="384">
        <f>space_removal!O117*'building non-electricity (real)'!J6/1000000</f>
        <v>0</v>
      </c>
      <c r="M151" s="143" t="s">
        <v>464</v>
      </c>
      <c r="N151" s="384">
        <f>N6*space_removal!M117/1000000</f>
        <v>0</v>
      </c>
      <c r="O151" s="384">
        <f>O6*space_removal!N117/1000000</f>
        <v>0</v>
      </c>
      <c r="P151" s="384">
        <f>P6*space_removal!O117/1000000</f>
        <v>0</v>
      </c>
      <c r="R151" s="165" t="s">
        <v>464</v>
      </c>
      <c r="S151" s="393">
        <f t="shared" si="133"/>
        <v>0</v>
      </c>
      <c r="T151" s="393">
        <f t="shared" si="134"/>
        <v>0</v>
      </c>
      <c r="U151" s="393">
        <f t="shared" si="135"/>
        <v>0</v>
      </c>
      <c r="V151" s="393">
        <f t="shared" si="136"/>
        <v>0</v>
      </c>
      <c r="W151" s="393">
        <f t="shared" si="137"/>
        <v>0</v>
      </c>
      <c r="X151" s="393">
        <f t="shared" si="138"/>
        <v>0</v>
      </c>
      <c r="Y151" s="393">
        <f t="shared" si="139"/>
        <v>0</v>
      </c>
      <c r="Z151" s="393">
        <f t="shared" si="140"/>
        <v>0</v>
      </c>
      <c r="AA151" s="393">
        <f t="shared" si="141"/>
        <v>0</v>
      </c>
      <c r="AB151" s="393">
        <f t="shared" si="142"/>
        <v>0</v>
      </c>
      <c r="AC151" s="393">
        <f t="shared" si="143"/>
        <v>0</v>
      </c>
      <c r="AD151" s="393">
        <f t="shared" si="144"/>
        <v>0</v>
      </c>
      <c r="AE151" s="391">
        <f t="shared" si="145"/>
        <v>0</v>
      </c>
      <c r="AF151" s="391">
        <f t="shared" si="146"/>
        <v>0</v>
      </c>
      <c r="AG151" s="391">
        <f t="shared" si="147"/>
        <v>0</v>
      </c>
      <c r="AH151" s="393">
        <f t="shared" si="148"/>
        <v>0</v>
      </c>
      <c r="AI151" s="393">
        <f t="shared" si="149"/>
        <v>0</v>
      </c>
      <c r="AJ151" s="393">
        <f t="shared" si="150"/>
        <v>0</v>
      </c>
      <c r="AK151" s="367">
        <f t="shared" si="151"/>
        <v>0</v>
      </c>
      <c r="AL151" s="367">
        <f t="shared" si="152"/>
        <v>0</v>
      </c>
      <c r="AM151" s="212">
        <f t="shared" si="153"/>
        <v>0</v>
      </c>
    </row>
    <row r="152" spans="1:39">
      <c r="A152" s="143" t="s">
        <v>465</v>
      </c>
      <c r="B152" s="384">
        <f>B7*space_removal!M118/1000000</f>
        <v>0</v>
      </c>
      <c r="C152" s="384">
        <f>C7*space_removal!N118/1000000</f>
        <v>0</v>
      </c>
      <c r="D152" s="384">
        <f>D7*space_removal!O118/1000000</f>
        <v>0</v>
      </c>
      <c r="G152" s="143" t="s">
        <v>465</v>
      </c>
      <c r="H152" s="384">
        <f>space_removal!M118*'building non-electricity (real)'!H7/1000000</f>
        <v>0</v>
      </c>
      <c r="I152" s="384">
        <f>space_removal!N118*'building non-electricity (real)'!I7/1000000</f>
        <v>0</v>
      </c>
      <c r="J152" s="384">
        <f>space_removal!O118*'building non-electricity (real)'!J7/1000000</f>
        <v>0</v>
      </c>
      <c r="M152" s="143" t="s">
        <v>465</v>
      </c>
      <c r="N152" s="384">
        <f>N7*space_removal!M118/1000000</f>
        <v>0</v>
      </c>
      <c r="O152" s="384">
        <f>O7*space_removal!N118/1000000</f>
        <v>0</v>
      </c>
      <c r="P152" s="384">
        <f>P7*space_removal!O118/1000000</f>
        <v>0</v>
      </c>
      <c r="R152" s="165" t="s">
        <v>465</v>
      </c>
      <c r="S152" s="393">
        <f t="shared" si="133"/>
        <v>0</v>
      </c>
      <c r="T152" s="393">
        <f t="shared" si="134"/>
        <v>0</v>
      </c>
      <c r="U152" s="393">
        <f t="shared" si="135"/>
        <v>0</v>
      </c>
      <c r="V152" s="393">
        <f t="shared" si="136"/>
        <v>0</v>
      </c>
      <c r="W152" s="393">
        <f t="shared" si="137"/>
        <v>0</v>
      </c>
      <c r="X152" s="393">
        <f t="shared" si="138"/>
        <v>0</v>
      </c>
      <c r="Y152" s="393">
        <f t="shared" si="139"/>
        <v>0</v>
      </c>
      <c r="Z152" s="393">
        <f t="shared" si="140"/>
        <v>0</v>
      </c>
      <c r="AA152" s="393">
        <f t="shared" si="141"/>
        <v>0</v>
      </c>
      <c r="AB152" s="393">
        <f t="shared" si="142"/>
        <v>0</v>
      </c>
      <c r="AC152" s="393">
        <f t="shared" si="143"/>
        <v>0</v>
      </c>
      <c r="AD152" s="393">
        <f t="shared" si="144"/>
        <v>0</v>
      </c>
      <c r="AE152" s="391">
        <f t="shared" si="145"/>
        <v>0</v>
      </c>
      <c r="AF152" s="391">
        <f t="shared" si="146"/>
        <v>0</v>
      </c>
      <c r="AG152" s="391">
        <f t="shared" si="147"/>
        <v>0</v>
      </c>
      <c r="AH152" s="393">
        <f t="shared" si="148"/>
        <v>0</v>
      </c>
      <c r="AI152" s="393">
        <f t="shared" si="149"/>
        <v>0</v>
      </c>
      <c r="AJ152" s="393">
        <f t="shared" si="150"/>
        <v>0</v>
      </c>
      <c r="AK152" s="367">
        <f t="shared" si="151"/>
        <v>0</v>
      </c>
      <c r="AL152" s="367">
        <f t="shared" si="152"/>
        <v>0</v>
      </c>
      <c r="AM152" s="212">
        <f t="shared" si="153"/>
        <v>0</v>
      </c>
    </row>
    <row r="153" spans="1:39">
      <c r="A153" s="143" t="s">
        <v>466</v>
      </c>
      <c r="B153" s="384">
        <f>B8*space_removal!M119/1000000</f>
        <v>5.2855479082310852</v>
      </c>
      <c r="C153" s="384">
        <f>C8*space_removal!N119/1000000</f>
        <v>0</v>
      </c>
      <c r="D153" s="384">
        <f>D8*space_removal!O119/1000000</f>
        <v>0</v>
      </c>
      <c r="G153" s="143" t="s">
        <v>466</v>
      </c>
      <c r="H153" s="384">
        <f>space_removal!M119*'building non-electricity (real)'!H8/1000000</f>
        <v>3.8352451285335309</v>
      </c>
      <c r="I153" s="384">
        <f>space_removal!N119*'building non-electricity (real)'!I8/1000000</f>
        <v>0</v>
      </c>
      <c r="J153" s="384">
        <f>space_removal!O119*'building non-electricity (real)'!J8/1000000</f>
        <v>0</v>
      </c>
      <c r="M153" s="143" t="s">
        <v>466</v>
      </c>
      <c r="N153" s="384">
        <f>N8*space_removal!M119/1000000</f>
        <v>1.4503027796975536</v>
      </c>
      <c r="O153" s="384">
        <f>O8*space_removal!N119/1000000</f>
        <v>0</v>
      </c>
      <c r="P153" s="384">
        <f>P8*space_removal!O119/1000000</f>
        <v>0</v>
      </c>
      <c r="R153" s="165" t="s">
        <v>466</v>
      </c>
      <c r="S153" s="393">
        <f t="shared" si="133"/>
        <v>0</v>
      </c>
      <c r="T153" s="393">
        <f t="shared" si="134"/>
        <v>0</v>
      </c>
      <c r="U153" s="393">
        <f t="shared" si="135"/>
        <v>0</v>
      </c>
      <c r="V153" s="393">
        <f t="shared" si="136"/>
        <v>0</v>
      </c>
      <c r="W153" s="393">
        <f t="shared" si="137"/>
        <v>0</v>
      </c>
      <c r="X153" s="393">
        <f t="shared" si="138"/>
        <v>0</v>
      </c>
      <c r="Y153" s="393">
        <f t="shared" si="139"/>
        <v>0</v>
      </c>
      <c r="Z153" s="393">
        <f t="shared" si="140"/>
        <v>0</v>
      </c>
      <c r="AA153" s="393">
        <f t="shared" si="141"/>
        <v>0</v>
      </c>
      <c r="AB153" s="393">
        <f t="shared" si="142"/>
        <v>0.38352451285335309</v>
      </c>
      <c r="AC153" s="393">
        <f t="shared" si="143"/>
        <v>0</v>
      </c>
      <c r="AD153" s="393">
        <f t="shared" si="144"/>
        <v>0</v>
      </c>
      <c r="AE153" s="391">
        <f t="shared" si="145"/>
        <v>0.19176225642667655</v>
      </c>
      <c r="AF153" s="391">
        <f t="shared" si="146"/>
        <v>0</v>
      </c>
      <c r="AG153" s="391">
        <f t="shared" si="147"/>
        <v>0</v>
      </c>
      <c r="AH153" s="393">
        <f t="shared" si="148"/>
        <v>0.98620589019433658</v>
      </c>
      <c r="AI153" s="393">
        <f t="shared" si="149"/>
        <v>0</v>
      </c>
      <c r="AJ153" s="393">
        <f t="shared" si="150"/>
        <v>0</v>
      </c>
      <c r="AK153" s="367">
        <f t="shared" si="151"/>
        <v>1.5614926594743661</v>
      </c>
      <c r="AL153" s="367">
        <f t="shared" si="152"/>
        <v>0</v>
      </c>
      <c r="AM153" s="212">
        <f t="shared" si="153"/>
        <v>0</v>
      </c>
    </row>
    <row r="154" spans="1:39">
      <c r="A154" s="143" t="s">
        <v>467</v>
      </c>
      <c r="B154" s="384">
        <f>B9*space_removal!M120/1000000</f>
        <v>7.7893439999999998</v>
      </c>
      <c r="C154" s="384">
        <f>C9*space_removal!N120/1000000</f>
        <v>0</v>
      </c>
      <c r="D154" s="384">
        <f>D9*space_removal!O120/1000000</f>
        <v>0</v>
      </c>
      <c r="G154" s="143" t="s">
        <v>467</v>
      </c>
      <c r="H154" s="384">
        <f>space_removal!M120*'building non-electricity (real)'!H9/1000000</f>
        <v>5.6995199999999997</v>
      </c>
      <c r="I154" s="384">
        <f>space_removal!N120*'building non-electricity (real)'!I9/1000000</f>
        <v>0</v>
      </c>
      <c r="J154" s="384">
        <f>space_removal!O120*'building non-electricity (real)'!J9/1000000</f>
        <v>0</v>
      </c>
      <c r="M154" s="143" t="s">
        <v>467</v>
      </c>
      <c r="N154" s="384">
        <f>N9*space_removal!M120/1000000</f>
        <v>2.0898240000000001</v>
      </c>
      <c r="O154" s="384">
        <f>O9*space_removal!N120/1000000</f>
        <v>0</v>
      </c>
      <c r="P154" s="384">
        <f>P9*space_removal!O120/1000000</f>
        <v>0</v>
      </c>
      <c r="R154" s="165" t="s">
        <v>467</v>
      </c>
      <c r="S154" s="393">
        <f t="shared" si="133"/>
        <v>0</v>
      </c>
      <c r="T154" s="393">
        <f t="shared" si="134"/>
        <v>0</v>
      </c>
      <c r="U154" s="393">
        <f t="shared" si="135"/>
        <v>0</v>
      </c>
      <c r="V154" s="393">
        <f t="shared" si="136"/>
        <v>0</v>
      </c>
      <c r="W154" s="393">
        <f t="shared" si="137"/>
        <v>0</v>
      </c>
      <c r="X154" s="393">
        <f t="shared" si="138"/>
        <v>0</v>
      </c>
      <c r="Y154" s="393">
        <f t="shared" si="139"/>
        <v>0</v>
      </c>
      <c r="Z154" s="393">
        <f t="shared" si="140"/>
        <v>0</v>
      </c>
      <c r="AA154" s="393">
        <f t="shared" si="141"/>
        <v>0</v>
      </c>
      <c r="AB154" s="393">
        <f t="shared" si="142"/>
        <v>0.56995200000000001</v>
      </c>
      <c r="AC154" s="393">
        <f t="shared" si="143"/>
        <v>0</v>
      </c>
      <c r="AD154" s="393">
        <f t="shared" si="144"/>
        <v>0</v>
      </c>
      <c r="AE154" s="391">
        <f t="shared" si="145"/>
        <v>0.28497600000000001</v>
      </c>
      <c r="AF154" s="391">
        <f t="shared" si="146"/>
        <v>0</v>
      </c>
      <c r="AG154" s="391">
        <f t="shared" si="147"/>
        <v>0</v>
      </c>
      <c r="AH154" s="393">
        <f t="shared" si="148"/>
        <v>1.4655908571428571</v>
      </c>
      <c r="AI154" s="393">
        <f t="shared" si="149"/>
        <v>0</v>
      </c>
      <c r="AJ154" s="393">
        <f t="shared" si="150"/>
        <v>0</v>
      </c>
      <c r="AK154" s="367">
        <f t="shared" si="151"/>
        <v>2.320518857142857</v>
      </c>
      <c r="AL154" s="367">
        <f t="shared" si="152"/>
        <v>0</v>
      </c>
      <c r="AM154" s="212">
        <f t="shared" si="153"/>
        <v>0</v>
      </c>
    </row>
    <row r="155" spans="1:39">
      <c r="A155" s="143" t="s">
        <v>468</v>
      </c>
      <c r="B155" s="384">
        <f>B10*space_removal!M121/1000000</f>
        <v>8.3172647010717711</v>
      </c>
      <c r="C155" s="384">
        <f>C10*space_removal!N121/1000000</f>
        <v>2.7192576600262615</v>
      </c>
      <c r="D155" s="384">
        <f>D10*space_removal!O121/1000000</f>
        <v>1.631736409233381</v>
      </c>
      <c r="G155" s="143" t="s">
        <v>468</v>
      </c>
      <c r="H155" s="384">
        <f>space_removal!M121*'building non-electricity (real)'!H10/1000000</f>
        <v>5.9329821534311966</v>
      </c>
      <c r="I155" s="384">
        <f>space_removal!N121*'building non-electricity (real)'!I10/1000000</f>
        <v>1.8791617975791239</v>
      </c>
      <c r="J155" s="384">
        <f>space_removal!O121*'building non-electricity (real)'!J10/1000000</f>
        <v>1.1867173885333679</v>
      </c>
      <c r="M155" s="143" t="s">
        <v>468</v>
      </c>
      <c r="N155" s="384">
        <f>N10*space_removal!M121/1000000</f>
        <v>2.3842825476405745</v>
      </c>
      <c r="O155" s="384">
        <f>O10*space_removal!N121/1000000</f>
        <v>0.84009586244713774</v>
      </c>
      <c r="P155" s="384">
        <f>P10*space_removal!O121/1000000</f>
        <v>0.44501902070001303</v>
      </c>
      <c r="R155" s="165" t="s">
        <v>468</v>
      </c>
      <c r="S155" s="393">
        <f t="shared" si="133"/>
        <v>0</v>
      </c>
      <c r="T155" s="393">
        <f t="shared" si="134"/>
        <v>0</v>
      </c>
      <c r="U155" s="393">
        <f t="shared" si="135"/>
        <v>0</v>
      </c>
      <c r="V155" s="393">
        <f t="shared" si="136"/>
        <v>0</v>
      </c>
      <c r="W155" s="393">
        <f t="shared" si="137"/>
        <v>0</v>
      </c>
      <c r="X155" s="393">
        <f t="shared" si="138"/>
        <v>0</v>
      </c>
      <c r="Y155" s="393">
        <f t="shared" si="139"/>
        <v>0</v>
      </c>
      <c r="Z155" s="393">
        <f t="shared" si="140"/>
        <v>0</v>
      </c>
      <c r="AA155" s="393">
        <f t="shared" si="141"/>
        <v>0</v>
      </c>
      <c r="AB155" s="393">
        <f t="shared" si="142"/>
        <v>0.59329821534311966</v>
      </c>
      <c r="AC155" s="393">
        <f t="shared" si="143"/>
        <v>1.1274970785474743</v>
      </c>
      <c r="AD155" s="393">
        <f t="shared" si="144"/>
        <v>0.53402282484001562</v>
      </c>
      <c r="AE155" s="391">
        <f t="shared" si="145"/>
        <v>0</v>
      </c>
      <c r="AF155" s="391">
        <f t="shared" si="146"/>
        <v>0</v>
      </c>
      <c r="AG155" s="391">
        <f t="shared" si="147"/>
        <v>0</v>
      </c>
      <c r="AH155" s="393">
        <f t="shared" si="148"/>
        <v>1.5256239823108793</v>
      </c>
      <c r="AI155" s="393">
        <f t="shared" si="149"/>
        <v>0.37583235951582472</v>
      </c>
      <c r="AJ155" s="393">
        <f t="shared" si="150"/>
        <v>0.27124968880762695</v>
      </c>
      <c r="AK155" s="367">
        <f t="shared" si="151"/>
        <v>2.1189221976539989</v>
      </c>
      <c r="AL155" s="367">
        <f t="shared" si="152"/>
        <v>1.5033294380632989</v>
      </c>
      <c r="AM155" s="212">
        <f t="shared" si="153"/>
        <v>0.80527251364764263</v>
      </c>
    </row>
    <row r="156" spans="1:39">
      <c r="A156" s="143" t="s">
        <v>469</v>
      </c>
      <c r="B156" s="384">
        <f>B11*space_removal!M122/1000000</f>
        <v>8.3172647010717711</v>
      </c>
      <c r="C156" s="384">
        <f>C11*space_removal!N122/1000000</f>
        <v>20.911119956997123</v>
      </c>
      <c r="D156" s="384">
        <f>D11*space_removal!O122/1000000</f>
        <v>4.7196631710731234</v>
      </c>
      <c r="G156" s="143" t="s">
        <v>469</v>
      </c>
      <c r="H156" s="384">
        <f>space_removal!M122*'building non-electricity (real)'!H11/1000000</f>
        <v>5.9884305847716757</v>
      </c>
      <c r="I156" s="384">
        <f>space_removal!N122*'building non-electricity (real)'!I11/1000000</f>
        <v>14.450773954022401</v>
      </c>
      <c r="J156" s="384">
        <f>space_removal!O122*'building non-electricity (real)'!J11/1000000</f>
        <v>3.4324823062349989</v>
      </c>
      <c r="M156" s="143" t="s">
        <v>469</v>
      </c>
      <c r="N156" s="384">
        <f>N11*space_removal!M122/1000000</f>
        <v>2.3288341163000958</v>
      </c>
      <c r="O156" s="384">
        <f>O11*space_removal!N122/1000000</f>
        <v>6.4603460029747204</v>
      </c>
      <c r="P156" s="384">
        <f>P11*space_removal!O122/1000000</f>
        <v>1.2871808648381247</v>
      </c>
      <c r="R156" s="165" t="s">
        <v>469</v>
      </c>
      <c r="S156" s="393">
        <f t="shared" si="133"/>
        <v>0</v>
      </c>
      <c r="T156" s="393">
        <f t="shared" si="134"/>
        <v>0</v>
      </c>
      <c r="U156" s="393">
        <f t="shared" si="135"/>
        <v>0</v>
      </c>
      <c r="V156" s="393">
        <f t="shared" si="136"/>
        <v>0</v>
      </c>
      <c r="W156" s="393">
        <f t="shared" si="137"/>
        <v>0</v>
      </c>
      <c r="X156" s="393">
        <f t="shared" si="138"/>
        <v>0</v>
      </c>
      <c r="Y156" s="393">
        <f t="shared" si="139"/>
        <v>0</v>
      </c>
      <c r="Z156" s="393">
        <f t="shared" si="140"/>
        <v>0</v>
      </c>
      <c r="AA156" s="393">
        <f t="shared" si="141"/>
        <v>0</v>
      </c>
      <c r="AB156" s="393">
        <f t="shared" si="142"/>
        <v>0.59884305847716757</v>
      </c>
      <c r="AC156" s="393">
        <f t="shared" si="143"/>
        <v>9.3930030701145597</v>
      </c>
      <c r="AD156" s="393">
        <f t="shared" si="144"/>
        <v>1.5446170378057495</v>
      </c>
      <c r="AE156" s="391">
        <f t="shared" si="145"/>
        <v>0</v>
      </c>
      <c r="AF156" s="391">
        <f t="shared" si="146"/>
        <v>0</v>
      </c>
      <c r="AG156" s="391">
        <f t="shared" si="147"/>
        <v>0</v>
      </c>
      <c r="AH156" s="393">
        <f t="shared" si="148"/>
        <v>1.5398821503698594</v>
      </c>
      <c r="AI156" s="393">
        <f t="shared" si="149"/>
        <v>2.89015479080448</v>
      </c>
      <c r="AJ156" s="393">
        <f t="shared" si="150"/>
        <v>0.78456738428228545</v>
      </c>
      <c r="AK156" s="367">
        <f t="shared" si="151"/>
        <v>2.1387252088470268</v>
      </c>
      <c r="AL156" s="367">
        <f t="shared" si="152"/>
        <v>12.28315786091904</v>
      </c>
      <c r="AM156" s="212">
        <f t="shared" si="153"/>
        <v>2.3291844220880349</v>
      </c>
    </row>
    <row r="157" spans="1:39">
      <c r="A157" s="209" t="s">
        <v>470</v>
      </c>
      <c r="B157" s="384">
        <f>B12*space_removal!M123/1000000</f>
        <v>5.3639014891328847</v>
      </c>
      <c r="C157" s="384">
        <f>C12*space_removal!N123/1000000</f>
        <v>18.773655211965096</v>
      </c>
      <c r="D157" s="384">
        <f>D12*space_removal!O123/1000000</f>
        <v>2.6819507445664423</v>
      </c>
      <c r="G157" s="209" t="s">
        <v>470</v>
      </c>
      <c r="H157" s="384">
        <f>space_removal!M123*'building non-electricity (real)'!H12/1000000</f>
        <v>2.9441859284796057</v>
      </c>
      <c r="I157" s="384">
        <f>space_removal!N123*'building non-electricity (real)'!I12/1000000</f>
        <v>11.111222603229711</v>
      </c>
      <c r="J157" s="384">
        <f>space_removal!O123*'building non-electricity (real)'!J12/1000000</f>
        <v>1.3856745513593287</v>
      </c>
      <c r="M157" s="209" t="s">
        <v>470</v>
      </c>
      <c r="N157" s="384">
        <f>N12*space_removal!M123/1000000</f>
        <v>2.4197155606532794</v>
      </c>
      <c r="O157" s="384">
        <f>O12*space_removal!N123/1000000</f>
        <v>7.6624326087353838</v>
      </c>
      <c r="P157" s="384">
        <f>P12*space_removal!O123/1000000</f>
        <v>1.2962761932071141</v>
      </c>
      <c r="R157" s="179" t="s">
        <v>470</v>
      </c>
      <c r="S157" s="393">
        <f t="shared" si="133"/>
        <v>0</v>
      </c>
      <c r="T157" s="393">
        <f t="shared" si="134"/>
        <v>0</v>
      </c>
      <c r="U157" s="393">
        <f t="shared" si="135"/>
        <v>0</v>
      </c>
      <c r="V157" s="393">
        <f t="shared" si="136"/>
        <v>0</v>
      </c>
      <c r="W157" s="393">
        <f t="shared" si="137"/>
        <v>0</v>
      </c>
      <c r="X157" s="393">
        <f t="shared" si="138"/>
        <v>0</v>
      </c>
      <c r="Y157" s="393">
        <f t="shared" si="139"/>
        <v>0</v>
      </c>
      <c r="Z157" s="393">
        <f t="shared" si="140"/>
        <v>0</v>
      </c>
      <c r="AA157" s="393">
        <f t="shared" si="141"/>
        <v>0</v>
      </c>
      <c r="AB157" s="393">
        <f t="shared" si="142"/>
        <v>0.58883718569592114</v>
      </c>
      <c r="AC157" s="393">
        <f t="shared" si="143"/>
        <v>6.6667335619378267</v>
      </c>
      <c r="AD157" s="393">
        <f t="shared" si="144"/>
        <v>0.55426982054373153</v>
      </c>
      <c r="AE157" s="391">
        <f t="shared" si="145"/>
        <v>0</v>
      </c>
      <c r="AF157" s="391">
        <f t="shared" si="146"/>
        <v>0</v>
      </c>
      <c r="AG157" s="391">
        <f t="shared" si="147"/>
        <v>0</v>
      </c>
      <c r="AH157" s="393">
        <f t="shared" si="148"/>
        <v>1.0935547734352822</v>
      </c>
      <c r="AI157" s="393">
        <f t="shared" si="149"/>
        <v>3.174635029494203</v>
      </c>
      <c r="AJ157" s="393">
        <f t="shared" si="150"/>
        <v>0.47508841760891274</v>
      </c>
      <c r="AK157" s="367">
        <f t="shared" si="151"/>
        <v>1.6823919591312033</v>
      </c>
      <c r="AL157" s="367">
        <f t="shared" si="152"/>
        <v>9.8413685914320297</v>
      </c>
      <c r="AM157" s="212">
        <f t="shared" si="153"/>
        <v>1.0293582381526443</v>
      </c>
    </row>
    <row r="158" spans="1:39">
      <c r="A158" s="203" t="s">
        <v>472</v>
      </c>
      <c r="B158" s="384">
        <f>B13*space_removal!M124/1000000</f>
        <v>4.8814437499999999</v>
      </c>
      <c r="C158" s="384">
        <f>C13*space_removal!N124/1000000</f>
        <v>17.085053125000002</v>
      </c>
      <c r="D158" s="384">
        <f>D13*space_removal!O124/1000000</f>
        <v>2.4407218749999999</v>
      </c>
      <c r="G158" s="203" t="s">
        <v>472</v>
      </c>
      <c r="H158" s="384">
        <f>space_removal!M124*'building non-electricity (real)'!H13/1000000</f>
        <v>2.6302367499999999</v>
      </c>
      <c r="I158" s="384">
        <f>space_removal!N124*'building non-electricity (real)'!I13/1000000</f>
        <v>9.9562309583333324</v>
      </c>
      <c r="J158" s="384">
        <f>space_removal!O124*'building non-electricity (real)'!J13/1000000</f>
        <v>1.2347181250000001</v>
      </c>
      <c r="M158" s="203" t="s">
        <v>472</v>
      </c>
      <c r="N158" s="384">
        <f>N13*space_removal!M124/1000000</f>
        <v>2.251207</v>
      </c>
      <c r="O158" s="384">
        <f>O13*space_removal!N124/1000000</f>
        <v>7.1288221666666667</v>
      </c>
      <c r="P158" s="384">
        <f>P13*space_removal!O124/1000000</f>
        <v>1.20600375</v>
      </c>
      <c r="R158" s="168" t="s">
        <v>472</v>
      </c>
      <c r="S158" s="393">
        <f t="shared" si="133"/>
        <v>0</v>
      </c>
      <c r="T158" s="393">
        <f t="shared" si="134"/>
        <v>0</v>
      </c>
      <c r="U158" s="393">
        <f t="shared" si="135"/>
        <v>0</v>
      </c>
      <c r="V158" s="393">
        <f t="shared" si="136"/>
        <v>0</v>
      </c>
      <c r="W158" s="393">
        <f t="shared" si="137"/>
        <v>0</v>
      </c>
      <c r="X158" s="393">
        <f t="shared" si="138"/>
        <v>0</v>
      </c>
      <c r="Y158" s="393">
        <f t="shared" si="139"/>
        <v>0</v>
      </c>
      <c r="Z158" s="393">
        <f t="shared" si="140"/>
        <v>0</v>
      </c>
      <c r="AA158" s="393">
        <f t="shared" si="141"/>
        <v>0</v>
      </c>
      <c r="AB158" s="393">
        <f t="shared" si="142"/>
        <v>0.52604735000000002</v>
      </c>
      <c r="AC158" s="393">
        <f t="shared" si="143"/>
        <v>5.9737385749999996</v>
      </c>
      <c r="AD158" s="393">
        <f t="shared" si="144"/>
        <v>0.49388725000000006</v>
      </c>
      <c r="AE158" s="391">
        <f t="shared" si="145"/>
        <v>0</v>
      </c>
      <c r="AF158" s="391">
        <f t="shared" si="146"/>
        <v>0</v>
      </c>
      <c r="AG158" s="391">
        <f t="shared" si="147"/>
        <v>0</v>
      </c>
      <c r="AH158" s="393">
        <f t="shared" si="148"/>
        <v>1.2775435642857143</v>
      </c>
      <c r="AI158" s="393">
        <f t="shared" si="149"/>
        <v>3.6980286416666663</v>
      </c>
      <c r="AJ158" s="393">
        <f t="shared" si="150"/>
        <v>0.52916491071428573</v>
      </c>
      <c r="AK158" s="367">
        <f t="shared" si="151"/>
        <v>1.8035909142857143</v>
      </c>
      <c r="AL158" s="367">
        <f t="shared" si="152"/>
        <v>9.6717672166666659</v>
      </c>
      <c r="AM158" s="212">
        <f t="shared" si="153"/>
        <v>1.0230521607142857</v>
      </c>
    </row>
    <row r="159" spans="1:39">
      <c r="A159" s="203" t="s">
        <v>473</v>
      </c>
      <c r="B159" s="384">
        <f>B14*space_removal!M125/1000000</f>
        <v>4.0977999999999932</v>
      </c>
      <c r="C159" s="384">
        <f>C14*space_removal!N125/1000000</f>
        <v>14.342299999999971</v>
      </c>
      <c r="D159" s="384">
        <f>D14*space_removal!O125/1000000</f>
        <v>2.0488999999999966</v>
      </c>
      <c r="G159" s="203" t="s">
        <v>473</v>
      </c>
      <c r="H159" s="384">
        <f>space_removal!M125*'building non-electricity (real)'!H14/1000000</f>
        <v>2.1615894999999963</v>
      </c>
      <c r="I159" s="384">
        <f>space_removal!N125*'building non-electricity (real)'!I14/1000000</f>
        <v>8.210966749999983</v>
      </c>
      <c r="J159" s="384">
        <f>space_removal!O125*'building non-electricity (real)'!J14/1000000</f>
        <v>1.0116443749999982</v>
      </c>
      <c r="M159" s="203" t="s">
        <v>473</v>
      </c>
      <c r="N159" s="384">
        <f>N14*space_removal!M125/1000000</f>
        <v>1.9362104999999969</v>
      </c>
      <c r="O159" s="384">
        <f>O14*space_removal!N125/1000000</f>
        <v>6.1313332499999884</v>
      </c>
      <c r="P159" s="384">
        <f>P14*space_removal!O125/1000000</f>
        <v>1.0372556249999982</v>
      </c>
      <c r="R159" s="168" t="s">
        <v>473</v>
      </c>
      <c r="S159" s="391">
        <f t="shared" ref="S159:U162" si="154">H159*S22</f>
        <v>0</v>
      </c>
      <c r="T159" s="391">
        <f t="shared" si="154"/>
        <v>0</v>
      </c>
      <c r="U159" s="391">
        <f t="shared" si="154"/>
        <v>0</v>
      </c>
      <c r="V159" s="391">
        <f t="shared" ref="V159:X162" si="155">H159*V22</f>
        <v>0</v>
      </c>
      <c r="W159" s="391">
        <f t="shared" si="155"/>
        <v>0</v>
      </c>
      <c r="X159" s="391">
        <f t="shared" si="155"/>
        <v>0</v>
      </c>
      <c r="Y159" s="391">
        <f t="shared" ref="Y159:AA162" si="156">H159*Y22</f>
        <v>0</v>
      </c>
      <c r="Z159" s="391">
        <f t="shared" si="156"/>
        <v>0</v>
      </c>
      <c r="AA159" s="391">
        <f t="shared" si="156"/>
        <v>0</v>
      </c>
      <c r="AB159" s="391">
        <f t="shared" ref="AB159:AD162" si="157">H159*AB22</f>
        <v>0.21615894999999963</v>
      </c>
      <c r="AC159" s="391">
        <f t="shared" si="157"/>
        <v>2.4632900249999947</v>
      </c>
      <c r="AD159" s="391">
        <f t="shared" si="157"/>
        <v>0.20232887499999963</v>
      </c>
      <c r="AE159" s="391">
        <f t="shared" si="145"/>
        <v>0</v>
      </c>
      <c r="AF159" s="391">
        <f t="shared" si="146"/>
        <v>0</v>
      </c>
      <c r="AG159" s="391">
        <f t="shared" si="147"/>
        <v>0</v>
      </c>
      <c r="AH159" s="391">
        <f t="shared" ref="AH159:AJ162" si="158">H159*AH22/$AJ$8</f>
        <v>0.55583729999999909</v>
      </c>
      <c r="AI159" s="391">
        <f t="shared" si="158"/>
        <v>1.6421933499999963</v>
      </c>
      <c r="AJ159" s="391">
        <f t="shared" si="158"/>
        <v>0.23123299999999958</v>
      </c>
      <c r="AK159" s="367">
        <f t="shared" si="151"/>
        <v>0.77199624999999872</v>
      </c>
      <c r="AL159" s="367">
        <f t="shared" si="152"/>
        <v>4.1054833749999915</v>
      </c>
      <c r="AM159" s="212">
        <f t="shared" si="153"/>
        <v>0.43356187499999921</v>
      </c>
    </row>
    <row r="160" spans="1:39">
      <c r="A160" s="203" t="s">
        <v>474</v>
      </c>
      <c r="B160" s="384">
        <f>B15*space_removal!M126/1000000</f>
        <v>3.6331750000000067</v>
      </c>
      <c r="C160" s="384">
        <f>C15*space_removal!N126/1000000</f>
        <v>12.716112500000023</v>
      </c>
      <c r="D160" s="384">
        <f>D15*space_removal!O126/1000000</f>
        <v>1.8165875000000034</v>
      </c>
      <c r="G160" s="203" t="s">
        <v>474</v>
      </c>
      <c r="H160" s="384">
        <f>space_removal!M126*'building non-electricity (real)'!H15/1000000</f>
        <v>1.7439240000000027</v>
      </c>
      <c r="I160" s="384">
        <f>space_removal!N126*'building non-electricity (real)'!I15/1000000</f>
        <v>6.7334843333333438</v>
      </c>
      <c r="J160" s="384">
        <f>space_removal!O126*'building non-electricity (real)'!J15/1000000</f>
        <v>0.80448875000000153</v>
      </c>
      <c r="M160" s="203" t="s">
        <v>474</v>
      </c>
      <c r="N160" s="384">
        <f>N15*space_removal!M126/1000000</f>
        <v>1.8892510000000038</v>
      </c>
      <c r="O160" s="384">
        <f>O15*space_removal!N126/1000000</f>
        <v>5.9826281666666778</v>
      </c>
      <c r="P160" s="384">
        <f>P15*space_removal!O126/1000000</f>
        <v>1.0120987500000018</v>
      </c>
      <c r="R160" s="168" t="s">
        <v>474</v>
      </c>
      <c r="S160" s="391">
        <f t="shared" si="154"/>
        <v>0</v>
      </c>
      <c r="T160" s="391">
        <f t="shared" si="154"/>
        <v>0</v>
      </c>
      <c r="U160" s="391">
        <f t="shared" si="154"/>
        <v>0</v>
      </c>
      <c r="V160" s="391">
        <f t="shared" si="155"/>
        <v>0</v>
      </c>
      <c r="W160" s="391">
        <f t="shared" si="155"/>
        <v>0</v>
      </c>
      <c r="X160" s="391">
        <f t="shared" si="155"/>
        <v>0</v>
      </c>
      <c r="Y160" s="391">
        <f t="shared" si="156"/>
        <v>0</v>
      </c>
      <c r="Z160" s="391">
        <f t="shared" si="156"/>
        <v>0</v>
      </c>
      <c r="AA160" s="391">
        <f t="shared" si="156"/>
        <v>0</v>
      </c>
      <c r="AB160" s="391">
        <f t="shared" si="157"/>
        <v>0.17439240000000028</v>
      </c>
      <c r="AC160" s="391">
        <f t="shared" si="157"/>
        <v>2.0200453000000032</v>
      </c>
      <c r="AD160" s="391">
        <f t="shared" si="157"/>
        <v>0.16089775000000031</v>
      </c>
      <c r="AE160" s="391">
        <f t="shared" si="145"/>
        <v>0</v>
      </c>
      <c r="AF160" s="391">
        <f t="shared" si="146"/>
        <v>0</v>
      </c>
      <c r="AG160" s="391">
        <f t="shared" si="147"/>
        <v>0</v>
      </c>
      <c r="AH160" s="391">
        <f t="shared" si="158"/>
        <v>0.44843760000000066</v>
      </c>
      <c r="AI160" s="391">
        <f t="shared" si="158"/>
        <v>1.3466968666666688</v>
      </c>
      <c r="AJ160" s="391">
        <f t="shared" si="158"/>
        <v>0.18388314285714322</v>
      </c>
      <c r="AK160" s="367">
        <f t="shared" si="151"/>
        <v>0.62283000000000088</v>
      </c>
      <c r="AL160" s="367">
        <f t="shared" si="152"/>
        <v>3.3667421666666719</v>
      </c>
      <c r="AM160" s="212">
        <f t="shared" si="153"/>
        <v>0.34478089285714353</v>
      </c>
    </row>
    <row r="161" spans="1:39">
      <c r="A161" s="203" t="s">
        <v>475</v>
      </c>
      <c r="B161" s="384">
        <f>B16*space_removal!M127/1000000</f>
        <v>3.0179250000000031</v>
      </c>
      <c r="C161" s="384">
        <f>C16*space_removal!N127/1000000</f>
        <v>10.56273750000001</v>
      </c>
      <c r="D161" s="384">
        <f>D16*space_removal!O127/1000000</f>
        <v>1.5089625000000015</v>
      </c>
      <c r="G161" s="203" t="s">
        <v>475</v>
      </c>
      <c r="H161" s="384">
        <f>space_removal!M127*'building non-electricity (real)'!H16/1000000</f>
        <v>1.257468750000001</v>
      </c>
      <c r="I161" s="384">
        <f>space_removal!N127*'building non-electricity (real)'!I16/1000000</f>
        <v>4.9879593750000035</v>
      </c>
      <c r="J161" s="384">
        <f>space_removal!O127*'building non-electricity (real)'!J16/1000000</f>
        <v>0.56586093750000055</v>
      </c>
      <c r="M161" s="203" t="s">
        <v>475</v>
      </c>
      <c r="N161" s="384">
        <f>N16*space_removal!M127/1000000</f>
        <v>1.7604562500000021</v>
      </c>
      <c r="O161" s="384">
        <f>O16*space_removal!N127/1000000</f>
        <v>5.5747781250000052</v>
      </c>
      <c r="P161" s="384">
        <f>P16*space_removal!O127/1000000</f>
        <v>0.94310156250000088</v>
      </c>
      <c r="R161" s="168" t="s">
        <v>475</v>
      </c>
      <c r="S161" s="391">
        <f t="shared" si="154"/>
        <v>0</v>
      </c>
      <c r="T161" s="391">
        <f t="shared" si="154"/>
        <v>0</v>
      </c>
      <c r="U161" s="391">
        <f t="shared" si="154"/>
        <v>0</v>
      </c>
      <c r="V161" s="391">
        <f t="shared" si="155"/>
        <v>0</v>
      </c>
      <c r="W161" s="391">
        <f t="shared" si="155"/>
        <v>0</v>
      </c>
      <c r="X161" s="391">
        <f t="shared" si="155"/>
        <v>0</v>
      </c>
      <c r="Y161" s="391">
        <f t="shared" si="156"/>
        <v>0</v>
      </c>
      <c r="Z161" s="391">
        <f t="shared" si="156"/>
        <v>0</v>
      </c>
      <c r="AA161" s="391">
        <f t="shared" si="156"/>
        <v>0</v>
      </c>
      <c r="AB161" s="391">
        <f t="shared" si="157"/>
        <v>0.12574687500000012</v>
      </c>
      <c r="AC161" s="391">
        <f t="shared" si="157"/>
        <v>1.496387812500001</v>
      </c>
      <c r="AD161" s="391">
        <f t="shared" si="157"/>
        <v>0.11317218750000012</v>
      </c>
      <c r="AE161" s="391">
        <f t="shared" si="145"/>
        <v>0</v>
      </c>
      <c r="AF161" s="391">
        <f t="shared" si="146"/>
        <v>0</v>
      </c>
      <c r="AG161" s="391">
        <f t="shared" si="147"/>
        <v>0</v>
      </c>
      <c r="AH161" s="391">
        <f t="shared" si="158"/>
        <v>0.32334910714285742</v>
      </c>
      <c r="AI161" s="391">
        <f t="shared" si="158"/>
        <v>0.99759187500000057</v>
      </c>
      <c r="AJ161" s="391">
        <f t="shared" si="158"/>
        <v>0.129339642857143</v>
      </c>
      <c r="AK161" s="367">
        <f t="shared" si="151"/>
        <v>0.44909598214285751</v>
      </c>
      <c r="AL161" s="367">
        <f t="shared" si="152"/>
        <v>2.4939796875000013</v>
      </c>
      <c r="AM161" s="212">
        <f t="shared" si="153"/>
        <v>0.24251183035714313</v>
      </c>
    </row>
    <row r="162" spans="1:39">
      <c r="A162" s="203" t="s">
        <v>476</v>
      </c>
      <c r="B162" s="384">
        <f>B17*space_removal!M128/1000000</f>
        <v>1.8373312499999943</v>
      </c>
      <c r="C162" s="384">
        <f>C17*space_removal!N128/1000000</f>
        <v>6.4306593749999799</v>
      </c>
      <c r="D162" s="384">
        <f>D17*space_removal!O128/1000000</f>
        <v>0.91866562499999715</v>
      </c>
      <c r="G162" s="203" t="s">
        <v>476</v>
      </c>
      <c r="H162" s="384">
        <f>space_removal!M128*'building non-electricity (real)'!H17/1000000</f>
        <v>0.80842574999999739</v>
      </c>
      <c r="I162" s="384">
        <f>space_removal!N128*'building non-electricity (real)'!I17/1000000</f>
        <v>3.1724586249999893</v>
      </c>
      <c r="J162" s="384">
        <f>space_removal!O128*'building non-electricity (real)'!J17/1000000</f>
        <v>0.36746624999999883</v>
      </c>
      <c r="M162" s="203" t="s">
        <v>476</v>
      </c>
      <c r="N162" s="384">
        <f>N17*space_removal!M128/1000000</f>
        <v>1.0289054999999969</v>
      </c>
      <c r="O162" s="384">
        <f>O17*space_removal!N128/1000000</f>
        <v>3.2582007499999897</v>
      </c>
      <c r="P162" s="384">
        <f>P17*space_removal!O128/1000000</f>
        <v>0.55119937499999827</v>
      </c>
      <c r="R162" s="168" t="s">
        <v>476</v>
      </c>
      <c r="S162" s="391">
        <f t="shared" si="154"/>
        <v>0</v>
      </c>
      <c r="T162" s="391">
        <f t="shared" si="154"/>
        <v>0</v>
      </c>
      <c r="U162" s="391">
        <f t="shared" si="154"/>
        <v>0</v>
      </c>
      <c r="V162" s="391">
        <f t="shared" si="155"/>
        <v>0</v>
      </c>
      <c r="W162" s="391">
        <f t="shared" si="155"/>
        <v>0</v>
      </c>
      <c r="X162" s="391">
        <f t="shared" si="155"/>
        <v>0</v>
      </c>
      <c r="Y162" s="391">
        <f t="shared" si="156"/>
        <v>0</v>
      </c>
      <c r="Z162" s="391">
        <f t="shared" si="156"/>
        <v>0</v>
      </c>
      <c r="AA162" s="391">
        <f t="shared" si="156"/>
        <v>0</v>
      </c>
      <c r="AB162" s="391">
        <f t="shared" si="157"/>
        <v>8.084257499999975E-2</v>
      </c>
      <c r="AC162" s="391">
        <f t="shared" si="157"/>
        <v>0.95173758749999671</v>
      </c>
      <c r="AD162" s="391">
        <f t="shared" si="157"/>
        <v>7.3493249999999774E-2</v>
      </c>
      <c r="AE162" s="391">
        <f t="shared" si="145"/>
        <v>0</v>
      </c>
      <c r="AF162" s="391">
        <f t="shared" si="146"/>
        <v>0</v>
      </c>
      <c r="AG162" s="391">
        <f t="shared" si="147"/>
        <v>0</v>
      </c>
      <c r="AH162" s="391">
        <f t="shared" si="158"/>
        <v>0.20788090714285648</v>
      </c>
      <c r="AI162" s="391">
        <f t="shared" si="158"/>
        <v>0.63449172499999773</v>
      </c>
      <c r="AJ162" s="391">
        <f t="shared" si="158"/>
        <v>8.399228571428545E-2</v>
      </c>
      <c r="AK162" s="367">
        <f t="shared" si="151"/>
        <v>0.28872348214285626</v>
      </c>
      <c r="AL162" s="367">
        <f t="shared" si="152"/>
        <v>1.5862293124999944</v>
      </c>
      <c r="AM162" s="212">
        <f t="shared" si="153"/>
        <v>0.15748553571428522</v>
      </c>
    </row>
    <row r="163" spans="1:39">
      <c r="S163" s="367"/>
      <c r="T163" s="367">
        <f t="shared" ref="T163:AA163" si="159">SUM(T148:T162)</f>
        <v>0</v>
      </c>
      <c r="U163" s="367">
        <f t="shared" si="159"/>
        <v>0</v>
      </c>
      <c r="V163" s="367">
        <f t="shared" si="159"/>
        <v>0</v>
      </c>
      <c r="W163" s="367">
        <f t="shared" si="159"/>
        <v>0</v>
      </c>
      <c r="X163" s="367">
        <f t="shared" si="159"/>
        <v>0</v>
      </c>
      <c r="Y163" s="367">
        <f t="shared" si="159"/>
        <v>0</v>
      </c>
      <c r="Z163" s="367">
        <f t="shared" si="159"/>
        <v>0</v>
      </c>
      <c r="AA163" s="367">
        <f t="shared" si="159"/>
        <v>0</v>
      </c>
      <c r="AH163" s="367">
        <f>(Y163*AH25+S163*AH25+V163*AH25)/$AJ$8</f>
        <v>0</v>
      </c>
      <c r="AI163" s="367">
        <f>(Z163*AI25+T163*AI25+W163*AI25)/$AJ$8</f>
        <v>0</v>
      </c>
      <c r="AJ163" s="367">
        <f>(AA163*AJ25+U163*AJ25+X163*AJ25)/$AJ$8</f>
        <v>0</v>
      </c>
      <c r="AK163" s="367">
        <f>SUM(AK148:AK162)-Y163+AH163</f>
        <v>13.758287510820878</v>
      </c>
      <c r="AL163" s="367">
        <f>SUM(AL148:AL162)-Z163+AI163</f>
        <v>44.852057648747689</v>
      </c>
      <c r="AM163" s="367">
        <f>SUM(AM148:AM162)-AA163+AJ163</f>
        <v>6.365207468531179</v>
      </c>
    </row>
    <row r="164" spans="1:39" ht="17.25" customHeight="1" thickBot="1">
      <c r="R164" s="143">
        <v>2050</v>
      </c>
      <c r="S164" s="143">
        <v>0</v>
      </c>
      <c r="Y164" s="143">
        <v>0</v>
      </c>
      <c r="Z164" s="143">
        <v>0</v>
      </c>
      <c r="AA164" s="143">
        <v>0</v>
      </c>
      <c r="AB164" s="367">
        <f>Y163*AB25+S163*AB25+V163*AB25</f>
        <v>0</v>
      </c>
      <c r="AC164" s="367">
        <f>Z163*AC25+T163*AC25+W163*AC25</f>
        <v>0</v>
      </c>
      <c r="AD164" s="367">
        <f>AA163*AD25+U163*AD25+X163*AD25</f>
        <v>0</v>
      </c>
      <c r="AH164" s="367"/>
    </row>
    <row r="165" spans="1:39" ht="50.25" customHeight="1" thickBot="1">
      <c r="Q165" s="222" t="s">
        <v>547</v>
      </c>
      <c r="R165" s="223">
        <f>Residential_building!C62</f>
        <v>1</v>
      </c>
    </row>
  </sheetData>
  <sheetProtection algorithmName="SHA-512" hashValue="orRXQv2+Eb8tfD36oZuHCEmSZxyB4GFxhDeCp0FsXDOfu7sKWzhPwTtr6aKKu1ZCCNgGxNrB8dluWAnrCeElSg==" saltValue="wWiNiQ4P3FmckzR90IFmyg==" spinCount="100000" sheet="1" objects="1" scenarios="1"/>
  <mergeCells count="45">
    <mergeCell ref="S9:U9"/>
    <mergeCell ref="V9:X9"/>
    <mergeCell ref="Y9:AA9"/>
    <mergeCell ref="AB9:AD9"/>
    <mergeCell ref="AE9:AG9"/>
    <mergeCell ref="AT10:AV10"/>
    <mergeCell ref="AW10:AY10"/>
    <mergeCell ref="AZ10:BB10"/>
    <mergeCell ref="BC10:BE10"/>
    <mergeCell ref="S26:U26"/>
    <mergeCell ref="V26:X26"/>
    <mergeCell ref="Y26:AA26"/>
    <mergeCell ref="AB26:AD26"/>
    <mergeCell ref="AE26:AG26"/>
    <mergeCell ref="AQ10:AS10"/>
    <mergeCell ref="S66:U66"/>
    <mergeCell ref="V66:X66"/>
    <mergeCell ref="Y66:AA66"/>
    <mergeCell ref="AB66:AD66"/>
    <mergeCell ref="AE66:AG66"/>
    <mergeCell ref="S46:U46"/>
    <mergeCell ref="V46:X46"/>
    <mergeCell ref="Y46:AA46"/>
    <mergeCell ref="AB46:AD46"/>
    <mergeCell ref="AE46:AG46"/>
    <mergeCell ref="S106:U106"/>
    <mergeCell ref="V106:X106"/>
    <mergeCell ref="Y106:AA106"/>
    <mergeCell ref="AB106:AD106"/>
    <mergeCell ref="AE106:AG106"/>
    <mergeCell ref="S86:U86"/>
    <mergeCell ref="V86:X86"/>
    <mergeCell ref="Y86:AA86"/>
    <mergeCell ref="AB86:AD86"/>
    <mergeCell ref="AE86:AG86"/>
    <mergeCell ref="S146:U146"/>
    <mergeCell ref="V146:X146"/>
    <mergeCell ref="Y146:AA146"/>
    <mergeCell ref="AB146:AD146"/>
    <mergeCell ref="AE146:AG146"/>
    <mergeCell ref="S126:U126"/>
    <mergeCell ref="V126:X126"/>
    <mergeCell ref="Y126:AA126"/>
    <mergeCell ref="AB126:AD126"/>
    <mergeCell ref="AE126:AG126"/>
  </mergeCells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:AU169"/>
  <sheetViews>
    <sheetView workbookViewId="0">
      <selection activeCell="F27" sqref="F27"/>
    </sheetView>
  </sheetViews>
  <sheetFormatPr defaultColWidth="9" defaultRowHeight="16.5"/>
  <cols>
    <col min="1" max="1" width="9" style="143" customWidth="1"/>
    <col min="2" max="2" width="12.375" style="143" customWidth="1"/>
    <col min="3" max="3" width="16.375" style="143" customWidth="1"/>
    <col min="4" max="5" width="11.875" style="143" bestFit="1" customWidth="1"/>
    <col min="6" max="6" width="19.75" style="143" customWidth="1"/>
    <col min="7" max="7" width="15.875" style="143" customWidth="1"/>
    <col min="8" max="8" width="13.125" style="143" customWidth="1"/>
    <col min="9" max="9" width="18.375" style="143" bestFit="1" customWidth="1"/>
    <col min="10" max="11" width="12.125" style="143" bestFit="1" customWidth="1"/>
    <col min="12" max="12" width="9.125" style="143" bestFit="1" customWidth="1"/>
    <col min="13" max="14" width="19.375" style="143" bestFit="1" customWidth="1"/>
    <col min="15" max="15" width="12.125" style="143" bestFit="1" customWidth="1"/>
    <col min="16" max="16" width="14" style="143" customWidth="1"/>
    <col min="17" max="17" width="17" style="143" customWidth="1"/>
    <col min="18" max="18" width="9.25" style="143" bestFit="1" customWidth="1"/>
    <col min="19" max="19" width="9" style="143" customWidth="1"/>
    <col min="20" max="20" width="10" style="143" bestFit="1" customWidth="1"/>
    <col min="21" max="21" width="9.875" style="143" bestFit="1" customWidth="1"/>
    <col min="22" max="23" width="9" style="143" customWidth="1"/>
    <col min="24" max="24" width="14.625" style="143" customWidth="1"/>
    <col min="25" max="26" width="9" style="143" customWidth="1"/>
    <col min="27" max="27" width="17.25" style="143" bestFit="1" customWidth="1"/>
    <col min="28" max="28" width="15.25" style="143" customWidth="1"/>
    <col min="29" max="29" width="13.25" style="143" customWidth="1"/>
    <col min="30" max="33" width="9" style="143" customWidth="1"/>
    <col min="34" max="34" width="13.875" style="143" customWidth="1"/>
    <col min="35" max="35" width="9" style="143" customWidth="1"/>
    <col min="36" max="36" width="17.75" style="143" customWidth="1"/>
    <col min="37" max="45" width="9" style="143" customWidth="1"/>
    <col min="46" max="46" width="10.875" style="143" bestFit="1" customWidth="1"/>
    <col min="47" max="47" width="11.75" style="143" customWidth="1"/>
    <col min="48" max="49" width="9" style="143" customWidth="1"/>
    <col min="50" max="16384" width="9" style="143"/>
  </cols>
  <sheetData>
    <row r="2" spans="1:17">
      <c r="A2" s="143">
        <v>261.08186999999998</v>
      </c>
      <c r="C2" s="143" t="s">
        <v>404</v>
      </c>
      <c r="D2" s="143" t="s">
        <v>399</v>
      </c>
      <c r="E2" s="143" t="s">
        <v>400</v>
      </c>
      <c r="F2" s="143" t="s">
        <v>401</v>
      </c>
      <c r="G2" s="143" t="s">
        <v>402</v>
      </c>
      <c r="H2" s="143" t="s">
        <v>403</v>
      </c>
      <c r="I2" s="143" t="s">
        <v>394</v>
      </c>
      <c r="K2" s="143" t="s">
        <v>404</v>
      </c>
      <c r="L2" s="143" t="s">
        <v>399</v>
      </c>
      <c r="M2" s="143" t="s">
        <v>400</v>
      </c>
      <c r="N2" s="143" t="s">
        <v>401</v>
      </c>
      <c r="O2" s="143" t="s">
        <v>402</v>
      </c>
      <c r="P2" s="143" t="s">
        <v>403</v>
      </c>
      <c r="Q2" s="143" t="s">
        <v>394</v>
      </c>
    </row>
    <row r="3" spans="1:17">
      <c r="C3" s="143" t="s">
        <v>215</v>
      </c>
      <c r="D3" s="399">
        <v>6.6974317740916946E-3</v>
      </c>
      <c r="E3" s="399">
        <v>0</v>
      </c>
      <c r="F3" s="399">
        <v>0</v>
      </c>
      <c r="G3" s="399">
        <v>0</v>
      </c>
      <c r="H3" s="399">
        <v>2.9289972915693191E-3</v>
      </c>
      <c r="I3" s="399">
        <v>9.6264290656610137E-3</v>
      </c>
      <c r="K3" s="143" t="s">
        <v>215</v>
      </c>
      <c r="L3" s="212">
        <f t="shared" ref="L3:Q9" si="0">D3*$A$2</f>
        <v>1.7485780117772771</v>
      </c>
      <c r="M3" s="212">
        <f t="shared" si="0"/>
        <v>0</v>
      </c>
      <c r="N3" s="212">
        <f t="shared" si="0"/>
        <v>0</v>
      </c>
      <c r="O3" s="212">
        <f t="shared" si="0"/>
        <v>0</v>
      </c>
      <c r="P3" s="212">
        <f t="shared" si="0"/>
        <v>0.76470809010785301</v>
      </c>
      <c r="Q3" s="212">
        <f t="shared" si="0"/>
        <v>2.51328610188513</v>
      </c>
    </row>
    <row r="4" spans="1:17">
      <c r="C4" s="143" t="s">
        <v>293</v>
      </c>
      <c r="D4" s="399">
        <v>3.5632550319932288E-2</v>
      </c>
      <c r="E4" s="399">
        <v>2.0369111890784151E-4</v>
      </c>
      <c r="F4" s="399">
        <v>0</v>
      </c>
      <c r="G4" s="399">
        <v>0</v>
      </c>
      <c r="H4" s="399">
        <v>4.1024143835595703E-2</v>
      </c>
      <c r="I4" s="399">
        <v>7.6860385274435838E-2</v>
      </c>
      <c r="K4" s="143" t="s">
        <v>293</v>
      </c>
      <c r="L4" s="212">
        <f t="shared" si="0"/>
        <v>9.3030128703970192</v>
      </c>
      <c r="M4" s="212">
        <f t="shared" si="0"/>
        <v>5.3180058226851616E-2</v>
      </c>
      <c r="N4" s="212">
        <f t="shared" si="0"/>
        <v>0</v>
      </c>
      <c r="O4" s="212">
        <f t="shared" si="0"/>
        <v>0</v>
      </c>
      <c r="P4" s="212">
        <f t="shared" si="0"/>
        <v>10.710660187746297</v>
      </c>
      <c r="Q4" s="212">
        <f t="shared" si="0"/>
        <v>20.066853116370169</v>
      </c>
    </row>
    <row r="5" spans="1:17">
      <c r="C5" s="143" t="s">
        <v>564</v>
      </c>
      <c r="D5" s="399">
        <v>9.1163695981631723E-2</v>
      </c>
      <c r="E5" s="399">
        <v>2.981177663603202E-2</v>
      </c>
      <c r="F5" s="399">
        <v>0</v>
      </c>
      <c r="G5" s="399">
        <v>0</v>
      </c>
      <c r="H5" s="399">
        <v>0.1056644691071176</v>
      </c>
      <c r="I5" s="399">
        <v>0.22663994172478141</v>
      </c>
      <c r="K5" s="143" t="s">
        <v>564</v>
      </c>
      <c r="L5" s="212">
        <f t="shared" si="0"/>
        <v>23.801188222995894</v>
      </c>
      <c r="M5" s="212">
        <f t="shared" si="0"/>
        <v>7.7833143921575489</v>
      </c>
      <c r="N5" s="212">
        <f t="shared" si="0"/>
        <v>0</v>
      </c>
      <c r="O5" s="212">
        <f t="shared" si="0"/>
        <v>0</v>
      </c>
      <c r="P5" s="212">
        <f t="shared" si="0"/>
        <v>27.587077187043491</v>
      </c>
      <c r="Q5" s="212">
        <f t="shared" si="0"/>
        <v>59.171579802196952</v>
      </c>
    </row>
    <row r="6" spans="1:17">
      <c r="C6" s="143" t="s">
        <v>407</v>
      </c>
      <c r="D6" s="399">
        <v>1.07276280305125E-2</v>
      </c>
      <c r="E6" s="399">
        <v>1.27011527342755E-3</v>
      </c>
      <c r="F6" s="399">
        <v>0</v>
      </c>
      <c r="G6" s="399">
        <v>0</v>
      </c>
      <c r="H6" s="399">
        <v>4.7408733447240721E-7</v>
      </c>
      <c r="I6" s="399">
        <v>1.199821739127452E-2</v>
      </c>
      <c r="K6" s="143" t="s">
        <v>407</v>
      </c>
      <c r="L6" s="212">
        <f t="shared" si="0"/>
        <v>2.8007891868706203</v>
      </c>
      <c r="M6" s="212">
        <f t="shared" si="0"/>
        <v>0.33160407070202602</v>
      </c>
      <c r="N6" s="212">
        <f t="shared" si="0"/>
        <v>0</v>
      </c>
      <c r="O6" s="212">
        <f t="shared" si="0"/>
        <v>0</v>
      </c>
      <c r="P6" s="212">
        <f t="shared" si="0"/>
        <v>1.2377560782737154E-4</v>
      </c>
      <c r="Q6" s="212">
        <f t="shared" si="0"/>
        <v>3.132517033180473</v>
      </c>
    </row>
    <row r="7" spans="1:17">
      <c r="C7" s="143" t="s">
        <v>351</v>
      </c>
      <c r="D7" s="399">
        <v>0.15250311253465529</v>
      </c>
      <c r="E7" s="399">
        <v>0.21286912187687901</v>
      </c>
      <c r="F7" s="399">
        <v>8.0598079732451741E-2</v>
      </c>
      <c r="G7" s="399">
        <v>0.13085780797429419</v>
      </c>
      <c r="H7" s="399">
        <v>9.418354656302215E-2</v>
      </c>
      <c r="I7" s="399">
        <v>0.67101166868130258</v>
      </c>
      <c r="K7" s="143" t="s">
        <v>351</v>
      </c>
      <c r="L7" s="212">
        <f t="shared" si="0"/>
        <v>39.815797801368241</v>
      </c>
      <c r="M7" s="212">
        <f t="shared" si="0"/>
        <v>55.576268404873474</v>
      </c>
      <c r="N7" s="212">
        <f t="shared" si="0"/>
        <v>21.042697374957598</v>
      </c>
      <c r="O7" s="212">
        <f t="shared" si="0"/>
        <v>34.164601210029637</v>
      </c>
      <c r="P7" s="212">
        <f t="shared" si="0"/>
        <v>24.589616459905894</v>
      </c>
      <c r="Q7" s="212">
        <f t="shared" si="0"/>
        <v>175.18898125113489</v>
      </c>
    </row>
    <row r="8" spans="1:17">
      <c r="C8" s="143" t="s">
        <v>408</v>
      </c>
      <c r="D8" s="399">
        <v>3.1009043851383819E-3</v>
      </c>
      <c r="E8" s="399">
        <v>1.339044545770469E-5</v>
      </c>
      <c r="F8" s="399">
        <v>1.20236617593853E-5</v>
      </c>
      <c r="G8" s="399">
        <v>2.5205307050630882E-4</v>
      </c>
      <c r="H8" s="399">
        <v>4.849862996829909E-4</v>
      </c>
      <c r="I8" s="399">
        <v>3.863357862544773E-3</v>
      </c>
      <c r="K8" s="143" t="s">
        <v>408</v>
      </c>
      <c r="L8" s="212">
        <f t="shared" si="0"/>
        <v>0.80958991556312887</v>
      </c>
      <c r="M8" s="212">
        <f t="shared" si="0"/>
        <v>3.4960025402305459E-3</v>
      </c>
      <c r="N8" s="212">
        <f t="shared" si="0"/>
        <v>3.1391600963878038E-3</v>
      </c>
      <c r="O8" s="212">
        <f t="shared" si="0"/>
        <v>6.5806486987028942E-2</v>
      </c>
      <c r="P8" s="212">
        <f t="shared" si="0"/>
        <v>0.12662113004561565</v>
      </c>
      <c r="Q8" s="212">
        <f t="shared" si="0"/>
        <v>1.0086526952323922</v>
      </c>
    </row>
    <row r="9" spans="1:17">
      <c r="C9" s="143" t="s">
        <v>346</v>
      </c>
      <c r="D9" s="399">
        <v>0.29982532302596188</v>
      </c>
      <c r="E9" s="399">
        <v>0.24416809535070419</v>
      </c>
      <c r="F9" s="399">
        <v>8.0610103394211124E-2</v>
      </c>
      <c r="G9" s="399">
        <v>0.13110986104480049</v>
      </c>
      <c r="H9" s="399">
        <v>0.24428661718432229</v>
      </c>
      <c r="I9" s="399">
        <v>1</v>
      </c>
      <c r="K9" s="143" t="s">
        <v>346</v>
      </c>
      <c r="L9" s="212">
        <f t="shared" si="0"/>
        <v>78.278956008972173</v>
      </c>
      <c r="M9" s="212">
        <f t="shared" si="0"/>
        <v>63.747862928500147</v>
      </c>
      <c r="N9" s="212">
        <f t="shared" si="0"/>
        <v>21.045836535053986</v>
      </c>
      <c r="O9" s="212">
        <f t="shared" si="0"/>
        <v>34.230407697016666</v>
      </c>
      <c r="P9" s="212">
        <f t="shared" si="0"/>
        <v>63.778806830456993</v>
      </c>
      <c r="Q9" s="212">
        <f t="shared" si="0"/>
        <v>261.08186999999998</v>
      </c>
    </row>
    <row r="12" spans="1:17">
      <c r="B12" s="232">
        <f>Non_residential_building!C11</f>
        <v>0.03</v>
      </c>
      <c r="C12" s="143" t="s">
        <v>578</v>
      </c>
      <c r="D12" s="143" t="s">
        <v>509</v>
      </c>
    </row>
    <row r="13" spans="1:17">
      <c r="B13" s="143" t="s">
        <v>579</v>
      </c>
      <c r="C13" s="398">
        <f>B12*5</f>
        <v>0.15</v>
      </c>
      <c r="G13" s="143" t="s">
        <v>580</v>
      </c>
      <c r="H13" s="143" t="s">
        <v>509</v>
      </c>
    </row>
    <row r="14" spans="1:17">
      <c r="A14" s="143">
        <v>2020</v>
      </c>
      <c r="B14" s="360">
        <f>Non_residential_building!C9</f>
        <v>814626300</v>
      </c>
      <c r="C14" s="360">
        <f t="shared" ref="C14:C20" si="1">B14*$C$13</f>
        <v>122193945</v>
      </c>
      <c r="D14" s="369">
        <f t="shared" ref="D14:D19" si="2">B15-B14</f>
        <v>3175700</v>
      </c>
      <c r="E14" s="369">
        <f t="shared" ref="E14:E19" si="3">SUM(C14:D14)</f>
        <v>125369645</v>
      </c>
      <c r="F14" s="143">
        <v>2020</v>
      </c>
      <c r="G14" s="369">
        <f>B14</f>
        <v>814626300</v>
      </c>
      <c r="H14" s="369"/>
    </row>
    <row r="15" spans="1:17">
      <c r="A15" s="143">
        <v>2025</v>
      </c>
      <c r="B15" s="369">
        <f>Non_residential_building!D9</f>
        <v>817802000</v>
      </c>
      <c r="C15" s="360">
        <f t="shared" si="1"/>
        <v>122670300</v>
      </c>
      <c r="D15" s="369">
        <f t="shared" si="2"/>
        <v>-8602000</v>
      </c>
      <c r="E15" s="369">
        <f t="shared" si="3"/>
        <v>114068300</v>
      </c>
      <c r="F15" s="143">
        <v>2025</v>
      </c>
      <c r="G15" s="369">
        <f t="shared" ref="G15:G20" si="4">G14-C14</f>
        <v>692432355</v>
      </c>
      <c r="H15" s="369">
        <f>E14</f>
        <v>125369645</v>
      </c>
    </row>
    <row r="16" spans="1:17">
      <c r="A16" s="143">
        <v>2030</v>
      </c>
      <c r="B16" s="369">
        <f>Non_residential_building!E9</f>
        <v>809200000</v>
      </c>
      <c r="C16" s="360">
        <f t="shared" si="1"/>
        <v>121380000</v>
      </c>
      <c r="D16" s="369">
        <f t="shared" si="2"/>
        <v>-4060000</v>
      </c>
      <c r="E16" s="369">
        <f t="shared" si="3"/>
        <v>117320000</v>
      </c>
      <c r="F16" s="143">
        <v>2030</v>
      </c>
      <c r="G16" s="369">
        <f t="shared" si="4"/>
        <v>569762055</v>
      </c>
      <c r="H16" s="369">
        <f>H15+E15</f>
        <v>239437945</v>
      </c>
    </row>
    <row r="17" spans="1:19">
      <c r="A17" s="143">
        <v>2035</v>
      </c>
      <c r="B17" s="369">
        <f>Non_residential_building!F9</f>
        <v>805140000</v>
      </c>
      <c r="C17" s="360">
        <f t="shared" si="1"/>
        <v>120771000</v>
      </c>
      <c r="D17" s="369">
        <f t="shared" si="2"/>
        <v>-19334000</v>
      </c>
      <c r="E17" s="369">
        <f t="shared" si="3"/>
        <v>101437000</v>
      </c>
      <c r="F17" s="143">
        <v>2035</v>
      </c>
      <c r="G17" s="369">
        <f t="shared" si="4"/>
        <v>448382055</v>
      </c>
      <c r="H17" s="369">
        <f>H16+E16</f>
        <v>356757945</v>
      </c>
    </row>
    <row r="18" spans="1:19">
      <c r="A18" s="143">
        <v>2040</v>
      </c>
      <c r="B18" s="369">
        <f>Non_residential_building!G9</f>
        <v>785806000</v>
      </c>
      <c r="C18" s="360">
        <f t="shared" si="1"/>
        <v>117870900</v>
      </c>
      <c r="D18" s="369">
        <f t="shared" si="2"/>
        <v>-7490000</v>
      </c>
      <c r="E18" s="369">
        <f t="shared" si="3"/>
        <v>110380900</v>
      </c>
      <c r="F18" s="143">
        <v>2040</v>
      </c>
      <c r="G18" s="369">
        <f t="shared" si="4"/>
        <v>327611055</v>
      </c>
      <c r="H18" s="369">
        <f>H17+E17</f>
        <v>458194945</v>
      </c>
    </row>
    <row r="19" spans="1:19">
      <c r="A19" s="143">
        <v>2045</v>
      </c>
      <c r="B19" s="369">
        <f>Non_residential_building!H9</f>
        <v>778316000</v>
      </c>
      <c r="C19" s="360">
        <f t="shared" si="1"/>
        <v>116747400</v>
      </c>
      <c r="D19" s="369">
        <f t="shared" si="2"/>
        <v>-13916000</v>
      </c>
      <c r="E19" s="369">
        <f t="shared" si="3"/>
        <v>102831400</v>
      </c>
      <c r="F19" s="143">
        <v>2045</v>
      </c>
      <c r="G19" s="369">
        <f t="shared" si="4"/>
        <v>209740155</v>
      </c>
      <c r="H19" s="369">
        <f>H18+E18</f>
        <v>568575845</v>
      </c>
    </row>
    <row r="20" spans="1:19">
      <c r="A20" s="143">
        <v>2050</v>
      </c>
      <c r="B20" s="369">
        <f>Non_residential_building!I9</f>
        <v>764400000</v>
      </c>
      <c r="C20" s="360">
        <f t="shared" si="1"/>
        <v>114660000</v>
      </c>
      <c r="D20" s="369"/>
      <c r="F20" s="143">
        <v>2050</v>
      </c>
      <c r="G20" s="369">
        <f t="shared" si="4"/>
        <v>92992755</v>
      </c>
      <c r="H20" s="369">
        <f>H19+E19</f>
        <v>671407245</v>
      </c>
    </row>
    <row r="21" spans="1:19">
      <c r="M21" s="360"/>
      <c r="O21" s="369"/>
      <c r="P21" s="369"/>
    </row>
    <row r="26" spans="1:19" ht="17.25" customHeight="1" thickBot="1">
      <c r="A26" s="143" t="s">
        <v>458</v>
      </c>
    </row>
    <row r="27" spans="1:19" ht="17.25" customHeight="1" thickBot="1">
      <c r="A27" s="144"/>
      <c r="B27" s="154" t="s">
        <v>297</v>
      </c>
      <c r="C27" s="154" t="s">
        <v>553</v>
      </c>
      <c r="D27" s="173" t="s">
        <v>554</v>
      </c>
      <c r="E27" s="144" t="s">
        <v>581</v>
      </c>
      <c r="F27" s="154"/>
      <c r="G27" s="154"/>
      <c r="H27" s="154"/>
      <c r="I27" s="233" t="s">
        <v>458</v>
      </c>
      <c r="J27" s="144" t="s">
        <v>582</v>
      </c>
      <c r="K27" s="154"/>
      <c r="L27" s="154"/>
      <c r="M27" s="154"/>
      <c r="N27" s="233" t="s">
        <v>458</v>
      </c>
      <c r="O27" s="144" t="s">
        <v>583</v>
      </c>
      <c r="P27" s="154"/>
      <c r="Q27" s="154"/>
      <c r="R27" s="154"/>
      <c r="S27" s="233" t="s">
        <v>458</v>
      </c>
    </row>
    <row r="28" spans="1:19">
      <c r="A28" s="147">
        <v>2020</v>
      </c>
      <c r="B28" s="367">
        <f>Non_residential_building!$M$95</f>
        <v>299.62923248249484</v>
      </c>
      <c r="C28" s="367">
        <f>B28*(D9+E9)</f>
        <v>162.99633042372915</v>
      </c>
      <c r="D28" s="395">
        <f>B28-C28</f>
        <v>136.63290205876569</v>
      </c>
      <c r="E28" s="147">
        <v>2020</v>
      </c>
      <c r="F28" s="234">
        <f>B14*B28/1000000000</f>
        <v>244.08585302905459</v>
      </c>
      <c r="G28" s="212">
        <f>B28*C14/1000000000</f>
        <v>36.612877954358183</v>
      </c>
      <c r="H28" s="212">
        <f>B29*E14/1000000000</f>
        <v>25.073929</v>
      </c>
      <c r="I28" s="400">
        <f t="shared" ref="I28:I34" si="5">F28*1000000000/B14</f>
        <v>299.62923248249484</v>
      </c>
      <c r="J28" s="147">
        <v>2020</v>
      </c>
      <c r="K28" s="234">
        <f>C28*B14/1000000000</f>
        <v>132.78109756665992</v>
      </c>
      <c r="L28" s="212">
        <f>C14*C28/1000000000</f>
        <v>19.917164634998986</v>
      </c>
      <c r="M28" s="212">
        <f>E14*C29/1000000000</f>
        <v>8.7758751499999992</v>
      </c>
      <c r="N28" s="400">
        <f t="shared" ref="N28:N34" si="6">K28*1000000000/B14</f>
        <v>162.99633042372918</v>
      </c>
      <c r="O28" s="147">
        <v>2020</v>
      </c>
      <c r="P28" s="234">
        <f>D28*B14/1000000000</f>
        <v>111.30475546239468</v>
      </c>
      <c r="Q28" s="212">
        <f>D28*C14/1000000000</f>
        <v>16.6957133193592</v>
      </c>
      <c r="R28" s="212">
        <f t="shared" ref="R28:R33" si="7">D29*E14/1000000000</f>
        <v>16.298053849999999</v>
      </c>
      <c r="S28" s="400">
        <f t="shared" ref="S28:S34" si="8">P28*1000000000/B14</f>
        <v>136.63290205876569</v>
      </c>
    </row>
    <row r="29" spans="1:19">
      <c r="A29" s="147">
        <v>2025</v>
      </c>
      <c r="B29" s="143">
        <f>Non_residential_building!C17</f>
        <v>200</v>
      </c>
      <c r="C29" s="143">
        <f>Non_residential_building!D17</f>
        <v>70</v>
      </c>
      <c r="D29" s="143">
        <f>Non_residential_building!E17</f>
        <v>130</v>
      </c>
      <c r="E29" s="147">
        <v>2025</v>
      </c>
      <c r="F29" s="235">
        <f t="shared" ref="F29:F34" si="9">F28-G28+H28</f>
        <v>232.54690407469641</v>
      </c>
      <c r="G29" s="212">
        <f>C15*B28/1000000000</f>
        <v>36.755607837397385</v>
      </c>
      <c r="H29" s="212">
        <f>E15*B30/1000000000</f>
        <v>20.532294</v>
      </c>
      <c r="I29" s="400">
        <f t="shared" si="5"/>
        <v>284.35599824247976</v>
      </c>
      <c r="J29" s="147">
        <v>2025</v>
      </c>
      <c r="K29" s="235">
        <f t="shared" ref="K29:K34" si="10">K28-L28+M28</f>
        <v>121.63980808166095</v>
      </c>
      <c r="L29" s="212">
        <f>C28*C15/1000000000</f>
        <v>19.994808751977981</v>
      </c>
      <c r="M29" s="212">
        <f>C30*E15/1000000000</f>
        <v>7.4144395000000003</v>
      </c>
      <c r="N29" s="400">
        <f t="shared" si="6"/>
        <v>148.73992492273308</v>
      </c>
      <c r="O29" s="147">
        <v>2025</v>
      </c>
      <c r="P29" s="235">
        <f t="shared" ref="P29:P34" si="11">P28-Q28+R28</f>
        <v>110.90709599303548</v>
      </c>
      <c r="Q29" s="212">
        <f>D28*C15/1000000000</f>
        <v>16.760799085419404</v>
      </c>
      <c r="R29" s="212">
        <f t="shared" si="7"/>
        <v>13.1178545</v>
      </c>
      <c r="S29" s="400">
        <f t="shared" si="8"/>
        <v>135.61607331974668</v>
      </c>
    </row>
    <row r="30" spans="1:19">
      <c r="A30" s="147">
        <v>2030</v>
      </c>
      <c r="B30" s="143">
        <f>Non_residential_building!C18</f>
        <v>180</v>
      </c>
      <c r="C30" s="143">
        <f>Non_residential_building!D18</f>
        <v>65</v>
      </c>
      <c r="D30" s="143">
        <f>Non_residential_building!E18</f>
        <v>115</v>
      </c>
      <c r="E30" s="147">
        <v>2030</v>
      </c>
      <c r="F30" s="235">
        <f t="shared" si="9"/>
        <v>216.32359023729904</v>
      </c>
      <c r="G30" s="212">
        <f>B28*C16/1000000000</f>
        <v>36.368996238725231</v>
      </c>
      <c r="H30" s="212">
        <f>B31*E16/1000000000</f>
        <v>18.7712</v>
      </c>
      <c r="I30" s="400">
        <f t="shared" si="5"/>
        <v>267.33019060467012</v>
      </c>
      <c r="J30" s="147">
        <v>2030</v>
      </c>
      <c r="K30" s="235">
        <f t="shared" si="10"/>
        <v>109.05943882968296</v>
      </c>
      <c r="L30" s="212">
        <f>C28*C16/1000000000</f>
        <v>19.784494586832245</v>
      </c>
      <c r="M30" s="212">
        <f>C31*E16/1000000000</f>
        <v>6.4526000000000003</v>
      </c>
      <c r="N30" s="400">
        <f t="shared" si="6"/>
        <v>134.77439301740358</v>
      </c>
      <c r="O30" s="147">
        <v>2030</v>
      </c>
      <c r="P30" s="235">
        <f t="shared" si="11"/>
        <v>107.26415140761608</v>
      </c>
      <c r="Q30" s="212">
        <f>D28*C16/1000000000</f>
        <v>16.584501651892982</v>
      </c>
      <c r="R30" s="212">
        <f t="shared" si="7"/>
        <v>12.3186</v>
      </c>
      <c r="S30" s="400">
        <f t="shared" si="8"/>
        <v>132.55579758726654</v>
      </c>
    </row>
    <row r="31" spans="1:19">
      <c r="A31" s="147">
        <v>2035</v>
      </c>
      <c r="B31" s="143">
        <f>Non_residential_building!C19</f>
        <v>160</v>
      </c>
      <c r="C31" s="143">
        <f>Non_residential_building!D19</f>
        <v>55</v>
      </c>
      <c r="D31" s="143">
        <f>Non_residential_building!E19</f>
        <v>105</v>
      </c>
      <c r="E31" s="147">
        <v>2035</v>
      </c>
      <c r="F31" s="235">
        <f t="shared" si="9"/>
        <v>198.72579399857381</v>
      </c>
      <c r="G31" s="212">
        <f>B28*C17/1000000000</f>
        <v>36.186522036143387</v>
      </c>
      <c r="H31" s="212">
        <f>B32*E17/1000000000</f>
        <v>14.201180000000001</v>
      </c>
      <c r="I31" s="400">
        <f t="shared" si="5"/>
        <v>246.82141490743695</v>
      </c>
      <c r="J31" s="147">
        <v>2035</v>
      </c>
      <c r="K31" s="235">
        <f t="shared" si="10"/>
        <v>95.727544242850726</v>
      </c>
      <c r="L31" s="212">
        <f>C28*C17/1000000000</f>
        <v>19.685229821604196</v>
      </c>
      <c r="M31" s="212">
        <f>C32*E17/1000000000</f>
        <v>4.5646649999999998</v>
      </c>
      <c r="N31" s="400">
        <f t="shared" si="6"/>
        <v>118.89552654550852</v>
      </c>
      <c r="O31" s="147">
        <v>2035</v>
      </c>
      <c r="P31" s="235">
        <f t="shared" si="11"/>
        <v>102.99824975572311</v>
      </c>
      <c r="Q31" s="212">
        <f>D28*C17/1000000000</f>
        <v>16.501292214539191</v>
      </c>
      <c r="R31" s="212">
        <f t="shared" si="7"/>
        <v>9.6365149999999993</v>
      </c>
      <c r="S31" s="400">
        <f t="shared" si="8"/>
        <v>127.9258883619285</v>
      </c>
    </row>
    <row r="32" spans="1:19">
      <c r="A32" s="147">
        <v>2040</v>
      </c>
      <c r="B32" s="143">
        <f>Non_residential_building!C20</f>
        <v>140</v>
      </c>
      <c r="C32" s="143">
        <f>Non_residential_building!D20</f>
        <v>45</v>
      </c>
      <c r="D32" s="143">
        <f>Non_residential_building!E20</f>
        <v>95</v>
      </c>
      <c r="E32" s="147">
        <v>2040</v>
      </c>
      <c r="F32" s="235">
        <f t="shared" si="9"/>
        <v>176.7404519624304</v>
      </c>
      <c r="G32" s="212">
        <f>B28*C18/1000000000</f>
        <v>35.317567299020908</v>
      </c>
      <c r="H32" s="212">
        <f>B33*E18/1000000000</f>
        <v>13.245708</v>
      </c>
      <c r="I32" s="400">
        <f t="shared" si="5"/>
        <v>224.91613955916651</v>
      </c>
      <c r="J32" s="147">
        <v>2040</v>
      </c>
      <c r="K32" s="235">
        <f t="shared" si="10"/>
        <v>80.606979421246535</v>
      </c>
      <c r="L32" s="212">
        <f>C28*C18/1000000000</f>
        <v>19.212524163742337</v>
      </c>
      <c r="M32" s="212">
        <f>C33*E18/1000000000</f>
        <v>3.8633315000000001</v>
      </c>
      <c r="N32" s="400">
        <f t="shared" si="6"/>
        <v>102.57872734650351</v>
      </c>
      <c r="O32" s="147">
        <v>2040</v>
      </c>
      <c r="P32" s="235">
        <f t="shared" si="11"/>
        <v>96.13347254118392</v>
      </c>
      <c r="Q32" s="212">
        <f>D28*C18/1000000000</f>
        <v>16.105043135278564</v>
      </c>
      <c r="R32" s="212">
        <f t="shared" si="7"/>
        <v>9.3823764999999995</v>
      </c>
      <c r="S32" s="400">
        <f t="shared" si="8"/>
        <v>122.33741221266307</v>
      </c>
    </row>
    <row r="33" spans="1:47">
      <c r="A33" s="147">
        <v>2045</v>
      </c>
      <c r="B33" s="143">
        <f>Non_residential_building!C21</f>
        <v>120</v>
      </c>
      <c r="C33" s="143">
        <f>Non_residential_building!D21</f>
        <v>35</v>
      </c>
      <c r="D33" s="143">
        <f>Non_residential_building!E21</f>
        <v>85</v>
      </c>
      <c r="E33" s="147">
        <v>2045</v>
      </c>
      <c r="F33" s="235">
        <f t="shared" si="9"/>
        <v>154.6685926634095</v>
      </c>
      <c r="G33" s="212">
        <f>B28*C19/1000000000</f>
        <v>34.980933856326821</v>
      </c>
      <c r="H33" s="212">
        <f>B34*E19/1000000000</f>
        <v>10.28314</v>
      </c>
      <c r="I33" s="400">
        <f t="shared" si="5"/>
        <v>198.72210344308672</v>
      </c>
      <c r="J33" s="147">
        <v>2045</v>
      </c>
      <c r="K33" s="235">
        <f t="shared" si="10"/>
        <v>65.257786757504192</v>
      </c>
      <c r="L33" s="212">
        <f>C28*C19/1000000000</f>
        <v>19.029397786511275</v>
      </c>
      <c r="M33" s="212">
        <f>C34*E19/1000000000</f>
        <v>3.5990989999999998</v>
      </c>
      <c r="N33" s="400">
        <f t="shared" si="6"/>
        <v>83.844848053366746</v>
      </c>
      <c r="O33" s="147">
        <v>2045</v>
      </c>
      <c r="P33" s="235">
        <f t="shared" si="11"/>
        <v>89.410805905905363</v>
      </c>
      <c r="Q33" s="212">
        <f>D28*C19/1000000000</f>
        <v>15.951536069815543</v>
      </c>
      <c r="R33" s="212">
        <f t="shared" si="7"/>
        <v>6.6840409999999997</v>
      </c>
      <c r="S33" s="400">
        <f t="shared" si="8"/>
        <v>114.87725538972006</v>
      </c>
    </row>
    <row r="34" spans="1:47" ht="17.25" customHeight="1" thickBot="1">
      <c r="A34" s="151">
        <v>2050</v>
      </c>
      <c r="B34" s="143">
        <f>Non_residential_building!C22</f>
        <v>100</v>
      </c>
      <c r="C34" s="143">
        <f>Non_residential_building!D22</f>
        <v>35</v>
      </c>
      <c r="D34" s="143">
        <f>Non_residential_building!E22</f>
        <v>65</v>
      </c>
      <c r="E34" s="151">
        <v>2050</v>
      </c>
      <c r="F34" s="236">
        <f t="shared" si="9"/>
        <v>129.97079880708267</v>
      </c>
      <c r="G34" s="237"/>
      <c r="H34" s="237"/>
      <c r="I34" s="401">
        <f t="shared" si="5"/>
        <v>170.02982575494855</v>
      </c>
      <c r="J34" s="151">
        <v>2050</v>
      </c>
      <c r="K34" s="236">
        <f t="shared" si="10"/>
        <v>49.827487970992919</v>
      </c>
      <c r="L34" s="237"/>
      <c r="M34" s="237"/>
      <c r="N34" s="401">
        <f t="shared" si="6"/>
        <v>65.185096770006439</v>
      </c>
      <c r="O34" s="151">
        <v>2050</v>
      </c>
      <c r="P34" s="236">
        <f t="shared" si="11"/>
        <v>80.14331083608981</v>
      </c>
      <c r="Q34" s="237"/>
      <c r="R34" s="237"/>
      <c r="S34" s="401">
        <f t="shared" si="8"/>
        <v>104.84472898494219</v>
      </c>
    </row>
    <row r="36" spans="1:47">
      <c r="A36" s="143" t="s">
        <v>584</v>
      </c>
    </row>
    <row r="37" spans="1:47" ht="17.25" customHeight="1" thickBot="1">
      <c r="A37" s="147">
        <v>2020</v>
      </c>
      <c r="B37" s="398">
        <f t="shared" ref="B37:B43" si="12">K28/F28</f>
        <v>0.54399341837666604</v>
      </c>
      <c r="D37" s="143" t="s">
        <v>585</v>
      </c>
      <c r="I37" s="143" t="s">
        <v>586</v>
      </c>
      <c r="S37" s="143" t="s">
        <v>587</v>
      </c>
      <c r="AJ37" s="143" t="s">
        <v>569</v>
      </c>
      <c r="AK37" s="197">
        <v>0.05</v>
      </c>
      <c r="AN37" s="143" t="s">
        <v>570</v>
      </c>
      <c r="AO37" s="197">
        <v>0.4</v>
      </c>
      <c r="AT37" s="360">
        <f>19764*183</f>
        <v>3616812</v>
      </c>
    </row>
    <row r="38" spans="1:47">
      <c r="A38" s="147">
        <v>2025</v>
      </c>
      <c r="B38" s="398">
        <f t="shared" si="12"/>
        <v>0.52307644587084678</v>
      </c>
      <c r="D38" s="143" t="s">
        <v>404</v>
      </c>
      <c r="E38" s="143" t="s">
        <v>399</v>
      </c>
      <c r="F38" s="143" t="s">
        <v>400</v>
      </c>
      <c r="H38" s="143">
        <v>2020</v>
      </c>
      <c r="I38" s="143" t="s">
        <v>404</v>
      </c>
      <c r="J38" s="143" t="s">
        <v>399</v>
      </c>
      <c r="K38" s="143" t="s">
        <v>400</v>
      </c>
      <c r="M38" s="143" t="s">
        <v>399</v>
      </c>
      <c r="N38" s="143" t="s">
        <v>400</v>
      </c>
      <c r="P38" s="143" t="s">
        <v>399</v>
      </c>
      <c r="Q38" s="143" t="s">
        <v>400</v>
      </c>
      <c r="S38" s="143">
        <v>2020</v>
      </c>
      <c r="T38" s="143" t="s">
        <v>404</v>
      </c>
      <c r="U38" s="143" t="s">
        <v>399</v>
      </c>
      <c r="V38" s="143" t="s">
        <v>400</v>
      </c>
      <c r="Z38" s="144"/>
      <c r="AA38" s="154" t="s">
        <v>588</v>
      </c>
      <c r="AB38" s="154"/>
      <c r="AC38" s="173"/>
      <c r="AD38" s="144"/>
      <c r="AE38" s="154"/>
      <c r="AF38" s="154" t="s">
        <v>589</v>
      </c>
      <c r="AG38" s="154"/>
      <c r="AH38" s="173"/>
      <c r="AK38" s="143" t="s">
        <v>590</v>
      </c>
    </row>
    <row r="39" spans="1:47">
      <c r="A39" s="147">
        <v>2030</v>
      </c>
      <c r="B39" s="398">
        <f t="shared" si="12"/>
        <v>0.50414954148111524</v>
      </c>
      <c r="D39" s="226" t="s">
        <v>215</v>
      </c>
      <c r="E39" s="227">
        <v>0.2</v>
      </c>
      <c r="F39" s="227">
        <v>0.2</v>
      </c>
      <c r="I39" s="226" t="s">
        <v>215</v>
      </c>
      <c r="J39" s="238">
        <v>1.7485780117772769</v>
      </c>
      <c r="K39" s="238">
        <v>0</v>
      </c>
      <c r="L39" s="226"/>
      <c r="M39" s="402">
        <f t="shared" ref="M39:N41" si="13">J39*E39</f>
        <v>0.3497156023554554</v>
      </c>
      <c r="N39" s="402">
        <f t="shared" si="13"/>
        <v>0</v>
      </c>
      <c r="O39" s="226"/>
      <c r="P39" s="403">
        <f t="shared" ref="P39:Q42" si="14">J39-M39</f>
        <v>1.3988624094218216</v>
      </c>
      <c r="Q39" s="403">
        <f t="shared" si="14"/>
        <v>0</v>
      </c>
      <c r="T39" s="143" t="s">
        <v>215</v>
      </c>
      <c r="U39" s="212">
        <f t="shared" ref="U39:V44" si="15">P39-P39*$K$46</f>
        <v>1.2814877880437485</v>
      </c>
      <c r="V39" s="212">
        <f t="shared" si="15"/>
        <v>0</v>
      </c>
      <c r="X39" s="143" t="s">
        <v>591</v>
      </c>
      <c r="Y39" s="239">
        <f>Non_residential_building!C39</f>
        <v>0.5</v>
      </c>
      <c r="Z39" s="147" t="s">
        <v>592</v>
      </c>
      <c r="AA39" s="367">
        <f>N7*1000000000/B14</f>
        <v>25.831104857475875</v>
      </c>
      <c r="AB39" s="143" t="s">
        <v>458</v>
      </c>
      <c r="AC39" s="148"/>
      <c r="AD39" s="147" t="s">
        <v>591</v>
      </c>
      <c r="AE39" s="239">
        <f>Non_residential_building!C43</f>
        <v>0.4</v>
      </c>
      <c r="AF39" s="367">
        <f>O7*1000000000/B14</f>
        <v>41.938986268955027</v>
      </c>
      <c r="AG39" s="143" t="s">
        <v>458</v>
      </c>
      <c r="AH39" s="148"/>
      <c r="AJ39" s="143" t="s">
        <v>585</v>
      </c>
    </row>
    <row r="40" spans="1:47">
      <c r="A40" s="147">
        <v>2035</v>
      </c>
      <c r="B40" s="398">
        <f t="shared" si="12"/>
        <v>0.48170668898440899</v>
      </c>
      <c r="D40" s="226" t="s">
        <v>293</v>
      </c>
      <c r="E40" s="227">
        <v>0.2</v>
      </c>
      <c r="F40" s="227">
        <v>0.2</v>
      </c>
      <c r="I40" s="226" t="s">
        <v>293</v>
      </c>
      <c r="J40" s="238">
        <v>9.303012870397021</v>
      </c>
      <c r="K40" s="238">
        <v>5.3180058226851623E-2</v>
      </c>
      <c r="L40" s="226"/>
      <c r="M40" s="402">
        <f t="shared" si="13"/>
        <v>1.8606025740794043</v>
      </c>
      <c r="N40" s="402">
        <f t="shared" si="13"/>
        <v>1.0636011645370326E-2</v>
      </c>
      <c r="O40" s="226"/>
      <c r="P40" s="403">
        <f t="shared" si="14"/>
        <v>7.4424102963176164</v>
      </c>
      <c r="Q40" s="403">
        <f t="shared" si="14"/>
        <v>4.2544046581481296E-2</v>
      </c>
      <c r="T40" s="143" t="s">
        <v>293</v>
      </c>
      <c r="U40" s="212">
        <f t="shared" si="15"/>
        <v>6.8179385221196034</v>
      </c>
      <c r="V40" s="212">
        <f t="shared" si="15"/>
        <v>3.8974294956332957E-2</v>
      </c>
      <c r="Z40" s="147" t="s">
        <v>593</v>
      </c>
      <c r="AA40" s="367">
        <f>AA39*(1-Y39)</f>
        <v>12.915552428737938</v>
      </c>
      <c r="AC40" s="148"/>
      <c r="AD40" s="147"/>
      <c r="AE40" s="143" t="s">
        <v>593</v>
      </c>
      <c r="AF40" s="367">
        <f>AF39*(1-AE39)</f>
        <v>25.163391761373017</v>
      </c>
      <c r="AG40" s="143" t="s">
        <v>458</v>
      </c>
      <c r="AH40" s="148"/>
      <c r="AJ40" s="143" t="s">
        <v>404</v>
      </c>
      <c r="AM40" s="143">
        <v>2020</v>
      </c>
      <c r="AN40" s="143" t="s">
        <v>404</v>
      </c>
      <c r="AO40" s="143" t="s">
        <v>594</v>
      </c>
      <c r="AR40" s="143">
        <v>2020</v>
      </c>
      <c r="AS40" s="143" t="s">
        <v>404</v>
      </c>
    </row>
    <row r="41" spans="1:47">
      <c r="A41" s="147">
        <v>2040</v>
      </c>
      <c r="B41" s="398">
        <f t="shared" si="12"/>
        <v>0.4560754401509684</v>
      </c>
      <c r="D41" s="226" t="s">
        <v>564</v>
      </c>
      <c r="E41" s="227">
        <v>0</v>
      </c>
      <c r="F41" s="227">
        <v>0.2</v>
      </c>
      <c r="I41" s="226" t="s">
        <v>564</v>
      </c>
      <c r="J41" s="238">
        <v>23.80118822299589</v>
      </c>
      <c r="K41" s="238">
        <v>7.7833143921575481</v>
      </c>
      <c r="L41" s="226"/>
      <c r="M41" s="402">
        <f t="shared" si="13"/>
        <v>0</v>
      </c>
      <c r="N41" s="402">
        <f t="shared" si="13"/>
        <v>1.5566628784315097</v>
      </c>
      <c r="O41" s="226"/>
      <c r="P41" s="403">
        <f t="shared" si="14"/>
        <v>23.80118822299589</v>
      </c>
      <c r="Q41" s="403">
        <f t="shared" si="14"/>
        <v>6.2266515137260381</v>
      </c>
      <c r="T41" s="143" t="s">
        <v>564</v>
      </c>
      <c r="U41" s="212">
        <f t="shared" si="15"/>
        <v>21.804097274517929</v>
      </c>
      <c r="V41" s="212">
        <f t="shared" si="15"/>
        <v>5.7041906491304459</v>
      </c>
      <c r="Z41" s="147"/>
      <c r="AC41" s="148"/>
      <c r="AD41" s="147"/>
      <c r="AH41" s="148"/>
      <c r="AJ41" s="226" t="s">
        <v>215</v>
      </c>
      <c r="AK41" s="227">
        <v>0.1</v>
      </c>
      <c r="AN41" s="226" t="s">
        <v>215</v>
      </c>
      <c r="AO41" s="238">
        <f t="shared" ref="AO41:AO46" si="16">P3</f>
        <v>0.76470809010785301</v>
      </c>
      <c r="AS41" s="226" t="s">
        <v>215</v>
      </c>
      <c r="AT41" s="143">
        <f>AO41-AO41*AK41</f>
        <v>0.68823728109706772</v>
      </c>
      <c r="AU41" s="404">
        <f>AO41-AT41</f>
        <v>7.647080901078529E-2</v>
      </c>
    </row>
    <row r="42" spans="1:47">
      <c r="A42" s="147">
        <v>2045</v>
      </c>
      <c r="B42" s="398">
        <f t="shared" si="12"/>
        <v>0.42192009142747222</v>
      </c>
      <c r="D42" s="213" t="s">
        <v>407</v>
      </c>
      <c r="E42" s="228">
        <v>0.2</v>
      </c>
      <c r="F42" s="228">
        <v>0.05</v>
      </c>
      <c r="I42" s="213" t="s">
        <v>407</v>
      </c>
      <c r="J42" s="240">
        <v>2.8007891868706198</v>
      </c>
      <c r="K42" s="240">
        <v>0.33160407070202602</v>
      </c>
      <c r="L42" s="213"/>
      <c r="M42" s="405">
        <f>SUM(M39:M41)*E42</f>
        <v>0.44206363528697196</v>
      </c>
      <c r="N42" s="405">
        <f>SUM(N39:N41)*F42</f>
        <v>7.8364944503844014E-2</v>
      </c>
      <c r="O42" s="213"/>
      <c r="P42" s="406">
        <f t="shared" si="14"/>
        <v>2.3587255515836478</v>
      </c>
      <c r="Q42" s="406">
        <f t="shared" si="14"/>
        <v>0.25323912619818201</v>
      </c>
      <c r="T42" s="143" t="s">
        <v>407</v>
      </c>
      <c r="U42" s="212">
        <f t="shared" si="15"/>
        <v>2.1608115060798112</v>
      </c>
      <c r="V42" s="212">
        <f t="shared" si="15"/>
        <v>0.23199054137995737</v>
      </c>
      <c r="Z42" s="147"/>
      <c r="AA42" s="143">
        <v>2020</v>
      </c>
      <c r="AC42" s="148"/>
      <c r="AD42" s="147"/>
      <c r="AF42" s="212" t="s">
        <v>589</v>
      </c>
      <c r="AG42" s="143" t="s">
        <v>595</v>
      </c>
      <c r="AH42" s="148" t="s">
        <v>596</v>
      </c>
      <c r="AJ42" s="226" t="s">
        <v>293</v>
      </c>
      <c r="AK42" s="227">
        <v>0.1</v>
      </c>
      <c r="AN42" s="226" t="s">
        <v>293</v>
      </c>
      <c r="AO42" s="238">
        <f t="shared" si="16"/>
        <v>10.710660187746297</v>
      </c>
      <c r="AS42" s="226" t="s">
        <v>293</v>
      </c>
      <c r="AT42" s="143">
        <f>AO42-AO42*AK42</f>
        <v>9.6395941689716675</v>
      </c>
      <c r="AU42" s="404">
        <f>AO42-AT42</f>
        <v>1.0710660187746299</v>
      </c>
    </row>
    <row r="43" spans="1:47" ht="17.25" customHeight="1" thickBot="1">
      <c r="A43" s="151">
        <v>2050</v>
      </c>
      <c r="B43" s="398">
        <f t="shared" si="12"/>
        <v>0.38337448433284232</v>
      </c>
      <c r="D43" s="213" t="s">
        <v>351</v>
      </c>
      <c r="E43" s="228">
        <f>1-E42</f>
        <v>0.8</v>
      </c>
      <c r="F43" s="228">
        <v>0.95</v>
      </c>
      <c r="I43" s="213" t="s">
        <v>351</v>
      </c>
      <c r="J43" s="240">
        <v>39.815797801368241</v>
      </c>
      <c r="K43" s="240">
        <v>55.576268404873481</v>
      </c>
      <c r="L43" s="213"/>
      <c r="M43" s="405">
        <f>SUM(M39:M41)*E43</f>
        <v>1.7682545411478878</v>
      </c>
      <c r="N43" s="405">
        <f>SUM(N39:N41)*F43</f>
        <v>1.4889339455730359</v>
      </c>
      <c r="O43" s="213"/>
      <c r="P43" s="406">
        <f>J43+M43/3.5</f>
        <v>40.321013384553353</v>
      </c>
      <c r="Q43" s="406">
        <f>K43+N43</f>
        <v>57.065202350446519</v>
      </c>
      <c r="T43" s="143" t="s">
        <v>351</v>
      </c>
      <c r="U43" s="212">
        <f t="shared" si="15"/>
        <v>36.937790240006727</v>
      </c>
      <c r="V43" s="212">
        <f t="shared" si="15"/>
        <v>52.277021272283726</v>
      </c>
      <c r="Z43" s="147"/>
      <c r="AA43" s="212" t="s">
        <v>597</v>
      </c>
      <c r="AB43" s="143" t="s">
        <v>595</v>
      </c>
      <c r="AC43" s="148" t="s">
        <v>596</v>
      </c>
      <c r="AD43" s="147"/>
      <c r="AE43" s="143">
        <v>2020</v>
      </c>
      <c r="AF43" s="212">
        <f>AF39*B14/1000000000</f>
        <v>34.164601210029637</v>
      </c>
      <c r="AG43" s="212">
        <f t="shared" ref="AG43:AG48" si="17">$AF$39*C14/1000000000</f>
        <v>5.1246901815044463</v>
      </c>
      <c r="AH43" s="241">
        <f t="shared" ref="AH43:AH48" si="18">$AF$40*E14/1000000000</f>
        <v>3.15472549211926</v>
      </c>
      <c r="AJ43" s="226" t="s">
        <v>564</v>
      </c>
      <c r="AK43" s="227">
        <v>0.1</v>
      </c>
      <c r="AN43" s="226" t="s">
        <v>564</v>
      </c>
      <c r="AO43" s="238">
        <f t="shared" si="16"/>
        <v>27.587077187043491</v>
      </c>
      <c r="AS43" s="226" t="s">
        <v>564</v>
      </c>
      <c r="AT43" s="143">
        <f>AO43-AO43*AK43</f>
        <v>24.82836946833914</v>
      </c>
      <c r="AU43" s="404">
        <f>AO43-AT43</f>
        <v>2.7587077187043505</v>
      </c>
    </row>
    <row r="44" spans="1:47">
      <c r="D44" s="143" t="s">
        <v>408</v>
      </c>
      <c r="I44" s="143" t="s">
        <v>408</v>
      </c>
      <c r="J44" s="212">
        <v>0.80958991556312898</v>
      </c>
      <c r="K44" s="212">
        <v>3.4960025402305459E-3</v>
      </c>
      <c r="M44" s="143">
        <v>0</v>
      </c>
      <c r="N44" s="143">
        <v>0</v>
      </c>
      <c r="P44" s="404">
        <f>J44+M44</f>
        <v>0.80958991556312898</v>
      </c>
      <c r="Q44" s="404">
        <f>K44+N44</f>
        <v>3.4960025402305459E-3</v>
      </c>
      <c r="T44" s="143" t="s">
        <v>408</v>
      </c>
      <c r="U44" s="212">
        <f t="shared" si="15"/>
        <v>0.74165949640917928</v>
      </c>
      <c r="V44" s="212">
        <f t="shared" si="15"/>
        <v>3.2026627723359003E-3</v>
      </c>
      <c r="Z44" s="147">
        <v>2020</v>
      </c>
      <c r="AA44" s="212">
        <f>AA39*B14/1000000000</f>
        <v>21.042697374957601</v>
      </c>
      <c r="AB44" s="212">
        <f t="shared" ref="AB44:AB49" si="19">$AA$39*C14/1000000000</f>
        <v>3.1564046062436399</v>
      </c>
      <c r="AC44" s="241">
        <f t="shared" ref="AC44:AC49" si="20">$AA$40*E14/1000000000</f>
        <v>1.6192182229697631</v>
      </c>
      <c r="AD44" s="147"/>
      <c r="AE44" s="143">
        <v>2025</v>
      </c>
      <c r="AF44" s="212">
        <f t="shared" ref="AF44:AF49" si="21">AF43-AG43+AH43</f>
        <v>32.194636520644451</v>
      </c>
      <c r="AG44" s="212">
        <f t="shared" si="17"/>
        <v>5.1446680273085938</v>
      </c>
      <c r="AH44" s="241">
        <f t="shared" si="18"/>
        <v>2.8703453204538256</v>
      </c>
      <c r="AJ44" s="213" t="s">
        <v>407</v>
      </c>
      <c r="AK44" s="228">
        <v>0</v>
      </c>
      <c r="AN44" s="143" t="s">
        <v>407</v>
      </c>
      <c r="AO44" s="212">
        <f t="shared" si="16"/>
        <v>1.2377560782737154E-4</v>
      </c>
      <c r="AS44" s="143" t="s">
        <v>407</v>
      </c>
      <c r="AT44" s="212">
        <f>AO44</f>
        <v>1.2377560782737154E-4</v>
      </c>
    </row>
    <row r="45" spans="1:47">
      <c r="D45" s="143" t="s">
        <v>346</v>
      </c>
      <c r="I45" s="143" t="s">
        <v>346</v>
      </c>
      <c r="J45" s="212">
        <v>78.278956008972173</v>
      </c>
      <c r="K45" s="212">
        <v>63.74786292850014</v>
      </c>
      <c r="P45" s="404">
        <f>SUM(P39:P44)</f>
        <v>76.131789780435454</v>
      </c>
      <c r="Q45" s="404">
        <f>SUM(Q39:Q44)</f>
        <v>63.591133039492455</v>
      </c>
      <c r="T45" s="143" t="s">
        <v>346</v>
      </c>
      <c r="U45" s="212">
        <f>SUM(U39:U44)</f>
        <v>69.743784827177009</v>
      </c>
      <c r="V45" s="212">
        <f>SUM(V39:V44)</f>
        <v>58.2553794205228</v>
      </c>
      <c r="Z45" s="147">
        <v>2025</v>
      </c>
      <c r="AA45" s="212">
        <f t="shared" ref="AA45:AA50" si="22">AA44-AB44+AC44</f>
        <v>19.505510991683725</v>
      </c>
      <c r="AB45" s="212">
        <f t="shared" si="19"/>
        <v>3.1687093821980228</v>
      </c>
      <c r="AC45" s="241">
        <f t="shared" si="20"/>
        <v>1.4732551091070076</v>
      </c>
      <c r="AD45" s="147"/>
      <c r="AE45" s="143">
        <v>2030</v>
      </c>
      <c r="AF45" s="212">
        <f t="shared" si="21"/>
        <v>29.920313813789683</v>
      </c>
      <c r="AG45" s="212">
        <f t="shared" si="17"/>
        <v>5.090554153325761</v>
      </c>
      <c r="AH45" s="241">
        <f t="shared" si="18"/>
        <v>2.9521691214442827</v>
      </c>
      <c r="AJ45" s="213" t="s">
        <v>351</v>
      </c>
      <c r="AK45" s="228">
        <v>0.9</v>
      </c>
      <c r="AN45" s="143" t="s">
        <v>351</v>
      </c>
      <c r="AO45" s="212">
        <f t="shared" si="16"/>
        <v>24.589616459905894</v>
      </c>
      <c r="AS45" s="143" t="s">
        <v>351</v>
      </c>
      <c r="AT45" s="143">
        <f>AO45*(1-$AK$37)+SUM(AU41:AU43)*(1-$AO$37)</f>
        <v>25.703882364804457</v>
      </c>
    </row>
    <row r="46" spans="1:47">
      <c r="H46" s="143" t="s">
        <v>598</v>
      </c>
      <c r="I46" s="407">
        <f>K28-K29</f>
        <v>11.141289484998978</v>
      </c>
      <c r="J46" s="143" t="s">
        <v>281</v>
      </c>
      <c r="K46" s="242">
        <f>I46/K28</f>
        <v>8.390719529491561E-2</v>
      </c>
      <c r="N46" s="203" t="s">
        <v>599</v>
      </c>
      <c r="O46" s="203"/>
      <c r="P46" s="408">
        <f>J45-P45</f>
        <v>2.1471662285367188</v>
      </c>
      <c r="Q46" s="203" t="s">
        <v>281</v>
      </c>
      <c r="Z46" s="147">
        <v>2030</v>
      </c>
      <c r="AA46" s="212">
        <f t="shared" si="22"/>
        <v>17.810056718592708</v>
      </c>
      <c r="AB46" s="212">
        <f t="shared" si="19"/>
        <v>3.1353795076004221</v>
      </c>
      <c r="AC46" s="241">
        <f t="shared" si="20"/>
        <v>1.515252610939535</v>
      </c>
      <c r="AD46" s="147"/>
      <c r="AE46" s="143">
        <v>2035</v>
      </c>
      <c r="AF46" s="212">
        <f t="shared" si="21"/>
        <v>27.781928781908203</v>
      </c>
      <c r="AG46" s="212">
        <f t="shared" si="17"/>
        <v>5.0650133106879673</v>
      </c>
      <c r="AH46" s="241">
        <f t="shared" si="18"/>
        <v>2.5524989700983949</v>
      </c>
      <c r="AJ46" s="143" t="s">
        <v>408</v>
      </c>
      <c r="AN46" s="143" t="s">
        <v>408</v>
      </c>
      <c r="AO46" s="212">
        <f t="shared" si="16"/>
        <v>0.12662113004561565</v>
      </c>
      <c r="AS46" s="143" t="s">
        <v>408</v>
      </c>
      <c r="AT46" s="143">
        <f>AO46*(1-AK46)</f>
        <v>0.12662113004561565</v>
      </c>
    </row>
    <row r="47" spans="1:47">
      <c r="D47" s="143" t="s">
        <v>585</v>
      </c>
      <c r="Z47" s="147">
        <v>2035</v>
      </c>
      <c r="AA47" s="212">
        <f t="shared" si="22"/>
        <v>16.18992982193182</v>
      </c>
      <c r="AB47" s="212">
        <f t="shared" si="19"/>
        <v>3.1196483647422188</v>
      </c>
      <c r="AC47" s="241">
        <f t="shared" si="20"/>
        <v>1.3101148917138901</v>
      </c>
      <c r="AD47" s="147"/>
      <c r="AE47" s="143">
        <v>2040</v>
      </c>
      <c r="AF47" s="212">
        <f t="shared" si="21"/>
        <v>25.269414441318631</v>
      </c>
      <c r="AG47" s="212">
        <f t="shared" si="17"/>
        <v>4.9433860566093708</v>
      </c>
      <c r="AH47" s="241">
        <f t="shared" si="18"/>
        <v>2.7775578296729386</v>
      </c>
      <c r="AJ47" s="143" t="s">
        <v>346</v>
      </c>
      <c r="AN47" s="143" t="s">
        <v>346</v>
      </c>
      <c r="AO47" s="212">
        <f>SUM(AO41:AO46)</f>
        <v>63.778806830456979</v>
      </c>
      <c r="AS47" s="143" t="s">
        <v>346</v>
      </c>
      <c r="AT47" s="143">
        <f>SUM(AT41:AT46)</f>
        <v>60.986828188865772</v>
      </c>
    </row>
    <row r="48" spans="1:47">
      <c r="D48" s="143" t="s">
        <v>404</v>
      </c>
      <c r="E48" s="143" t="s">
        <v>399</v>
      </c>
      <c r="F48" s="143" t="s">
        <v>400</v>
      </c>
      <c r="H48" s="143">
        <v>2025</v>
      </c>
      <c r="J48" s="143" t="s">
        <v>399</v>
      </c>
      <c r="K48" s="143" t="s">
        <v>400</v>
      </c>
      <c r="M48" s="143" t="s">
        <v>399</v>
      </c>
      <c r="N48" s="143" t="s">
        <v>400</v>
      </c>
      <c r="P48" s="143" t="s">
        <v>399</v>
      </c>
      <c r="Q48" s="143" t="s">
        <v>400</v>
      </c>
      <c r="S48" s="143" t="s">
        <v>600</v>
      </c>
      <c r="T48" s="143" t="s">
        <v>399</v>
      </c>
      <c r="U48" s="143" t="s">
        <v>400</v>
      </c>
      <c r="Z48" s="147">
        <v>2040</v>
      </c>
      <c r="AA48" s="212">
        <f t="shared" si="22"/>
        <v>14.380396348903492</v>
      </c>
      <c r="AB48" s="212">
        <f t="shared" si="19"/>
        <v>3.0447355775450529</v>
      </c>
      <c r="AC48" s="241">
        <f t="shared" si="20"/>
        <v>1.4256303010812794</v>
      </c>
      <c r="AD48" s="147"/>
      <c r="AE48" s="143">
        <v>2045</v>
      </c>
      <c r="AF48" s="212">
        <f t="shared" si="21"/>
        <v>23.103586214382201</v>
      </c>
      <c r="AG48" s="212">
        <f t="shared" si="17"/>
        <v>4.8962676055362007</v>
      </c>
      <c r="AH48" s="241">
        <f t="shared" si="18"/>
        <v>2.5875868035704532</v>
      </c>
    </row>
    <row r="49" spans="4:47" ht="17.25" customHeight="1" thickBot="1">
      <c r="D49" s="226" t="s">
        <v>215</v>
      </c>
      <c r="E49" s="227">
        <v>0.3</v>
      </c>
      <c r="F49" s="227">
        <v>0.3</v>
      </c>
      <c r="I49" s="226" t="s">
        <v>215</v>
      </c>
      <c r="J49" s="238">
        <f t="shared" ref="J49:K55" si="23">U39</f>
        <v>1.2814877880437485</v>
      </c>
      <c r="K49" s="238">
        <f t="shared" si="23"/>
        <v>0</v>
      </c>
      <c r="L49" s="226"/>
      <c r="M49" s="403">
        <f t="shared" ref="M49:N51" si="24">J49*E49</f>
        <v>0.38444633641312453</v>
      </c>
      <c r="N49" s="403">
        <f t="shared" si="24"/>
        <v>0</v>
      </c>
      <c r="O49" s="226"/>
      <c r="P49" s="409">
        <f t="shared" ref="P49:Q51" si="25">J49-M49</f>
        <v>0.89704145163062399</v>
      </c>
      <c r="Q49" s="409">
        <f t="shared" si="25"/>
        <v>0</v>
      </c>
      <c r="T49" s="212">
        <f t="shared" ref="T49:T54" si="26">P49-P49*$K$56</f>
        <v>0.80426662015220274</v>
      </c>
      <c r="U49" s="410">
        <f t="shared" ref="U49:U54" si="27">Q49-$K$56*Q49</f>
        <v>0</v>
      </c>
      <c r="Z49" s="147">
        <v>2045</v>
      </c>
      <c r="AA49" s="212">
        <f t="shared" si="22"/>
        <v>12.761291072439718</v>
      </c>
      <c r="AB49" s="212">
        <f t="shared" si="19"/>
        <v>3.0157143312376791</v>
      </c>
      <c r="AC49" s="241">
        <f t="shared" si="20"/>
        <v>1.3281243380205223</v>
      </c>
      <c r="AD49" s="151"/>
      <c r="AE49" s="157">
        <v>2050</v>
      </c>
      <c r="AF49" s="237">
        <f t="shared" si="21"/>
        <v>20.794905412416455</v>
      </c>
      <c r="AG49" s="237"/>
      <c r="AH49" s="243"/>
      <c r="AJ49" s="143" t="s">
        <v>585</v>
      </c>
    </row>
    <row r="50" spans="4:47" ht="17.25" customHeight="1" thickBot="1">
      <c r="D50" s="226" t="s">
        <v>293</v>
      </c>
      <c r="E50" s="227">
        <v>0.3</v>
      </c>
      <c r="F50" s="227">
        <v>0.3</v>
      </c>
      <c r="I50" s="226" t="s">
        <v>293</v>
      </c>
      <c r="J50" s="238">
        <f t="shared" si="23"/>
        <v>6.8179385221196034</v>
      </c>
      <c r="K50" s="238">
        <f t="shared" si="23"/>
        <v>3.8974294956332957E-2</v>
      </c>
      <c r="L50" s="226"/>
      <c r="M50" s="403">
        <f t="shared" si="24"/>
        <v>2.0453815566358808</v>
      </c>
      <c r="N50" s="403">
        <f t="shared" si="24"/>
        <v>1.1692288486899887E-2</v>
      </c>
      <c r="O50" s="226"/>
      <c r="P50" s="409">
        <f t="shared" si="25"/>
        <v>4.772556965483723</v>
      </c>
      <c r="Q50" s="409">
        <f t="shared" si="25"/>
        <v>2.728200646943307E-2</v>
      </c>
      <c r="T50" s="212">
        <f t="shared" si="26"/>
        <v>4.2789642029764234</v>
      </c>
      <c r="U50" s="410">
        <f t="shared" si="27"/>
        <v>2.4460416064670951E-2</v>
      </c>
      <c r="Z50" s="151">
        <v>2050</v>
      </c>
      <c r="AA50" s="237">
        <f t="shared" si="22"/>
        <v>11.073701079222563</v>
      </c>
      <c r="AB50" s="237"/>
      <c r="AC50" s="243"/>
      <c r="AJ50" s="143" t="s">
        <v>404</v>
      </c>
      <c r="AM50" s="143">
        <v>2025</v>
      </c>
      <c r="AN50" s="143" t="s">
        <v>404</v>
      </c>
      <c r="AO50" s="143" t="s">
        <v>594</v>
      </c>
      <c r="AR50" s="143">
        <v>2025</v>
      </c>
      <c r="AS50" s="143" t="s">
        <v>404</v>
      </c>
    </row>
    <row r="51" spans="4:47">
      <c r="D51" s="226" t="s">
        <v>564</v>
      </c>
      <c r="E51" s="227">
        <v>0.2</v>
      </c>
      <c r="F51" s="227">
        <v>0.2</v>
      </c>
      <c r="I51" s="226" t="s">
        <v>564</v>
      </c>
      <c r="J51" s="238">
        <f t="shared" si="23"/>
        <v>21.804097274517929</v>
      </c>
      <c r="K51" s="238">
        <f t="shared" si="23"/>
        <v>5.7041906491304459</v>
      </c>
      <c r="L51" s="226"/>
      <c r="M51" s="403">
        <f t="shared" si="24"/>
        <v>4.3608194549035861</v>
      </c>
      <c r="N51" s="403">
        <f t="shared" si="24"/>
        <v>1.1408381298260892</v>
      </c>
      <c r="O51" s="226"/>
      <c r="P51" s="409">
        <f t="shared" si="25"/>
        <v>17.443277819614345</v>
      </c>
      <c r="Q51" s="409">
        <f t="shared" si="25"/>
        <v>4.5633525193043569</v>
      </c>
      <c r="T51" s="212">
        <f t="shared" si="26"/>
        <v>15.6392394920607</v>
      </c>
      <c r="U51" s="410">
        <f t="shared" si="27"/>
        <v>4.0913963346871274</v>
      </c>
      <c r="AJ51" s="226" t="s">
        <v>215</v>
      </c>
      <c r="AK51" s="227">
        <v>0.2</v>
      </c>
      <c r="AN51" s="226" t="s">
        <v>215</v>
      </c>
      <c r="AO51" s="238">
        <f t="shared" ref="AO51:AO56" si="28">AT41</f>
        <v>0.68823728109706772</v>
      </c>
      <c r="AS51" s="226" t="s">
        <v>215</v>
      </c>
      <c r="AT51" s="143">
        <f>AO51-AO51*AK51</f>
        <v>0.55058982487765418</v>
      </c>
      <c r="AU51" s="404">
        <f>AO51-AT51</f>
        <v>0.13764745621941354</v>
      </c>
    </row>
    <row r="52" spans="4:47">
      <c r="D52" s="213" t="s">
        <v>407</v>
      </c>
      <c r="E52" s="228">
        <v>0.2</v>
      </c>
      <c r="F52" s="228">
        <v>0.1</v>
      </c>
      <c r="I52" s="213" t="s">
        <v>407</v>
      </c>
      <c r="J52" s="240">
        <f t="shared" si="23"/>
        <v>2.1608115060798112</v>
      </c>
      <c r="K52" s="240">
        <f t="shared" si="23"/>
        <v>0.23199054137995737</v>
      </c>
      <c r="L52" s="213"/>
      <c r="M52" s="406">
        <f>SUM(M49:M51)*E52</f>
        <v>1.3581294695905184</v>
      </c>
      <c r="N52" s="406">
        <f>SUM(N49:N51)*F52</f>
        <v>0.11525304183129892</v>
      </c>
      <c r="O52" s="213"/>
      <c r="P52" s="411">
        <f>J52+M52</f>
        <v>3.5189409756703296</v>
      </c>
      <c r="Q52" s="411">
        <f>K52+N52</f>
        <v>0.34724358321125626</v>
      </c>
      <c r="R52" s="412"/>
      <c r="T52" s="212">
        <f t="shared" si="26"/>
        <v>3.1550010981910037</v>
      </c>
      <c r="U52" s="410">
        <f t="shared" si="27"/>
        <v>0.31133056619757554</v>
      </c>
      <c r="AJ52" s="226" t="s">
        <v>293</v>
      </c>
      <c r="AK52" s="227">
        <v>0.2</v>
      </c>
      <c r="AN52" s="226" t="s">
        <v>293</v>
      </c>
      <c r="AO52" s="238">
        <f t="shared" si="28"/>
        <v>9.6395941689716675</v>
      </c>
      <c r="AS52" s="226" t="s">
        <v>293</v>
      </c>
      <c r="AT52" s="143">
        <f>AO52-AO52*AK52</f>
        <v>7.7116753351773344</v>
      </c>
      <c r="AU52" s="404">
        <f>AO52-AT52</f>
        <v>1.9279188337943332</v>
      </c>
    </row>
    <row r="53" spans="4:47">
      <c r="D53" s="213" t="s">
        <v>351</v>
      </c>
      <c r="E53" s="228">
        <f>1-E52</f>
        <v>0.8</v>
      </c>
      <c r="F53" s="228">
        <f>1-F52</f>
        <v>0.9</v>
      </c>
      <c r="I53" s="213" t="s">
        <v>351</v>
      </c>
      <c r="J53" s="240">
        <f t="shared" si="23"/>
        <v>36.937790240006727</v>
      </c>
      <c r="K53" s="240">
        <f t="shared" si="23"/>
        <v>52.277021272283726</v>
      </c>
      <c r="L53" s="213"/>
      <c r="M53" s="406">
        <f>SUM(M49:M51)*E53</f>
        <v>5.4325178783620736</v>
      </c>
      <c r="N53" s="406">
        <f>SUM(N49:N51)*F53</f>
        <v>1.0372773764816903</v>
      </c>
      <c r="O53" s="213"/>
      <c r="P53" s="413">
        <f>J53+M53/3.5</f>
        <v>38.489938205253033</v>
      </c>
      <c r="Q53" s="413">
        <f>K53+N53</f>
        <v>53.314298648765416</v>
      </c>
      <c r="T53" s="212">
        <f t="shared" si="26"/>
        <v>34.509188459390018</v>
      </c>
      <c r="U53" s="410">
        <f t="shared" si="27"/>
        <v>47.800367198286416</v>
      </c>
      <c r="AJ53" s="226" t="s">
        <v>564</v>
      </c>
      <c r="AK53" s="227">
        <v>0.1</v>
      </c>
      <c r="AN53" s="226" t="s">
        <v>564</v>
      </c>
      <c r="AO53" s="238">
        <f t="shared" si="28"/>
        <v>24.82836946833914</v>
      </c>
      <c r="AS53" s="226" t="s">
        <v>564</v>
      </c>
      <c r="AT53" s="143">
        <f>AO53-AO53*AK53</f>
        <v>22.345532521505227</v>
      </c>
      <c r="AU53" s="404">
        <f>AO53-AT53</f>
        <v>2.4828369468339133</v>
      </c>
    </row>
    <row r="54" spans="4:47">
      <c r="D54" s="143" t="s">
        <v>408</v>
      </c>
      <c r="I54" s="143" t="s">
        <v>408</v>
      </c>
      <c r="J54" s="212">
        <f t="shared" si="23"/>
        <v>0.74165949640917928</v>
      </c>
      <c r="K54" s="212">
        <f t="shared" si="23"/>
        <v>3.2026627723359003E-3</v>
      </c>
      <c r="M54" s="143">
        <v>0</v>
      </c>
      <c r="N54" s="143">
        <v>0</v>
      </c>
      <c r="P54" s="414">
        <f>J54+M54</f>
        <v>0.74165949640917928</v>
      </c>
      <c r="Q54" s="414">
        <f>K54+N54</f>
        <v>3.2026627723359003E-3</v>
      </c>
      <c r="T54" s="212">
        <f t="shared" si="26"/>
        <v>0.66495475253290048</v>
      </c>
      <c r="U54" s="410">
        <f t="shared" si="27"/>
        <v>2.8714333754718355E-3</v>
      </c>
      <c r="AJ54" s="213" t="s">
        <v>407</v>
      </c>
      <c r="AK54" s="228">
        <v>0</v>
      </c>
      <c r="AN54" s="143" t="s">
        <v>407</v>
      </c>
      <c r="AO54" s="212">
        <f t="shared" si="28"/>
        <v>1.2377560782737154E-4</v>
      </c>
      <c r="AS54" s="143" t="s">
        <v>407</v>
      </c>
      <c r="AT54" s="212">
        <f>AO54</f>
        <v>1.2377560782737154E-4</v>
      </c>
    </row>
    <row r="55" spans="4:47">
      <c r="D55" s="143" t="s">
        <v>346</v>
      </c>
      <c r="I55" s="143" t="s">
        <v>346</v>
      </c>
      <c r="J55" s="212">
        <f t="shared" si="23"/>
        <v>69.743784827177009</v>
      </c>
      <c r="K55" s="212">
        <f t="shared" si="23"/>
        <v>58.2553794205228</v>
      </c>
      <c r="M55" s="404"/>
      <c r="N55" s="404"/>
      <c r="P55" s="414">
        <f>SUM(P49:P54)</f>
        <v>65.863414914061238</v>
      </c>
      <c r="Q55" s="414">
        <f>SUM(Q49:Q54)</f>
        <v>58.2553794205228</v>
      </c>
      <c r="T55" s="212">
        <f>SUM(T49:T54)</f>
        <v>59.051614625303252</v>
      </c>
      <c r="U55" s="410">
        <f>SUM(U49:U54)</f>
        <v>52.230425948611263</v>
      </c>
      <c r="AJ55" s="213" t="s">
        <v>351</v>
      </c>
      <c r="AK55" s="228">
        <v>0.9</v>
      </c>
      <c r="AN55" s="143" t="s">
        <v>351</v>
      </c>
      <c r="AO55" s="212">
        <f t="shared" si="28"/>
        <v>25.703882364804457</v>
      </c>
      <c r="AS55" s="143" t="s">
        <v>351</v>
      </c>
      <c r="AT55" s="143">
        <f>AO55*(1-$AK$37)+SUM(AU51:AU53)*(1-$AO$37)</f>
        <v>27.147730188672831</v>
      </c>
    </row>
    <row r="56" spans="4:47">
      <c r="H56" s="143" t="s">
        <v>601</v>
      </c>
      <c r="I56" s="415">
        <f>K29-K30</f>
        <v>12.580369251977984</v>
      </c>
      <c r="J56" s="143" t="s">
        <v>281</v>
      </c>
      <c r="K56" s="398">
        <f>I56/K29</f>
        <v>0.10342312644502327</v>
      </c>
      <c r="N56" s="203" t="s">
        <v>599</v>
      </c>
      <c r="O56" s="203"/>
      <c r="P56" s="408">
        <f>J55-P55</f>
        <v>3.8803699131157714</v>
      </c>
      <c r="Q56" s="203" t="s">
        <v>281</v>
      </c>
      <c r="AJ56" s="143" t="s">
        <v>408</v>
      </c>
      <c r="AN56" s="143" t="s">
        <v>408</v>
      </c>
      <c r="AO56" s="212">
        <f t="shared" si="28"/>
        <v>0.12662113004561565</v>
      </c>
      <c r="AS56" s="143" t="s">
        <v>408</v>
      </c>
      <c r="AT56" s="143">
        <f>AO56*(1-AK56)</f>
        <v>0.12662113004561565</v>
      </c>
    </row>
    <row r="57" spans="4:47">
      <c r="D57" s="143" t="s">
        <v>585</v>
      </c>
      <c r="AJ57" s="143" t="s">
        <v>346</v>
      </c>
      <c r="AN57" s="143" t="s">
        <v>346</v>
      </c>
      <c r="AO57" s="212">
        <f>SUM(AO51:AO56)</f>
        <v>60.986828188865772</v>
      </c>
      <c r="AS57" s="143" t="s">
        <v>346</v>
      </c>
      <c r="AT57" s="143">
        <f>SUM(AT51:AT56)</f>
        <v>57.882272775886484</v>
      </c>
    </row>
    <row r="58" spans="4:47">
      <c r="D58" s="143" t="s">
        <v>404</v>
      </c>
      <c r="E58" s="143" t="s">
        <v>399</v>
      </c>
      <c r="F58" s="143" t="s">
        <v>400</v>
      </c>
      <c r="H58" s="143">
        <v>2030</v>
      </c>
      <c r="J58" s="143" t="s">
        <v>399</v>
      </c>
      <c r="K58" s="143" t="s">
        <v>400</v>
      </c>
      <c r="M58" s="143" t="s">
        <v>399</v>
      </c>
      <c r="N58" s="143" t="s">
        <v>400</v>
      </c>
      <c r="P58" s="143" t="s">
        <v>399</v>
      </c>
      <c r="Q58" s="143" t="s">
        <v>400</v>
      </c>
      <c r="S58" s="143" t="s">
        <v>600</v>
      </c>
      <c r="T58" s="143" t="s">
        <v>399</v>
      </c>
      <c r="U58" s="143" t="s">
        <v>400</v>
      </c>
    </row>
    <row r="59" spans="4:47">
      <c r="D59" s="226" t="s">
        <v>215</v>
      </c>
      <c r="E59" s="227">
        <v>0.3</v>
      </c>
      <c r="F59" s="227">
        <v>0.3</v>
      </c>
      <c r="I59" s="226" t="s">
        <v>215</v>
      </c>
      <c r="J59" s="238">
        <f t="shared" ref="J59:K64" si="29">T49</f>
        <v>0.80426662015220274</v>
      </c>
      <c r="K59" s="238">
        <f t="shared" si="29"/>
        <v>0</v>
      </c>
      <c r="L59" s="226"/>
      <c r="M59" s="416">
        <f t="shared" ref="M59:N61" si="30">J59*E59</f>
        <v>0.24127998604566081</v>
      </c>
      <c r="N59" s="416">
        <f t="shared" si="30"/>
        <v>0</v>
      </c>
      <c r="O59" s="226"/>
      <c r="P59" s="409">
        <f t="shared" ref="P59:Q61" si="31">J59-M59</f>
        <v>0.56298663410654193</v>
      </c>
      <c r="Q59" s="409">
        <f t="shared" si="31"/>
        <v>0</v>
      </c>
      <c r="T59" s="212">
        <f t="shared" ref="T59:U64" si="32">P59-$K$66*P59</f>
        <v>0.49416472799509154</v>
      </c>
      <c r="U59" s="212">
        <f t="shared" si="32"/>
        <v>0</v>
      </c>
      <c r="AJ59" s="143" t="s">
        <v>585</v>
      </c>
    </row>
    <row r="60" spans="4:47">
      <c r="D60" s="226" t="s">
        <v>293</v>
      </c>
      <c r="E60" s="227">
        <v>0.3</v>
      </c>
      <c r="F60" s="227">
        <v>0.3</v>
      </c>
      <c r="I60" s="226" t="s">
        <v>293</v>
      </c>
      <c r="J60" s="238">
        <f t="shared" si="29"/>
        <v>4.2789642029764234</v>
      </c>
      <c r="K60" s="238">
        <f t="shared" si="29"/>
        <v>2.4460416064670951E-2</v>
      </c>
      <c r="L60" s="226"/>
      <c r="M60" s="416">
        <f t="shared" si="30"/>
        <v>1.2836892608929269</v>
      </c>
      <c r="N60" s="416">
        <f t="shared" si="30"/>
        <v>7.3381248194012852E-3</v>
      </c>
      <c r="O60" s="226"/>
      <c r="P60" s="409">
        <f t="shared" si="31"/>
        <v>2.9952749420834968</v>
      </c>
      <c r="Q60" s="409">
        <f t="shared" si="31"/>
        <v>1.7122291245269667E-2</v>
      </c>
      <c r="T60" s="212">
        <f t="shared" si="32"/>
        <v>2.6291196581855143</v>
      </c>
      <c r="U60" s="212">
        <f t="shared" si="32"/>
        <v>1.5029188764488827E-2</v>
      </c>
      <c r="AJ60" s="143" t="s">
        <v>404</v>
      </c>
      <c r="AM60" s="143">
        <v>2030</v>
      </c>
      <c r="AN60" s="143" t="s">
        <v>404</v>
      </c>
      <c r="AO60" s="143" t="s">
        <v>594</v>
      </c>
      <c r="AR60" s="143">
        <v>2030</v>
      </c>
      <c r="AS60" s="143" t="s">
        <v>404</v>
      </c>
    </row>
    <row r="61" spans="4:47">
      <c r="D61" s="226" t="s">
        <v>564</v>
      </c>
      <c r="E61" s="227">
        <v>0.2</v>
      </c>
      <c r="F61" s="227">
        <v>0.2</v>
      </c>
      <c r="I61" s="226" t="s">
        <v>564</v>
      </c>
      <c r="J61" s="238">
        <f t="shared" si="29"/>
        <v>15.6392394920607</v>
      </c>
      <c r="K61" s="238">
        <f t="shared" si="29"/>
        <v>4.0913963346871274</v>
      </c>
      <c r="L61" s="226"/>
      <c r="M61" s="416">
        <f t="shared" si="30"/>
        <v>3.1278478984121403</v>
      </c>
      <c r="N61" s="416">
        <f t="shared" si="30"/>
        <v>0.81827926693742548</v>
      </c>
      <c r="O61" s="226"/>
      <c r="P61" s="409">
        <f t="shared" si="31"/>
        <v>12.511391593648559</v>
      </c>
      <c r="Q61" s="409">
        <f t="shared" si="31"/>
        <v>3.2731170677497019</v>
      </c>
      <c r="T61" s="212">
        <f t="shared" si="32"/>
        <v>10.981945305908235</v>
      </c>
      <c r="U61" s="212">
        <f t="shared" si="32"/>
        <v>2.8729971681255373</v>
      </c>
      <c r="AJ61" s="226" t="s">
        <v>215</v>
      </c>
      <c r="AK61" s="227">
        <v>0.4</v>
      </c>
      <c r="AN61" s="226" t="s">
        <v>215</v>
      </c>
      <c r="AO61" s="238">
        <f t="shared" ref="AO61:AO66" si="33">AT51</f>
        <v>0.55058982487765418</v>
      </c>
      <c r="AS61" s="226" t="s">
        <v>215</v>
      </c>
      <c r="AT61" s="143">
        <f>AO61-AO61*AK61</f>
        <v>0.33035389492659251</v>
      </c>
      <c r="AU61" s="404">
        <f>AO61-AT61</f>
        <v>0.22023592995106167</v>
      </c>
    </row>
    <row r="62" spans="4:47">
      <c r="D62" s="213" t="s">
        <v>407</v>
      </c>
      <c r="E62" s="228">
        <v>0.2</v>
      </c>
      <c r="F62" s="228">
        <v>0.1</v>
      </c>
      <c r="I62" s="213" t="s">
        <v>407</v>
      </c>
      <c r="J62" s="240">
        <f t="shared" si="29"/>
        <v>3.1550010981910037</v>
      </c>
      <c r="K62" s="240">
        <f t="shared" si="29"/>
        <v>0.31133056619757554</v>
      </c>
      <c r="L62" s="213"/>
      <c r="M62" s="413">
        <f>SUM(M59:M61)*E62</f>
        <v>0.93056342907014555</v>
      </c>
      <c r="N62" s="413">
        <f>SUM(N59:N61)*F62</f>
        <v>8.2561739175682686E-2</v>
      </c>
      <c r="O62" s="213"/>
      <c r="P62" s="411">
        <f>J62+M62</f>
        <v>4.0855645272611492</v>
      </c>
      <c r="Q62" s="411">
        <f>K62+N62</f>
        <v>0.39389230537325826</v>
      </c>
      <c r="T62" s="212">
        <f t="shared" si="32"/>
        <v>3.5861275579383074</v>
      </c>
      <c r="U62" s="212">
        <f t="shared" si="32"/>
        <v>0.34574121684618853</v>
      </c>
      <c r="AJ62" s="226" t="s">
        <v>293</v>
      </c>
      <c r="AK62" s="227">
        <v>0.4</v>
      </c>
      <c r="AN62" s="226" t="s">
        <v>293</v>
      </c>
      <c r="AO62" s="238">
        <f t="shared" si="33"/>
        <v>7.7116753351773344</v>
      </c>
      <c r="AS62" s="226" t="s">
        <v>293</v>
      </c>
      <c r="AT62" s="143">
        <f>AO62-AO62*AK62</f>
        <v>4.6270052011064005</v>
      </c>
      <c r="AU62" s="404">
        <f>AO62-AT62</f>
        <v>3.0846701340709339</v>
      </c>
    </row>
    <row r="63" spans="4:47">
      <c r="D63" s="213" t="s">
        <v>351</v>
      </c>
      <c r="E63" s="228">
        <f>1-E62</f>
        <v>0.8</v>
      </c>
      <c r="F63" s="228">
        <f>1-F62</f>
        <v>0.9</v>
      </c>
      <c r="I63" s="213" t="s">
        <v>351</v>
      </c>
      <c r="J63" s="240">
        <f t="shared" si="29"/>
        <v>34.509188459390018</v>
      </c>
      <c r="K63" s="240">
        <f t="shared" si="29"/>
        <v>47.800367198286416</v>
      </c>
      <c r="L63" s="213"/>
      <c r="M63" s="413">
        <f>SUM(M59:M61)*E63</f>
        <v>3.7222537162805822</v>
      </c>
      <c r="N63" s="413">
        <f>SUM(N59:N61)*F63</f>
        <v>0.74305565258114414</v>
      </c>
      <c r="O63" s="213"/>
      <c r="P63" s="240">
        <f>J63+M63/3.5</f>
        <v>35.572689521184472</v>
      </c>
      <c r="Q63" s="240">
        <f>K63+N63</f>
        <v>48.543422850867557</v>
      </c>
      <c r="T63" s="212">
        <f t="shared" si="32"/>
        <v>31.224131047422503</v>
      </c>
      <c r="U63" s="212">
        <f t="shared" si="32"/>
        <v>42.60926618110441</v>
      </c>
      <c r="AJ63" s="226" t="s">
        <v>564</v>
      </c>
      <c r="AK63" s="227">
        <v>0.3</v>
      </c>
      <c r="AN63" s="226" t="s">
        <v>564</v>
      </c>
      <c r="AO63" s="238">
        <f t="shared" si="33"/>
        <v>22.345532521505227</v>
      </c>
      <c r="AS63" s="226" t="s">
        <v>564</v>
      </c>
      <c r="AT63" s="143">
        <f>AO63-AO63*AK63</f>
        <v>15.641872765053659</v>
      </c>
      <c r="AU63" s="404">
        <f>AO63-AT63</f>
        <v>6.7036597564515681</v>
      </c>
    </row>
    <row r="64" spans="4:47">
      <c r="D64" s="143" t="s">
        <v>408</v>
      </c>
      <c r="I64" s="143" t="s">
        <v>408</v>
      </c>
      <c r="J64" s="212">
        <f t="shared" si="29"/>
        <v>0.66495475253290048</v>
      </c>
      <c r="K64" s="212">
        <f t="shared" si="29"/>
        <v>2.8714333754718355E-3</v>
      </c>
      <c r="M64" s="143">
        <v>0</v>
      </c>
      <c r="N64" s="143">
        <v>0</v>
      </c>
      <c r="P64" s="414">
        <f>J64-M64</f>
        <v>0.66495475253290048</v>
      </c>
      <c r="Q64" s="414">
        <f>K64-N64</f>
        <v>2.8714333754718355E-3</v>
      </c>
      <c r="T64" s="212">
        <f t="shared" si="32"/>
        <v>0.58366782532225991</v>
      </c>
      <c r="U64" s="212">
        <f t="shared" si="32"/>
        <v>2.5204170170006861E-3</v>
      </c>
      <c r="AJ64" s="213" t="s">
        <v>407</v>
      </c>
      <c r="AK64" s="228">
        <v>0</v>
      </c>
      <c r="AN64" s="143" t="s">
        <v>407</v>
      </c>
      <c r="AO64" s="212">
        <f t="shared" si="33"/>
        <v>1.2377560782737154E-4</v>
      </c>
      <c r="AS64" s="143" t="s">
        <v>407</v>
      </c>
      <c r="AT64" s="212">
        <f>AO64</f>
        <v>1.2377560782737154E-4</v>
      </c>
    </row>
    <row r="65" spans="4:47">
      <c r="D65" s="143" t="s">
        <v>346</v>
      </c>
      <c r="I65" s="143" t="s">
        <v>346</v>
      </c>
      <c r="J65" s="212">
        <f>SUM(J59:J64)</f>
        <v>59.051614625303252</v>
      </c>
      <c r="K65" s="212">
        <f>SUM(K59:K64)</f>
        <v>52.230425948611263</v>
      </c>
      <c r="P65" s="414">
        <f>SUM(P59:P64)</f>
        <v>56.392861970817115</v>
      </c>
      <c r="Q65" s="414">
        <f>SUM(Q59:Q64)</f>
        <v>52.230425948611263</v>
      </c>
      <c r="T65" s="212">
        <f>SUM(T59:T64)</f>
        <v>49.499156122771915</v>
      </c>
      <c r="U65" s="212">
        <f>SUM(U59:U64)</f>
        <v>45.845554171857628</v>
      </c>
      <c r="AJ65" s="213" t="s">
        <v>351</v>
      </c>
      <c r="AK65" s="228">
        <v>0.9</v>
      </c>
      <c r="AN65" s="143" t="s">
        <v>351</v>
      </c>
      <c r="AO65" s="212">
        <f t="shared" si="33"/>
        <v>27.147730188672831</v>
      </c>
      <c r="AS65" s="143" t="s">
        <v>351</v>
      </c>
      <c r="AT65" s="143">
        <f>AO65*(1-$AK$37)+SUM(AU61:AU63)*(1-$AO$37)</f>
        <v>31.795483171523326</v>
      </c>
    </row>
    <row r="66" spans="4:47">
      <c r="H66" s="143" t="s">
        <v>602</v>
      </c>
      <c r="I66" s="417">
        <f>K30-K31</f>
        <v>13.331894586832234</v>
      </c>
      <c r="J66" s="143" t="s">
        <v>281</v>
      </c>
      <c r="K66" s="398">
        <f>I66/K30</f>
        <v>0.12224429842934111</v>
      </c>
      <c r="N66" s="203" t="s">
        <v>599</v>
      </c>
      <c r="O66" s="203"/>
      <c r="P66" s="418">
        <f>J65-P65</f>
        <v>2.6587526544861362</v>
      </c>
      <c r="Q66" s="203" t="s">
        <v>281</v>
      </c>
      <c r="AJ66" s="143" t="s">
        <v>408</v>
      </c>
      <c r="AN66" s="143" t="s">
        <v>408</v>
      </c>
      <c r="AO66" s="212">
        <f t="shared" si="33"/>
        <v>0.12662113004561565</v>
      </c>
      <c r="AS66" s="143" t="s">
        <v>408</v>
      </c>
      <c r="AT66" s="143">
        <f>AO66*(1-AK66)</f>
        <v>0.12662113004561565</v>
      </c>
    </row>
    <row r="67" spans="4:47">
      <c r="D67" s="143" t="s">
        <v>585</v>
      </c>
      <c r="AJ67" s="143" t="s">
        <v>346</v>
      </c>
      <c r="AN67" s="143" t="s">
        <v>346</v>
      </c>
      <c r="AO67" s="212">
        <f>SUM(AO61:AO66)</f>
        <v>57.882272775886484</v>
      </c>
      <c r="AS67" s="143" t="s">
        <v>346</v>
      </c>
      <c r="AT67" s="143">
        <f>SUM(AT61:AT66)</f>
        <v>52.521459938263419</v>
      </c>
    </row>
    <row r="68" spans="4:47">
      <c r="D68" s="143" t="s">
        <v>404</v>
      </c>
      <c r="E68" s="143" t="s">
        <v>399</v>
      </c>
      <c r="F68" s="143" t="s">
        <v>400</v>
      </c>
      <c r="H68" s="143">
        <v>2035</v>
      </c>
      <c r="J68" s="143" t="s">
        <v>399</v>
      </c>
      <c r="K68" s="143" t="s">
        <v>400</v>
      </c>
      <c r="M68" s="143" t="s">
        <v>399</v>
      </c>
      <c r="N68" s="143" t="s">
        <v>400</v>
      </c>
      <c r="P68" s="143" t="s">
        <v>399</v>
      </c>
      <c r="Q68" s="143" t="s">
        <v>400</v>
      </c>
      <c r="S68" s="143" t="s">
        <v>600</v>
      </c>
      <c r="T68" s="143" t="s">
        <v>399</v>
      </c>
      <c r="U68" s="143" t="s">
        <v>400</v>
      </c>
    </row>
    <row r="69" spans="4:47">
      <c r="D69" s="226" t="s">
        <v>215</v>
      </c>
      <c r="E69" s="227">
        <v>0.3</v>
      </c>
      <c r="F69" s="227">
        <v>0.3</v>
      </c>
      <c r="I69" s="226" t="s">
        <v>215</v>
      </c>
      <c r="J69" s="238">
        <f t="shared" ref="J69:K74" si="34">T59</f>
        <v>0.49416472799509154</v>
      </c>
      <c r="K69" s="238">
        <f t="shared" si="34"/>
        <v>0</v>
      </c>
      <c r="L69" s="226"/>
      <c r="M69" s="416">
        <f t="shared" ref="M69:N71" si="35">J69*E69</f>
        <v>0.14824941839852745</v>
      </c>
      <c r="N69" s="416">
        <f t="shared" si="35"/>
        <v>0</v>
      </c>
      <c r="O69" s="226"/>
      <c r="P69" s="409">
        <f t="shared" ref="P69:Q71" si="36">J69-M69</f>
        <v>0.34591530959656408</v>
      </c>
      <c r="Q69" s="409">
        <f t="shared" si="36"/>
        <v>0</v>
      </c>
      <c r="T69" s="212">
        <f t="shared" ref="T69:U74" si="37">P69-P69*$K$76</f>
        <v>0.29127654389010171</v>
      </c>
      <c r="U69" s="212">
        <f t="shared" si="37"/>
        <v>0</v>
      </c>
      <c r="AJ69" s="143" t="s">
        <v>585</v>
      </c>
    </row>
    <row r="70" spans="4:47">
      <c r="D70" s="226" t="s">
        <v>293</v>
      </c>
      <c r="E70" s="227">
        <v>0.4</v>
      </c>
      <c r="F70" s="227">
        <v>0.4</v>
      </c>
      <c r="I70" s="226" t="s">
        <v>293</v>
      </c>
      <c r="J70" s="238">
        <f t="shared" si="34"/>
        <v>2.6291196581855143</v>
      </c>
      <c r="K70" s="238">
        <f t="shared" si="34"/>
        <v>1.5029188764488827E-2</v>
      </c>
      <c r="L70" s="226"/>
      <c r="M70" s="416">
        <f t="shared" si="35"/>
        <v>1.0516478632742057</v>
      </c>
      <c r="N70" s="416">
        <f t="shared" si="35"/>
        <v>6.0116755057955315E-3</v>
      </c>
      <c r="O70" s="226"/>
      <c r="P70" s="409">
        <f t="shared" si="36"/>
        <v>1.5774717949113086</v>
      </c>
      <c r="Q70" s="409">
        <f t="shared" si="36"/>
        <v>9.0175132586932955E-3</v>
      </c>
      <c r="T70" s="212">
        <f t="shared" si="37"/>
        <v>1.3283035464425286</v>
      </c>
      <c r="U70" s="212">
        <f t="shared" si="37"/>
        <v>7.5931594341363652E-3</v>
      </c>
      <c r="AJ70" s="143" t="s">
        <v>404</v>
      </c>
      <c r="AM70" s="143">
        <v>2035</v>
      </c>
      <c r="AN70" s="143" t="s">
        <v>404</v>
      </c>
      <c r="AO70" s="143" t="s">
        <v>594</v>
      </c>
      <c r="AR70" s="143">
        <v>2035</v>
      </c>
      <c r="AS70" s="143" t="s">
        <v>404</v>
      </c>
    </row>
    <row r="71" spans="4:47">
      <c r="D71" s="226" t="s">
        <v>564</v>
      </c>
      <c r="E71" s="227">
        <v>0.35</v>
      </c>
      <c r="F71" s="227">
        <v>0.35</v>
      </c>
      <c r="I71" s="226" t="s">
        <v>564</v>
      </c>
      <c r="J71" s="238">
        <f t="shared" si="34"/>
        <v>10.981945305908235</v>
      </c>
      <c r="K71" s="238">
        <f t="shared" si="34"/>
        <v>2.8729971681255373</v>
      </c>
      <c r="L71" s="226"/>
      <c r="M71" s="416">
        <f t="shared" si="35"/>
        <v>3.843680857067882</v>
      </c>
      <c r="N71" s="416">
        <f t="shared" si="35"/>
        <v>1.0055490088439381</v>
      </c>
      <c r="O71" s="226"/>
      <c r="P71" s="409">
        <f t="shared" si="36"/>
        <v>7.1382644488403528</v>
      </c>
      <c r="Q71" s="409">
        <f t="shared" si="36"/>
        <v>1.8674481592815992</v>
      </c>
      <c r="T71" s="212">
        <f t="shared" si="37"/>
        <v>6.010745810749893</v>
      </c>
      <c r="U71" s="212">
        <f t="shared" si="37"/>
        <v>1.5724769347846157</v>
      </c>
      <c r="AJ71" s="226" t="s">
        <v>215</v>
      </c>
      <c r="AK71" s="227">
        <v>0.6</v>
      </c>
      <c r="AN71" s="226" t="s">
        <v>215</v>
      </c>
      <c r="AO71" s="238">
        <f t="shared" ref="AO71:AO76" si="38">AT61</f>
        <v>0.33035389492659251</v>
      </c>
      <c r="AS71" s="226" t="s">
        <v>215</v>
      </c>
      <c r="AT71" s="143">
        <f>AO71-AO71*AK71</f>
        <v>0.13214155797063701</v>
      </c>
      <c r="AU71" s="404">
        <f>AO71-AT71</f>
        <v>0.1982123369559555</v>
      </c>
    </row>
    <row r="72" spans="4:47">
      <c r="D72" s="213" t="s">
        <v>407</v>
      </c>
      <c r="E72" s="228">
        <v>0.2</v>
      </c>
      <c r="F72" s="228">
        <v>0.1</v>
      </c>
      <c r="I72" s="213" t="s">
        <v>407</v>
      </c>
      <c r="J72" s="240">
        <f t="shared" si="34"/>
        <v>3.5861275579383074</v>
      </c>
      <c r="K72" s="240">
        <f t="shared" si="34"/>
        <v>0.34574121684618853</v>
      </c>
      <c r="L72" s="213"/>
      <c r="M72" s="413">
        <f>SUM(M69:M71)*E72</f>
        <v>1.0087156277481231</v>
      </c>
      <c r="N72" s="413">
        <f>SUM(N69:N71)*F72</f>
        <v>0.10115606843497336</v>
      </c>
      <c r="O72" s="213"/>
      <c r="P72" s="411">
        <f>J72+M72</f>
        <v>4.5948431856864307</v>
      </c>
      <c r="Q72" s="411">
        <f>K72+N72</f>
        <v>0.4468972852811619</v>
      </c>
      <c r="T72" s="212">
        <f t="shared" si="37"/>
        <v>3.8690685428310463</v>
      </c>
      <c r="U72" s="212">
        <f t="shared" si="37"/>
        <v>0.37630799539454274</v>
      </c>
      <c r="AJ72" s="226" t="s">
        <v>293</v>
      </c>
      <c r="AK72" s="227">
        <v>0.6</v>
      </c>
      <c r="AN72" s="226" t="s">
        <v>293</v>
      </c>
      <c r="AO72" s="238">
        <f t="shared" si="38"/>
        <v>4.6270052011064005</v>
      </c>
      <c r="AS72" s="226" t="s">
        <v>293</v>
      </c>
      <c r="AT72" s="143">
        <f>AO72-AO72*AK72</f>
        <v>1.8508020804425604</v>
      </c>
      <c r="AU72" s="404">
        <f>AO72-AT72</f>
        <v>2.77620312066384</v>
      </c>
    </row>
    <row r="73" spans="4:47">
      <c r="D73" s="213" t="s">
        <v>351</v>
      </c>
      <c r="E73" s="228">
        <f>1-E72</f>
        <v>0.8</v>
      </c>
      <c r="F73" s="228">
        <f>1-F72</f>
        <v>0.9</v>
      </c>
      <c r="I73" s="213" t="s">
        <v>351</v>
      </c>
      <c r="J73" s="240">
        <f t="shared" si="34"/>
        <v>31.224131047422503</v>
      </c>
      <c r="K73" s="240">
        <f t="shared" si="34"/>
        <v>42.60926618110441</v>
      </c>
      <c r="L73" s="213"/>
      <c r="M73" s="413">
        <f>SUM(M69:M71)*E73</f>
        <v>4.0348625109924923</v>
      </c>
      <c r="N73" s="413">
        <f>SUM(N69:N71)*F73</f>
        <v>0.91040461591476018</v>
      </c>
      <c r="O73" s="213"/>
      <c r="P73" s="411">
        <f>J73+M73/3.5</f>
        <v>32.376948907706073</v>
      </c>
      <c r="Q73" s="411">
        <f>N73+K73</f>
        <v>43.519670797019167</v>
      </c>
      <c r="T73" s="212">
        <f t="shared" si="37"/>
        <v>27.262874807541337</v>
      </c>
      <c r="U73" s="212">
        <f t="shared" si="37"/>
        <v>36.645557306425282</v>
      </c>
      <c r="AJ73" s="226" t="s">
        <v>564</v>
      </c>
      <c r="AK73" s="227">
        <v>0.4</v>
      </c>
      <c r="AN73" s="226" t="s">
        <v>564</v>
      </c>
      <c r="AO73" s="238">
        <f t="shared" si="38"/>
        <v>15.641872765053659</v>
      </c>
      <c r="AS73" s="226" t="s">
        <v>564</v>
      </c>
      <c r="AT73" s="143">
        <f>AO73-AO73*AK73</f>
        <v>9.385123659032196</v>
      </c>
      <c r="AU73" s="404">
        <f>AO73-AT73</f>
        <v>6.2567491060214628</v>
      </c>
    </row>
    <row r="74" spans="4:47">
      <c r="D74" s="143" t="s">
        <v>408</v>
      </c>
      <c r="I74" s="143" t="s">
        <v>408</v>
      </c>
      <c r="J74" s="212">
        <f t="shared" si="34"/>
        <v>0.58366782532225991</v>
      </c>
      <c r="K74" s="212">
        <f t="shared" si="34"/>
        <v>2.5204170170006861E-3</v>
      </c>
      <c r="M74" s="143">
        <v>0</v>
      </c>
      <c r="N74" s="143">
        <v>0</v>
      </c>
      <c r="P74" s="414">
        <f>J74-M74</f>
        <v>0.58366782532225991</v>
      </c>
      <c r="Q74" s="414">
        <f>K74-N74</f>
        <v>2.5204170170006861E-3</v>
      </c>
      <c r="T74" s="212">
        <f t="shared" si="37"/>
        <v>0.49147505826786958</v>
      </c>
      <c r="U74" s="212">
        <f t="shared" si="37"/>
        <v>2.1223066383791291E-3</v>
      </c>
      <c r="AJ74" s="213" t="s">
        <v>407</v>
      </c>
      <c r="AK74" s="228">
        <v>0</v>
      </c>
      <c r="AN74" s="143" t="s">
        <v>407</v>
      </c>
      <c r="AO74" s="212">
        <f t="shared" si="38"/>
        <v>1.2377560782737154E-4</v>
      </c>
      <c r="AS74" s="143" t="s">
        <v>407</v>
      </c>
      <c r="AT74" s="212">
        <f>AO74</f>
        <v>1.2377560782737154E-4</v>
      </c>
    </row>
    <row r="75" spans="4:47">
      <c r="D75" s="143" t="s">
        <v>346</v>
      </c>
      <c r="I75" s="143" t="s">
        <v>346</v>
      </c>
      <c r="J75" s="212">
        <f>SUM(J69:J74)</f>
        <v>49.499156122771915</v>
      </c>
      <c r="K75" s="212">
        <f>SUM(K69:K74)</f>
        <v>45.845554171857628</v>
      </c>
      <c r="P75" s="414">
        <f>SUM(P69:P74)</f>
        <v>46.617111472062987</v>
      </c>
      <c r="Q75" s="414">
        <f>SUM(Q69:Q74)</f>
        <v>45.845554171857621</v>
      </c>
      <c r="T75" s="212">
        <f>SUM(T69:T74)</f>
        <v>39.253744309722777</v>
      </c>
      <c r="U75" s="212">
        <f>SUM(U69:U74)</f>
        <v>38.604057702676954</v>
      </c>
      <c r="AJ75" s="213" t="s">
        <v>351</v>
      </c>
      <c r="AK75" s="228">
        <v>0.9</v>
      </c>
      <c r="AN75" s="143" t="s">
        <v>351</v>
      </c>
      <c r="AO75" s="212">
        <f t="shared" si="38"/>
        <v>31.795483171523326</v>
      </c>
      <c r="AS75" s="143" t="s">
        <v>351</v>
      </c>
      <c r="AT75" s="143">
        <f>AO75*(1-$AK$37)+SUM(AU71:AU73)*(1-$AO$37)</f>
        <v>35.744407751131909</v>
      </c>
    </row>
    <row r="76" spans="4:47">
      <c r="H76" s="143" t="s">
        <v>603</v>
      </c>
      <c r="I76" s="417">
        <f>K31-K32</f>
        <v>15.120564821604191</v>
      </c>
      <c r="J76" s="143" t="s">
        <v>281</v>
      </c>
      <c r="K76" s="242">
        <f>I76/K31</f>
        <v>0.15795417025683753</v>
      </c>
      <c r="N76" s="203" t="s">
        <v>599</v>
      </c>
      <c r="O76" s="203"/>
      <c r="P76" s="418">
        <f>J75-P75</f>
        <v>2.8820446507089272</v>
      </c>
      <c r="Q76" s="203" t="s">
        <v>281</v>
      </c>
      <c r="AJ76" s="143" t="s">
        <v>408</v>
      </c>
      <c r="AN76" s="143" t="s">
        <v>408</v>
      </c>
      <c r="AO76" s="212">
        <f t="shared" si="38"/>
        <v>0.12662113004561565</v>
      </c>
      <c r="AS76" s="143" t="s">
        <v>408</v>
      </c>
      <c r="AT76" s="143">
        <f>AO76*(1-AK76)</f>
        <v>0.12662113004561565</v>
      </c>
    </row>
    <row r="77" spans="4:47">
      <c r="D77" s="143" t="s">
        <v>585</v>
      </c>
      <c r="AJ77" s="143" t="s">
        <v>346</v>
      </c>
      <c r="AN77" s="143" t="s">
        <v>346</v>
      </c>
      <c r="AO77" s="212">
        <f>SUM(AO71:AO76)</f>
        <v>52.521459938263419</v>
      </c>
      <c r="AS77" s="143" t="s">
        <v>346</v>
      </c>
      <c r="AT77" s="143">
        <f>SUM(AT71:AT76)</f>
        <v>47.239219954230741</v>
      </c>
    </row>
    <row r="78" spans="4:47">
      <c r="D78" s="143" t="s">
        <v>404</v>
      </c>
      <c r="E78" s="143" t="s">
        <v>399</v>
      </c>
      <c r="F78" s="143" t="s">
        <v>400</v>
      </c>
      <c r="H78" s="143">
        <v>2040</v>
      </c>
      <c r="J78" s="143" t="s">
        <v>399</v>
      </c>
      <c r="K78" s="143" t="s">
        <v>400</v>
      </c>
      <c r="M78" s="143" t="s">
        <v>399</v>
      </c>
      <c r="N78" s="143" t="s">
        <v>400</v>
      </c>
      <c r="P78" s="143" t="s">
        <v>399</v>
      </c>
      <c r="Q78" s="143" t="s">
        <v>400</v>
      </c>
      <c r="S78" s="143" t="s">
        <v>600</v>
      </c>
      <c r="T78" s="143" t="s">
        <v>399</v>
      </c>
      <c r="U78" s="143" t="s">
        <v>400</v>
      </c>
    </row>
    <row r="79" spans="4:47">
      <c r="D79" s="226" t="s">
        <v>215</v>
      </c>
      <c r="E79" s="227">
        <v>0.5</v>
      </c>
      <c r="F79" s="227">
        <v>0.5</v>
      </c>
      <c r="I79" s="226" t="s">
        <v>215</v>
      </c>
      <c r="J79" s="238">
        <f t="shared" ref="J79:K84" si="39">T69</f>
        <v>0.29127654389010171</v>
      </c>
      <c r="K79" s="238">
        <f t="shared" si="39"/>
        <v>0</v>
      </c>
      <c r="L79" s="226"/>
      <c r="M79" s="416">
        <f t="shared" ref="M79:N81" si="40">J79*E79</f>
        <v>0.14563827194505086</v>
      </c>
      <c r="N79" s="416">
        <f t="shared" si="40"/>
        <v>0</v>
      </c>
      <c r="O79" s="226"/>
      <c r="P79" s="409">
        <f t="shared" ref="P79:Q81" si="41">J79-M79</f>
        <v>0.14563827194505086</v>
      </c>
      <c r="Q79" s="409">
        <f t="shared" si="41"/>
        <v>0</v>
      </c>
      <c r="T79" s="212">
        <f t="shared" ref="T79:U84" si="42">P79-P79*$K$86</f>
        <v>0.11790581116622817</v>
      </c>
      <c r="U79" s="212">
        <f t="shared" si="42"/>
        <v>0</v>
      </c>
      <c r="AJ79" s="143" t="s">
        <v>585</v>
      </c>
    </row>
    <row r="80" spans="4:47">
      <c r="D80" s="226" t="s">
        <v>293</v>
      </c>
      <c r="E80" s="227">
        <v>0.5</v>
      </c>
      <c r="F80" s="227">
        <v>0.5</v>
      </c>
      <c r="I80" s="226" t="s">
        <v>293</v>
      </c>
      <c r="J80" s="238">
        <f t="shared" si="39"/>
        <v>1.3283035464425286</v>
      </c>
      <c r="K80" s="238">
        <f t="shared" si="39"/>
        <v>7.5931594341363652E-3</v>
      </c>
      <c r="L80" s="226"/>
      <c r="M80" s="416">
        <f t="shared" si="40"/>
        <v>0.66415177322126429</v>
      </c>
      <c r="N80" s="416">
        <f t="shared" si="40"/>
        <v>3.7965797170681826E-3</v>
      </c>
      <c r="O80" s="226"/>
      <c r="P80" s="409">
        <f t="shared" si="41"/>
        <v>0.66415177322126429</v>
      </c>
      <c r="Q80" s="409">
        <f t="shared" si="41"/>
        <v>3.7965797170681826E-3</v>
      </c>
      <c r="T80" s="212">
        <f t="shared" si="42"/>
        <v>0.53768389663870253</v>
      </c>
      <c r="U80" s="212">
        <f t="shared" si="42"/>
        <v>3.073634458990743E-3</v>
      </c>
      <c r="AJ80" s="143" t="s">
        <v>404</v>
      </c>
      <c r="AM80" s="143">
        <v>2040</v>
      </c>
      <c r="AN80" s="143" t="s">
        <v>404</v>
      </c>
      <c r="AO80" s="143" t="s">
        <v>594</v>
      </c>
      <c r="AR80" s="143">
        <v>2040</v>
      </c>
      <c r="AS80" s="143" t="s">
        <v>404</v>
      </c>
    </row>
    <row r="81" spans="4:47">
      <c r="D81" s="226" t="s">
        <v>564</v>
      </c>
      <c r="E81" s="227">
        <v>0.5</v>
      </c>
      <c r="F81" s="227">
        <v>0.5</v>
      </c>
      <c r="I81" s="226" t="s">
        <v>564</v>
      </c>
      <c r="J81" s="238">
        <f t="shared" si="39"/>
        <v>6.010745810749893</v>
      </c>
      <c r="K81" s="238">
        <f t="shared" si="39"/>
        <v>1.5724769347846157</v>
      </c>
      <c r="L81" s="226"/>
      <c r="M81" s="416">
        <f t="shared" si="40"/>
        <v>3.0053729053749465</v>
      </c>
      <c r="N81" s="416">
        <f t="shared" si="40"/>
        <v>0.78623846739230785</v>
      </c>
      <c r="O81" s="226"/>
      <c r="P81" s="409">
        <f t="shared" si="41"/>
        <v>3.0053729053749465</v>
      </c>
      <c r="Q81" s="409">
        <f t="shared" si="41"/>
        <v>0.78623846739230785</v>
      </c>
      <c r="T81" s="212">
        <f t="shared" si="42"/>
        <v>2.4330893626569061</v>
      </c>
      <c r="U81" s="212">
        <f t="shared" si="42"/>
        <v>0.63652282487228684</v>
      </c>
      <c r="AJ81" s="226" t="s">
        <v>215</v>
      </c>
      <c r="AK81" s="227">
        <v>1</v>
      </c>
      <c r="AN81" s="143" t="s">
        <v>215</v>
      </c>
      <c r="AO81" s="212">
        <f t="shared" ref="AO81:AO86" si="43">AT71</f>
        <v>0.13214155797063701</v>
      </c>
      <c r="AS81" s="226" t="s">
        <v>215</v>
      </c>
      <c r="AT81" s="143">
        <f>AO81-AO81*AK81</f>
        <v>0</v>
      </c>
      <c r="AU81" s="404">
        <f>AO81-AT81</f>
        <v>0.13214155797063701</v>
      </c>
    </row>
    <row r="82" spans="4:47">
      <c r="D82" s="213" t="s">
        <v>407</v>
      </c>
      <c r="E82" s="228">
        <v>0.3</v>
      </c>
      <c r="F82" s="228">
        <v>0.1</v>
      </c>
      <c r="I82" s="213" t="s">
        <v>407</v>
      </c>
      <c r="J82" s="240">
        <f t="shared" si="39"/>
        <v>3.8690685428310463</v>
      </c>
      <c r="K82" s="240">
        <f t="shared" si="39"/>
        <v>0.37630799539454274</v>
      </c>
      <c r="L82" s="213"/>
      <c r="M82" s="413">
        <f>SUM(M79:M81)*E82</f>
        <v>1.1445488851623784</v>
      </c>
      <c r="N82" s="413">
        <f>SUM(N79:N81)*F82</f>
        <v>7.9003504710937603E-2</v>
      </c>
      <c r="O82" s="213"/>
      <c r="P82" s="411">
        <f>J82+M82</f>
        <v>5.0136174279934247</v>
      </c>
      <c r="Q82" s="411">
        <f>K82+N82</f>
        <v>0.45531150010548033</v>
      </c>
      <c r="T82" s="212">
        <f t="shared" si="42"/>
        <v>4.058923673220578</v>
      </c>
      <c r="U82" s="212">
        <f t="shared" si="42"/>
        <v>0.36861101849315886</v>
      </c>
      <c r="AJ82" s="226" t="s">
        <v>293</v>
      </c>
      <c r="AK82" s="227">
        <v>1</v>
      </c>
      <c r="AN82" s="143" t="s">
        <v>293</v>
      </c>
      <c r="AO82" s="212">
        <f t="shared" si="43"/>
        <v>1.8508020804425604</v>
      </c>
      <c r="AS82" s="226" t="s">
        <v>293</v>
      </c>
      <c r="AT82" s="143">
        <f>AO82-AO82*AK82</f>
        <v>0</v>
      </c>
      <c r="AU82" s="404">
        <f>AO82-AT82</f>
        <v>1.8508020804425604</v>
      </c>
    </row>
    <row r="83" spans="4:47">
      <c r="D83" s="213" t="s">
        <v>351</v>
      </c>
      <c r="E83" s="228">
        <f>1-E82</f>
        <v>0.7</v>
      </c>
      <c r="F83" s="228">
        <f>1-F82</f>
        <v>0.9</v>
      </c>
      <c r="I83" s="213" t="s">
        <v>351</v>
      </c>
      <c r="J83" s="240">
        <f t="shared" si="39"/>
        <v>27.262874807541337</v>
      </c>
      <c r="K83" s="240">
        <f t="shared" si="39"/>
        <v>36.645557306425282</v>
      </c>
      <c r="L83" s="213"/>
      <c r="M83" s="413">
        <f>SUM(M79:M81)*E83</f>
        <v>2.6706140653788828</v>
      </c>
      <c r="N83" s="413">
        <f>SUM(N79:N81)*F83</f>
        <v>0.71103154239843847</v>
      </c>
      <c r="O83" s="213"/>
      <c r="P83" s="240">
        <f>J83+M83/3.5</f>
        <v>28.02590739764959</v>
      </c>
      <c r="Q83" s="240">
        <f>K83+N83</f>
        <v>37.356588848823719</v>
      </c>
      <c r="T83" s="212">
        <f t="shared" si="42"/>
        <v>22.689210063109115</v>
      </c>
      <c r="U83" s="212">
        <f t="shared" si="42"/>
        <v>30.243141804687639</v>
      </c>
      <c r="AJ83" s="226" t="s">
        <v>564</v>
      </c>
      <c r="AK83" s="227">
        <v>0.5</v>
      </c>
      <c r="AN83" s="143" t="s">
        <v>564</v>
      </c>
      <c r="AO83" s="212">
        <f t="shared" si="43"/>
        <v>9.385123659032196</v>
      </c>
      <c r="AS83" s="226" t="s">
        <v>564</v>
      </c>
      <c r="AT83" s="143">
        <f>AO83-AO83*AK83</f>
        <v>4.692561829516098</v>
      </c>
      <c r="AU83" s="404">
        <f>AO83-AT83</f>
        <v>4.692561829516098</v>
      </c>
    </row>
    <row r="84" spans="4:47">
      <c r="D84" s="143" t="s">
        <v>408</v>
      </c>
      <c r="I84" s="143" t="s">
        <v>408</v>
      </c>
      <c r="J84" s="212">
        <f t="shared" si="39"/>
        <v>0.49147505826786958</v>
      </c>
      <c r="K84" s="212">
        <f t="shared" si="39"/>
        <v>2.1223066383791291E-3</v>
      </c>
      <c r="M84" s="143">
        <v>0</v>
      </c>
      <c r="N84" s="143">
        <v>0</v>
      </c>
      <c r="P84" s="414">
        <f>J84-M84</f>
        <v>0.49147505826786958</v>
      </c>
      <c r="Q84" s="414">
        <f>K84-N84</f>
        <v>2.1223066383791291E-3</v>
      </c>
      <c r="T84" s="212">
        <f t="shared" si="42"/>
        <v>0.39788830668703651</v>
      </c>
      <c r="U84" s="212">
        <f t="shared" si="42"/>
        <v>1.7181767017667884E-3</v>
      </c>
      <c r="AJ84" s="213" t="s">
        <v>407</v>
      </c>
      <c r="AK84" s="228">
        <v>0</v>
      </c>
      <c r="AN84" s="143" t="s">
        <v>407</v>
      </c>
      <c r="AO84" s="212">
        <f t="shared" si="43"/>
        <v>1.2377560782737154E-4</v>
      </c>
      <c r="AS84" s="143" t="s">
        <v>407</v>
      </c>
      <c r="AT84" s="212">
        <f>AO84</f>
        <v>1.2377560782737154E-4</v>
      </c>
    </row>
    <row r="85" spans="4:47">
      <c r="D85" s="143" t="s">
        <v>346</v>
      </c>
      <c r="I85" s="143" t="s">
        <v>346</v>
      </c>
      <c r="J85" s="212">
        <f>SUM(J79:J84)</f>
        <v>39.253744309722777</v>
      </c>
      <c r="K85" s="212">
        <f>SUM(K79:K84)</f>
        <v>38.604057702676954</v>
      </c>
      <c r="P85" s="414">
        <f>SUM(P79:P84)</f>
        <v>37.346162834452144</v>
      </c>
      <c r="Q85" s="414">
        <f>SUM(Q79:Q84)</f>
        <v>38.604057702676954</v>
      </c>
      <c r="T85" s="212">
        <f>SUM(T79:T84)</f>
        <v>30.234701113478565</v>
      </c>
      <c r="U85" s="212">
        <f>SUM(U79:U84)</f>
        <v>31.253067459213842</v>
      </c>
      <c r="AJ85" s="213" t="s">
        <v>351</v>
      </c>
      <c r="AK85" s="228">
        <v>0.9</v>
      </c>
      <c r="AN85" s="143" t="s">
        <v>351</v>
      </c>
      <c r="AO85" s="212">
        <f t="shared" si="43"/>
        <v>35.744407751131909</v>
      </c>
      <c r="AS85" s="143" t="s">
        <v>351</v>
      </c>
      <c r="AT85" s="143">
        <f>AO85*(1-$AK$37)+SUM(AU81:AU83)*(1-$AO$37)</f>
        <v>37.962490644332888</v>
      </c>
    </row>
    <row r="86" spans="4:47">
      <c r="H86" s="143" t="s">
        <v>604</v>
      </c>
      <c r="I86" s="415">
        <f>K32-K33</f>
        <v>15.349192663742343</v>
      </c>
      <c r="J86" s="143" t="s">
        <v>281</v>
      </c>
      <c r="K86" s="197">
        <f>I86/K32</f>
        <v>0.19042014443350516</v>
      </c>
      <c r="N86" s="203" t="s">
        <v>599</v>
      </c>
      <c r="O86" s="203"/>
      <c r="P86" s="419">
        <f>J85-P85</f>
        <v>1.9075814752706322</v>
      </c>
      <c r="Q86" s="203" t="s">
        <v>281</v>
      </c>
      <c r="AJ86" s="143" t="s">
        <v>408</v>
      </c>
      <c r="AN86" s="143" t="s">
        <v>408</v>
      </c>
      <c r="AO86" s="212">
        <f t="shared" si="43"/>
        <v>0.12662113004561565</v>
      </c>
      <c r="AS86" s="143" t="s">
        <v>408</v>
      </c>
      <c r="AT86" s="143">
        <f>AO86*(1-AK86)</f>
        <v>0.12662113004561565</v>
      </c>
    </row>
    <row r="87" spans="4:47">
      <c r="D87" s="143" t="s">
        <v>585</v>
      </c>
      <c r="AJ87" s="143" t="s">
        <v>346</v>
      </c>
      <c r="AN87" s="143" t="s">
        <v>346</v>
      </c>
      <c r="AO87" s="212">
        <f>SUM(AO81:AO86)</f>
        <v>47.239219954230741</v>
      </c>
      <c r="AS87" s="143" t="s">
        <v>346</v>
      </c>
      <c r="AT87" s="143">
        <f>SUM(AT81:AT86)</f>
        <v>42.781797379502429</v>
      </c>
    </row>
    <row r="88" spans="4:47">
      <c r="D88" s="143" t="s">
        <v>404</v>
      </c>
      <c r="E88" s="143" t="s">
        <v>399</v>
      </c>
      <c r="F88" s="143" t="s">
        <v>400</v>
      </c>
      <c r="H88" s="143">
        <v>2045</v>
      </c>
      <c r="J88" s="143" t="s">
        <v>399</v>
      </c>
      <c r="K88" s="143" t="s">
        <v>400</v>
      </c>
      <c r="M88" s="143" t="s">
        <v>399</v>
      </c>
      <c r="N88" s="143" t="s">
        <v>400</v>
      </c>
      <c r="P88" s="143" t="s">
        <v>399</v>
      </c>
      <c r="Q88" s="143" t="s">
        <v>400</v>
      </c>
      <c r="S88" s="143" t="s">
        <v>600</v>
      </c>
      <c r="T88" s="143" t="s">
        <v>399</v>
      </c>
      <c r="U88" s="143" t="s">
        <v>400</v>
      </c>
    </row>
    <row r="89" spans="4:47">
      <c r="D89" s="226" t="s">
        <v>215</v>
      </c>
      <c r="E89" s="227">
        <v>1</v>
      </c>
      <c r="F89" s="227">
        <v>1</v>
      </c>
      <c r="I89" s="226" t="s">
        <v>215</v>
      </c>
      <c r="J89" s="238">
        <f t="shared" ref="J89:K94" si="44">T79</f>
        <v>0.11790581116622817</v>
      </c>
      <c r="K89" s="238">
        <f t="shared" si="44"/>
        <v>0</v>
      </c>
      <c r="L89" s="226"/>
      <c r="M89" s="416">
        <f t="shared" ref="M89:N91" si="45">J89*E89</f>
        <v>0.11790581116622817</v>
      </c>
      <c r="N89" s="416">
        <f t="shared" si="45"/>
        <v>0</v>
      </c>
      <c r="O89" s="226"/>
      <c r="P89" s="409">
        <f t="shared" ref="P89:Q91" si="46">J89-M89</f>
        <v>0</v>
      </c>
      <c r="Q89" s="409">
        <f t="shared" si="46"/>
        <v>0</v>
      </c>
      <c r="T89" s="143">
        <f t="shared" ref="T89:U94" si="47">P89-P89*$K$96</f>
        <v>0</v>
      </c>
      <c r="U89" s="143">
        <f t="shared" si="47"/>
        <v>0</v>
      </c>
      <c r="AJ89" s="143" t="s">
        <v>585</v>
      </c>
    </row>
    <row r="90" spans="4:47">
      <c r="D90" s="226" t="s">
        <v>293</v>
      </c>
      <c r="E90" s="227">
        <v>1</v>
      </c>
      <c r="F90" s="227">
        <v>1</v>
      </c>
      <c r="I90" s="226" t="s">
        <v>293</v>
      </c>
      <c r="J90" s="238">
        <f t="shared" si="44"/>
        <v>0.53768389663870253</v>
      </c>
      <c r="K90" s="238">
        <f t="shared" si="44"/>
        <v>3.073634458990743E-3</v>
      </c>
      <c r="L90" s="226"/>
      <c r="M90" s="416">
        <f t="shared" si="45"/>
        <v>0.53768389663870253</v>
      </c>
      <c r="N90" s="416">
        <f t="shared" si="45"/>
        <v>3.073634458990743E-3</v>
      </c>
      <c r="O90" s="226"/>
      <c r="P90" s="409">
        <f t="shared" si="46"/>
        <v>0</v>
      </c>
      <c r="Q90" s="409">
        <f t="shared" si="46"/>
        <v>0</v>
      </c>
      <c r="T90" s="143">
        <f t="shared" si="47"/>
        <v>0</v>
      </c>
      <c r="U90" s="143">
        <f t="shared" si="47"/>
        <v>0</v>
      </c>
      <c r="AJ90" s="143" t="s">
        <v>404</v>
      </c>
      <c r="AM90" s="143">
        <v>2045</v>
      </c>
      <c r="AN90" s="143" t="s">
        <v>404</v>
      </c>
      <c r="AO90" s="143" t="s">
        <v>594</v>
      </c>
      <c r="AR90" s="143">
        <v>2045</v>
      </c>
      <c r="AS90" s="143" t="s">
        <v>404</v>
      </c>
    </row>
    <row r="91" spans="4:47">
      <c r="D91" s="226" t="s">
        <v>564</v>
      </c>
      <c r="E91" s="227">
        <v>1</v>
      </c>
      <c r="F91" s="227">
        <v>1</v>
      </c>
      <c r="I91" s="226" t="s">
        <v>564</v>
      </c>
      <c r="J91" s="238">
        <f t="shared" si="44"/>
        <v>2.4330893626569061</v>
      </c>
      <c r="K91" s="238">
        <f t="shared" si="44"/>
        <v>0.63652282487228684</v>
      </c>
      <c r="L91" s="226"/>
      <c r="M91" s="416">
        <f t="shared" si="45"/>
        <v>2.4330893626569061</v>
      </c>
      <c r="N91" s="416">
        <f t="shared" si="45"/>
        <v>0.63652282487228684</v>
      </c>
      <c r="O91" s="226"/>
      <c r="P91" s="409">
        <f t="shared" si="46"/>
        <v>0</v>
      </c>
      <c r="Q91" s="409">
        <f t="shared" si="46"/>
        <v>0</v>
      </c>
      <c r="T91" s="143">
        <f t="shared" si="47"/>
        <v>0</v>
      </c>
      <c r="U91" s="143">
        <f t="shared" si="47"/>
        <v>0</v>
      </c>
      <c r="AJ91" s="226" t="s">
        <v>215</v>
      </c>
      <c r="AK91" s="227">
        <v>0.2</v>
      </c>
      <c r="AN91" s="143" t="s">
        <v>215</v>
      </c>
      <c r="AO91" s="212">
        <f t="shared" ref="AO91:AO96" si="48">AT81</f>
        <v>0</v>
      </c>
      <c r="AS91" s="226" t="s">
        <v>215</v>
      </c>
      <c r="AT91" s="143">
        <f>AO91-AO91*AK91</f>
        <v>0</v>
      </c>
      <c r="AU91" s="404">
        <f>AO91-AT91</f>
        <v>0</v>
      </c>
    </row>
    <row r="92" spans="4:47">
      <c r="D92" s="213" t="s">
        <v>407</v>
      </c>
      <c r="E92" s="228">
        <v>0.3</v>
      </c>
      <c r="F92" s="228">
        <v>0.1</v>
      </c>
      <c r="I92" s="213" t="s">
        <v>407</v>
      </c>
      <c r="J92" s="240">
        <f t="shared" si="44"/>
        <v>4.058923673220578</v>
      </c>
      <c r="K92" s="240">
        <f t="shared" si="44"/>
        <v>0.36861101849315886</v>
      </c>
      <c r="L92" s="213"/>
      <c r="M92" s="413">
        <f>SUM(M89:M91)*E92</f>
        <v>0.92660372113855094</v>
      </c>
      <c r="N92" s="413">
        <f>SUM(N89:N91)*F92</f>
        <v>6.3959645933127765E-2</v>
      </c>
      <c r="O92" s="213"/>
      <c r="P92" s="411">
        <f>J92+M92</f>
        <v>4.9855273943591287</v>
      </c>
      <c r="Q92" s="411">
        <f>K92+N92</f>
        <v>0.43257066442628661</v>
      </c>
      <c r="T92" s="212">
        <f t="shared" si="47"/>
        <v>3.8066921759788155</v>
      </c>
      <c r="U92" s="212">
        <f t="shared" si="47"/>
        <v>0.33028870038756963</v>
      </c>
      <c r="AJ92" s="226" t="s">
        <v>293</v>
      </c>
      <c r="AK92" s="227">
        <v>0.2</v>
      </c>
      <c r="AN92" s="143" t="s">
        <v>293</v>
      </c>
      <c r="AO92" s="212">
        <f t="shared" si="48"/>
        <v>0</v>
      </c>
      <c r="AS92" s="226" t="s">
        <v>293</v>
      </c>
      <c r="AT92" s="143">
        <f>AO92-AO92*AK92</f>
        <v>0</v>
      </c>
      <c r="AU92" s="404">
        <f>AO92-AT92</f>
        <v>0</v>
      </c>
    </row>
    <row r="93" spans="4:47">
      <c r="D93" s="213" t="s">
        <v>351</v>
      </c>
      <c r="E93" s="228">
        <f>1-E92</f>
        <v>0.7</v>
      </c>
      <c r="F93" s="228">
        <f>1-F92</f>
        <v>0.9</v>
      </c>
      <c r="I93" s="213" t="s">
        <v>351</v>
      </c>
      <c r="J93" s="240">
        <f t="shared" si="44"/>
        <v>22.689210063109115</v>
      </c>
      <c r="K93" s="240">
        <f t="shared" si="44"/>
        <v>30.243141804687639</v>
      </c>
      <c r="L93" s="213"/>
      <c r="M93" s="413">
        <f>SUM(M89:M91)*E93</f>
        <v>2.1620753493232856</v>
      </c>
      <c r="N93" s="413">
        <f>SUM(N89:N91)*F93</f>
        <v>0.57563681339814987</v>
      </c>
      <c r="O93" s="213"/>
      <c r="P93" s="240">
        <f>J93+M93/3.5</f>
        <v>23.306945877201482</v>
      </c>
      <c r="Q93" s="240">
        <f>K93+N93</f>
        <v>30.818778618085787</v>
      </c>
      <c r="T93" s="212">
        <f t="shared" si="47"/>
        <v>17.795984556636768</v>
      </c>
      <c r="U93" s="212">
        <f t="shared" si="47"/>
        <v>23.531633498078715</v>
      </c>
      <c r="AJ93" s="226" t="s">
        <v>564</v>
      </c>
      <c r="AK93" s="227">
        <v>1</v>
      </c>
      <c r="AN93" s="143" t="s">
        <v>564</v>
      </c>
      <c r="AO93" s="212">
        <f t="shared" si="48"/>
        <v>4.692561829516098</v>
      </c>
      <c r="AS93" s="226" t="s">
        <v>564</v>
      </c>
      <c r="AT93" s="143">
        <f>AO93-AO93*AK93</f>
        <v>0</v>
      </c>
      <c r="AU93" s="404">
        <f>AO93-AT93</f>
        <v>4.692561829516098</v>
      </c>
    </row>
    <row r="94" spans="4:47">
      <c r="D94" s="143" t="s">
        <v>408</v>
      </c>
      <c r="E94" s="227">
        <v>1</v>
      </c>
      <c r="F94" s="227">
        <v>1</v>
      </c>
      <c r="I94" s="143" t="s">
        <v>408</v>
      </c>
      <c r="J94" s="212">
        <f t="shared" si="44"/>
        <v>0.39788830668703651</v>
      </c>
      <c r="K94" s="212">
        <f t="shared" si="44"/>
        <v>1.7181767017667884E-3</v>
      </c>
      <c r="M94" s="410">
        <f>J94*E94</f>
        <v>0.39788830668703651</v>
      </c>
      <c r="N94" s="410">
        <f>K94*F94</f>
        <v>1.7181767017667884E-3</v>
      </c>
      <c r="P94" s="414">
        <f>J94-M94</f>
        <v>0</v>
      </c>
      <c r="Q94" s="414">
        <f>K94-N94</f>
        <v>0</v>
      </c>
      <c r="T94" s="143">
        <f t="shared" si="47"/>
        <v>0</v>
      </c>
      <c r="U94" s="143">
        <f t="shared" si="47"/>
        <v>0</v>
      </c>
      <c r="AJ94" s="213" t="s">
        <v>407</v>
      </c>
      <c r="AK94" s="228">
        <v>0</v>
      </c>
      <c r="AN94" s="143" t="s">
        <v>407</v>
      </c>
      <c r="AO94" s="212">
        <f t="shared" si="48"/>
        <v>1.2377560782737154E-4</v>
      </c>
      <c r="AS94" s="143" t="s">
        <v>407</v>
      </c>
      <c r="AT94" s="212">
        <f>AO94</f>
        <v>1.2377560782737154E-4</v>
      </c>
    </row>
    <row r="95" spans="4:47">
      <c r="D95" s="143" t="s">
        <v>346</v>
      </c>
      <c r="I95" s="143" t="s">
        <v>346</v>
      </c>
      <c r="J95" s="212">
        <f>SUM(J89:J94)</f>
        <v>30.234701113478565</v>
      </c>
      <c r="K95" s="212">
        <f>SUM(K89:K94)</f>
        <v>31.253067459213842</v>
      </c>
      <c r="P95" s="414">
        <f>SUM(P89:P94)</f>
        <v>28.29247327156061</v>
      </c>
      <c r="Q95" s="414">
        <f>SUM(Q89:Q94)</f>
        <v>31.251349282512074</v>
      </c>
      <c r="T95" s="414">
        <f>SUM(T89:T94)</f>
        <v>21.602676732615585</v>
      </c>
      <c r="U95" s="414">
        <f>SUM(U89:U94)</f>
        <v>23.861922198466285</v>
      </c>
      <c r="AJ95" s="213" t="s">
        <v>351</v>
      </c>
      <c r="AK95" s="228">
        <v>0.9</v>
      </c>
      <c r="AN95" s="143" t="s">
        <v>351</v>
      </c>
      <c r="AO95" s="212">
        <f t="shared" si="48"/>
        <v>37.962490644332888</v>
      </c>
      <c r="AS95" s="143" t="s">
        <v>351</v>
      </c>
      <c r="AT95" s="143">
        <f>AO95*(1-$AK$37)+SUM(AU91:AU93)*(1-$AO$37)</f>
        <v>38.879903209825898</v>
      </c>
    </row>
    <row r="96" spans="4:47">
      <c r="H96" s="143" t="s">
        <v>605</v>
      </c>
      <c r="I96" s="414">
        <f>K33-K34</f>
        <v>15.430298786511273</v>
      </c>
      <c r="J96" s="143" t="s">
        <v>281</v>
      </c>
      <c r="K96" s="398">
        <f>I96/K33</f>
        <v>0.23645145741533896</v>
      </c>
      <c r="N96" s="203" t="s">
        <v>599</v>
      </c>
      <c r="O96" s="203"/>
      <c r="P96" s="419">
        <f>J95-P95</f>
        <v>1.9422278419179548</v>
      </c>
      <c r="Q96" s="203" t="s">
        <v>281</v>
      </c>
      <c r="AJ96" s="143" t="s">
        <v>408</v>
      </c>
      <c r="AN96" s="143" t="s">
        <v>408</v>
      </c>
      <c r="AO96" s="212">
        <f t="shared" si="48"/>
        <v>0.12662113004561565</v>
      </c>
      <c r="AS96" s="143" t="s">
        <v>408</v>
      </c>
      <c r="AT96" s="143">
        <f>AO96*(1-AK96)</f>
        <v>0.12662113004561565</v>
      </c>
    </row>
    <row r="97" spans="8:47">
      <c r="AJ97" s="143" t="s">
        <v>346</v>
      </c>
      <c r="AN97" s="143" t="s">
        <v>346</v>
      </c>
      <c r="AO97" s="212">
        <f>SUM(AO91:AO96)</f>
        <v>42.781797379502429</v>
      </c>
      <c r="AS97" s="143" t="s">
        <v>346</v>
      </c>
      <c r="AT97" s="143">
        <f>SUM(AT91:AT96)</f>
        <v>39.006648115479337</v>
      </c>
    </row>
    <row r="98" spans="8:47">
      <c r="H98" s="143">
        <v>2050</v>
      </c>
      <c r="J98" s="143" t="s">
        <v>399</v>
      </c>
      <c r="K98" s="143" t="s">
        <v>400</v>
      </c>
    </row>
    <row r="99" spans="8:47">
      <c r="I99" s="226" t="s">
        <v>215</v>
      </c>
      <c r="J99" s="226">
        <f t="shared" ref="J99:K104" si="49">T89</f>
        <v>0</v>
      </c>
      <c r="K99" s="226">
        <f t="shared" si="49"/>
        <v>0</v>
      </c>
      <c r="AJ99" s="143" t="s">
        <v>585</v>
      </c>
    </row>
    <row r="100" spans="8:47">
      <c r="I100" s="226" t="s">
        <v>293</v>
      </c>
      <c r="J100" s="226">
        <f t="shared" si="49"/>
        <v>0</v>
      </c>
      <c r="K100" s="226">
        <f t="shared" si="49"/>
        <v>0</v>
      </c>
      <c r="AJ100" s="143" t="s">
        <v>404</v>
      </c>
      <c r="AM100" s="143">
        <v>2050</v>
      </c>
      <c r="AN100" s="143" t="s">
        <v>404</v>
      </c>
      <c r="AO100" s="143" t="s">
        <v>594</v>
      </c>
    </row>
    <row r="101" spans="8:47">
      <c r="I101" s="226" t="s">
        <v>564</v>
      </c>
      <c r="J101" s="226">
        <f t="shared" si="49"/>
        <v>0</v>
      </c>
      <c r="K101" s="226">
        <f t="shared" si="49"/>
        <v>0</v>
      </c>
      <c r="AJ101" s="226" t="s">
        <v>215</v>
      </c>
      <c r="AK101" s="227">
        <v>0.2</v>
      </c>
      <c r="AN101" s="143" t="s">
        <v>215</v>
      </c>
      <c r="AO101" s="212">
        <f t="shared" ref="AO101:AO106" si="50">AT91</f>
        <v>0</v>
      </c>
      <c r="AS101" s="226"/>
      <c r="AU101" s="404"/>
    </row>
    <row r="102" spans="8:47">
      <c r="I102" s="213" t="s">
        <v>407</v>
      </c>
      <c r="J102" s="240">
        <f t="shared" si="49"/>
        <v>3.8066921759788155</v>
      </c>
      <c r="K102" s="240">
        <f t="shared" si="49"/>
        <v>0.33028870038756963</v>
      </c>
      <c r="AJ102" s="226" t="s">
        <v>293</v>
      </c>
      <c r="AK102" s="227">
        <v>0.2</v>
      </c>
      <c r="AN102" s="143" t="s">
        <v>293</v>
      </c>
      <c r="AO102" s="212">
        <f t="shared" si="50"/>
        <v>0</v>
      </c>
      <c r="AS102" s="226"/>
      <c r="AU102" s="404"/>
    </row>
    <row r="103" spans="8:47">
      <c r="I103" s="213" t="s">
        <v>351</v>
      </c>
      <c r="J103" s="240">
        <f t="shared" si="49"/>
        <v>17.795984556636768</v>
      </c>
      <c r="K103" s="240">
        <f t="shared" si="49"/>
        <v>23.531633498078715</v>
      </c>
      <c r="AJ103" s="226" t="s">
        <v>564</v>
      </c>
      <c r="AK103" s="227">
        <v>0.1</v>
      </c>
      <c r="AN103" s="143" t="s">
        <v>564</v>
      </c>
      <c r="AO103" s="212">
        <f t="shared" si="50"/>
        <v>0</v>
      </c>
      <c r="AS103" s="226"/>
      <c r="AU103" s="404"/>
    </row>
    <row r="104" spans="8:47">
      <c r="I104" s="143" t="s">
        <v>408</v>
      </c>
      <c r="J104" s="212">
        <f t="shared" si="49"/>
        <v>0</v>
      </c>
      <c r="K104" s="212">
        <f t="shared" si="49"/>
        <v>0</v>
      </c>
      <c r="AJ104" s="213" t="s">
        <v>407</v>
      </c>
      <c r="AK104" s="228">
        <v>0</v>
      </c>
      <c r="AN104" s="143" t="s">
        <v>407</v>
      </c>
      <c r="AO104" s="212">
        <f t="shared" si="50"/>
        <v>1.2377560782737154E-4</v>
      </c>
      <c r="AT104" s="212"/>
    </row>
    <row r="105" spans="8:47">
      <c r="I105" s="143" t="s">
        <v>346</v>
      </c>
      <c r="J105" s="212">
        <f>SUM(J99:J104)</f>
        <v>21.602676732615585</v>
      </c>
      <c r="K105" s="212">
        <f>SUM(K99:K104)</f>
        <v>23.861922198466285</v>
      </c>
      <c r="AJ105" s="213" t="s">
        <v>351</v>
      </c>
      <c r="AK105" s="228">
        <v>0.9</v>
      </c>
      <c r="AN105" s="143" t="s">
        <v>351</v>
      </c>
      <c r="AO105" s="212">
        <f t="shared" si="50"/>
        <v>38.879903209825898</v>
      </c>
    </row>
    <row r="106" spans="8:47">
      <c r="AJ106" s="143" t="s">
        <v>408</v>
      </c>
      <c r="AN106" s="143" t="s">
        <v>408</v>
      </c>
      <c r="AO106" s="212">
        <f t="shared" si="50"/>
        <v>0.12662113004561565</v>
      </c>
    </row>
    <row r="107" spans="8:47">
      <c r="AJ107" s="143" t="s">
        <v>346</v>
      </c>
      <c r="AN107" s="143" t="s">
        <v>346</v>
      </c>
      <c r="AO107" s="212">
        <f>SUM(AO101:AO106)</f>
        <v>39.006648115479337</v>
      </c>
    </row>
    <row r="113" spans="1:8">
      <c r="A113" s="143" t="s">
        <v>408</v>
      </c>
    </row>
    <row r="118" spans="1:8">
      <c r="A118" s="143" t="s">
        <v>562</v>
      </c>
      <c r="B118" s="143">
        <v>2020</v>
      </c>
      <c r="C118" s="143">
        <v>2025</v>
      </c>
      <c r="D118" s="143">
        <v>2030</v>
      </c>
      <c r="E118" s="143">
        <v>2035</v>
      </c>
      <c r="F118" s="143">
        <v>2040</v>
      </c>
      <c r="G118" s="143">
        <v>2045</v>
      </c>
      <c r="H118" s="143">
        <v>2050</v>
      </c>
    </row>
    <row r="119" spans="1:8">
      <c r="A119" s="226" t="s">
        <v>215</v>
      </c>
      <c r="B119" s="212">
        <f t="shared" ref="B119:B124" si="51">J39</f>
        <v>1.7485780117772769</v>
      </c>
      <c r="C119" s="212">
        <f t="shared" ref="C119:C124" si="52">J49</f>
        <v>1.2814877880437485</v>
      </c>
      <c r="D119" s="212">
        <f t="shared" ref="D119:D124" si="53">J59</f>
        <v>0.80426662015220274</v>
      </c>
      <c r="E119" s="212">
        <f t="shared" ref="E119:E124" si="54">J69</f>
        <v>0.49416472799509154</v>
      </c>
      <c r="F119" s="212">
        <f t="shared" ref="F119:F124" si="55">J79</f>
        <v>0.29127654389010171</v>
      </c>
      <c r="G119" s="212">
        <f t="shared" ref="G119:G124" si="56">J89</f>
        <v>0.11790581116622817</v>
      </c>
      <c r="H119" s="143">
        <f t="shared" ref="H119:H124" si="57">J99</f>
        <v>0</v>
      </c>
    </row>
    <row r="120" spans="1:8">
      <c r="A120" s="226" t="s">
        <v>293</v>
      </c>
      <c r="B120" s="212">
        <f t="shared" si="51"/>
        <v>9.303012870397021</v>
      </c>
      <c r="C120" s="212">
        <f t="shared" si="52"/>
        <v>6.8179385221196034</v>
      </c>
      <c r="D120" s="212">
        <f t="shared" si="53"/>
        <v>4.2789642029764234</v>
      </c>
      <c r="E120" s="212">
        <f t="shared" si="54"/>
        <v>2.6291196581855143</v>
      </c>
      <c r="F120" s="212">
        <f t="shared" si="55"/>
        <v>1.3283035464425286</v>
      </c>
      <c r="G120" s="212">
        <f t="shared" si="56"/>
        <v>0.53768389663870253</v>
      </c>
      <c r="H120" s="143">
        <f t="shared" si="57"/>
        <v>0</v>
      </c>
    </row>
    <row r="121" spans="1:8">
      <c r="A121" s="226" t="s">
        <v>564</v>
      </c>
      <c r="B121" s="212">
        <f t="shared" si="51"/>
        <v>23.80118822299589</v>
      </c>
      <c r="C121" s="212">
        <f t="shared" si="52"/>
        <v>21.804097274517929</v>
      </c>
      <c r="D121" s="212">
        <f t="shared" si="53"/>
        <v>15.6392394920607</v>
      </c>
      <c r="E121" s="212">
        <f t="shared" si="54"/>
        <v>10.981945305908235</v>
      </c>
      <c r="F121" s="212">
        <f t="shared" si="55"/>
        <v>6.010745810749893</v>
      </c>
      <c r="G121" s="212">
        <f t="shared" si="56"/>
        <v>2.4330893626569061</v>
      </c>
      <c r="H121" s="143">
        <f t="shared" si="57"/>
        <v>0</v>
      </c>
    </row>
    <row r="122" spans="1:8">
      <c r="A122" s="213" t="s">
        <v>407</v>
      </c>
      <c r="B122" s="212">
        <f t="shared" si="51"/>
        <v>2.8007891868706198</v>
      </c>
      <c r="C122" s="212">
        <f t="shared" si="52"/>
        <v>2.1608115060798112</v>
      </c>
      <c r="D122" s="212">
        <f t="shared" si="53"/>
        <v>3.1550010981910037</v>
      </c>
      <c r="E122" s="212">
        <f t="shared" si="54"/>
        <v>3.5861275579383074</v>
      </c>
      <c r="F122" s="212">
        <f t="shared" si="55"/>
        <v>3.8690685428310463</v>
      </c>
      <c r="G122" s="212">
        <f t="shared" si="56"/>
        <v>4.058923673220578</v>
      </c>
      <c r="H122" s="212">
        <f t="shared" si="57"/>
        <v>3.8066921759788155</v>
      </c>
    </row>
    <row r="123" spans="1:8">
      <c r="A123" s="213" t="s">
        <v>351</v>
      </c>
      <c r="B123" s="212">
        <f t="shared" si="51"/>
        <v>39.815797801368241</v>
      </c>
      <c r="C123" s="212">
        <f t="shared" si="52"/>
        <v>36.937790240006727</v>
      </c>
      <c r="D123" s="212">
        <f t="shared" si="53"/>
        <v>34.509188459390018</v>
      </c>
      <c r="E123" s="212">
        <f t="shared" si="54"/>
        <v>31.224131047422503</v>
      </c>
      <c r="F123" s="212">
        <f t="shared" si="55"/>
        <v>27.262874807541337</v>
      </c>
      <c r="G123" s="212">
        <f t="shared" si="56"/>
        <v>22.689210063109115</v>
      </c>
      <c r="H123" s="212">
        <f t="shared" si="57"/>
        <v>17.795984556636768</v>
      </c>
    </row>
    <row r="124" spans="1:8">
      <c r="A124" s="226" t="s">
        <v>408</v>
      </c>
      <c r="B124" s="212">
        <f t="shared" si="51"/>
        <v>0.80958991556312898</v>
      </c>
      <c r="C124" s="212">
        <f t="shared" si="52"/>
        <v>0.74165949640917928</v>
      </c>
      <c r="D124" s="212">
        <f t="shared" si="53"/>
        <v>0.66495475253290048</v>
      </c>
      <c r="E124" s="212">
        <f t="shared" si="54"/>
        <v>0.58366782532225991</v>
      </c>
      <c r="F124" s="212">
        <f t="shared" si="55"/>
        <v>0.49147505826786958</v>
      </c>
      <c r="G124" s="212">
        <f t="shared" si="56"/>
        <v>0.39788830668703651</v>
      </c>
      <c r="H124" s="143">
        <f t="shared" si="57"/>
        <v>0</v>
      </c>
    </row>
    <row r="125" spans="1:8">
      <c r="B125" s="212">
        <f t="shared" ref="B125:H125" si="58">SUM(B119:B124)</f>
        <v>78.278956008972159</v>
      </c>
      <c r="C125" s="212">
        <f t="shared" si="58"/>
        <v>69.743784827177009</v>
      </c>
      <c r="D125" s="212">
        <f t="shared" si="58"/>
        <v>59.051614625303252</v>
      </c>
      <c r="E125" s="212">
        <f t="shared" si="58"/>
        <v>49.499156122771915</v>
      </c>
      <c r="F125" s="212">
        <f t="shared" si="58"/>
        <v>39.253744309722777</v>
      </c>
      <c r="G125" s="212">
        <f t="shared" si="58"/>
        <v>30.234701113478565</v>
      </c>
      <c r="H125" s="212">
        <f t="shared" si="58"/>
        <v>21.602676732615585</v>
      </c>
    </row>
    <row r="127" spans="1:8">
      <c r="A127" s="143" t="s">
        <v>563</v>
      </c>
      <c r="B127" s="143">
        <v>2020</v>
      </c>
      <c r="C127" s="143">
        <v>2025</v>
      </c>
      <c r="D127" s="143">
        <v>2030</v>
      </c>
      <c r="E127" s="143">
        <v>2035</v>
      </c>
      <c r="F127" s="143">
        <v>2040</v>
      </c>
      <c r="G127" s="143">
        <v>2045</v>
      </c>
      <c r="H127" s="143">
        <v>2050</v>
      </c>
    </row>
    <row r="128" spans="1:8">
      <c r="A128" s="226" t="s">
        <v>215</v>
      </c>
      <c r="B128" s="212">
        <f t="shared" ref="B128:B133" si="59">K39</f>
        <v>0</v>
      </c>
      <c r="C128" s="212">
        <f t="shared" ref="C128:C133" si="60">K49</f>
        <v>0</v>
      </c>
      <c r="D128" s="212">
        <f t="shared" ref="D128:D133" si="61">K59</f>
        <v>0</v>
      </c>
      <c r="E128" s="212">
        <f t="shared" ref="E128:E133" si="62">K69</f>
        <v>0</v>
      </c>
      <c r="F128" s="212">
        <f t="shared" ref="F128:F133" si="63">K79</f>
        <v>0</v>
      </c>
      <c r="G128" s="212">
        <f t="shared" ref="G128:G133" si="64">K89</f>
        <v>0</v>
      </c>
      <c r="H128" s="143">
        <f t="shared" ref="H128:H133" si="65">K99</f>
        <v>0</v>
      </c>
    </row>
    <row r="129" spans="1:9">
      <c r="A129" s="226" t="s">
        <v>293</v>
      </c>
      <c r="B129" s="212">
        <f t="shared" si="59"/>
        <v>5.3180058226851623E-2</v>
      </c>
      <c r="C129" s="212">
        <f t="shared" si="60"/>
        <v>3.8974294956332957E-2</v>
      </c>
      <c r="D129" s="212">
        <f t="shared" si="61"/>
        <v>2.4460416064670951E-2</v>
      </c>
      <c r="E129" s="212">
        <f t="shared" si="62"/>
        <v>1.5029188764488827E-2</v>
      </c>
      <c r="F129" s="212">
        <f t="shared" si="63"/>
        <v>7.5931594341363652E-3</v>
      </c>
      <c r="G129" s="212">
        <f t="shared" si="64"/>
        <v>3.073634458990743E-3</v>
      </c>
      <c r="H129" s="143">
        <f t="shared" si="65"/>
        <v>0</v>
      </c>
    </row>
    <row r="130" spans="1:9">
      <c r="A130" s="226" t="s">
        <v>564</v>
      </c>
      <c r="B130" s="212">
        <f t="shared" si="59"/>
        <v>7.7833143921575481</v>
      </c>
      <c r="C130" s="212">
        <f t="shared" si="60"/>
        <v>5.7041906491304459</v>
      </c>
      <c r="D130" s="212">
        <f t="shared" si="61"/>
        <v>4.0913963346871274</v>
      </c>
      <c r="E130" s="212">
        <f t="shared" si="62"/>
        <v>2.8729971681255373</v>
      </c>
      <c r="F130" s="212">
        <f t="shared" si="63"/>
        <v>1.5724769347846157</v>
      </c>
      <c r="G130" s="212">
        <f t="shared" si="64"/>
        <v>0.63652282487228684</v>
      </c>
      <c r="H130" s="143">
        <f t="shared" si="65"/>
        <v>0</v>
      </c>
    </row>
    <row r="131" spans="1:9">
      <c r="A131" s="213" t="s">
        <v>407</v>
      </c>
      <c r="B131" s="212">
        <f t="shared" si="59"/>
        <v>0.33160407070202602</v>
      </c>
      <c r="C131" s="212">
        <f t="shared" si="60"/>
        <v>0.23199054137995737</v>
      </c>
      <c r="D131" s="212">
        <f t="shared" si="61"/>
        <v>0.31133056619757554</v>
      </c>
      <c r="E131" s="212">
        <f t="shared" si="62"/>
        <v>0.34574121684618853</v>
      </c>
      <c r="F131" s="212">
        <f t="shared" si="63"/>
        <v>0.37630799539454274</v>
      </c>
      <c r="G131" s="212">
        <f t="shared" si="64"/>
        <v>0.36861101849315886</v>
      </c>
      <c r="H131" s="212">
        <f t="shared" si="65"/>
        <v>0.33028870038756963</v>
      </c>
    </row>
    <row r="132" spans="1:9">
      <c r="A132" s="213" t="s">
        <v>351</v>
      </c>
      <c r="B132" s="212">
        <f t="shared" si="59"/>
        <v>55.576268404873481</v>
      </c>
      <c r="C132" s="212">
        <f t="shared" si="60"/>
        <v>52.277021272283726</v>
      </c>
      <c r="D132" s="212">
        <f t="shared" si="61"/>
        <v>47.800367198286416</v>
      </c>
      <c r="E132" s="212">
        <f t="shared" si="62"/>
        <v>42.60926618110441</v>
      </c>
      <c r="F132" s="212">
        <f t="shared" si="63"/>
        <v>36.645557306425282</v>
      </c>
      <c r="G132" s="212">
        <f t="shared" si="64"/>
        <v>30.243141804687639</v>
      </c>
      <c r="H132" s="212">
        <f t="shared" si="65"/>
        <v>23.531633498078715</v>
      </c>
    </row>
    <row r="133" spans="1:9">
      <c r="A133" s="226" t="s">
        <v>408</v>
      </c>
      <c r="B133" s="212">
        <f t="shared" si="59"/>
        <v>3.4960025402305459E-3</v>
      </c>
      <c r="C133" s="212">
        <f t="shared" si="60"/>
        <v>3.2026627723359003E-3</v>
      </c>
      <c r="D133" s="212">
        <f t="shared" si="61"/>
        <v>2.8714333754718355E-3</v>
      </c>
      <c r="E133" s="212">
        <f t="shared" si="62"/>
        <v>2.5204170170006861E-3</v>
      </c>
      <c r="F133" s="212">
        <f t="shared" si="63"/>
        <v>2.1223066383791291E-3</v>
      </c>
      <c r="G133" s="212">
        <f t="shared" si="64"/>
        <v>1.7181767017667884E-3</v>
      </c>
      <c r="H133" s="143">
        <f t="shared" si="65"/>
        <v>0</v>
      </c>
    </row>
    <row r="134" spans="1:9">
      <c r="B134" s="212">
        <f t="shared" ref="B134:H134" si="66">SUM(B128:B133)</f>
        <v>63.74786292850014</v>
      </c>
      <c r="C134" s="212">
        <f t="shared" si="66"/>
        <v>58.2553794205228</v>
      </c>
      <c r="D134" s="212">
        <f t="shared" si="66"/>
        <v>52.230425948611263</v>
      </c>
      <c r="E134" s="212">
        <f t="shared" si="66"/>
        <v>45.845554171857628</v>
      </c>
      <c r="F134" s="212">
        <f t="shared" si="66"/>
        <v>38.604057702676954</v>
      </c>
      <c r="G134" s="212">
        <f t="shared" si="66"/>
        <v>31.253067459213842</v>
      </c>
      <c r="H134" s="212">
        <f t="shared" si="66"/>
        <v>23.861922198466285</v>
      </c>
    </row>
    <row r="136" spans="1:9">
      <c r="B136" s="212">
        <f t="shared" ref="B136:H136" si="67">SUM(B125,B134)</f>
        <v>142.02681893747229</v>
      </c>
      <c r="C136" s="212">
        <f t="shared" si="67"/>
        <v>127.99916424769981</v>
      </c>
      <c r="D136" s="212">
        <f t="shared" si="67"/>
        <v>111.28204057391451</v>
      </c>
      <c r="E136" s="212">
        <f t="shared" si="67"/>
        <v>95.34471029462955</v>
      </c>
      <c r="F136" s="212">
        <f t="shared" si="67"/>
        <v>77.857802012399731</v>
      </c>
      <c r="G136" s="212">
        <f t="shared" si="67"/>
        <v>61.487768572692403</v>
      </c>
      <c r="H136" s="212">
        <f t="shared" si="67"/>
        <v>45.464598931081866</v>
      </c>
    </row>
    <row r="137" spans="1:9">
      <c r="A137" s="203" t="s">
        <v>458</v>
      </c>
      <c r="B137" s="420">
        <f>B136*1000000000/B14</f>
        <v>174.34597795022367</v>
      </c>
      <c r="C137" s="420">
        <f>C136*1000000000/B15</f>
        <v>156.51608121244485</v>
      </c>
      <c r="D137" s="420">
        <f>D136*1000000000/B16</f>
        <v>137.5210585441356</v>
      </c>
      <c r="E137" s="420">
        <f>E136*1000000000/B17</f>
        <v>118.42003911696047</v>
      </c>
      <c r="F137" s="420">
        <f>F136*1000000000/B18</f>
        <v>99.080182656278694</v>
      </c>
      <c r="G137" s="420">
        <f>G136*1000000000/B19</f>
        <v>79.001033735259725</v>
      </c>
      <c r="H137" s="420">
        <f>H136*1000000000/B20</f>
        <v>59.47749729340903</v>
      </c>
      <c r="I137" s="203" t="s">
        <v>555</v>
      </c>
    </row>
    <row r="139" spans="1:9">
      <c r="A139" s="143" t="s">
        <v>588</v>
      </c>
      <c r="B139" s="143">
        <v>2020</v>
      </c>
      <c r="C139" s="143">
        <v>2025</v>
      </c>
      <c r="D139" s="143">
        <v>2030</v>
      </c>
      <c r="E139" s="143">
        <v>2035</v>
      </c>
      <c r="F139" s="143">
        <v>2040</v>
      </c>
      <c r="G139" s="143">
        <v>2045</v>
      </c>
      <c r="H139" s="143">
        <v>2050</v>
      </c>
    </row>
    <row r="140" spans="1:9">
      <c r="A140" s="143" t="s">
        <v>351</v>
      </c>
      <c r="B140" s="212">
        <f>AA44</f>
        <v>21.042697374957601</v>
      </c>
      <c r="C140" s="212">
        <f>AA45</f>
        <v>19.505510991683725</v>
      </c>
      <c r="D140" s="212">
        <f>AA46</f>
        <v>17.810056718592708</v>
      </c>
      <c r="E140" s="212">
        <f>AA47</f>
        <v>16.18992982193182</v>
      </c>
      <c r="F140" s="212">
        <f>AA48</f>
        <v>14.380396348903492</v>
      </c>
      <c r="G140" s="212">
        <f>AA49</f>
        <v>12.761291072439718</v>
      </c>
      <c r="H140" s="212">
        <f>AA50</f>
        <v>11.073701079222563</v>
      </c>
    </row>
    <row r="142" spans="1:9">
      <c r="A142" s="143" t="s">
        <v>589</v>
      </c>
      <c r="B142" s="143">
        <v>2020</v>
      </c>
      <c r="C142" s="143">
        <v>2025</v>
      </c>
      <c r="D142" s="143">
        <v>2030</v>
      </c>
      <c r="E142" s="143">
        <v>2035</v>
      </c>
      <c r="F142" s="143">
        <v>2040</v>
      </c>
      <c r="G142" s="143">
        <v>2045</v>
      </c>
      <c r="H142" s="143">
        <v>2050</v>
      </c>
    </row>
    <row r="143" spans="1:9">
      <c r="A143" s="143" t="s">
        <v>351</v>
      </c>
      <c r="B143" s="212">
        <f>AF43</f>
        <v>34.164601210029637</v>
      </c>
      <c r="C143" s="212">
        <f>AF44</f>
        <v>32.194636520644451</v>
      </c>
      <c r="D143" s="212">
        <f>AF45</f>
        <v>29.920313813789683</v>
      </c>
      <c r="E143" s="212">
        <f>AF46</f>
        <v>27.781928781908203</v>
      </c>
      <c r="F143" s="212">
        <f>AF47</f>
        <v>25.269414441318631</v>
      </c>
      <c r="G143" s="212">
        <f>AF48</f>
        <v>23.103586214382201</v>
      </c>
      <c r="H143" s="212">
        <f>AF49</f>
        <v>20.794905412416455</v>
      </c>
    </row>
    <row r="145" spans="1:11">
      <c r="A145" s="143" t="s">
        <v>403</v>
      </c>
      <c r="B145" s="143">
        <v>2020</v>
      </c>
      <c r="C145" s="143">
        <v>2025</v>
      </c>
      <c r="D145" s="143">
        <v>2030</v>
      </c>
      <c r="E145" s="143">
        <v>2035</v>
      </c>
      <c r="F145" s="143">
        <v>2040</v>
      </c>
      <c r="G145" s="143">
        <v>2045</v>
      </c>
      <c r="H145" s="143">
        <v>2050</v>
      </c>
    </row>
    <row r="146" spans="1:11">
      <c r="A146" s="226" t="s">
        <v>215</v>
      </c>
      <c r="B146" s="212">
        <f t="shared" ref="B146:B151" si="68">AO41</f>
        <v>0.76470809010785301</v>
      </c>
      <c r="C146" s="212">
        <f t="shared" ref="C146:C151" si="69">AO51</f>
        <v>0.68823728109706772</v>
      </c>
      <c r="D146" s="212">
        <f t="shared" ref="D146:D151" si="70">AO61</f>
        <v>0.55058982487765418</v>
      </c>
      <c r="E146" s="212">
        <f t="shared" ref="E146:E151" si="71">AO71</f>
        <v>0.33035389492659251</v>
      </c>
      <c r="F146" s="212">
        <f t="shared" ref="F146:F151" si="72">AO91</f>
        <v>0</v>
      </c>
      <c r="G146" s="212">
        <f t="shared" ref="G146:G151" si="73">AO91</f>
        <v>0</v>
      </c>
      <c r="H146" s="212">
        <f t="shared" ref="H146:H151" si="74">AO101</f>
        <v>0</v>
      </c>
    </row>
    <row r="147" spans="1:11">
      <c r="A147" s="226" t="s">
        <v>293</v>
      </c>
      <c r="B147" s="212">
        <f t="shared" si="68"/>
        <v>10.710660187746297</v>
      </c>
      <c r="C147" s="212">
        <f t="shared" si="69"/>
        <v>9.6395941689716675</v>
      </c>
      <c r="D147" s="212">
        <f t="shared" si="70"/>
        <v>7.7116753351773344</v>
      </c>
      <c r="E147" s="212">
        <f t="shared" si="71"/>
        <v>4.6270052011064005</v>
      </c>
      <c r="F147" s="212">
        <f t="shared" si="72"/>
        <v>0</v>
      </c>
      <c r="G147" s="212">
        <f t="shared" si="73"/>
        <v>0</v>
      </c>
      <c r="H147" s="212">
        <f t="shared" si="74"/>
        <v>0</v>
      </c>
    </row>
    <row r="148" spans="1:11">
      <c r="A148" s="226" t="s">
        <v>564</v>
      </c>
      <c r="B148" s="212">
        <f t="shared" si="68"/>
        <v>27.587077187043491</v>
      </c>
      <c r="C148" s="212">
        <f t="shared" si="69"/>
        <v>24.82836946833914</v>
      </c>
      <c r="D148" s="212">
        <f t="shared" si="70"/>
        <v>22.345532521505227</v>
      </c>
      <c r="E148" s="212">
        <f t="shared" si="71"/>
        <v>15.641872765053659</v>
      </c>
      <c r="F148" s="212">
        <f t="shared" si="72"/>
        <v>4.692561829516098</v>
      </c>
      <c r="G148" s="212">
        <f t="shared" si="73"/>
        <v>4.692561829516098</v>
      </c>
      <c r="H148" s="212">
        <f t="shared" si="74"/>
        <v>0</v>
      </c>
    </row>
    <row r="149" spans="1:11">
      <c r="A149" s="213" t="s">
        <v>407</v>
      </c>
      <c r="B149" s="212">
        <f t="shared" si="68"/>
        <v>1.2377560782737154E-4</v>
      </c>
      <c r="C149" s="212">
        <f t="shared" si="69"/>
        <v>1.2377560782737154E-4</v>
      </c>
      <c r="D149" s="212">
        <f t="shared" si="70"/>
        <v>1.2377560782737154E-4</v>
      </c>
      <c r="E149" s="212">
        <f t="shared" si="71"/>
        <v>1.2377560782737154E-4</v>
      </c>
      <c r="F149" s="212">
        <f t="shared" si="72"/>
        <v>1.2377560782737154E-4</v>
      </c>
      <c r="G149" s="212">
        <f t="shared" si="73"/>
        <v>1.2377560782737154E-4</v>
      </c>
      <c r="H149" s="212">
        <f t="shared" si="74"/>
        <v>1.2377560782737154E-4</v>
      </c>
    </row>
    <row r="150" spans="1:11">
      <c r="A150" s="213" t="s">
        <v>351</v>
      </c>
      <c r="B150" s="212">
        <f t="shared" si="68"/>
        <v>24.589616459905894</v>
      </c>
      <c r="C150" s="212">
        <f t="shared" si="69"/>
        <v>25.703882364804457</v>
      </c>
      <c r="D150" s="212">
        <f t="shared" si="70"/>
        <v>27.147730188672831</v>
      </c>
      <c r="E150" s="212">
        <f t="shared" si="71"/>
        <v>31.795483171523326</v>
      </c>
      <c r="F150" s="212">
        <f t="shared" si="72"/>
        <v>37.962490644332888</v>
      </c>
      <c r="G150" s="212">
        <f t="shared" si="73"/>
        <v>37.962490644332888</v>
      </c>
      <c r="H150" s="212">
        <f t="shared" si="74"/>
        <v>38.879903209825898</v>
      </c>
    </row>
    <row r="151" spans="1:11">
      <c r="A151" s="226" t="s">
        <v>408</v>
      </c>
      <c r="B151" s="212">
        <f t="shared" si="68"/>
        <v>0.12662113004561565</v>
      </c>
      <c r="C151" s="212">
        <f t="shared" si="69"/>
        <v>0.12662113004561565</v>
      </c>
      <c r="D151" s="212">
        <f t="shared" si="70"/>
        <v>0.12662113004561565</v>
      </c>
      <c r="E151" s="212">
        <f t="shared" si="71"/>
        <v>0.12662113004561565</v>
      </c>
      <c r="F151" s="212">
        <f t="shared" si="72"/>
        <v>0.12662113004561565</v>
      </c>
      <c r="G151" s="212">
        <f t="shared" si="73"/>
        <v>0.12662113004561565</v>
      </c>
      <c r="H151" s="212">
        <f t="shared" si="74"/>
        <v>0.12662113004561565</v>
      </c>
    </row>
    <row r="152" spans="1:11">
      <c r="A152" s="226" t="s">
        <v>346</v>
      </c>
      <c r="B152" s="212">
        <f t="shared" ref="B152:H152" si="75">SUM(B146:B151)</f>
        <v>63.778806830456979</v>
      </c>
      <c r="C152" s="212">
        <f t="shared" si="75"/>
        <v>60.986828188865772</v>
      </c>
      <c r="D152" s="212">
        <f t="shared" si="75"/>
        <v>57.882272775886484</v>
      </c>
      <c r="E152" s="212">
        <f t="shared" si="75"/>
        <v>52.521459938263419</v>
      </c>
      <c r="F152" s="212">
        <f t="shared" si="75"/>
        <v>42.781797379502429</v>
      </c>
      <c r="G152" s="212">
        <f t="shared" si="75"/>
        <v>42.781797379502429</v>
      </c>
      <c r="H152" s="212">
        <f t="shared" si="75"/>
        <v>39.006648115479337</v>
      </c>
    </row>
    <row r="155" spans="1:11">
      <c r="A155" s="143" t="s">
        <v>606</v>
      </c>
      <c r="B155" s="143">
        <v>2020</v>
      </c>
      <c r="C155" s="143">
        <v>2025</v>
      </c>
      <c r="D155" s="143">
        <v>2030</v>
      </c>
      <c r="E155" s="143">
        <v>2035</v>
      </c>
      <c r="F155" s="143">
        <v>2040</v>
      </c>
      <c r="G155" s="143">
        <v>2045</v>
      </c>
      <c r="H155" s="143">
        <v>2050</v>
      </c>
    </row>
    <row r="156" spans="1:11">
      <c r="A156" s="226" t="s">
        <v>215</v>
      </c>
      <c r="B156" s="362">
        <f t="shared" ref="B156:H159" si="76">B119+B128+B146</f>
        <v>2.51328610188513</v>
      </c>
      <c r="C156" s="362">
        <f t="shared" si="76"/>
        <v>1.9697250691408161</v>
      </c>
      <c r="D156" s="362">
        <f t="shared" si="76"/>
        <v>1.3548564450298568</v>
      </c>
      <c r="E156" s="362">
        <f t="shared" si="76"/>
        <v>0.8245186229216841</v>
      </c>
      <c r="F156" s="362">
        <f t="shared" si="76"/>
        <v>0.29127654389010171</v>
      </c>
      <c r="G156" s="362">
        <f t="shared" si="76"/>
        <v>0.11790581116622817</v>
      </c>
      <c r="H156" s="362">
        <f t="shared" si="76"/>
        <v>0</v>
      </c>
    </row>
    <row r="157" spans="1:11">
      <c r="A157" s="226" t="s">
        <v>293</v>
      </c>
      <c r="B157" s="362">
        <f t="shared" si="76"/>
        <v>20.066853116370169</v>
      </c>
      <c r="C157" s="362">
        <f t="shared" si="76"/>
        <v>16.496506986047603</v>
      </c>
      <c r="D157" s="362">
        <f t="shared" si="76"/>
        <v>12.015099954218428</v>
      </c>
      <c r="E157" s="362">
        <f t="shared" si="76"/>
        <v>7.2711540480564034</v>
      </c>
      <c r="F157" s="362">
        <f t="shared" si="76"/>
        <v>1.3358967058766649</v>
      </c>
      <c r="G157" s="362">
        <f t="shared" si="76"/>
        <v>0.54075753109769331</v>
      </c>
      <c r="H157" s="362">
        <f t="shared" si="76"/>
        <v>0</v>
      </c>
    </row>
    <row r="158" spans="1:11">
      <c r="A158" s="226" t="s">
        <v>564</v>
      </c>
      <c r="B158" s="362">
        <f t="shared" si="76"/>
        <v>59.171579802196931</v>
      </c>
      <c r="C158" s="362">
        <f t="shared" si="76"/>
        <v>52.336657391987515</v>
      </c>
      <c r="D158" s="362">
        <f t="shared" si="76"/>
        <v>42.076168348253056</v>
      </c>
      <c r="E158" s="362">
        <f t="shared" si="76"/>
        <v>29.496815239087432</v>
      </c>
      <c r="F158" s="362">
        <f t="shared" si="76"/>
        <v>12.275784575050608</v>
      </c>
      <c r="G158" s="362">
        <f t="shared" si="76"/>
        <v>7.7621740170452913</v>
      </c>
      <c r="H158" s="362">
        <f t="shared" si="76"/>
        <v>0</v>
      </c>
    </row>
    <row r="159" spans="1:11">
      <c r="A159" s="213" t="s">
        <v>407</v>
      </c>
      <c r="B159" s="362">
        <f t="shared" si="76"/>
        <v>3.132517033180473</v>
      </c>
      <c r="C159" s="362">
        <f t="shared" si="76"/>
        <v>2.3929258230675958</v>
      </c>
      <c r="D159" s="362">
        <f t="shared" si="76"/>
        <v>3.4664554399964063</v>
      </c>
      <c r="E159" s="362">
        <f t="shared" si="76"/>
        <v>3.931992550392323</v>
      </c>
      <c r="F159" s="362">
        <f t="shared" si="76"/>
        <v>4.245500313833416</v>
      </c>
      <c r="G159" s="362">
        <f t="shared" si="76"/>
        <v>4.4276584673215638</v>
      </c>
      <c r="H159" s="362">
        <f t="shared" si="76"/>
        <v>4.1371046519742123</v>
      </c>
      <c r="J159" s="143" t="s">
        <v>540</v>
      </c>
    </row>
    <row r="160" spans="1:11">
      <c r="A160" s="213" t="s">
        <v>351</v>
      </c>
      <c r="B160" s="362">
        <f t="shared" ref="B160:H160" si="77">B123+B132+B150+B140+B143</f>
        <v>175.18898125113486</v>
      </c>
      <c r="C160" s="362">
        <f t="shared" si="77"/>
        <v>166.6188413894231</v>
      </c>
      <c r="D160" s="362">
        <f t="shared" si="77"/>
        <v>157.18765637873165</v>
      </c>
      <c r="E160" s="362">
        <f t="shared" si="77"/>
        <v>149.60073900389025</v>
      </c>
      <c r="F160" s="362">
        <f t="shared" si="77"/>
        <v>141.52073354852163</v>
      </c>
      <c r="G160" s="362">
        <f t="shared" si="77"/>
        <v>126.75971979895156</v>
      </c>
      <c r="H160" s="362">
        <f t="shared" si="77"/>
        <v>112.0761277561804</v>
      </c>
      <c r="J160" s="220" t="s">
        <v>292</v>
      </c>
      <c r="K160" s="221">
        <v>0.21</v>
      </c>
    </row>
    <row r="161" spans="1:11">
      <c r="A161" s="226" t="s">
        <v>408</v>
      </c>
      <c r="B161" s="362">
        <f t="shared" ref="B161:H161" si="78">B124+B133+B151</f>
        <v>0.9397070481489751</v>
      </c>
      <c r="C161" s="362">
        <f t="shared" si="78"/>
        <v>0.87148328922713092</v>
      </c>
      <c r="D161" s="362">
        <f t="shared" si="78"/>
        <v>0.79444731595398799</v>
      </c>
      <c r="E161" s="362">
        <f t="shared" si="78"/>
        <v>0.71280937238487629</v>
      </c>
      <c r="F161" s="362">
        <f t="shared" si="78"/>
        <v>0.62021849495186432</v>
      </c>
      <c r="G161" s="362">
        <f t="shared" si="78"/>
        <v>0.52622761343441893</v>
      </c>
      <c r="H161" s="362">
        <f t="shared" si="78"/>
        <v>0.12662113004561565</v>
      </c>
      <c r="J161" s="220" t="s">
        <v>215</v>
      </c>
      <c r="K161" s="221">
        <v>0.34</v>
      </c>
    </row>
    <row r="162" spans="1:11">
      <c r="A162" s="226" t="s">
        <v>346</v>
      </c>
      <c r="B162" s="362">
        <f t="shared" ref="B162:H162" si="79">SUM(B156:B161)</f>
        <v>261.01292435291657</v>
      </c>
      <c r="C162" s="362">
        <f t="shared" si="79"/>
        <v>240.68613994889378</v>
      </c>
      <c r="D162" s="362">
        <f t="shared" si="79"/>
        <v>216.89468388218339</v>
      </c>
      <c r="E162" s="362">
        <f t="shared" si="79"/>
        <v>191.83802883673297</v>
      </c>
      <c r="F162" s="362">
        <f t="shared" si="79"/>
        <v>160.2894101821243</v>
      </c>
      <c r="G162" s="362">
        <f t="shared" si="79"/>
        <v>140.13444323901678</v>
      </c>
      <c r="H162" s="362">
        <f t="shared" si="79"/>
        <v>116.33985353820023</v>
      </c>
      <c r="J162" s="220" t="s">
        <v>293</v>
      </c>
      <c r="K162" s="221">
        <v>0.25</v>
      </c>
    </row>
    <row r="163" spans="1:11">
      <c r="A163" s="226" t="s">
        <v>458</v>
      </c>
      <c r="B163" s="244">
        <f>B162*1000000000/B14</f>
        <v>320.40817286762848</v>
      </c>
      <c r="C163" s="244">
        <f>C162*1000000000/B15</f>
        <v>294.30857340639147</v>
      </c>
      <c r="D163" s="244">
        <f>D162*1000000000/B16</f>
        <v>268.03594152518957</v>
      </c>
      <c r="E163" s="244">
        <f>E162*1000000000/B17</f>
        <v>238.26667267398585</v>
      </c>
      <c r="F163" s="244">
        <f>F162*1000000000/B18</f>
        <v>203.98089373474406</v>
      </c>
      <c r="G163" s="244">
        <f>G162*1000000000/B19</f>
        <v>180.04826219558223</v>
      </c>
      <c r="H163" s="244">
        <f>H162*1000000000/B20</f>
        <v>152.19761059419181</v>
      </c>
    </row>
    <row r="165" spans="1:11">
      <c r="A165" s="226" t="s">
        <v>607</v>
      </c>
      <c r="B165" s="143">
        <v>2020</v>
      </c>
      <c r="C165" s="143">
        <v>2025</v>
      </c>
      <c r="D165" s="143">
        <v>2030</v>
      </c>
      <c r="E165" s="143">
        <v>2035</v>
      </c>
      <c r="F165" s="143">
        <v>2040</v>
      </c>
      <c r="G165" s="143">
        <v>2045</v>
      </c>
      <c r="H165" s="143">
        <v>2050</v>
      </c>
    </row>
    <row r="166" spans="1:11">
      <c r="A166" s="226" t="s">
        <v>215</v>
      </c>
      <c r="B166" s="367">
        <f>B156*$K$161</f>
        <v>0.85451727464094429</v>
      </c>
      <c r="C166" s="367">
        <f t="shared" ref="C166:H166" si="80">C156*$K$160</f>
        <v>0.41364226451957137</v>
      </c>
      <c r="D166" s="367">
        <f t="shared" si="80"/>
        <v>0.2845198534562699</v>
      </c>
      <c r="E166" s="367">
        <f t="shared" si="80"/>
        <v>0.17314891081355366</v>
      </c>
      <c r="F166" s="367">
        <f t="shared" si="80"/>
        <v>6.1168074216921359E-2</v>
      </c>
      <c r="G166" s="367">
        <f t="shared" si="80"/>
        <v>2.4760220344907914E-2</v>
      </c>
      <c r="H166" s="367">
        <f t="shared" si="80"/>
        <v>0</v>
      </c>
    </row>
    <row r="167" spans="1:11">
      <c r="A167" s="226" t="s">
        <v>293</v>
      </c>
      <c r="B167" s="367">
        <f t="shared" ref="B167:H167" si="81">B157*$K$162</f>
        <v>5.0167132790925422</v>
      </c>
      <c r="C167" s="367">
        <f t="shared" si="81"/>
        <v>4.1241267465119007</v>
      </c>
      <c r="D167" s="367">
        <f t="shared" si="81"/>
        <v>3.003774988554607</v>
      </c>
      <c r="E167" s="367">
        <f t="shared" si="81"/>
        <v>1.8177885120141009</v>
      </c>
      <c r="F167" s="367">
        <f t="shared" si="81"/>
        <v>0.33397417646916622</v>
      </c>
      <c r="G167" s="367">
        <f t="shared" si="81"/>
        <v>0.13518938277442333</v>
      </c>
      <c r="H167" s="367">
        <f t="shared" si="81"/>
        <v>0</v>
      </c>
    </row>
    <row r="168" spans="1:11">
      <c r="A168" s="226" t="s">
        <v>564</v>
      </c>
      <c r="B168" s="367">
        <f t="shared" ref="B168:H168" si="82">B158*$K$160</f>
        <v>12.426031758461354</v>
      </c>
      <c r="C168" s="367">
        <f t="shared" si="82"/>
        <v>10.990698052317377</v>
      </c>
      <c r="D168" s="367">
        <f t="shared" si="82"/>
        <v>8.835995353133141</v>
      </c>
      <c r="E168" s="367">
        <f t="shared" si="82"/>
        <v>6.1943312002083601</v>
      </c>
      <c r="F168" s="367">
        <f t="shared" si="82"/>
        <v>2.5779147607606276</v>
      </c>
      <c r="G168" s="367">
        <f t="shared" si="82"/>
        <v>1.6300565435795111</v>
      </c>
      <c r="H168" s="367">
        <f t="shared" si="82"/>
        <v>0</v>
      </c>
    </row>
    <row r="169" spans="1:11">
      <c r="A169" s="245" t="s">
        <v>346</v>
      </c>
      <c r="B169" s="421">
        <f t="shared" ref="B169:H169" si="83">SUM(B166:B168)</f>
        <v>18.297262312194839</v>
      </c>
      <c r="C169" s="421">
        <f t="shared" si="83"/>
        <v>15.528467063348849</v>
      </c>
      <c r="D169" s="421">
        <f t="shared" si="83"/>
        <v>12.124290195144019</v>
      </c>
      <c r="E169" s="421">
        <f t="shared" si="83"/>
        <v>8.1852686230360145</v>
      </c>
      <c r="F169" s="421">
        <f t="shared" si="83"/>
        <v>2.9730570114467154</v>
      </c>
      <c r="G169" s="421">
        <f t="shared" si="83"/>
        <v>1.7900061466988424</v>
      </c>
      <c r="H169" s="421">
        <f t="shared" si="83"/>
        <v>0</v>
      </c>
    </row>
  </sheetData>
  <sheetProtection algorithmName="SHA-512" hashValue="60vhAK/cwabBxdEJKlDV6RXUYKeSq3YV8Q+lrJn5ydmho41rNWNTDJ+nQu9BJdBsPqUeLUNVDcUERuxC/gbCaQ==" saltValue="2xcfDDSOlr6dqxNFXWggXw==" spinCount="100000" sheet="1" objects="1" scenarios="1"/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tabColor theme="9" tint="-0.499984740745262"/>
  </sheetPr>
  <dimension ref="B2:Q62"/>
  <sheetViews>
    <sheetView topLeftCell="F54" zoomScale="160" zoomScaleNormal="160" workbookViewId="0">
      <selection activeCell="H34" sqref="H34"/>
    </sheetView>
  </sheetViews>
  <sheetFormatPr defaultColWidth="8.875" defaultRowHeight="16.5"/>
  <cols>
    <col min="1" max="1" width="53.375" style="143" customWidth="1"/>
    <col min="2" max="2" width="26.75" style="143" customWidth="1"/>
    <col min="3" max="9" width="15.625" style="143" customWidth="1"/>
    <col min="10" max="11" width="8.875" style="143" customWidth="1"/>
    <col min="12" max="16384" width="8.875" style="143"/>
  </cols>
  <sheetData>
    <row r="2" spans="2:9" ht="17.25" customHeight="1" thickBot="1"/>
    <row r="3" spans="2:9">
      <c r="B3" s="144"/>
      <c r="C3" s="145" t="s">
        <v>440</v>
      </c>
      <c r="D3" s="145" t="s">
        <v>441</v>
      </c>
      <c r="E3" s="145" t="s">
        <v>442</v>
      </c>
      <c r="F3" s="145" t="s">
        <v>443</v>
      </c>
      <c r="G3" s="145" t="s">
        <v>444</v>
      </c>
      <c r="H3" s="145" t="s">
        <v>445</v>
      </c>
      <c r="I3" s="146" t="s">
        <v>446</v>
      </c>
    </row>
    <row r="4" spans="2:9">
      <c r="B4" s="147" t="s">
        <v>447</v>
      </c>
      <c r="C4" s="143">
        <v>51.8</v>
      </c>
      <c r="D4" s="143">
        <v>52</v>
      </c>
      <c r="E4" s="143">
        <v>52.9</v>
      </c>
      <c r="F4" s="143">
        <v>52.5</v>
      </c>
      <c r="G4" s="143">
        <v>52.2</v>
      </c>
      <c r="H4" s="143">
        <v>51</v>
      </c>
      <c r="I4" s="148">
        <v>49.4</v>
      </c>
    </row>
    <row r="5" spans="2:9">
      <c r="B5" s="147" t="s">
        <v>448</v>
      </c>
      <c r="C5" s="149">
        <v>36.03</v>
      </c>
      <c r="D5" s="149">
        <v>36.9</v>
      </c>
      <c r="E5" s="149">
        <v>37</v>
      </c>
      <c r="F5" s="149">
        <v>37.5</v>
      </c>
      <c r="G5" s="149">
        <v>38</v>
      </c>
      <c r="H5" s="149">
        <v>39</v>
      </c>
      <c r="I5" s="150">
        <v>39</v>
      </c>
    </row>
    <row r="6" spans="2:9" ht="17.25" customHeight="1" thickBot="1">
      <c r="B6" s="151" t="s">
        <v>449</v>
      </c>
      <c r="C6" s="358">
        <f t="shared" ref="C6:I6" si="0">C4*10^6*C5</f>
        <v>1866354000</v>
      </c>
      <c r="D6" s="358">
        <f t="shared" si="0"/>
        <v>1918800000</v>
      </c>
      <c r="E6" s="358">
        <f t="shared" si="0"/>
        <v>1957300000</v>
      </c>
      <c r="F6" s="358">
        <f t="shared" si="0"/>
        <v>1968750000</v>
      </c>
      <c r="G6" s="358">
        <f t="shared" si="0"/>
        <v>1983600000</v>
      </c>
      <c r="H6" s="358">
        <f t="shared" si="0"/>
        <v>1989000000</v>
      </c>
      <c r="I6" s="359">
        <f t="shared" si="0"/>
        <v>1926600000</v>
      </c>
    </row>
    <row r="7" spans="2:9" ht="17.25" customHeight="1" thickBot="1">
      <c r="C7" s="360"/>
      <c r="D7" s="360"/>
      <c r="E7" s="360"/>
      <c r="F7" s="360"/>
      <c r="G7" s="360"/>
      <c r="H7" s="360"/>
      <c r="I7" s="360"/>
    </row>
    <row r="8" spans="2:9" ht="17.25" customHeight="1" thickBot="1">
      <c r="B8" s="152" t="s">
        <v>450</v>
      </c>
      <c r="C8" s="361">
        <v>2.5</v>
      </c>
      <c r="D8" s="360" t="s">
        <v>451</v>
      </c>
      <c r="E8" s="360"/>
      <c r="F8" s="360"/>
      <c r="G8" s="360"/>
      <c r="H8" s="360"/>
      <c r="I8" s="360"/>
    </row>
    <row r="9" spans="2:9" ht="17.25" customHeight="1" thickBot="1">
      <c r="C9" s="362"/>
      <c r="D9" s="360"/>
      <c r="E9" s="360"/>
      <c r="F9" s="360"/>
      <c r="G9" s="360"/>
      <c r="H9" s="360"/>
      <c r="I9" s="360"/>
    </row>
    <row r="10" spans="2:9" ht="17.25" customHeight="1" thickBot="1">
      <c r="B10" s="153" t="s">
        <v>452</v>
      </c>
      <c r="C10" s="154"/>
      <c r="D10" s="145" t="s">
        <v>441</v>
      </c>
      <c r="E10" s="145" t="s">
        <v>442</v>
      </c>
      <c r="F10" s="145" t="s">
        <v>443</v>
      </c>
      <c r="G10" s="145" t="s">
        <v>444</v>
      </c>
      <c r="H10" s="145" t="s">
        <v>445</v>
      </c>
      <c r="I10" s="146" t="s">
        <v>446</v>
      </c>
    </row>
    <row r="11" spans="2:9">
      <c r="B11" s="144" t="s">
        <v>453</v>
      </c>
      <c r="C11" s="154"/>
      <c r="D11" s="155">
        <v>0.2</v>
      </c>
      <c r="E11" s="155">
        <v>0.2</v>
      </c>
      <c r="F11" s="155">
        <v>0.2</v>
      </c>
      <c r="G11" s="155">
        <v>0.2</v>
      </c>
      <c r="H11" s="155">
        <v>0.2</v>
      </c>
      <c r="I11" s="156">
        <v>0.2</v>
      </c>
    </row>
    <row r="12" spans="2:9">
      <c r="B12" s="147" t="s">
        <v>454</v>
      </c>
      <c r="D12" s="149">
        <v>0.7</v>
      </c>
      <c r="E12" s="149">
        <v>0.7</v>
      </c>
      <c r="F12" s="149">
        <v>0.7</v>
      </c>
      <c r="G12" s="149">
        <v>0.7</v>
      </c>
      <c r="H12" s="149">
        <v>0.7</v>
      </c>
      <c r="I12" s="150">
        <v>0.7</v>
      </c>
    </row>
    <row r="13" spans="2:9" ht="17.25" customHeight="1" thickBot="1">
      <c r="B13" s="151" t="s">
        <v>455</v>
      </c>
      <c r="C13" s="157"/>
      <c r="D13" s="158">
        <v>0.1</v>
      </c>
      <c r="E13" s="158">
        <v>0.1</v>
      </c>
      <c r="F13" s="158">
        <v>0.1</v>
      </c>
      <c r="G13" s="158">
        <v>0.1</v>
      </c>
      <c r="H13" s="158">
        <v>0.1</v>
      </c>
      <c r="I13" s="159">
        <v>0.1</v>
      </c>
    </row>
    <row r="14" spans="2:9" ht="17.25" customHeight="1" thickBot="1">
      <c r="D14" s="143">
        <f t="shared" ref="D14:I14" si="1">SUM(D11:D13)</f>
        <v>0.99999999999999989</v>
      </c>
      <c r="E14" s="143">
        <f t="shared" si="1"/>
        <v>0.99999999999999989</v>
      </c>
      <c r="F14" s="143">
        <f t="shared" si="1"/>
        <v>0.99999999999999989</v>
      </c>
      <c r="G14" s="143">
        <f t="shared" si="1"/>
        <v>0.99999999999999989</v>
      </c>
      <c r="H14" s="143">
        <f t="shared" si="1"/>
        <v>0.99999999999999989</v>
      </c>
      <c r="I14" s="143">
        <f t="shared" si="1"/>
        <v>0.99999999999999989</v>
      </c>
    </row>
    <row r="15" spans="2:9" ht="17.25" customHeight="1" thickBot="1">
      <c r="B15" s="160" t="s">
        <v>456</v>
      </c>
      <c r="C15" s="154"/>
      <c r="D15" s="145" t="s">
        <v>441</v>
      </c>
      <c r="E15" s="145" t="s">
        <v>442</v>
      </c>
      <c r="F15" s="145" t="s">
        <v>443</v>
      </c>
      <c r="G15" s="145" t="s">
        <v>444</v>
      </c>
      <c r="H15" s="145" t="s">
        <v>445</v>
      </c>
      <c r="I15" s="146" t="s">
        <v>446</v>
      </c>
    </row>
    <row r="16" spans="2:9">
      <c r="B16" s="144" t="s">
        <v>453</v>
      </c>
      <c r="D16" s="155">
        <v>0.4</v>
      </c>
      <c r="E16" s="155">
        <v>0.3</v>
      </c>
      <c r="F16" s="155">
        <v>0.3</v>
      </c>
      <c r="G16" s="155">
        <v>0.1</v>
      </c>
      <c r="H16" s="155">
        <v>0.1</v>
      </c>
      <c r="I16" s="155">
        <v>0.1</v>
      </c>
    </row>
    <row r="17" spans="2:9">
      <c r="B17" s="147" t="s">
        <v>454</v>
      </c>
      <c r="D17" s="149">
        <v>0.5</v>
      </c>
      <c r="E17" s="149">
        <v>0.6</v>
      </c>
      <c r="F17" s="149">
        <v>0.6</v>
      </c>
      <c r="G17" s="149">
        <v>0.8</v>
      </c>
      <c r="H17" s="149">
        <v>0.8</v>
      </c>
      <c r="I17" s="149">
        <v>0.8</v>
      </c>
    </row>
    <row r="18" spans="2:9" ht="17.25" customHeight="1" thickBot="1">
      <c r="B18" s="151" t="s">
        <v>455</v>
      </c>
      <c r="C18" s="157"/>
      <c r="D18" s="158">
        <v>0.1</v>
      </c>
      <c r="E18" s="158">
        <v>0.1</v>
      </c>
      <c r="F18" s="158">
        <v>0.1</v>
      </c>
      <c r="G18" s="158">
        <v>0.1</v>
      </c>
      <c r="H18" s="158">
        <v>0.1</v>
      </c>
      <c r="I18" s="158">
        <v>0.1</v>
      </c>
    </row>
    <row r="22" spans="2:9">
      <c r="B22" s="161" t="s">
        <v>457</v>
      </c>
    </row>
    <row r="23" spans="2:9" ht="17.25" customHeight="1" thickBot="1">
      <c r="B23" s="143" t="s">
        <v>458</v>
      </c>
      <c r="C23" s="143" t="s">
        <v>459</v>
      </c>
    </row>
    <row r="24" spans="2:9">
      <c r="B24" s="162"/>
      <c r="C24" s="163" t="s">
        <v>453</v>
      </c>
      <c r="D24" s="163" t="s">
        <v>454</v>
      </c>
      <c r="E24" s="163" t="s">
        <v>455</v>
      </c>
      <c r="F24" s="575" t="s">
        <v>460</v>
      </c>
    </row>
    <row r="25" spans="2:9">
      <c r="B25" s="164" t="s">
        <v>461</v>
      </c>
      <c r="C25" s="165">
        <v>180.4</v>
      </c>
      <c r="D25" s="165">
        <v>150.69999999999999</v>
      </c>
      <c r="E25" s="165">
        <v>189.2</v>
      </c>
      <c r="F25" s="576"/>
    </row>
    <row r="26" spans="2:9">
      <c r="B26" s="166" t="s">
        <v>462</v>
      </c>
      <c r="C26" s="165">
        <v>175.1</v>
      </c>
      <c r="D26" s="165">
        <v>145.4</v>
      </c>
      <c r="E26" s="165">
        <v>183.9</v>
      </c>
      <c r="F26" s="576"/>
    </row>
    <row r="27" spans="2:9">
      <c r="B27" s="166" t="s">
        <v>463</v>
      </c>
      <c r="C27" s="165">
        <v>175.1</v>
      </c>
      <c r="D27" s="165">
        <v>145.4</v>
      </c>
      <c r="E27" s="165">
        <v>183.9</v>
      </c>
      <c r="F27" s="576"/>
    </row>
    <row r="28" spans="2:9">
      <c r="B28" s="166" t="s">
        <v>464</v>
      </c>
      <c r="C28" s="165">
        <v>169.8</v>
      </c>
      <c r="D28" s="165">
        <v>139.6</v>
      </c>
      <c r="E28" s="165">
        <v>178.3</v>
      </c>
      <c r="F28" s="576"/>
    </row>
    <row r="29" spans="2:9">
      <c r="B29" s="166" t="s">
        <v>465</v>
      </c>
      <c r="C29" s="165">
        <v>169.8</v>
      </c>
      <c r="D29" s="165">
        <v>139.6</v>
      </c>
      <c r="E29" s="165">
        <v>178.3</v>
      </c>
      <c r="F29" s="576"/>
    </row>
    <row r="30" spans="2:9">
      <c r="B30" s="166" t="s">
        <v>466</v>
      </c>
      <c r="C30" s="165">
        <v>164</v>
      </c>
      <c r="D30" s="165">
        <v>134</v>
      </c>
      <c r="E30" s="165">
        <v>173.4</v>
      </c>
      <c r="F30" s="576"/>
    </row>
    <row r="31" spans="2:9">
      <c r="B31" s="166" t="s">
        <v>467</v>
      </c>
      <c r="C31" s="165">
        <v>164</v>
      </c>
      <c r="D31" s="165">
        <v>134</v>
      </c>
      <c r="E31" s="165">
        <v>173.4</v>
      </c>
      <c r="F31" s="576"/>
    </row>
    <row r="32" spans="2:9">
      <c r="B32" s="166" t="s">
        <v>468</v>
      </c>
      <c r="C32" s="165">
        <v>150</v>
      </c>
      <c r="D32" s="165">
        <v>123</v>
      </c>
      <c r="E32" s="165">
        <v>165</v>
      </c>
      <c r="F32" s="576"/>
    </row>
    <row r="33" spans="2:17">
      <c r="B33" s="166" t="s">
        <v>469</v>
      </c>
      <c r="C33" s="165">
        <v>150</v>
      </c>
      <c r="D33" s="565">
        <v>123</v>
      </c>
      <c r="E33" s="165">
        <v>165</v>
      </c>
      <c r="F33" s="577"/>
    </row>
    <row r="34" spans="2:17">
      <c r="B34" s="167" t="s">
        <v>470</v>
      </c>
      <c r="C34" s="168">
        <v>90</v>
      </c>
      <c r="D34" s="168">
        <v>90</v>
      </c>
      <c r="E34" s="168">
        <v>90</v>
      </c>
      <c r="F34" s="578" t="s">
        <v>471</v>
      </c>
    </row>
    <row r="35" spans="2:17">
      <c r="B35" s="169" t="s">
        <v>472</v>
      </c>
      <c r="C35" s="168">
        <v>85</v>
      </c>
      <c r="D35" s="168">
        <v>85</v>
      </c>
      <c r="E35" s="168">
        <v>85</v>
      </c>
      <c r="F35" s="576"/>
    </row>
    <row r="36" spans="2:17">
      <c r="B36" s="169" t="s">
        <v>473</v>
      </c>
      <c r="C36" s="168">
        <v>80</v>
      </c>
      <c r="D36" s="168">
        <v>80</v>
      </c>
      <c r="E36" s="168">
        <v>80</v>
      </c>
      <c r="F36" s="576"/>
    </row>
    <row r="37" spans="2:17">
      <c r="B37" s="169" t="s">
        <v>474</v>
      </c>
      <c r="C37" s="168">
        <v>70</v>
      </c>
      <c r="D37" s="168">
        <v>70</v>
      </c>
      <c r="E37" s="168">
        <v>70</v>
      </c>
      <c r="F37" s="576"/>
    </row>
    <row r="38" spans="2:17">
      <c r="B38" s="169" t="s">
        <v>475</v>
      </c>
      <c r="C38" s="168">
        <v>60</v>
      </c>
      <c r="D38" s="168">
        <v>60</v>
      </c>
      <c r="E38" s="168">
        <v>60</v>
      </c>
      <c r="F38" s="576"/>
    </row>
    <row r="39" spans="2:17" ht="17.25" customHeight="1" thickBot="1">
      <c r="B39" s="170" t="s">
        <v>476</v>
      </c>
      <c r="C39" s="171">
        <v>60</v>
      </c>
      <c r="D39" s="171">
        <v>60</v>
      </c>
      <c r="E39" s="171">
        <v>60</v>
      </c>
      <c r="F39" s="577"/>
    </row>
    <row r="40" spans="2:17" ht="17.25" customHeight="1" thickBot="1"/>
    <row r="41" spans="2:17">
      <c r="B41" s="172" t="s">
        <v>477</v>
      </c>
      <c r="C41" s="173"/>
    </row>
    <row r="42" spans="2:17" ht="17.25" customHeight="1" thickBot="1">
      <c r="B42" s="151">
        <v>20</v>
      </c>
      <c r="C42" s="174" t="s">
        <v>478</v>
      </c>
    </row>
    <row r="44" spans="2:17">
      <c r="B44" s="143" t="s">
        <v>479</v>
      </c>
    </row>
    <row r="45" spans="2:17" ht="17.25" customHeight="1" thickBot="1">
      <c r="C45" s="579" t="s">
        <v>480</v>
      </c>
      <c r="D45" s="580"/>
      <c r="E45" s="581"/>
      <c r="F45" s="579" t="s">
        <v>481</v>
      </c>
      <c r="G45" s="580"/>
      <c r="H45" s="581"/>
      <c r="I45" s="579" t="s">
        <v>482</v>
      </c>
      <c r="J45" s="580"/>
      <c r="K45" s="581"/>
      <c r="L45" s="582" t="s">
        <v>312</v>
      </c>
      <c r="M45" s="583"/>
      <c r="N45" s="583"/>
      <c r="O45" s="573" t="s">
        <v>483</v>
      </c>
      <c r="P45" s="574"/>
      <c r="Q45" s="574"/>
    </row>
    <row r="46" spans="2:17">
      <c r="C46" s="168" t="s">
        <v>453</v>
      </c>
      <c r="D46" s="168" t="s">
        <v>454</v>
      </c>
      <c r="E46" s="168" t="s">
        <v>455</v>
      </c>
      <c r="F46" s="168" t="s">
        <v>453</v>
      </c>
      <c r="G46" s="168" t="s">
        <v>454</v>
      </c>
      <c r="H46" s="168" t="s">
        <v>455</v>
      </c>
      <c r="I46" s="168" t="s">
        <v>453</v>
      </c>
      <c r="J46" s="168" t="s">
        <v>454</v>
      </c>
      <c r="K46" s="168" t="s">
        <v>455</v>
      </c>
      <c r="L46" s="168" t="s">
        <v>453</v>
      </c>
      <c r="M46" s="168" t="s">
        <v>454</v>
      </c>
      <c r="N46" s="175" t="s">
        <v>455</v>
      </c>
      <c r="O46" s="176" t="s">
        <v>453</v>
      </c>
      <c r="P46" s="177" t="s">
        <v>454</v>
      </c>
      <c r="Q46" s="178" t="s">
        <v>455</v>
      </c>
    </row>
    <row r="47" spans="2:17">
      <c r="B47" s="179" t="s">
        <v>470</v>
      </c>
      <c r="C47" s="168">
        <v>0.5</v>
      </c>
      <c r="D47" s="168">
        <v>0.4</v>
      </c>
      <c r="E47" s="168">
        <v>0.4</v>
      </c>
      <c r="F47" s="168">
        <v>0.1</v>
      </c>
      <c r="G47" s="168">
        <v>0.3</v>
      </c>
      <c r="H47" s="168">
        <v>0.2</v>
      </c>
      <c r="I47" s="168"/>
      <c r="J47" s="168"/>
      <c r="K47" s="168"/>
      <c r="L47" s="168">
        <f t="shared" ref="L47:N52" si="2">1-C47-F47</f>
        <v>0.4</v>
      </c>
      <c r="M47" s="168">
        <f t="shared" si="2"/>
        <v>0.3</v>
      </c>
      <c r="N47" s="175">
        <f t="shared" si="2"/>
        <v>0.39999999999999997</v>
      </c>
      <c r="O47" s="363" t="str">
        <f t="shared" ref="O47:P52" si="3">IF(SUM(C47,F47,I47,L47)=1, "Yes", "No")</f>
        <v>Yes</v>
      </c>
      <c r="P47" s="364" t="str">
        <f t="shared" si="3"/>
        <v>Yes</v>
      </c>
      <c r="Q47" s="180" t="str">
        <f t="shared" ref="Q47:Q52" si="4">IF(SUM(B47,E47,H47,K47,N47)=1, "Yes", "No")</f>
        <v>Yes</v>
      </c>
    </row>
    <row r="48" spans="2:17">
      <c r="B48" s="168" t="s">
        <v>472</v>
      </c>
      <c r="C48" s="168">
        <v>0.1</v>
      </c>
      <c r="D48" s="168">
        <v>0.1</v>
      </c>
      <c r="E48" s="168">
        <v>0.1</v>
      </c>
      <c r="F48" s="168">
        <v>0.1</v>
      </c>
      <c r="G48" s="168">
        <v>0.3</v>
      </c>
      <c r="H48" s="168">
        <v>0.2</v>
      </c>
      <c r="I48" s="168"/>
      <c r="J48" s="168"/>
      <c r="K48" s="168"/>
      <c r="L48" s="168">
        <f t="shared" si="2"/>
        <v>0.8</v>
      </c>
      <c r="M48" s="168">
        <f t="shared" si="2"/>
        <v>0.60000000000000009</v>
      </c>
      <c r="N48" s="175">
        <f t="shared" si="2"/>
        <v>0.7</v>
      </c>
      <c r="O48" s="363" t="str">
        <f t="shared" si="3"/>
        <v>Yes</v>
      </c>
      <c r="P48" s="364" t="str">
        <f t="shared" si="3"/>
        <v>Yes</v>
      </c>
      <c r="Q48" s="180" t="str">
        <f t="shared" si="4"/>
        <v>Yes</v>
      </c>
    </row>
    <row r="49" spans="2:17">
      <c r="B49" s="168" t="s">
        <v>473</v>
      </c>
      <c r="C49" s="168">
        <v>0</v>
      </c>
      <c r="D49" s="168"/>
      <c r="E49" s="168"/>
      <c r="F49" s="168">
        <v>0.1</v>
      </c>
      <c r="G49" s="168">
        <v>0.3</v>
      </c>
      <c r="H49" s="168">
        <v>0.2</v>
      </c>
      <c r="I49" s="168"/>
      <c r="J49" s="168"/>
      <c r="K49" s="168"/>
      <c r="L49" s="168">
        <f t="shared" si="2"/>
        <v>0.9</v>
      </c>
      <c r="M49" s="168">
        <f t="shared" si="2"/>
        <v>0.7</v>
      </c>
      <c r="N49" s="175">
        <f t="shared" si="2"/>
        <v>0.8</v>
      </c>
      <c r="O49" s="363" t="str">
        <f t="shared" si="3"/>
        <v>Yes</v>
      </c>
      <c r="P49" s="364" t="str">
        <f t="shared" si="3"/>
        <v>Yes</v>
      </c>
      <c r="Q49" s="180" t="str">
        <f t="shared" si="4"/>
        <v>Yes</v>
      </c>
    </row>
    <row r="50" spans="2:17">
      <c r="B50" s="168" t="s">
        <v>474</v>
      </c>
      <c r="C50" s="168">
        <v>0</v>
      </c>
      <c r="D50" s="168"/>
      <c r="E50" s="168"/>
      <c r="F50" s="168">
        <v>0.1</v>
      </c>
      <c r="G50" s="168">
        <v>0.3</v>
      </c>
      <c r="H50" s="168">
        <v>0.2</v>
      </c>
      <c r="I50" s="168"/>
      <c r="J50" s="168"/>
      <c r="K50" s="168"/>
      <c r="L50" s="168">
        <f t="shared" si="2"/>
        <v>0.9</v>
      </c>
      <c r="M50" s="168">
        <f t="shared" si="2"/>
        <v>0.7</v>
      </c>
      <c r="N50" s="175">
        <f t="shared" si="2"/>
        <v>0.8</v>
      </c>
      <c r="O50" s="363" t="str">
        <f t="shared" si="3"/>
        <v>Yes</v>
      </c>
      <c r="P50" s="364" t="str">
        <f t="shared" si="3"/>
        <v>Yes</v>
      </c>
      <c r="Q50" s="180" t="str">
        <f t="shared" si="4"/>
        <v>Yes</v>
      </c>
    </row>
    <row r="51" spans="2:17">
      <c r="B51" s="168" t="s">
        <v>475</v>
      </c>
      <c r="C51" s="168"/>
      <c r="D51" s="168"/>
      <c r="E51" s="168"/>
      <c r="F51" s="168">
        <v>0.1</v>
      </c>
      <c r="G51" s="168">
        <v>0.3</v>
      </c>
      <c r="H51" s="168">
        <v>0.2</v>
      </c>
      <c r="I51" s="168"/>
      <c r="J51" s="168"/>
      <c r="K51" s="168"/>
      <c r="L51" s="168">
        <f t="shared" si="2"/>
        <v>0.9</v>
      </c>
      <c r="M51" s="168">
        <f t="shared" si="2"/>
        <v>0.7</v>
      </c>
      <c r="N51" s="175">
        <f t="shared" si="2"/>
        <v>0.8</v>
      </c>
      <c r="O51" s="363" t="str">
        <f t="shared" si="3"/>
        <v>Yes</v>
      </c>
      <c r="P51" s="364" t="str">
        <f t="shared" si="3"/>
        <v>Yes</v>
      </c>
      <c r="Q51" s="180" t="str">
        <f t="shared" si="4"/>
        <v>Yes</v>
      </c>
    </row>
    <row r="52" spans="2:17" ht="17.25" customHeight="1" thickBot="1">
      <c r="B52" s="168" t="s">
        <v>476</v>
      </c>
      <c r="C52" s="168"/>
      <c r="D52" s="168"/>
      <c r="E52" s="168"/>
      <c r="F52" s="168">
        <v>0.1</v>
      </c>
      <c r="G52" s="168">
        <v>0.3</v>
      </c>
      <c r="H52" s="168">
        <v>0.2</v>
      </c>
      <c r="I52" s="168"/>
      <c r="J52" s="168"/>
      <c r="K52" s="168"/>
      <c r="L52" s="168">
        <f t="shared" si="2"/>
        <v>0.9</v>
      </c>
      <c r="M52" s="168">
        <f t="shared" si="2"/>
        <v>0.7</v>
      </c>
      <c r="N52" s="175">
        <f t="shared" si="2"/>
        <v>0.8</v>
      </c>
      <c r="O52" s="365" t="str">
        <f t="shared" si="3"/>
        <v>Yes</v>
      </c>
      <c r="P52" s="366" t="str">
        <f t="shared" si="3"/>
        <v>Yes</v>
      </c>
      <c r="Q52" s="181" t="str">
        <f t="shared" si="4"/>
        <v>Yes</v>
      </c>
    </row>
    <row r="53" spans="2:17" ht="17.25" customHeight="1" thickBot="1"/>
    <row r="54" spans="2:17" ht="17.25" customHeight="1" thickBot="1">
      <c r="B54" s="203" t="s">
        <v>484</v>
      </c>
      <c r="C54" s="182">
        <v>3.5</v>
      </c>
    </row>
    <row r="57" spans="2:17" ht="17.25" customHeight="1" thickBot="1">
      <c r="B57" s="143" t="s">
        <v>485</v>
      </c>
    </row>
    <row r="58" spans="2:17" ht="17.25" customHeight="1" thickBot="1">
      <c r="B58" s="183">
        <v>2030</v>
      </c>
      <c r="C58" s="184">
        <v>0.2</v>
      </c>
    </row>
    <row r="59" spans="2:17" ht="17.25" customHeight="1" thickBot="1">
      <c r="B59" s="143">
        <v>2035</v>
      </c>
      <c r="C59" s="184">
        <v>0.5</v>
      </c>
    </row>
    <row r="60" spans="2:17" ht="17.25" customHeight="1" thickBot="1">
      <c r="B60" s="143">
        <v>2040</v>
      </c>
      <c r="C60" s="184">
        <v>0.6</v>
      </c>
    </row>
    <row r="61" spans="2:17" ht="17.25" customHeight="1" thickBot="1">
      <c r="B61" s="143">
        <v>2045</v>
      </c>
      <c r="C61" s="184">
        <v>0.8</v>
      </c>
    </row>
    <row r="62" spans="2:17" ht="17.25" customHeight="1" thickBot="1">
      <c r="B62" s="143">
        <v>2050</v>
      </c>
      <c r="C62" s="185">
        <v>1</v>
      </c>
    </row>
  </sheetData>
  <mergeCells count="7">
    <mergeCell ref="O45:Q45"/>
    <mergeCell ref="F24:F33"/>
    <mergeCell ref="F34:F39"/>
    <mergeCell ref="C45:E45"/>
    <mergeCell ref="F45:H45"/>
    <mergeCell ref="I45:K45"/>
    <mergeCell ref="L45:N45"/>
  </mergeCells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9" tint="-0.499984740745262"/>
  </sheetPr>
  <dimension ref="B2:N102"/>
  <sheetViews>
    <sheetView topLeftCell="G45" zoomScale="85" zoomScaleNormal="85" workbookViewId="0">
      <selection activeCell="J21" sqref="J21"/>
    </sheetView>
  </sheetViews>
  <sheetFormatPr defaultColWidth="8.875" defaultRowHeight="16.5"/>
  <cols>
    <col min="1" max="1" width="65.375" style="143" customWidth="1"/>
    <col min="2" max="2" width="24.625" style="143" customWidth="1"/>
    <col min="3" max="3" width="13" style="143" bestFit="1" customWidth="1"/>
    <col min="4" max="9" width="25.625" style="143" customWidth="1"/>
    <col min="10" max="14" width="15.625" style="143" customWidth="1"/>
    <col min="15" max="16" width="8.875" style="143" customWidth="1"/>
    <col min="17" max="16384" width="8.875" style="143"/>
  </cols>
  <sheetData>
    <row r="2" spans="2:9" ht="17.25" customHeight="1" thickBot="1"/>
    <row r="3" spans="2:9">
      <c r="B3" s="144"/>
      <c r="C3" s="145" t="s">
        <v>440</v>
      </c>
      <c r="D3" s="145" t="s">
        <v>441</v>
      </c>
      <c r="E3" s="145" t="s">
        <v>442</v>
      </c>
      <c r="F3" s="145" t="s">
        <v>443</v>
      </c>
      <c r="G3" s="145" t="s">
        <v>444</v>
      </c>
      <c r="H3" s="145" t="s">
        <v>445</v>
      </c>
      <c r="I3" s="146" t="s">
        <v>446</v>
      </c>
    </row>
    <row r="4" spans="2:9">
      <c r="B4" s="570" t="s">
        <v>783</v>
      </c>
      <c r="C4" s="571">
        <v>37.5</v>
      </c>
      <c r="D4" s="571">
        <v>35.9</v>
      </c>
      <c r="E4" s="571">
        <v>34</v>
      </c>
      <c r="F4" s="571">
        <v>31.5</v>
      </c>
      <c r="G4" s="571">
        <v>28.7</v>
      </c>
      <c r="H4" s="571">
        <v>26.6</v>
      </c>
      <c r="I4" s="571">
        <v>24.5</v>
      </c>
    </row>
    <row r="5" spans="2:9">
      <c r="B5" s="147" t="s">
        <v>782</v>
      </c>
      <c r="C5" s="149">
        <v>66.599999999999994</v>
      </c>
      <c r="D5" s="149">
        <v>67</v>
      </c>
      <c r="E5" s="149">
        <v>68</v>
      </c>
      <c r="F5" s="149">
        <v>71</v>
      </c>
      <c r="G5" s="149">
        <v>74</v>
      </c>
      <c r="H5" s="149">
        <v>77</v>
      </c>
      <c r="I5" s="150">
        <v>80</v>
      </c>
    </row>
    <row r="6" spans="2:9">
      <c r="B6" s="147" t="s">
        <v>548</v>
      </c>
      <c r="C6" s="360">
        <f t="shared" ref="C6:I6" si="0">C4*10^6*C5/100</f>
        <v>24975000</v>
      </c>
      <c r="D6" s="360">
        <f t="shared" si="0"/>
        <v>24053000</v>
      </c>
      <c r="E6" s="360">
        <f t="shared" si="0"/>
        <v>23120000</v>
      </c>
      <c r="F6" s="360">
        <f t="shared" si="0"/>
        <v>22365000</v>
      </c>
      <c r="G6" s="360">
        <f t="shared" si="0"/>
        <v>21238000</v>
      </c>
      <c r="H6" s="360">
        <f t="shared" si="0"/>
        <v>20482000</v>
      </c>
      <c r="I6" s="368">
        <f t="shared" si="0"/>
        <v>19600000</v>
      </c>
    </row>
    <row r="7" spans="2:9">
      <c r="B7" s="147"/>
      <c r="I7" s="148"/>
    </row>
    <row r="8" spans="2:9">
      <c r="B8" s="147" t="s">
        <v>549</v>
      </c>
      <c r="C8" s="550">
        <v>32.6</v>
      </c>
      <c r="D8" s="549">
        <v>34</v>
      </c>
      <c r="E8" s="549">
        <v>35</v>
      </c>
      <c r="F8" s="549">
        <v>36</v>
      </c>
      <c r="G8" s="549">
        <v>37</v>
      </c>
      <c r="H8" s="549">
        <v>38</v>
      </c>
      <c r="I8" s="549">
        <v>39</v>
      </c>
    </row>
    <row r="9" spans="2:9" ht="17.25" customHeight="1" thickBot="1">
      <c r="B9" s="151" t="s">
        <v>550</v>
      </c>
      <c r="C9" s="358">
        <v>814626300</v>
      </c>
      <c r="D9" s="358">
        <f t="shared" ref="D9:I9" si="1">D6*D8</f>
        <v>817802000</v>
      </c>
      <c r="E9" s="358">
        <f t="shared" si="1"/>
        <v>809200000</v>
      </c>
      <c r="F9" s="358">
        <f t="shared" si="1"/>
        <v>805140000</v>
      </c>
      <c r="G9" s="358">
        <f t="shared" si="1"/>
        <v>785806000</v>
      </c>
      <c r="H9" s="358">
        <f t="shared" si="1"/>
        <v>778316000</v>
      </c>
      <c r="I9" s="359">
        <f t="shared" si="1"/>
        <v>764400000</v>
      </c>
    </row>
    <row r="10" spans="2:9">
      <c r="B10" s="147"/>
      <c r="C10" s="360"/>
      <c r="D10" s="360"/>
      <c r="E10" s="360"/>
      <c r="F10" s="360"/>
      <c r="G10" s="360"/>
      <c r="H10" s="360"/>
      <c r="I10" s="360"/>
    </row>
    <row r="11" spans="2:9">
      <c r="B11" s="147" t="s">
        <v>551</v>
      </c>
      <c r="C11" s="568">
        <v>0.03</v>
      </c>
      <c r="D11" s="360"/>
      <c r="E11" s="360"/>
      <c r="F11" s="360"/>
      <c r="G11" s="360"/>
      <c r="H11" s="360"/>
      <c r="I11" s="360"/>
    </row>
    <row r="12" spans="2:9">
      <c r="B12" s="147"/>
      <c r="C12" s="224"/>
      <c r="D12" s="360"/>
      <c r="E12" s="360"/>
      <c r="F12" s="360"/>
      <c r="G12" s="360"/>
      <c r="H12" s="360"/>
      <c r="I12" s="360"/>
    </row>
    <row r="13" spans="2:9">
      <c r="B13" s="147" t="s">
        <v>552</v>
      </c>
      <c r="C13" s="360" t="s">
        <v>458</v>
      </c>
      <c r="D13" s="360"/>
      <c r="E13" s="360"/>
      <c r="F13" s="360"/>
      <c r="G13" s="360"/>
      <c r="H13" s="360"/>
      <c r="I13" s="360"/>
    </row>
    <row r="14" spans="2:9" ht="17.25" customHeight="1" thickBot="1">
      <c r="B14" s="143" t="s">
        <v>458</v>
      </c>
      <c r="F14" s="360"/>
      <c r="G14" s="360"/>
      <c r="H14" s="360"/>
      <c r="I14" s="360"/>
    </row>
    <row r="15" spans="2:9">
      <c r="B15" s="144"/>
      <c r="C15" s="154" t="s">
        <v>297</v>
      </c>
      <c r="D15" s="154" t="s">
        <v>553</v>
      </c>
      <c r="E15" s="173" t="s">
        <v>554</v>
      </c>
      <c r="F15" s="360"/>
      <c r="G15" s="360"/>
      <c r="H15" s="360"/>
      <c r="I15" s="360"/>
    </row>
    <row r="16" spans="2:9">
      <c r="B16" s="147">
        <v>2020</v>
      </c>
      <c r="C16" s="551">
        <f>Non_residential_building!$M$95</f>
        <v>299.62923248249484</v>
      </c>
      <c r="D16" s="551">
        <v>162.99633042372909</v>
      </c>
      <c r="E16" s="551">
        <v>136.63290205876569</v>
      </c>
      <c r="F16" s="360"/>
      <c r="G16" s="360"/>
      <c r="H16" s="360"/>
      <c r="I16" s="360"/>
    </row>
    <row r="17" spans="2:14">
      <c r="B17" s="147">
        <v>2025</v>
      </c>
      <c r="C17" s="549">
        <v>200</v>
      </c>
      <c r="D17" s="549">
        <v>70</v>
      </c>
      <c r="E17" s="549">
        <f t="shared" ref="E17:E22" si="2">C17-D17</f>
        <v>130</v>
      </c>
      <c r="F17" s="360"/>
      <c r="G17" s="360"/>
      <c r="H17" s="360"/>
      <c r="I17" s="360"/>
    </row>
    <row r="18" spans="2:14">
      <c r="B18" s="147">
        <v>2030</v>
      </c>
      <c r="C18" s="549">
        <v>180</v>
      </c>
      <c r="D18" s="549">
        <v>65</v>
      </c>
      <c r="E18" s="549">
        <f t="shared" si="2"/>
        <v>115</v>
      </c>
      <c r="F18" s="360"/>
      <c r="G18" s="360"/>
      <c r="H18" s="360"/>
      <c r="I18" s="360"/>
    </row>
    <row r="19" spans="2:14">
      <c r="B19" s="147">
        <v>2035</v>
      </c>
      <c r="C19" s="549">
        <v>160</v>
      </c>
      <c r="D19" s="549">
        <v>55</v>
      </c>
      <c r="E19" s="549">
        <f t="shared" si="2"/>
        <v>105</v>
      </c>
      <c r="F19" s="360"/>
      <c r="G19" s="360"/>
      <c r="H19" s="360"/>
      <c r="I19" s="360"/>
    </row>
    <row r="20" spans="2:14">
      <c r="B20" s="147">
        <v>2040</v>
      </c>
      <c r="C20" s="549">
        <v>140</v>
      </c>
      <c r="D20" s="549">
        <v>45</v>
      </c>
      <c r="E20" s="549">
        <f t="shared" si="2"/>
        <v>95</v>
      </c>
      <c r="F20" s="360"/>
      <c r="G20" s="360"/>
      <c r="H20" s="360"/>
      <c r="I20" s="360"/>
    </row>
    <row r="21" spans="2:14">
      <c r="B21" s="147">
        <v>2045</v>
      </c>
      <c r="C21" s="549">
        <v>120</v>
      </c>
      <c r="D21" s="549">
        <v>35</v>
      </c>
      <c r="E21" s="549">
        <f t="shared" si="2"/>
        <v>85</v>
      </c>
      <c r="F21" s="360"/>
      <c r="G21" s="360"/>
      <c r="H21" s="360"/>
      <c r="I21" s="360"/>
    </row>
    <row r="22" spans="2:14" ht="17.25" customHeight="1" thickBot="1">
      <c r="B22" s="151">
        <v>2050</v>
      </c>
      <c r="C22" s="549">
        <v>100</v>
      </c>
      <c r="D22" s="549">
        <v>35</v>
      </c>
      <c r="E22" s="549">
        <f t="shared" si="2"/>
        <v>65</v>
      </c>
      <c r="F22" s="360"/>
      <c r="G22" s="360"/>
      <c r="H22" s="360"/>
      <c r="I22" s="360"/>
    </row>
    <row r="23" spans="2:14">
      <c r="B23" s="147"/>
      <c r="C23" s="360"/>
      <c r="D23" s="360"/>
      <c r="E23" s="360"/>
      <c r="F23" s="360"/>
      <c r="G23" s="360"/>
      <c r="H23" s="360"/>
      <c r="I23" s="360"/>
    </row>
    <row r="24" spans="2:14">
      <c r="B24" s="147"/>
      <c r="C24" s="360"/>
      <c r="D24" s="360"/>
      <c r="E24" s="360"/>
      <c r="F24" s="360"/>
      <c r="G24" s="360"/>
      <c r="H24" s="360"/>
      <c r="I24" s="360"/>
    </row>
    <row r="25" spans="2:14">
      <c r="B25" s="147"/>
      <c r="C25" s="360"/>
      <c r="D25" s="360"/>
      <c r="E25" s="360"/>
      <c r="F25" s="360"/>
      <c r="G25" s="360"/>
      <c r="H25" s="360"/>
      <c r="I25" s="360"/>
    </row>
    <row r="26" spans="2:14">
      <c r="B26" s="147"/>
      <c r="C26" s="360"/>
      <c r="D26" s="360"/>
      <c r="E26" s="360"/>
      <c r="F26" s="360"/>
      <c r="G26" s="360"/>
      <c r="H26" s="360"/>
      <c r="I26" s="360"/>
    </row>
    <row r="27" spans="2:14">
      <c r="B27" s="147" t="s">
        <v>555</v>
      </c>
      <c r="C27" s="360"/>
      <c r="D27" s="360"/>
      <c r="E27" s="360"/>
      <c r="F27" s="360"/>
      <c r="G27" s="360"/>
      <c r="H27" s="360"/>
      <c r="I27" s="360"/>
    </row>
    <row r="28" spans="2:14">
      <c r="B28" s="147" t="s">
        <v>556</v>
      </c>
      <c r="C28" s="225" t="s">
        <v>557</v>
      </c>
      <c r="D28" s="360"/>
      <c r="E28" s="360" t="s">
        <v>558</v>
      </c>
      <c r="F28" s="360"/>
      <c r="G28" s="360" t="s">
        <v>559</v>
      </c>
      <c r="H28" s="360"/>
      <c r="I28" s="360" t="s">
        <v>560</v>
      </c>
      <c r="K28" s="143" t="s">
        <v>561</v>
      </c>
      <c r="M28" s="143" t="s">
        <v>476</v>
      </c>
    </row>
    <row r="29" spans="2:14">
      <c r="B29" s="147"/>
      <c r="C29" s="360" t="s">
        <v>562</v>
      </c>
      <c r="D29" s="360" t="s">
        <v>563</v>
      </c>
      <c r="E29" s="360" t="s">
        <v>562</v>
      </c>
      <c r="F29" s="360" t="s">
        <v>563</v>
      </c>
      <c r="G29" s="360" t="s">
        <v>562</v>
      </c>
      <c r="H29" s="360" t="s">
        <v>563</v>
      </c>
      <c r="I29" s="360" t="s">
        <v>562</v>
      </c>
      <c r="J29" s="360" t="s">
        <v>563</v>
      </c>
      <c r="K29" s="360" t="s">
        <v>562</v>
      </c>
      <c r="L29" s="360" t="s">
        <v>563</v>
      </c>
      <c r="M29" s="360" t="s">
        <v>562</v>
      </c>
      <c r="N29" s="360" t="s">
        <v>563</v>
      </c>
    </row>
    <row r="30" spans="2:14">
      <c r="B30" s="226" t="s">
        <v>215</v>
      </c>
      <c r="C30" s="227">
        <v>0.2</v>
      </c>
      <c r="D30" s="227">
        <v>0.2</v>
      </c>
      <c r="E30" s="227">
        <v>0.3</v>
      </c>
      <c r="F30" s="227">
        <v>0.3</v>
      </c>
      <c r="G30" s="227">
        <v>0.3</v>
      </c>
      <c r="H30" s="227">
        <v>0.3</v>
      </c>
      <c r="I30" s="227">
        <v>0.3</v>
      </c>
      <c r="J30" s="227">
        <v>0.3</v>
      </c>
      <c r="K30" s="227">
        <v>0.5</v>
      </c>
      <c r="L30" s="227">
        <v>0.5</v>
      </c>
      <c r="M30" s="227">
        <v>1</v>
      </c>
      <c r="N30" s="227">
        <v>1</v>
      </c>
    </row>
    <row r="31" spans="2:14">
      <c r="B31" s="226" t="s">
        <v>293</v>
      </c>
      <c r="C31" s="227">
        <v>0.2</v>
      </c>
      <c r="D31" s="227">
        <v>0.2</v>
      </c>
      <c r="E31" s="227">
        <v>0.3</v>
      </c>
      <c r="F31" s="227">
        <v>0.3</v>
      </c>
      <c r="G31" s="227">
        <v>0.3</v>
      </c>
      <c r="H31" s="227">
        <v>0.3</v>
      </c>
      <c r="I31" s="227">
        <v>0.4</v>
      </c>
      <c r="J31" s="227">
        <v>0.4</v>
      </c>
      <c r="K31" s="227">
        <v>0.5</v>
      </c>
      <c r="L31" s="227">
        <v>0.5</v>
      </c>
      <c r="M31" s="227">
        <v>1</v>
      </c>
      <c r="N31" s="227">
        <v>1</v>
      </c>
    </row>
    <row r="32" spans="2:14">
      <c r="B32" s="226" t="s">
        <v>564</v>
      </c>
      <c r="C32" s="227">
        <v>0</v>
      </c>
      <c r="D32" s="227">
        <v>0.2</v>
      </c>
      <c r="E32" s="227">
        <v>0.2</v>
      </c>
      <c r="F32" s="227">
        <v>0.2</v>
      </c>
      <c r="G32" s="227">
        <v>0.2</v>
      </c>
      <c r="H32" s="227">
        <v>0.2</v>
      </c>
      <c r="I32" s="227">
        <v>0.35</v>
      </c>
      <c r="J32" s="227">
        <v>0.35</v>
      </c>
      <c r="K32" s="227">
        <v>0.5</v>
      </c>
      <c r="L32" s="227">
        <v>0.5</v>
      </c>
      <c r="M32" s="227">
        <v>1</v>
      </c>
      <c r="N32" s="227">
        <v>1</v>
      </c>
    </row>
    <row r="33" spans="2:14">
      <c r="B33" s="213" t="s">
        <v>407</v>
      </c>
      <c r="C33" s="228">
        <v>0.2</v>
      </c>
      <c r="D33" s="564">
        <v>0.05</v>
      </c>
      <c r="E33" s="228">
        <v>0.2</v>
      </c>
      <c r="F33" s="228">
        <v>0.1</v>
      </c>
      <c r="G33" s="228">
        <v>0.2</v>
      </c>
      <c r="H33" s="228">
        <v>0.1</v>
      </c>
      <c r="I33" s="228">
        <v>0.2</v>
      </c>
      <c r="J33" s="228">
        <v>0.1</v>
      </c>
      <c r="K33" s="228">
        <v>0.3</v>
      </c>
      <c r="L33" s="228">
        <v>0.1</v>
      </c>
      <c r="M33" s="228">
        <v>0.3</v>
      </c>
      <c r="N33" s="228">
        <v>0.1</v>
      </c>
    </row>
    <row r="34" spans="2:14">
      <c r="B34" s="213" t="s">
        <v>351</v>
      </c>
      <c r="C34" s="228">
        <f t="shared" ref="C34:N34" si="3">1-C33</f>
        <v>0.8</v>
      </c>
      <c r="D34" s="228">
        <f t="shared" si="3"/>
        <v>0.95</v>
      </c>
      <c r="E34" s="228">
        <f t="shared" si="3"/>
        <v>0.8</v>
      </c>
      <c r="F34" s="228">
        <f t="shared" si="3"/>
        <v>0.9</v>
      </c>
      <c r="G34" s="228">
        <f t="shared" si="3"/>
        <v>0.8</v>
      </c>
      <c r="H34" s="228">
        <f t="shared" si="3"/>
        <v>0.9</v>
      </c>
      <c r="I34" s="228">
        <f t="shared" si="3"/>
        <v>0.8</v>
      </c>
      <c r="J34" s="228">
        <f t="shared" si="3"/>
        <v>0.9</v>
      </c>
      <c r="K34" s="228">
        <f t="shared" si="3"/>
        <v>0.7</v>
      </c>
      <c r="L34" s="228">
        <f t="shared" si="3"/>
        <v>0.9</v>
      </c>
      <c r="M34" s="228">
        <f t="shared" si="3"/>
        <v>0.7</v>
      </c>
      <c r="N34" s="228">
        <f t="shared" si="3"/>
        <v>0.9</v>
      </c>
    </row>
    <row r="35" spans="2:14">
      <c r="B35" s="143" t="s">
        <v>408</v>
      </c>
      <c r="E35" s="360"/>
      <c r="F35" s="360"/>
      <c r="G35" s="360"/>
      <c r="H35" s="360"/>
      <c r="I35" s="360"/>
    </row>
    <row r="36" spans="2:14">
      <c r="B36" s="147"/>
      <c r="C36" s="360"/>
      <c r="D36" s="360"/>
      <c r="E36" s="360"/>
      <c r="F36" s="360"/>
      <c r="G36" s="360"/>
      <c r="H36" s="360"/>
      <c r="I36" s="360"/>
    </row>
    <row r="37" spans="2:14">
      <c r="B37" s="147"/>
      <c r="C37" s="360"/>
      <c r="D37" s="360"/>
      <c r="E37" s="360"/>
      <c r="F37" s="360"/>
      <c r="G37" s="360"/>
      <c r="H37" s="360"/>
      <c r="I37" s="360"/>
    </row>
    <row r="38" spans="2:14">
      <c r="B38" s="147" t="s">
        <v>565</v>
      </c>
      <c r="C38" s="360"/>
      <c r="D38" s="360"/>
      <c r="E38" s="360"/>
      <c r="F38" s="360"/>
      <c r="G38" s="360"/>
      <c r="H38" s="360"/>
      <c r="I38" s="360"/>
    </row>
    <row r="39" spans="2:14">
      <c r="B39" s="147" t="s">
        <v>566</v>
      </c>
      <c r="C39" s="568">
        <v>0.5</v>
      </c>
      <c r="D39" s="360"/>
      <c r="E39" s="360"/>
      <c r="F39" s="360"/>
      <c r="G39" s="360"/>
      <c r="H39" s="360"/>
      <c r="I39" s="360"/>
    </row>
    <row r="40" spans="2:14">
      <c r="B40" s="147"/>
      <c r="C40" s="360"/>
      <c r="D40" s="360"/>
      <c r="E40" s="360"/>
      <c r="F40" s="360"/>
      <c r="G40" s="360"/>
      <c r="H40" s="360"/>
      <c r="I40" s="360"/>
    </row>
    <row r="41" spans="2:14">
      <c r="B41" s="147"/>
      <c r="C41" s="360"/>
      <c r="D41" s="360"/>
      <c r="E41" s="360"/>
      <c r="F41" s="360"/>
      <c r="G41" s="360"/>
      <c r="H41" s="360"/>
      <c r="I41" s="360"/>
    </row>
    <row r="42" spans="2:14">
      <c r="B42" s="147" t="s">
        <v>567</v>
      </c>
      <c r="C42" s="360"/>
      <c r="D42" s="360"/>
      <c r="E42" s="360"/>
      <c r="F42" s="360"/>
      <c r="G42" s="360"/>
      <c r="H42" s="360"/>
      <c r="I42" s="360"/>
    </row>
    <row r="43" spans="2:14">
      <c r="B43" s="147" t="s">
        <v>568</v>
      </c>
      <c r="C43" s="568">
        <v>0.4</v>
      </c>
      <c r="D43" s="360"/>
      <c r="E43" s="360"/>
      <c r="F43" s="360"/>
      <c r="G43" s="360"/>
      <c r="H43" s="360"/>
      <c r="I43" s="360"/>
    </row>
    <row r="44" spans="2:14">
      <c r="B44" s="147"/>
      <c r="C44" s="360"/>
      <c r="D44" s="360"/>
      <c r="E44" s="360"/>
      <c r="F44" s="360"/>
      <c r="G44" s="360"/>
      <c r="H44" s="360"/>
      <c r="I44" s="360"/>
    </row>
    <row r="45" spans="2:14">
      <c r="B45" s="147"/>
      <c r="C45" s="360"/>
      <c r="D45" s="360"/>
      <c r="E45" s="360"/>
      <c r="F45" s="360"/>
      <c r="G45" s="360"/>
      <c r="H45" s="360"/>
      <c r="I45" s="360"/>
    </row>
    <row r="46" spans="2:14">
      <c r="B46" s="147"/>
      <c r="C46" s="360"/>
      <c r="D46" s="360"/>
      <c r="E46" s="360"/>
      <c r="F46" s="360"/>
      <c r="G46" s="360"/>
      <c r="H46" s="360"/>
      <c r="I46" s="360"/>
    </row>
    <row r="47" spans="2:14">
      <c r="B47" s="147"/>
      <c r="C47" s="360"/>
      <c r="D47" s="360"/>
      <c r="E47" s="360"/>
      <c r="F47" s="360"/>
      <c r="G47" s="360"/>
      <c r="H47" s="360"/>
      <c r="I47" s="360"/>
    </row>
    <row r="48" spans="2:14">
      <c r="B48" s="147"/>
      <c r="C48" s="360"/>
      <c r="D48" s="360"/>
      <c r="E48" s="360"/>
      <c r="F48" s="360"/>
      <c r="G48" s="360"/>
      <c r="H48" s="360"/>
      <c r="I48" s="360"/>
    </row>
    <row r="49" spans="2:9">
      <c r="B49" s="147"/>
      <c r="C49" s="360"/>
      <c r="D49" s="360"/>
      <c r="E49" s="360"/>
      <c r="F49" s="360"/>
      <c r="G49" s="360"/>
      <c r="H49" s="360"/>
      <c r="I49" s="360"/>
    </row>
    <row r="50" spans="2:9">
      <c r="B50" s="147"/>
      <c r="C50" s="360"/>
      <c r="D50" s="360"/>
      <c r="E50" s="360"/>
      <c r="F50" s="360"/>
      <c r="G50" s="360"/>
      <c r="H50" s="360"/>
      <c r="I50" s="360"/>
    </row>
    <row r="51" spans="2:9">
      <c r="B51" s="147"/>
      <c r="C51" s="360"/>
      <c r="D51" s="360"/>
      <c r="E51" s="360"/>
      <c r="F51" s="360"/>
      <c r="G51" s="360"/>
      <c r="H51" s="360"/>
      <c r="I51" s="360"/>
    </row>
    <row r="52" spans="2:9">
      <c r="B52" s="147"/>
      <c r="C52" s="360"/>
      <c r="D52" s="360"/>
      <c r="E52" s="360"/>
      <c r="F52" s="360"/>
      <c r="G52" s="360"/>
      <c r="H52" s="360"/>
      <c r="I52" s="360"/>
    </row>
    <row r="53" spans="2:9">
      <c r="B53" s="143" t="s">
        <v>569</v>
      </c>
      <c r="C53" s="569">
        <v>0.05</v>
      </c>
      <c r="D53" s="360"/>
      <c r="E53" s="360"/>
      <c r="F53" s="360"/>
      <c r="G53" s="360"/>
      <c r="H53" s="360"/>
      <c r="I53" s="360"/>
    </row>
    <row r="54" spans="2:9">
      <c r="C54" s="197"/>
      <c r="D54" s="360"/>
      <c r="E54" s="360"/>
      <c r="F54" s="360"/>
      <c r="G54" s="360"/>
      <c r="H54" s="360"/>
      <c r="I54" s="360"/>
    </row>
    <row r="55" spans="2:9">
      <c r="B55" s="143" t="s">
        <v>570</v>
      </c>
      <c r="C55" s="569">
        <v>0.4</v>
      </c>
      <c r="D55" s="360" t="s">
        <v>794</v>
      </c>
      <c r="E55" s="360"/>
      <c r="F55" s="360"/>
      <c r="G55" s="360"/>
      <c r="H55" s="360"/>
      <c r="I55" s="360"/>
    </row>
    <row r="56" spans="2:9">
      <c r="B56" s="147"/>
      <c r="C56" s="360"/>
      <c r="D56" s="360"/>
      <c r="E56" s="360"/>
      <c r="F56" s="360"/>
      <c r="G56" s="360"/>
      <c r="H56" s="360"/>
      <c r="I56" s="360"/>
    </row>
    <row r="57" spans="2:9">
      <c r="B57" s="147"/>
      <c r="C57" s="360"/>
      <c r="D57" s="360"/>
      <c r="E57" s="360"/>
      <c r="F57" s="360"/>
      <c r="G57" s="360"/>
      <c r="H57" s="360"/>
      <c r="I57" s="360"/>
    </row>
    <row r="58" spans="2:9">
      <c r="B58" s="147" t="s">
        <v>776</v>
      </c>
      <c r="C58" s="360"/>
      <c r="D58" s="360"/>
      <c r="E58" s="360"/>
      <c r="F58" s="360"/>
      <c r="G58" s="360"/>
      <c r="H58" s="360"/>
      <c r="I58" s="360"/>
    </row>
    <row r="59" spans="2:9">
      <c r="B59" s="147"/>
      <c r="C59" s="225" t="s">
        <v>557</v>
      </c>
      <c r="D59" s="360" t="s">
        <v>558</v>
      </c>
      <c r="E59" s="360" t="s">
        <v>559</v>
      </c>
      <c r="F59" s="360" t="s">
        <v>560</v>
      </c>
      <c r="G59" s="143" t="s">
        <v>561</v>
      </c>
      <c r="H59" s="143" t="s">
        <v>476</v>
      </c>
      <c r="I59" s="360"/>
    </row>
    <row r="60" spans="2:9">
      <c r="B60" s="226" t="s">
        <v>215</v>
      </c>
      <c r="C60" s="227">
        <v>0.1</v>
      </c>
      <c r="D60" s="227">
        <v>0.2</v>
      </c>
      <c r="E60" s="227">
        <v>0.4</v>
      </c>
      <c r="F60" s="227">
        <v>0.6</v>
      </c>
      <c r="G60" s="227">
        <v>1</v>
      </c>
      <c r="H60" s="227">
        <v>0.2</v>
      </c>
      <c r="I60" s="360"/>
    </row>
    <row r="61" spans="2:9">
      <c r="B61" s="226" t="s">
        <v>293</v>
      </c>
      <c r="C61" s="227">
        <v>0.1</v>
      </c>
      <c r="D61" s="227">
        <v>0.2</v>
      </c>
      <c r="E61" s="227">
        <v>0.4</v>
      </c>
      <c r="F61" s="227">
        <v>0.6</v>
      </c>
      <c r="G61" s="227">
        <v>1</v>
      </c>
      <c r="H61" s="227">
        <v>0.2</v>
      </c>
      <c r="I61" s="360"/>
    </row>
    <row r="62" spans="2:9">
      <c r="B62" s="226" t="s">
        <v>564</v>
      </c>
      <c r="C62" s="227">
        <v>0.1</v>
      </c>
      <c r="D62" s="227">
        <v>0.1</v>
      </c>
      <c r="E62" s="227">
        <v>0.3</v>
      </c>
      <c r="F62" s="227">
        <v>0.4</v>
      </c>
      <c r="G62" s="227">
        <v>0.5</v>
      </c>
      <c r="H62" s="227">
        <v>1</v>
      </c>
      <c r="I62" s="360"/>
    </row>
    <row r="63" spans="2:9">
      <c r="B63" s="213" t="s">
        <v>407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360"/>
    </row>
    <row r="64" spans="2:9">
      <c r="B64" s="213" t="s">
        <v>351</v>
      </c>
      <c r="C64" s="228">
        <v>1</v>
      </c>
      <c r="D64" s="228">
        <v>1</v>
      </c>
      <c r="E64" s="228">
        <v>1</v>
      </c>
      <c r="F64" s="228">
        <v>1</v>
      </c>
      <c r="G64" s="228">
        <v>1</v>
      </c>
      <c r="H64" s="228">
        <v>1</v>
      </c>
      <c r="I64" s="360"/>
    </row>
    <row r="65" spans="2:9">
      <c r="B65" s="147"/>
      <c r="C65" s="360"/>
      <c r="D65" s="360"/>
      <c r="E65" s="360"/>
      <c r="F65" s="360"/>
      <c r="G65" s="360"/>
      <c r="H65" s="360"/>
      <c r="I65" s="360"/>
    </row>
    <row r="66" spans="2:9">
      <c r="B66" s="147"/>
      <c r="C66" s="360"/>
      <c r="D66" s="360"/>
      <c r="E66" s="360"/>
      <c r="F66" s="360"/>
      <c r="G66" s="360"/>
      <c r="H66" s="360"/>
      <c r="I66" s="360"/>
    </row>
    <row r="67" spans="2:9">
      <c r="B67" s="147"/>
      <c r="C67" s="360"/>
      <c r="D67" s="360"/>
      <c r="E67" s="360"/>
      <c r="F67" s="360"/>
      <c r="G67" s="360"/>
      <c r="H67" s="360"/>
      <c r="I67" s="360"/>
    </row>
    <row r="68" spans="2:9">
      <c r="B68" s="147"/>
      <c r="C68" s="360"/>
      <c r="D68" s="360"/>
      <c r="E68" s="360"/>
      <c r="F68" s="360"/>
      <c r="G68" s="360"/>
      <c r="H68" s="360"/>
      <c r="I68" s="360"/>
    </row>
    <row r="69" spans="2:9">
      <c r="B69" s="147"/>
      <c r="C69" s="360"/>
      <c r="D69" s="360"/>
      <c r="E69" s="360"/>
      <c r="F69" s="360"/>
      <c r="G69" s="360"/>
      <c r="H69" s="360"/>
      <c r="I69" s="360"/>
    </row>
    <row r="70" spans="2:9">
      <c r="B70" s="147"/>
      <c r="C70" s="360"/>
      <c r="D70" s="360"/>
      <c r="E70" s="360"/>
      <c r="F70" s="360"/>
      <c r="G70" s="360"/>
      <c r="H70" s="360"/>
      <c r="I70" s="360"/>
    </row>
    <row r="71" spans="2:9">
      <c r="B71" s="147"/>
      <c r="C71" s="360"/>
      <c r="D71" s="360"/>
      <c r="E71" s="360"/>
      <c r="F71" s="360"/>
      <c r="G71" s="360"/>
      <c r="H71" s="360"/>
      <c r="I71" s="360"/>
    </row>
    <row r="72" spans="2:9">
      <c r="B72" s="147"/>
      <c r="C72" s="360"/>
      <c r="D72" s="360"/>
      <c r="E72" s="360"/>
      <c r="F72" s="360"/>
      <c r="G72" s="360"/>
      <c r="H72" s="360"/>
      <c r="I72" s="360"/>
    </row>
    <row r="73" spans="2:9">
      <c r="B73" s="147"/>
      <c r="C73" s="360"/>
      <c r="D73" s="360"/>
      <c r="E73" s="360"/>
      <c r="F73" s="360"/>
      <c r="G73" s="360"/>
      <c r="H73" s="360"/>
      <c r="I73" s="360"/>
    </row>
    <row r="74" spans="2:9">
      <c r="B74" s="147"/>
      <c r="C74" s="360"/>
      <c r="D74" s="360"/>
      <c r="E74" s="360"/>
      <c r="F74" s="360"/>
      <c r="G74" s="360"/>
      <c r="H74" s="360"/>
      <c r="I74" s="360"/>
    </row>
    <row r="75" spans="2:9">
      <c r="B75" s="147"/>
      <c r="C75" s="360"/>
      <c r="D75" s="360"/>
      <c r="E75" s="360"/>
      <c r="F75" s="360"/>
      <c r="G75" s="360"/>
      <c r="H75" s="360"/>
      <c r="I75" s="360"/>
    </row>
    <row r="76" spans="2:9">
      <c r="B76" s="147"/>
      <c r="C76" s="360"/>
      <c r="D76" s="360"/>
      <c r="E76" s="360"/>
      <c r="F76" s="360"/>
      <c r="G76" s="360"/>
      <c r="H76" s="360"/>
      <c r="I76" s="360"/>
    </row>
    <row r="77" spans="2:9">
      <c r="B77" s="147"/>
      <c r="C77" s="360"/>
      <c r="D77" s="360"/>
      <c r="E77" s="360"/>
      <c r="F77" s="360"/>
      <c r="G77" s="360"/>
      <c r="H77" s="360"/>
      <c r="I77" s="360"/>
    </row>
    <row r="78" spans="2:9">
      <c r="B78" s="147"/>
      <c r="C78" s="360"/>
      <c r="D78" s="360"/>
      <c r="E78" s="360"/>
      <c r="F78" s="360"/>
      <c r="G78" s="360"/>
      <c r="H78" s="360"/>
      <c r="I78" s="360"/>
    </row>
    <row r="79" spans="2:9">
      <c r="B79" s="147"/>
      <c r="C79" s="360"/>
      <c r="D79" s="360"/>
      <c r="E79" s="360"/>
      <c r="F79" s="360"/>
      <c r="G79" s="360"/>
      <c r="H79" s="360"/>
      <c r="I79" s="360"/>
    </row>
    <row r="80" spans="2:9">
      <c r="B80" s="147"/>
      <c r="C80" s="360"/>
      <c r="D80" s="360"/>
      <c r="E80" s="360"/>
      <c r="F80" s="360"/>
      <c r="G80" s="360"/>
      <c r="H80" s="360"/>
      <c r="I80" s="360"/>
    </row>
    <row r="81" spans="2:13">
      <c r="B81" s="147"/>
      <c r="C81" s="360"/>
      <c r="D81" s="360"/>
      <c r="E81" s="360"/>
      <c r="F81" s="360"/>
      <c r="G81" s="360"/>
      <c r="H81" s="360"/>
      <c r="I81" s="360"/>
    </row>
    <row r="82" spans="2:13">
      <c r="B82" s="147"/>
      <c r="C82" s="360"/>
      <c r="D82" s="360"/>
      <c r="E82" s="360"/>
      <c r="F82" s="360"/>
      <c r="G82" s="360"/>
      <c r="H82" s="360"/>
      <c r="I82" s="360"/>
    </row>
    <row r="83" spans="2:13">
      <c r="B83" s="147"/>
      <c r="C83" s="360"/>
      <c r="D83" s="360"/>
      <c r="E83" s="360"/>
      <c r="F83" s="360"/>
      <c r="G83" s="360"/>
      <c r="H83" s="360"/>
      <c r="I83" s="360"/>
    </row>
    <row r="84" spans="2:13" hidden="1">
      <c r="B84" s="147"/>
      <c r="I84" s="229">
        <v>1.163E-5</v>
      </c>
    </row>
    <row r="85" spans="2:13" hidden="1">
      <c r="C85" s="143" t="s">
        <v>571</v>
      </c>
      <c r="D85" s="143" t="s">
        <v>548</v>
      </c>
      <c r="E85" s="143" t="s">
        <v>572</v>
      </c>
      <c r="F85" s="143" t="s">
        <v>573</v>
      </c>
      <c r="G85" s="143" t="s">
        <v>574</v>
      </c>
      <c r="H85" s="143" t="s">
        <v>575</v>
      </c>
      <c r="I85" s="143" t="s">
        <v>576</v>
      </c>
      <c r="J85" s="143" t="s">
        <v>577</v>
      </c>
      <c r="L85" s="143" t="s">
        <v>281</v>
      </c>
      <c r="M85" s="143" t="s">
        <v>458</v>
      </c>
    </row>
    <row r="86" spans="2:13" hidden="1">
      <c r="B86" s="143">
        <v>2011</v>
      </c>
      <c r="C86" s="360">
        <v>50734.284</v>
      </c>
      <c r="D86" s="230">
        <v>25099</v>
      </c>
      <c r="E86" s="396">
        <v>1388937.2</v>
      </c>
      <c r="F86" s="360">
        <v>631881344</v>
      </c>
      <c r="G86" s="143">
        <v>16394</v>
      </c>
      <c r="H86" s="143">
        <v>4800</v>
      </c>
      <c r="I86" s="143">
        <f t="shared" ref="I86:I95" si="4">G86+H86</f>
        <v>21194</v>
      </c>
      <c r="J86" s="397">
        <f t="shared" ref="J86:J95" si="5">D86/C86</f>
        <v>0.4947147770923504</v>
      </c>
      <c r="K86" s="367">
        <f t="shared" ref="K86:K95" si="6">F86/(D86*1000)</f>
        <v>25.175558548149329</v>
      </c>
      <c r="L86" s="231">
        <f t="shared" ref="L86:L95" si="7">$I$84*I86*1000</f>
        <v>246.48622</v>
      </c>
      <c r="M86" s="367">
        <f t="shared" ref="M86:M95" si="8">L86*1000000000/F86</f>
        <v>390.08307863572566</v>
      </c>
    </row>
    <row r="87" spans="2:13" hidden="1">
      <c r="B87" s="143">
        <v>2012</v>
      </c>
      <c r="C87" s="360">
        <v>50948.271999999997</v>
      </c>
      <c r="D87" s="230">
        <v>25501</v>
      </c>
      <c r="E87" s="396">
        <v>1440111.4</v>
      </c>
      <c r="F87" s="360">
        <v>697047196</v>
      </c>
      <c r="G87" s="143">
        <v>16954</v>
      </c>
      <c r="H87" s="143">
        <v>5214</v>
      </c>
      <c r="I87" s="143">
        <f t="shared" si="4"/>
        <v>22168</v>
      </c>
      <c r="J87" s="397">
        <f t="shared" si="5"/>
        <v>0.50052727990460599</v>
      </c>
      <c r="K87" s="367">
        <f t="shared" si="6"/>
        <v>27.334112230892906</v>
      </c>
      <c r="L87" s="231">
        <f t="shared" si="7"/>
        <v>257.81384000000003</v>
      </c>
      <c r="M87" s="367">
        <f t="shared" si="8"/>
        <v>369.86568697135971</v>
      </c>
    </row>
    <row r="88" spans="2:13" hidden="1">
      <c r="B88" s="143">
        <v>2013</v>
      </c>
      <c r="C88" s="360">
        <v>51141.463000000003</v>
      </c>
      <c r="D88" s="230">
        <v>25873</v>
      </c>
      <c r="E88" s="396">
        <v>1500819.1</v>
      </c>
      <c r="F88" s="360">
        <v>684982370</v>
      </c>
      <c r="G88" s="143">
        <v>16471</v>
      </c>
      <c r="H88" s="143">
        <v>4716</v>
      </c>
      <c r="I88" s="143">
        <f t="shared" si="4"/>
        <v>21187</v>
      </c>
      <c r="J88" s="397">
        <f t="shared" si="5"/>
        <v>0.5059104390502086</v>
      </c>
      <c r="K88" s="367">
        <f t="shared" si="6"/>
        <v>26.47479495999691</v>
      </c>
      <c r="L88" s="231">
        <f t="shared" si="7"/>
        <v>246.40481</v>
      </c>
      <c r="M88" s="367">
        <f t="shared" si="8"/>
        <v>359.72430940083905</v>
      </c>
    </row>
    <row r="89" spans="2:13" hidden="1">
      <c r="B89" s="143">
        <v>2014</v>
      </c>
      <c r="C89" s="360">
        <v>51327.915999999997</v>
      </c>
      <c r="D89" s="230">
        <v>26836</v>
      </c>
      <c r="E89" s="396">
        <v>1562928.9</v>
      </c>
      <c r="F89" s="360">
        <v>705769709</v>
      </c>
      <c r="G89" s="143">
        <v>15814</v>
      </c>
      <c r="H89" s="143">
        <v>4683</v>
      </c>
      <c r="I89" s="143">
        <f t="shared" si="4"/>
        <v>20497</v>
      </c>
      <c r="J89" s="397">
        <f t="shared" si="5"/>
        <v>0.52283439678322419</v>
      </c>
      <c r="K89" s="367">
        <f t="shared" si="6"/>
        <v>26.29936313161425</v>
      </c>
      <c r="L89" s="231">
        <f t="shared" si="7"/>
        <v>238.38011</v>
      </c>
      <c r="M89" s="367">
        <f t="shared" si="8"/>
        <v>337.75905505743378</v>
      </c>
    </row>
    <row r="90" spans="2:13" hidden="1">
      <c r="B90" s="143">
        <v>2015</v>
      </c>
      <c r="C90" s="360">
        <v>51529.338000000003</v>
      </c>
      <c r="D90" s="230">
        <v>27153</v>
      </c>
      <c r="E90" s="396">
        <v>1658020.4</v>
      </c>
      <c r="F90" s="360">
        <v>718757656</v>
      </c>
      <c r="G90" s="143">
        <v>16483</v>
      </c>
      <c r="H90" s="143">
        <v>5101</v>
      </c>
      <c r="I90" s="143">
        <f t="shared" si="4"/>
        <v>21584</v>
      </c>
      <c r="J90" s="397">
        <f t="shared" si="5"/>
        <v>0.52694253514376599</v>
      </c>
      <c r="K90" s="367">
        <f t="shared" si="6"/>
        <v>26.470653555776526</v>
      </c>
      <c r="L90" s="231">
        <f t="shared" si="7"/>
        <v>251.02192000000002</v>
      </c>
      <c r="M90" s="367">
        <f t="shared" si="8"/>
        <v>349.24416860750631</v>
      </c>
    </row>
    <row r="91" spans="2:13" hidden="1">
      <c r="B91" s="143">
        <v>2016</v>
      </c>
      <c r="C91" s="360">
        <v>51696.216</v>
      </c>
      <c r="D91" s="230">
        <v>27418</v>
      </c>
      <c r="E91" s="396">
        <v>1740779.6</v>
      </c>
      <c r="F91" s="360">
        <v>761415525</v>
      </c>
      <c r="G91" s="143">
        <v>17055</v>
      </c>
      <c r="H91" s="143">
        <v>5246</v>
      </c>
      <c r="I91" s="143">
        <f t="shared" si="4"/>
        <v>22301</v>
      </c>
      <c r="J91" s="397">
        <f t="shared" si="5"/>
        <v>0.53036763851342617</v>
      </c>
      <c r="K91" s="367">
        <f t="shared" si="6"/>
        <v>27.770644284776424</v>
      </c>
      <c r="L91" s="231">
        <f t="shared" si="7"/>
        <v>259.36063000000001</v>
      </c>
      <c r="M91" s="367">
        <f t="shared" si="8"/>
        <v>340.62955309454713</v>
      </c>
    </row>
    <row r="92" spans="2:13" hidden="1">
      <c r="B92" s="143">
        <v>2017</v>
      </c>
      <c r="C92" s="360">
        <v>51778.544000000002</v>
      </c>
      <c r="D92" s="230">
        <v>27748</v>
      </c>
      <c r="E92" s="396">
        <v>1835698.2</v>
      </c>
      <c r="F92" s="360">
        <v>785933185</v>
      </c>
      <c r="G92" s="143">
        <v>17378</v>
      </c>
      <c r="H92" s="143">
        <v>5460</v>
      </c>
      <c r="I92" s="143">
        <f t="shared" si="4"/>
        <v>22838</v>
      </c>
      <c r="J92" s="397">
        <f t="shared" si="5"/>
        <v>0.53589764903393189</v>
      </c>
      <c r="K92" s="367">
        <f t="shared" si="6"/>
        <v>28.323957942914806</v>
      </c>
      <c r="L92" s="231">
        <f t="shared" si="7"/>
        <v>265.60593999999998</v>
      </c>
      <c r="M92" s="367">
        <f t="shared" si="8"/>
        <v>337.94977113735177</v>
      </c>
    </row>
    <row r="93" spans="2:13" hidden="1">
      <c r="B93" s="143">
        <v>2018</v>
      </c>
      <c r="C93" s="360">
        <v>51826.059000000001</v>
      </c>
      <c r="D93" s="230">
        <v>27895</v>
      </c>
      <c r="E93" s="396">
        <v>1898192.6</v>
      </c>
      <c r="F93" s="360">
        <v>814626300</v>
      </c>
      <c r="G93" s="143">
        <v>17884</v>
      </c>
      <c r="H93" s="143">
        <v>5567</v>
      </c>
      <c r="I93" s="143">
        <f t="shared" si="4"/>
        <v>23451</v>
      </c>
      <c r="J93" s="397">
        <f t="shared" si="5"/>
        <v>0.53824274000845784</v>
      </c>
      <c r="K93" s="367">
        <f t="shared" si="6"/>
        <v>29.203308836709088</v>
      </c>
      <c r="L93" s="231">
        <f t="shared" si="7"/>
        <v>272.73512999999997</v>
      </c>
      <c r="M93" s="367">
        <f t="shared" si="8"/>
        <v>334.79784534331873</v>
      </c>
    </row>
    <row r="94" spans="2:13" hidden="1">
      <c r="B94" s="143">
        <v>2019</v>
      </c>
      <c r="C94" s="360">
        <v>51849.860999999997</v>
      </c>
      <c r="D94" s="230">
        <v>28186</v>
      </c>
      <c r="E94" s="396">
        <v>1924498.1</v>
      </c>
      <c r="F94" s="360">
        <v>839976144</v>
      </c>
      <c r="G94" s="143">
        <v>17469</v>
      </c>
      <c r="H94" s="143">
        <v>5388</v>
      </c>
      <c r="I94" s="143">
        <f t="shared" si="4"/>
        <v>22857</v>
      </c>
      <c r="J94" s="397">
        <f t="shared" si="5"/>
        <v>0.54360801468686681</v>
      </c>
      <c r="K94" s="367">
        <f t="shared" si="6"/>
        <v>29.801182998651814</v>
      </c>
      <c r="L94" s="231">
        <f t="shared" si="7"/>
        <v>265.82691000000005</v>
      </c>
      <c r="M94" s="367">
        <f t="shared" si="8"/>
        <v>316.4695948793518</v>
      </c>
    </row>
    <row r="95" spans="2:13" hidden="1">
      <c r="B95" s="143">
        <v>2020</v>
      </c>
      <c r="C95" s="360">
        <v>51829.023000000001</v>
      </c>
      <c r="D95" s="230">
        <v>28012</v>
      </c>
      <c r="E95" s="396">
        <v>1933152.4</v>
      </c>
      <c r="F95" s="360">
        <v>871349794</v>
      </c>
      <c r="G95" s="143">
        <v>17083</v>
      </c>
      <c r="H95" s="143">
        <v>5366</v>
      </c>
      <c r="I95" s="143">
        <f t="shared" si="4"/>
        <v>22449</v>
      </c>
      <c r="J95" s="397">
        <f t="shared" si="5"/>
        <v>0.54046938141203238</v>
      </c>
      <c r="K95" s="367">
        <f t="shared" si="6"/>
        <v>31.10630422675996</v>
      </c>
      <c r="L95" s="231">
        <f t="shared" si="7"/>
        <v>261.08186999999998</v>
      </c>
      <c r="M95" s="367">
        <f t="shared" si="8"/>
        <v>299.62923248249484</v>
      </c>
    </row>
    <row r="96" spans="2:13" hidden="1">
      <c r="B96" s="143">
        <v>2025</v>
      </c>
      <c r="C96" s="360">
        <v>52000</v>
      </c>
      <c r="D96" s="369">
        <f t="shared" ref="D96:D101" si="9">C96*J96</f>
        <v>28080.000000000004</v>
      </c>
      <c r="F96" s="369">
        <f t="shared" ref="F96:F101" si="10">D96*K96*1000</f>
        <v>898560000.00000012</v>
      </c>
      <c r="J96" s="398">
        <v>0.54</v>
      </c>
      <c r="K96" s="143">
        <v>32</v>
      </c>
      <c r="L96" s="367">
        <f>F96*M96/1000000000</f>
        <v>265.07520000000005</v>
      </c>
      <c r="M96" s="143">
        <v>295</v>
      </c>
    </row>
    <row r="97" spans="2:11" hidden="1">
      <c r="B97" s="143">
        <v>2030</v>
      </c>
      <c r="C97" s="360">
        <v>52900</v>
      </c>
      <c r="D97" s="369">
        <f t="shared" si="9"/>
        <v>28566.000000000004</v>
      </c>
      <c r="F97" s="369">
        <f t="shared" si="10"/>
        <v>928395000.00000012</v>
      </c>
      <c r="J97" s="398">
        <v>0.54</v>
      </c>
      <c r="K97" s="143">
        <v>32.5</v>
      </c>
    </row>
    <row r="98" spans="2:11" hidden="1">
      <c r="B98" s="143">
        <v>2035</v>
      </c>
      <c r="C98" s="360">
        <v>52500</v>
      </c>
      <c r="D98" s="369">
        <f t="shared" si="9"/>
        <v>27825</v>
      </c>
      <c r="F98" s="369">
        <f t="shared" si="10"/>
        <v>907095000</v>
      </c>
      <c r="J98" s="398">
        <v>0.53</v>
      </c>
      <c r="K98" s="143">
        <v>32.6</v>
      </c>
    </row>
    <row r="99" spans="2:11" hidden="1">
      <c r="B99" s="143">
        <v>2040</v>
      </c>
      <c r="C99" s="360">
        <v>52200</v>
      </c>
      <c r="D99" s="369">
        <f t="shared" si="9"/>
        <v>27144</v>
      </c>
      <c r="F99" s="369">
        <f t="shared" si="10"/>
        <v>895752000</v>
      </c>
      <c r="J99" s="398">
        <v>0.52</v>
      </c>
      <c r="K99" s="143">
        <v>33</v>
      </c>
    </row>
    <row r="100" spans="2:11" hidden="1">
      <c r="B100" s="143">
        <v>2045</v>
      </c>
      <c r="C100" s="360">
        <v>51000</v>
      </c>
      <c r="D100" s="369">
        <f t="shared" si="9"/>
        <v>27540</v>
      </c>
      <c r="F100" s="369">
        <f t="shared" si="10"/>
        <v>908820000</v>
      </c>
      <c r="J100" s="398">
        <v>0.54</v>
      </c>
      <c r="K100" s="143">
        <v>33</v>
      </c>
    </row>
    <row r="101" spans="2:11" hidden="1">
      <c r="B101" s="143">
        <v>2050</v>
      </c>
      <c r="C101" s="360">
        <v>49400</v>
      </c>
      <c r="D101" s="369">
        <f t="shared" si="9"/>
        <v>27170.000000000004</v>
      </c>
      <c r="F101" s="369">
        <f t="shared" si="10"/>
        <v>910195000.00000012</v>
      </c>
      <c r="J101" s="398">
        <v>0.55000000000000004</v>
      </c>
      <c r="K101" s="143">
        <v>33.5</v>
      </c>
    </row>
    <row r="102" spans="2:11" hidden="1"/>
  </sheetData>
  <phoneticPr fontId="6" type="noConversion"/>
  <pageMargins left="0.7" right="0.7" top="0.75" bottom="0.75" header="0.3" footer="0.3"/>
  <pageSetup paperSize="9" orientation="portrait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12A-2AFB-4256-94AB-C589A0088627}">
  <sheetPr codeName="Sheet6">
    <tabColor theme="9" tint="-0.499984740745262"/>
  </sheetPr>
  <dimension ref="A1:Y152"/>
  <sheetViews>
    <sheetView tabSelected="1" topLeftCell="A40" zoomScale="70" zoomScaleNormal="70" workbookViewId="0">
      <selection activeCell="L26" sqref="L26"/>
    </sheetView>
  </sheetViews>
  <sheetFormatPr defaultRowHeight="16.5"/>
  <cols>
    <col min="1" max="1" width="25.875" customWidth="1"/>
    <col min="2" max="2" width="12.75" customWidth="1"/>
    <col min="3" max="9" width="12" customWidth="1"/>
    <col min="12" max="17" width="11" bestFit="1" customWidth="1"/>
    <col min="18" max="18" width="11" hidden="1" customWidth="1"/>
    <col min="19" max="25" width="0" hidden="1" customWidth="1"/>
  </cols>
  <sheetData>
    <row r="1" spans="1:25">
      <c r="A1" t="s">
        <v>609</v>
      </c>
    </row>
    <row r="2" spans="1:25">
      <c r="B2" s="585" t="s">
        <v>650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</row>
    <row r="3" spans="1:25">
      <c r="B3" s="584"/>
      <c r="C3" s="584" t="s">
        <v>649</v>
      </c>
      <c r="D3" s="584"/>
      <c r="E3" s="584"/>
      <c r="F3" s="584"/>
      <c r="G3" s="584"/>
      <c r="H3" s="584"/>
      <c r="I3" s="584" t="s">
        <v>646</v>
      </c>
      <c r="J3" s="584"/>
      <c r="K3" s="584"/>
      <c r="L3" s="584"/>
      <c r="M3" s="584"/>
      <c r="N3" s="584"/>
      <c r="O3" s="584" t="s">
        <v>647</v>
      </c>
      <c r="R3" s="445" t="s">
        <v>755</v>
      </c>
      <c r="S3" t="s">
        <v>760</v>
      </c>
      <c r="T3" t="s">
        <v>761</v>
      </c>
      <c r="U3" t="s">
        <v>765</v>
      </c>
      <c r="V3" t="s">
        <v>766</v>
      </c>
      <c r="W3" t="s">
        <v>768</v>
      </c>
      <c r="X3" t="s">
        <v>716</v>
      </c>
      <c r="Y3" t="s">
        <v>659</v>
      </c>
    </row>
    <row r="4" spans="1:25">
      <c r="B4" s="584"/>
      <c r="C4" s="540" t="s">
        <v>422</v>
      </c>
      <c r="D4" s="540" t="s">
        <v>428</v>
      </c>
      <c r="E4" s="540" t="s">
        <v>425</v>
      </c>
      <c r="F4" s="540" t="s">
        <v>423</v>
      </c>
      <c r="G4" s="540" t="s">
        <v>530</v>
      </c>
      <c r="H4" s="540" t="s">
        <v>648</v>
      </c>
      <c r="I4" s="540" t="s">
        <v>422</v>
      </c>
      <c r="J4" s="540" t="s">
        <v>428</v>
      </c>
      <c r="K4" s="540" t="s">
        <v>425</v>
      </c>
      <c r="L4" s="540" t="s">
        <v>423</v>
      </c>
      <c r="M4" s="540" t="s">
        <v>530</v>
      </c>
      <c r="N4" s="540" t="s">
        <v>648</v>
      </c>
      <c r="O4" s="584"/>
      <c r="R4" s="524">
        <v>-0.05</v>
      </c>
      <c r="S4" s="427">
        <v>1.5</v>
      </c>
      <c r="T4" s="427">
        <v>1.5</v>
      </c>
      <c r="U4" s="427">
        <v>1.5</v>
      </c>
      <c r="V4" s="427">
        <v>1.5</v>
      </c>
      <c r="W4" s="427">
        <v>1.5</v>
      </c>
      <c r="X4" s="427">
        <v>1.5</v>
      </c>
      <c r="Y4" s="427">
        <v>1.5</v>
      </c>
    </row>
    <row r="5" spans="1:25">
      <c r="B5" s="541" t="s">
        <v>528</v>
      </c>
      <c r="C5" s="539"/>
      <c r="D5" s="539"/>
      <c r="E5" s="539"/>
      <c r="F5" s="539"/>
      <c r="G5" s="539"/>
      <c r="H5" s="539">
        <v>0</v>
      </c>
      <c r="I5" s="539">
        <v>0</v>
      </c>
      <c r="J5" s="539">
        <v>0</v>
      </c>
      <c r="K5" s="539">
        <v>0</v>
      </c>
      <c r="L5" s="539">
        <v>0</v>
      </c>
      <c r="M5" s="539">
        <v>0</v>
      </c>
      <c r="N5" s="539">
        <v>0</v>
      </c>
      <c r="O5" s="542">
        <f>H5+N5</f>
        <v>0</v>
      </c>
      <c r="R5" s="524">
        <v>-0.04</v>
      </c>
      <c r="S5" s="427">
        <v>1.4</v>
      </c>
      <c r="T5" s="427">
        <v>1.4</v>
      </c>
      <c r="U5" s="427">
        <v>1.4</v>
      </c>
      <c r="V5" s="427">
        <v>1.4</v>
      </c>
      <c r="W5" s="427">
        <v>1.4</v>
      </c>
      <c r="X5" s="427">
        <v>1.4</v>
      </c>
      <c r="Y5" s="427">
        <v>1.4</v>
      </c>
    </row>
    <row r="6" spans="1:25">
      <c r="B6" s="543" t="s">
        <v>529</v>
      </c>
      <c r="C6" s="539"/>
      <c r="D6" s="539"/>
      <c r="E6" s="539">
        <v>260.46511627906972</v>
      </c>
      <c r="F6" s="539">
        <v>19.767441860465116</v>
      </c>
      <c r="G6" s="539"/>
      <c r="H6" s="539">
        <v>280.23255813953483</v>
      </c>
      <c r="I6" s="539">
        <v>0</v>
      </c>
      <c r="J6" s="539">
        <v>0</v>
      </c>
      <c r="K6" s="539">
        <v>0</v>
      </c>
      <c r="L6" s="539">
        <v>0</v>
      </c>
      <c r="M6" s="539">
        <v>17.441860465116278</v>
      </c>
      <c r="N6" s="539">
        <v>17.441860465116292</v>
      </c>
      <c r="O6" s="542">
        <f t="shared" ref="O6:O11" si="0">H6+N6</f>
        <v>297.67441860465112</v>
      </c>
      <c r="R6" s="524">
        <v>-0.03</v>
      </c>
      <c r="S6" s="427">
        <v>1.3</v>
      </c>
      <c r="T6" s="427">
        <v>1.3</v>
      </c>
      <c r="U6" s="427">
        <v>1.3</v>
      </c>
      <c r="V6" s="427">
        <v>1.3</v>
      </c>
      <c r="W6" s="427">
        <v>1.3</v>
      </c>
      <c r="X6" s="427">
        <v>1.3</v>
      </c>
      <c r="Y6" s="427">
        <v>1.3</v>
      </c>
    </row>
    <row r="7" spans="1:25">
      <c r="B7" s="543" t="s">
        <v>480</v>
      </c>
      <c r="C7" s="539"/>
      <c r="D7" s="539"/>
      <c r="E7" s="539"/>
      <c r="F7" s="539"/>
      <c r="G7" s="539"/>
      <c r="H7" s="539">
        <v>0</v>
      </c>
      <c r="I7" s="539">
        <v>0</v>
      </c>
      <c r="J7" s="539">
        <v>0</v>
      </c>
      <c r="K7" s="539">
        <v>9.3023255813953494</v>
      </c>
      <c r="L7" s="539">
        <v>0</v>
      </c>
      <c r="M7" s="539">
        <v>36.04651162790698</v>
      </c>
      <c r="N7" s="539">
        <v>45.348837209302332</v>
      </c>
      <c r="O7" s="542">
        <f t="shared" si="0"/>
        <v>45.348837209302332</v>
      </c>
      <c r="R7" s="524">
        <v>-0.02</v>
      </c>
      <c r="S7" s="427">
        <v>1.2</v>
      </c>
      <c r="T7" s="427">
        <v>1.2</v>
      </c>
      <c r="U7" s="427">
        <v>1.2</v>
      </c>
      <c r="V7" s="427">
        <v>1.2</v>
      </c>
      <c r="W7" s="427">
        <v>1.2</v>
      </c>
      <c r="X7" s="427">
        <v>1.2</v>
      </c>
      <c r="Y7" s="427">
        <v>1.2</v>
      </c>
    </row>
    <row r="8" spans="1:25">
      <c r="B8" s="543" t="s">
        <v>312</v>
      </c>
      <c r="C8" s="539"/>
      <c r="D8" s="539"/>
      <c r="E8" s="539"/>
      <c r="F8" s="539"/>
      <c r="G8" s="539"/>
      <c r="H8" s="539">
        <v>0</v>
      </c>
      <c r="I8" s="539">
        <v>70.930232558139522</v>
      </c>
      <c r="J8" s="539">
        <v>5.8139534883720927</v>
      </c>
      <c r="K8" s="539">
        <v>116.27906976744185</v>
      </c>
      <c r="L8" s="539">
        <v>16.279069767441857</v>
      </c>
      <c r="M8" s="539">
        <v>294.18604651162792</v>
      </c>
      <c r="N8" s="539">
        <v>503.48837209302326</v>
      </c>
      <c r="O8" s="542">
        <f t="shared" si="0"/>
        <v>503.48837209302326</v>
      </c>
      <c r="R8" s="524">
        <v>-0.01</v>
      </c>
      <c r="S8" s="427">
        <v>1.1000000000000001</v>
      </c>
      <c r="T8" s="427">
        <v>1.1000000000000001</v>
      </c>
      <c r="U8" s="427">
        <v>1.1000000000000001</v>
      </c>
      <c r="V8" s="427">
        <v>1.1000000000000001</v>
      </c>
      <c r="W8" s="427">
        <v>1.1000000000000001</v>
      </c>
      <c r="X8" s="427">
        <v>1.1000000000000001</v>
      </c>
      <c r="Y8" s="427">
        <v>1.1000000000000001</v>
      </c>
    </row>
    <row r="9" spans="1:25">
      <c r="B9" s="543" t="s">
        <v>645</v>
      </c>
      <c r="C9" s="539"/>
      <c r="D9" s="539"/>
      <c r="E9" s="539">
        <v>102.33</v>
      </c>
      <c r="F9" s="539">
        <v>5.8139534883720927</v>
      </c>
      <c r="G9" s="539"/>
      <c r="H9" s="539">
        <v>108.14395348837209</v>
      </c>
      <c r="I9" s="539">
        <v>0</v>
      </c>
      <c r="J9" s="539">
        <v>17.441860465116278</v>
      </c>
      <c r="K9" s="539">
        <v>162.78627906976749</v>
      </c>
      <c r="L9" s="539">
        <v>0</v>
      </c>
      <c r="M9" s="539">
        <v>66.279069767441868</v>
      </c>
      <c r="N9" s="539">
        <v>246.50720930232561</v>
      </c>
      <c r="O9" s="542">
        <f t="shared" si="0"/>
        <v>354.6511627906977</v>
      </c>
      <c r="R9" s="447">
        <v>0</v>
      </c>
      <c r="S9" s="427">
        <v>1</v>
      </c>
      <c r="T9" s="427">
        <v>1</v>
      </c>
      <c r="U9" s="427">
        <v>1</v>
      </c>
      <c r="V9" s="427">
        <v>1</v>
      </c>
      <c r="W9" s="427">
        <v>1</v>
      </c>
      <c r="X9" s="427">
        <v>1</v>
      </c>
      <c r="Y9" s="427">
        <v>1</v>
      </c>
    </row>
    <row r="10" spans="1:25">
      <c r="B10" s="543" t="s">
        <v>8</v>
      </c>
      <c r="C10" s="539">
        <v>138.37209302325581</v>
      </c>
      <c r="D10" s="539"/>
      <c r="E10" s="539">
        <v>265.11627906976747</v>
      </c>
      <c r="F10" s="539"/>
      <c r="G10" s="539"/>
      <c r="H10" s="539">
        <v>403.48837209302326</v>
      </c>
      <c r="I10" s="539">
        <v>0</v>
      </c>
      <c r="J10" s="539">
        <v>15.116279069767444</v>
      </c>
      <c r="K10" s="539">
        <v>0</v>
      </c>
      <c r="L10" s="539">
        <v>0</v>
      </c>
      <c r="M10" s="539">
        <v>0</v>
      </c>
      <c r="N10" s="539">
        <v>15.116279069767472</v>
      </c>
      <c r="O10" s="542">
        <f t="shared" si="0"/>
        <v>418.60465116279073</v>
      </c>
      <c r="R10" s="524">
        <v>0.01</v>
      </c>
      <c r="S10" s="427">
        <v>0.9</v>
      </c>
      <c r="T10" s="427">
        <v>0.9</v>
      </c>
      <c r="U10" s="427">
        <v>0.9</v>
      </c>
      <c r="V10" s="427">
        <v>0.9</v>
      </c>
      <c r="W10" s="427">
        <v>0.9</v>
      </c>
      <c r="X10" s="427">
        <v>0.9</v>
      </c>
      <c r="Y10" s="427">
        <v>0.9</v>
      </c>
    </row>
    <row r="11" spans="1:25">
      <c r="B11" s="541" t="s">
        <v>368</v>
      </c>
      <c r="C11" s="539">
        <v>138.37209302325581</v>
      </c>
      <c r="D11" s="539">
        <v>0</v>
      </c>
      <c r="E11" s="539">
        <v>627.91139534883723</v>
      </c>
      <c r="F11" s="539">
        <v>25.581395348837209</v>
      </c>
      <c r="G11" s="539"/>
      <c r="H11" s="539">
        <v>791.86488372093027</v>
      </c>
      <c r="I11" s="539">
        <v>70.930232558139522</v>
      </c>
      <c r="J11" s="539">
        <v>38.372093023255815</v>
      </c>
      <c r="K11" s="539">
        <v>288.36767441860468</v>
      </c>
      <c r="L11" s="539">
        <v>16.279069767441857</v>
      </c>
      <c r="M11" s="539">
        <v>413.95348837209303</v>
      </c>
      <c r="N11" s="539">
        <v>827.9025581395349</v>
      </c>
      <c r="O11" s="542">
        <f t="shared" si="0"/>
        <v>1619.7674418604652</v>
      </c>
      <c r="R11" s="524">
        <v>0.02</v>
      </c>
      <c r="S11" s="427">
        <v>0.8</v>
      </c>
      <c r="T11" s="427">
        <v>0.8</v>
      </c>
      <c r="U11" s="427">
        <v>0.8</v>
      </c>
      <c r="V11" s="427">
        <v>0.8</v>
      </c>
      <c r="W11" s="427">
        <v>0.8</v>
      </c>
      <c r="X11" s="427">
        <v>0.8</v>
      </c>
      <c r="Y11" s="427">
        <v>0.8</v>
      </c>
    </row>
    <row r="12" spans="1:25">
      <c r="C12" s="422"/>
      <c r="D12" s="337"/>
      <c r="E12" s="422"/>
      <c r="F12" s="422"/>
      <c r="G12" s="422"/>
      <c r="H12" s="422"/>
      <c r="R12" s="524">
        <v>0.03</v>
      </c>
      <c r="S12" s="427">
        <v>0.7</v>
      </c>
      <c r="T12" s="427">
        <v>0.7</v>
      </c>
      <c r="U12" s="427">
        <v>0.7</v>
      </c>
      <c r="V12" s="427">
        <v>0.7</v>
      </c>
      <c r="W12" s="427">
        <v>0.7</v>
      </c>
      <c r="X12" s="427">
        <v>0.7</v>
      </c>
      <c r="Y12" s="427">
        <v>0.7</v>
      </c>
    </row>
    <row r="13" spans="1:25">
      <c r="R13" s="524">
        <v>0.04</v>
      </c>
      <c r="S13" s="427">
        <v>0.6</v>
      </c>
      <c r="T13" s="427">
        <v>0.6</v>
      </c>
      <c r="U13" s="427">
        <v>0.6</v>
      </c>
      <c r="V13" s="427">
        <v>0.6</v>
      </c>
      <c r="W13" s="427">
        <v>0.6</v>
      </c>
      <c r="X13" s="427">
        <v>0.6</v>
      </c>
      <c r="Y13" s="427">
        <v>0.6</v>
      </c>
    </row>
    <row r="14" spans="1:25">
      <c r="B14" s="446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254"/>
      <c r="R14" s="524">
        <v>0.05</v>
      </c>
      <c r="S14" s="427">
        <v>0.5</v>
      </c>
      <c r="T14" s="427">
        <v>0.5</v>
      </c>
      <c r="U14" s="427">
        <v>0.5</v>
      </c>
      <c r="V14" s="427">
        <v>0.5</v>
      </c>
      <c r="W14" s="427">
        <v>0.5</v>
      </c>
      <c r="X14" s="427">
        <v>0.5</v>
      </c>
      <c r="Y14" s="427">
        <v>0.5</v>
      </c>
    </row>
    <row r="15" spans="1:25"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254"/>
      <c r="R15" s="337">
        <f>F19</f>
        <v>0</v>
      </c>
      <c r="S15" s="337">
        <f>F31</f>
        <v>1</v>
      </c>
      <c r="T15" s="337">
        <f>F43</f>
        <v>1</v>
      </c>
      <c r="U15" s="337">
        <f>F56</f>
        <v>0</v>
      </c>
      <c r="V15" s="337">
        <f>F64</f>
        <v>0</v>
      </c>
      <c r="W15" s="337">
        <f>F72</f>
        <v>0</v>
      </c>
      <c r="X15" s="337">
        <f>F77</f>
        <v>0</v>
      </c>
      <c r="Y15" s="337">
        <f>F82</f>
        <v>0</v>
      </c>
    </row>
    <row r="16" spans="1:25"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254"/>
    </row>
    <row r="17" spans="1:18"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254"/>
    </row>
    <row r="18" spans="1:18" ht="17.25" thickBot="1">
      <c r="A18" t="s">
        <v>753</v>
      </c>
    </row>
    <row r="19" spans="1:18" ht="17.25" thickBot="1">
      <c r="B19" s="532" t="s">
        <v>756</v>
      </c>
      <c r="C19" s="533"/>
      <c r="D19" s="533"/>
      <c r="E19" s="534" t="s">
        <v>757</v>
      </c>
      <c r="F19" s="535">
        <v>0</v>
      </c>
      <c r="G19" s="533"/>
      <c r="H19" s="534" t="s">
        <v>754</v>
      </c>
      <c r="I19" s="536">
        <v>0.05</v>
      </c>
    </row>
    <row r="20" spans="1:18">
      <c r="D20" s="447"/>
      <c r="E20" s="525"/>
      <c r="F20" s="526"/>
      <c r="G20" s="527"/>
    </row>
    <row r="21" spans="1:18">
      <c r="B21" s="544"/>
      <c r="C21" s="545">
        <v>2020</v>
      </c>
      <c r="D21" s="545">
        <v>2025</v>
      </c>
      <c r="E21" s="545">
        <v>2030</v>
      </c>
      <c r="F21" s="545">
        <v>2035</v>
      </c>
      <c r="G21" s="545">
        <v>2040</v>
      </c>
      <c r="H21" s="545">
        <v>2045</v>
      </c>
      <c r="I21" s="545">
        <v>2050</v>
      </c>
    </row>
    <row r="22" spans="1:18">
      <c r="B22" s="544" t="s">
        <v>405</v>
      </c>
      <c r="C22" s="546">
        <f>'Industry demand'!I15</f>
        <v>128.25492165167705</v>
      </c>
      <c r="D22" s="546">
        <f>'Industry demand'!J15</f>
        <v>121.84217556909319</v>
      </c>
      <c r="E22" s="546">
        <f>'Industry demand'!K15</f>
        <v>115.75006679063853</v>
      </c>
      <c r="F22" s="546">
        <f>'Industry demand'!L15</f>
        <v>109.96256345110659</v>
      </c>
      <c r="G22" s="546">
        <f>'Industry demand'!M15</f>
        <v>104.46443527855125</v>
      </c>
      <c r="H22" s="546">
        <f>'Industry demand'!N15</f>
        <v>99.241213514623681</v>
      </c>
      <c r="I22" s="546">
        <f>'Industry demand'!O15</f>
        <v>94.279152838892486</v>
      </c>
    </row>
    <row r="23" spans="1:18">
      <c r="B23" s="544" t="s">
        <v>293</v>
      </c>
      <c r="C23" s="546">
        <f>'Industry demand'!I16</f>
        <v>44.76813747987314</v>
      </c>
      <c r="D23" s="546">
        <f>'Industry demand'!J16</f>
        <v>42.529730605879479</v>
      </c>
      <c r="E23" s="546">
        <f>'Industry demand'!K16</f>
        <v>40.403244075585505</v>
      </c>
      <c r="F23" s="546">
        <f>'Industry demand'!L16</f>
        <v>38.383081871806226</v>
      </c>
      <c r="G23" s="546">
        <f>'Industry demand'!M16</f>
        <v>36.463927778215911</v>
      </c>
      <c r="H23" s="546">
        <f>'Industry demand'!N16</f>
        <v>34.640731389305117</v>
      </c>
      <c r="I23" s="546">
        <f>'Industry demand'!O16</f>
        <v>32.908694819839859</v>
      </c>
    </row>
    <row r="24" spans="1:18">
      <c r="B24" s="544" t="s">
        <v>406</v>
      </c>
      <c r="C24" s="546">
        <f>'Industry demand'!I17</f>
        <v>146.04121980788958</v>
      </c>
      <c r="D24" s="546">
        <f>'Industry demand'!J17</f>
        <v>138.73915881749508</v>
      </c>
      <c r="E24" s="546">
        <f>'Industry demand'!K17</f>
        <v>131.80220087662033</v>
      </c>
      <c r="F24" s="546">
        <f>'Industry demand'!L17</f>
        <v>125.21209083278931</v>
      </c>
      <c r="G24" s="546">
        <f>'Industry demand'!M17</f>
        <v>118.95148629114985</v>
      </c>
      <c r="H24" s="546">
        <f>'Industry demand'!N17</f>
        <v>113.00391197659235</v>
      </c>
      <c r="I24" s="546">
        <f>'Industry demand'!O17</f>
        <v>107.35371637776272</v>
      </c>
    </row>
    <row r="25" spans="1:18">
      <c r="B25" s="544" t="s">
        <v>351</v>
      </c>
      <c r="C25" s="546">
        <f>'Industry demand'!I18</f>
        <v>266.27906976744185</v>
      </c>
      <c r="D25" s="546">
        <f>'Industry demand'!J18</f>
        <v>252.96511627906975</v>
      </c>
      <c r="E25" s="546">
        <f>'Industry demand'!K18</f>
        <v>240.31686046511624</v>
      </c>
      <c r="F25" s="546">
        <f>'Industry demand'!L18</f>
        <v>228.30101744186041</v>
      </c>
      <c r="G25" s="546">
        <f>'Industry demand'!M18</f>
        <v>216.88596656976739</v>
      </c>
      <c r="H25" s="546">
        <f>'Industry demand'!N18</f>
        <v>206.04166824127901</v>
      </c>
      <c r="I25" s="546">
        <f>'Industry demand'!O18</f>
        <v>195.73958482921506</v>
      </c>
    </row>
    <row r="26" spans="1:18">
      <c r="B26" s="544" t="s">
        <v>407</v>
      </c>
      <c r="C26" s="546">
        <f>'Industry demand'!I19</f>
        <v>36.890784670597391</v>
      </c>
      <c r="D26" s="546">
        <f>'Industry demand'!J19</f>
        <v>35.046245437067519</v>
      </c>
      <c r="E26" s="546">
        <f>'Industry demand'!K19</f>
        <v>33.293933165214142</v>
      </c>
      <c r="F26" s="546">
        <f>'Industry demand'!L19</f>
        <v>31.629236506953433</v>
      </c>
      <c r="G26" s="546">
        <f>'Industry demand'!M19</f>
        <v>30.047774681605759</v>
      </c>
      <c r="H26" s="546">
        <f>'Industry demand'!N19</f>
        <v>28.545385947525471</v>
      </c>
      <c r="I26" s="546">
        <f>'Industry demand'!O19</f>
        <v>27.118116650149197</v>
      </c>
    </row>
    <row r="27" spans="1:18">
      <c r="B27" s="544" t="s">
        <v>408</v>
      </c>
      <c r="C27" s="546">
        <f>'Industry demand'!I20</f>
        <v>41.012375785519303</v>
      </c>
      <c r="D27" s="546">
        <f>'Industry demand'!J20</f>
        <v>38.961756996243338</v>
      </c>
      <c r="E27" s="546">
        <f>'Industry demand'!K20</f>
        <v>37.01366914643117</v>
      </c>
      <c r="F27" s="546">
        <f>'Industry demand'!L20</f>
        <v>35.162985689109611</v>
      </c>
      <c r="G27" s="546">
        <f>'Industry demand'!M20</f>
        <v>33.404836404654127</v>
      </c>
      <c r="H27" s="546">
        <f>'Industry demand'!N20</f>
        <v>31.734594584421419</v>
      </c>
      <c r="I27" s="546">
        <f>'Industry demand'!O20</f>
        <v>30.147864855200346</v>
      </c>
    </row>
    <row r="28" spans="1:18">
      <c r="B28" s="543" t="s">
        <v>394</v>
      </c>
      <c r="C28" s="546">
        <f>'Industry demand'!I21</f>
        <v>663.24650916299845</v>
      </c>
      <c r="D28" s="546">
        <f>'Industry demand'!J21</f>
        <v>630.08418370484844</v>
      </c>
      <c r="E28" s="546">
        <f>'Industry demand'!K21</f>
        <v>598.57997451960603</v>
      </c>
      <c r="F28" s="546">
        <f>'Industry demand'!L21</f>
        <v>568.65097579362566</v>
      </c>
      <c r="G28" s="546">
        <f>'Industry demand'!M21</f>
        <v>540.21842700394427</v>
      </c>
      <c r="H28" s="546">
        <f>'Industry demand'!N21</f>
        <v>513.20750565374703</v>
      </c>
      <c r="I28" s="546">
        <f>'Industry demand'!O21</f>
        <v>487.54713037105967</v>
      </c>
    </row>
    <row r="29" spans="1:18">
      <c r="B29" s="447"/>
      <c r="C29" s="528"/>
      <c r="D29" s="528"/>
      <c r="E29" s="528"/>
      <c r="F29" s="528"/>
      <c r="G29" s="528"/>
      <c r="H29" s="528"/>
      <c r="I29" s="528"/>
    </row>
    <row r="30" spans="1:18" ht="17.25" thickBot="1">
      <c r="C30" s="428"/>
      <c r="D30" s="428"/>
      <c r="E30" s="428"/>
      <c r="F30" s="428"/>
      <c r="G30" s="428"/>
      <c r="H30" s="428"/>
      <c r="I30" s="428"/>
      <c r="L30" s="272"/>
      <c r="M30" s="272"/>
      <c r="N30" s="272"/>
      <c r="O30" s="272"/>
      <c r="P30" s="272"/>
      <c r="Q30" s="272"/>
      <c r="R30" s="272"/>
    </row>
    <row r="31" spans="1:18" ht="17.25" thickBot="1">
      <c r="B31" s="532" t="s">
        <v>758</v>
      </c>
      <c r="C31" s="537"/>
      <c r="D31" s="533"/>
      <c r="E31" s="534" t="s">
        <v>757</v>
      </c>
      <c r="F31" s="535">
        <v>1</v>
      </c>
      <c r="G31" s="533"/>
      <c r="H31" s="534" t="s">
        <v>754</v>
      </c>
      <c r="I31" s="538">
        <v>1</v>
      </c>
      <c r="L31" s="272"/>
      <c r="M31" s="272"/>
      <c r="N31" s="272"/>
      <c r="O31" s="272"/>
      <c r="P31" s="272"/>
      <c r="Q31" s="272"/>
      <c r="R31" s="272"/>
    </row>
    <row r="32" spans="1:18">
      <c r="D32" s="447"/>
      <c r="E32" s="525"/>
      <c r="F32" s="526"/>
      <c r="G32" s="527"/>
    </row>
    <row r="33" spans="2:18">
      <c r="B33" s="544"/>
      <c r="C33" s="545">
        <v>2020</v>
      </c>
      <c r="D33" s="563">
        <v>2025</v>
      </c>
      <c r="E33" s="545">
        <v>2030</v>
      </c>
      <c r="F33" s="545">
        <v>2035</v>
      </c>
      <c r="G33" s="545">
        <v>2040</v>
      </c>
      <c r="H33" s="545">
        <v>2045</v>
      </c>
      <c r="I33" s="545">
        <v>2050</v>
      </c>
    </row>
    <row r="34" spans="2:18">
      <c r="B34" s="544" t="s">
        <v>405</v>
      </c>
      <c r="C34" s="546">
        <f>'Industry demand'!I26</f>
        <v>128.25492165167705</v>
      </c>
      <c r="D34" s="546">
        <f>'Industry demand'!J26</f>
        <v>120.34667674983466</v>
      </c>
      <c r="E34" s="546">
        <f>'Industry demand'!K26</f>
        <v>92.606823209384189</v>
      </c>
      <c r="F34" s="546">
        <f>'Industry demand'!L26</f>
        <v>66.413952703989523</v>
      </c>
      <c r="G34" s="546">
        <f>'Industry demand'!M26</f>
        <v>41.80858605766106</v>
      </c>
      <c r="H34" s="546">
        <f>'Industry demand'!N26</f>
        <v>18.87036150256613</v>
      </c>
      <c r="I34" s="546">
        <f>'Industry demand'!O26</f>
        <v>0</v>
      </c>
    </row>
    <row r="35" spans="2:18">
      <c r="B35" s="544" t="s">
        <v>293</v>
      </c>
      <c r="C35" s="546">
        <f>'Industry demand'!I27</f>
        <v>62.209997944989432</v>
      </c>
      <c r="D35" s="546">
        <f>'Industry demand'!J27</f>
        <v>58.51011778041228</v>
      </c>
      <c r="E35" s="546">
        <f>'Industry demand'!K27</f>
        <v>45.175266301050833</v>
      </c>
      <c r="F35" s="546">
        <f>'Industry demand'!L27</f>
        <v>32.568119179380695</v>
      </c>
      <c r="G35" s="546">
        <f>'Industry demand'!M27</f>
        <v>20.698261835473389</v>
      </c>
      <c r="H35" s="546">
        <f>'Industry demand'!N27</f>
        <v>9.5913046033489344</v>
      </c>
      <c r="I35" s="546">
        <f>'Industry demand'!O27</f>
        <v>0</v>
      </c>
    </row>
    <row r="36" spans="2:18">
      <c r="B36" s="544" t="s">
        <v>406</v>
      </c>
      <c r="C36" s="546">
        <f>'Industry demand'!I28</f>
        <v>100.69238259858724</v>
      </c>
      <c r="D36" s="546">
        <f>'Industry demand'!J28</f>
        <v>94.759914924024841</v>
      </c>
      <c r="E36" s="546">
        <f>'Industry demand'!K28</f>
        <v>73.226123027966906</v>
      </c>
      <c r="F36" s="546">
        <f>'Industry demand'!L28</f>
        <v>52.86107407418492</v>
      </c>
      <c r="G36" s="546">
        <f>'Industry demand'!M28</f>
        <v>33.676169154171468</v>
      </c>
      <c r="H36" s="546">
        <f>'Industry demand'!N28</f>
        <v>15.707490086245164</v>
      </c>
      <c r="I36" s="546">
        <f>'Industry demand'!O28</f>
        <v>0</v>
      </c>
    </row>
    <row r="37" spans="2:18">
      <c r="B37" s="544" t="s">
        <v>351</v>
      </c>
      <c r="C37" s="546">
        <f>'Industry demand'!I29</f>
        <v>266.27906976744185</v>
      </c>
      <c r="D37" s="546">
        <f>'Industry demand'!J29</f>
        <v>252.96511627906975</v>
      </c>
      <c r="E37" s="546">
        <f>'Industry demand'!K29</f>
        <v>305.07265575883201</v>
      </c>
      <c r="F37" s="546">
        <f>'Industry demand'!L29</f>
        <v>336.49995223902289</v>
      </c>
      <c r="G37" s="546">
        <f>'Industry demand'!M29</f>
        <v>366.55023729332873</v>
      </c>
      <c r="H37" s="546">
        <f>'Industry demand'!N29</f>
        <v>392.91809835919804</v>
      </c>
      <c r="I37" s="546">
        <f>'Industry demand'!O29</f>
        <v>413.44113947623254</v>
      </c>
    </row>
    <row r="38" spans="2:18">
      <c r="B38" s="544" t="s">
        <v>407</v>
      </c>
      <c r="C38" s="546">
        <f>'Industry demand'!I30</f>
        <v>36.890784670597391</v>
      </c>
      <c r="D38" s="546">
        <f>'Industry demand'!J30</f>
        <v>37.563837593615396</v>
      </c>
      <c r="E38" s="546">
        <f>'Industry demand'!K30</f>
        <v>40.720830027030381</v>
      </c>
      <c r="F38" s="546">
        <f>'Industry demand'!L30</f>
        <v>46.237564995322494</v>
      </c>
      <c r="G38" s="546">
        <f>'Industry demand'!M30</f>
        <v>53.996055371747879</v>
      </c>
      <c r="H38" s="546">
        <f>'Industry demand'!N30</f>
        <v>63.884213385899876</v>
      </c>
      <c r="I38" s="546">
        <f>'Industry demand'!O30</f>
        <v>75.795555655892144</v>
      </c>
    </row>
    <row r="39" spans="2:18">
      <c r="B39" s="544" t="s">
        <v>408</v>
      </c>
      <c r="C39" s="546">
        <f>'Industry demand'!I31</f>
        <v>41.012375785519303</v>
      </c>
      <c r="D39" s="546">
        <f>'Industry demand'!J31</f>
        <v>38.48353784665931</v>
      </c>
      <c r="E39" s="546">
        <f>'Industry demand'!K31</f>
        <v>42.784146471019646</v>
      </c>
      <c r="F39" s="546">
        <f>'Industry demand'!L31</f>
        <v>53.393065918288869</v>
      </c>
      <c r="G39" s="546">
        <f>'Industry demand'!M31</f>
        <v>69.729104497434804</v>
      </c>
      <c r="H39" s="546">
        <f>'Industry demand'!N31</f>
        <v>91.145653557000642</v>
      </c>
      <c r="I39" s="546">
        <f>'Industry demand'!O31</f>
        <v>117.10884694780616</v>
      </c>
    </row>
    <row r="40" spans="2:18">
      <c r="B40" s="543" t="s">
        <v>394</v>
      </c>
      <c r="C40" s="546">
        <f>'Industry demand'!I32</f>
        <v>635.33953241881238</v>
      </c>
      <c r="D40" s="546">
        <f>'Industry demand'!J32</f>
        <v>602.62920117361614</v>
      </c>
      <c r="E40" s="546">
        <f>'Industry demand'!K32</f>
        <v>599.58584479528395</v>
      </c>
      <c r="F40" s="546">
        <f>'Industry demand'!L32</f>
        <v>587.97372911018942</v>
      </c>
      <c r="G40" s="546">
        <f>'Industry demand'!M32</f>
        <v>586.45841420981731</v>
      </c>
      <c r="H40" s="546">
        <f>'Industry demand'!N32</f>
        <v>592.11712149425887</v>
      </c>
      <c r="I40" s="546">
        <f>'Industry demand'!O32</f>
        <v>606.34554207993085</v>
      </c>
    </row>
    <row r="41" spans="2:18">
      <c r="B41" s="447"/>
      <c r="C41" s="528"/>
      <c r="D41" s="528"/>
      <c r="E41" s="528"/>
      <c r="F41" s="528"/>
      <c r="G41" s="528"/>
      <c r="H41" s="528"/>
      <c r="I41" s="528"/>
    </row>
    <row r="42" spans="2:18" ht="17.25" thickBot="1">
      <c r="C42" s="428"/>
      <c r="D42" s="428"/>
      <c r="E42" s="428"/>
      <c r="F42" s="428"/>
      <c r="G42" s="427"/>
      <c r="H42" s="428"/>
      <c r="I42" s="428"/>
      <c r="L42" s="272"/>
      <c r="M42" s="272"/>
      <c r="N42" s="272"/>
      <c r="O42" s="272"/>
      <c r="P42" s="272"/>
      <c r="Q42" s="272"/>
      <c r="R42" s="272"/>
    </row>
    <row r="43" spans="2:18" ht="17.25" thickBot="1">
      <c r="B43" s="532" t="s">
        <v>759</v>
      </c>
      <c r="C43" s="537"/>
      <c r="D43" s="533"/>
      <c r="E43" s="534" t="s">
        <v>757</v>
      </c>
      <c r="F43" s="535">
        <v>1</v>
      </c>
      <c r="G43" s="533"/>
      <c r="H43" s="534" t="s">
        <v>754</v>
      </c>
      <c r="I43" s="538">
        <v>1</v>
      </c>
      <c r="L43" s="272"/>
      <c r="M43" s="272"/>
      <c r="N43" s="272"/>
      <c r="O43" s="272"/>
      <c r="P43" s="272"/>
      <c r="Q43" s="272"/>
      <c r="R43" s="272"/>
    </row>
    <row r="44" spans="2:18">
      <c r="C44" s="422"/>
      <c r="D44" s="422"/>
      <c r="E44" s="422"/>
      <c r="F44" s="422"/>
      <c r="G44" s="422"/>
      <c r="H44" s="422"/>
      <c r="I44" s="422"/>
      <c r="L44" s="272"/>
      <c r="M44" s="272"/>
      <c r="N44" s="272"/>
      <c r="O44" s="272"/>
      <c r="P44" s="272"/>
      <c r="Q44" s="272"/>
      <c r="R44" s="272"/>
    </row>
    <row r="45" spans="2:18">
      <c r="B45" s="544"/>
      <c r="C45" s="545">
        <v>2020</v>
      </c>
      <c r="D45" s="545">
        <v>2025</v>
      </c>
      <c r="E45" s="545">
        <v>2030</v>
      </c>
      <c r="F45" s="545">
        <v>2035</v>
      </c>
      <c r="G45" s="545">
        <v>2040</v>
      </c>
      <c r="H45" s="545">
        <v>2045</v>
      </c>
      <c r="I45" s="545">
        <v>2050</v>
      </c>
    </row>
    <row r="46" spans="2:18">
      <c r="B46" s="544" t="s">
        <v>405</v>
      </c>
      <c r="C46" s="546">
        <f>'Industry demand'!I35</f>
        <v>128.25492165167705</v>
      </c>
      <c r="D46" s="546">
        <f>'Industry demand'!J35</f>
        <v>98.970856474555148</v>
      </c>
      <c r="E46" s="546">
        <f>'Industry demand'!K35</f>
        <v>71.23100293410468</v>
      </c>
      <c r="F46" s="546">
        <f>'Industry demand'!L35</f>
        <v>45.038132428710014</v>
      </c>
      <c r="G46" s="546">
        <f>'Industry demand'!M35</f>
        <v>20.432765782381551</v>
      </c>
      <c r="H46" s="546">
        <f>'Industry demand'!N35</f>
        <v>0</v>
      </c>
      <c r="I46" s="546">
        <f>'Industry demand'!O35</f>
        <v>0</v>
      </c>
    </row>
    <row r="47" spans="2:18">
      <c r="B47" s="544" t="s">
        <v>293</v>
      </c>
      <c r="C47" s="546">
        <f>'Industry demand'!I36</f>
        <v>62.209997944989432</v>
      </c>
      <c r="D47" s="546">
        <f>'Industry demand'!J36</f>
        <v>48.141784789580711</v>
      </c>
      <c r="E47" s="546">
        <f>'Industry demand'!K36</f>
        <v>34.806933310219264</v>
      </c>
      <c r="F47" s="546">
        <f>'Industry demand'!L36</f>
        <v>22.199786188549123</v>
      </c>
      <c r="G47" s="546">
        <f>'Industry demand'!M36</f>
        <v>10.329928844641817</v>
      </c>
      <c r="H47" s="546">
        <f>'Industry demand'!N36</f>
        <v>0</v>
      </c>
      <c r="I47" s="546">
        <f>'Industry demand'!O36</f>
        <v>0</v>
      </c>
    </row>
    <row r="48" spans="2:18">
      <c r="B48" s="544" t="s">
        <v>406</v>
      </c>
      <c r="C48" s="546">
        <f>'Industry demand'!I37</f>
        <v>100.69238259858724</v>
      </c>
      <c r="D48" s="546">
        <f>'Industry demand'!J37</f>
        <v>77.977851157593634</v>
      </c>
      <c r="E48" s="546">
        <f>'Industry demand'!K37</f>
        <v>56.444059261535699</v>
      </c>
      <c r="F48" s="546">
        <f>'Industry demand'!L37</f>
        <v>36.079010307753713</v>
      </c>
      <c r="G48" s="546">
        <f>'Industry demand'!M37</f>
        <v>16.894105387740261</v>
      </c>
      <c r="H48" s="546">
        <f>'Industry demand'!N37</f>
        <v>0</v>
      </c>
      <c r="I48" s="546">
        <f>'Industry demand'!O37</f>
        <v>0</v>
      </c>
    </row>
    <row r="49" spans="1:18">
      <c r="B49" s="544" t="s">
        <v>351</v>
      </c>
      <c r="C49" s="546">
        <f>'Industry demand'!I38</f>
        <v>266.27906976744185</v>
      </c>
      <c r="D49" s="546">
        <f>'Industry demand'!J38</f>
        <v>321.12911132508634</v>
      </c>
      <c r="E49" s="546">
        <f>'Industry demand'!K38</f>
        <v>354.21047604107673</v>
      </c>
      <c r="F49" s="546">
        <f>'Industry demand'!L38</f>
        <v>385.84235504560922</v>
      </c>
      <c r="G49" s="546">
        <f>'Industry demand'!M38</f>
        <v>413.59799827284007</v>
      </c>
      <c r="H49" s="546">
        <f>'Industry demand'!N38</f>
        <v>435.20119944866588</v>
      </c>
      <c r="I49" s="546">
        <f>'Industry demand'!O38</f>
        <v>420.92039438337042</v>
      </c>
      <c r="L49" s="272"/>
      <c r="M49" s="272"/>
      <c r="N49" s="272"/>
      <c r="O49" s="272"/>
      <c r="P49" s="272"/>
      <c r="Q49" s="272"/>
      <c r="R49" s="272"/>
    </row>
    <row r="50" spans="1:18">
      <c r="B50" s="544" t="s">
        <v>407</v>
      </c>
      <c r="C50" s="546">
        <f>'Industry demand'!I39</f>
        <v>36.890784670597391</v>
      </c>
      <c r="D50" s="546">
        <f>'Industry demand'!J39</f>
        <v>37.563837593615396</v>
      </c>
      <c r="E50" s="546">
        <f>'Industry demand'!K39</f>
        <v>40.720830027030381</v>
      </c>
      <c r="F50" s="546">
        <f>'Industry demand'!L39</f>
        <v>46.237564995322494</v>
      </c>
      <c r="G50" s="546">
        <f>'Industry demand'!M39</f>
        <v>53.996055371747879</v>
      </c>
      <c r="H50" s="546">
        <f>'Industry demand'!N39</f>
        <v>63.884213385899876</v>
      </c>
      <c r="I50" s="546">
        <f>'Industry demand'!O39</f>
        <v>75.795555655892144</v>
      </c>
      <c r="L50" s="272"/>
      <c r="M50" s="272"/>
      <c r="N50" s="272"/>
      <c r="O50" s="272"/>
      <c r="P50" s="272"/>
      <c r="Q50" s="272"/>
      <c r="R50" s="272"/>
    </row>
    <row r="51" spans="1:18">
      <c r="B51" s="544" t="s">
        <v>408</v>
      </c>
      <c r="C51" s="546">
        <f>'Industry demand'!I40</f>
        <v>41.012375785519303</v>
      </c>
      <c r="D51" s="546">
        <f>'Industry demand'!J40</f>
        <v>45.72431569319339</v>
      </c>
      <c r="E51" s="546">
        <f>'Industry demand'!K40</f>
        <v>57.265702164087813</v>
      </c>
      <c r="F51" s="546">
        <f>'Industry demand'!L40</f>
        <v>75.115399457891115</v>
      </c>
      <c r="G51" s="546">
        <f>'Industry demand'!M40</f>
        <v>98.692215883571137</v>
      </c>
      <c r="H51" s="546">
        <f>'Industry demand'!N40</f>
        <v>127.34954278967106</v>
      </c>
      <c r="I51" s="546">
        <f>'Industry demand'!O40</f>
        <v>160.55351402701064</v>
      </c>
      <c r="L51" s="272"/>
      <c r="M51" s="272"/>
      <c r="N51" s="272"/>
      <c r="O51" s="272"/>
      <c r="P51" s="272"/>
      <c r="Q51" s="272"/>
      <c r="R51" s="272"/>
    </row>
    <row r="52" spans="1:18">
      <c r="B52" s="543" t="s">
        <v>394</v>
      </c>
      <c r="C52" s="546">
        <f>'Industry demand'!I41</f>
        <v>635.33953241881238</v>
      </c>
      <c r="D52" s="546">
        <f>'Industry demand'!J41</f>
        <v>629.50775703362467</v>
      </c>
      <c r="E52" s="546">
        <f>'Industry demand'!K41</f>
        <v>614.67900373805446</v>
      </c>
      <c r="F52" s="546">
        <f>'Industry demand'!L41</f>
        <v>610.51224842383579</v>
      </c>
      <c r="G52" s="546">
        <f>'Industry demand'!M41</f>
        <v>613.94306954292279</v>
      </c>
      <c r="H52" s="546">
        <f>'Industry demand'!N41</f>
        <v>626.43495562423686</v>
      </c>
      <c r="I52" s="546">
        <f>'Industry demand'!O41</f>
        <v>657.26946406627326</v>
      </c>
      <c r="L52" s="272"/>
      <c r="M52" s="272"/>
      <c r="N52" s="272"/>
      <c r="O52" s="272"/>
      <c r="P52" s="272"/>
      <c r="Q52" s="272"/>
      <c r="R52" s="272"/>
    </row>
    <row r="53" spans="1:18">
      <c r="C53" s="422"/>
      <c r="D53" s="422"/>
      <c r="E53" s="422"/>
      <c r="F53" s="422"/>
      <c r="G53" s="422"/>
      <c r="H53" s="422"/>
      <c r="I53" s="422"/>
      <c r="L53" s="272"/>
      <c r="M53" s="272"/>
      <c r="N53" s="272"/>
      <c r="O53" s="272"/>
      <c r="P53" s="272"/>
      <c r="Q53" s="272"/>
      <c r="R53" s="272"/>
    </row>
    <row r="54" spans="1:18">
      <c r="C54" s="422"/>
      <c r="D54" s="422"/>
      <c r="E54" s="422"/>
      <c r="F54" s="422"/>
      <c r="G54" s="422"/>
      <c r="H54" s="422"/>
      <c r="I54" s="422"/>
      <c r="L54" s="272"/>
      <c r="M54" s="272"/>
      <c r="N54" s="272"/>
      <c r="O54" s="272"/>
      <c r="P54" s="272"/>
      <c r="Q54" s="272"/>
      <c r="R54" s="272"/>
    </row>
    <row r="55" spans="1:18" ht="17.25" thickBot="1">
      <c r="A55" t="s">
        <v>762</v>
      </c>
    </row>
    <row r="56" spans="1:18" ht="17.25" customHeight="1" thickBot="1">
      <c r="B56" s="532" t="s">
        <v>763</v>
      </c>
      <c r="C56" s="533"/>
      <c r="D56" s="533"/>
      <c r="E56" s="534" t="s">
        <v>757</v>
      </c>
      <c r="F56" s="535">
        <v>0</v>
      </c>
      <c r="G56" s="533"/>
      <c r="H56" s="534" t="s">
        <v>754</v>
      </c>
      <c r="I56" s="536">
        <v>1</v>
      </c>
    </row>
    <row r="57" spans="1:18">
      <c r="B57" s="431"/>
      <c r="C57" s="428"/>
      <c r="D57" s="428"/>
      <c r="E57" s="428"/>
      <c r="F57" s="428"/>
      <c r="G57" s="428"/>
      <c r="H57" s="428"/>
      <c r="I57" s="428"/>
      <c r="L57" s="272"/>
      <c r="M57" s="272"/>
      <c r="N57" s="272"/>
      <c r="O57" s="272"/>
      <c r="P57" s="272"/>
      <c r="Q57" s="272"/>
      <c r="R57" s="272"/>
    </row>
    <row r="58" spans="1:18">
      <c r="B58" s="544"/>
      <c r="C58" s="545">
        <v>2020</v>
      </c>
      <c r="D58" s="545">
        <v>2025</v>
      </c>
      <c r="E58" s="545">
        <v>2030</v>
      </c>
      <c r="F58" s="545">
        <v>2035</v>
      </c>
      <c r="G58" s="545">
        <v>2040</v>
      </c>
      <c r="H58" s="545">
        <v>2045</v>
      </c>
      <c r="I58" s="545">
        <v>2050</v>
      </c>
      <c r="L58" s="272"/>
      <c r="M58" s="272"/>
      <c r="N58" s="272"/>
      <c r="O58" s="272"/>
      <c r="P58" s="272"/>
      <c r="Q58" s="272"/>
      <c r="R58" s="272"/>
    </row>
    <row r="59" spans="1:18">
      <c r="B59" s="544" t="s">
        <v>405</v>
      </c>
      <c r="C59" s="546">
        <f>'Industry demand'!I44</f>
        <v>221.9720389106719</v>
      </c>
      <c r="D59" s="546">
        <f>'Industry demand'!$I$44-'Industry demand'!J45</f>
        <v>190.26174763771877</v>
      </c>
      <c r="E59" s="546">
        <f>'Industry demand'!$I$44-'Industry demand'!K45</f>
        <v>177.57763112853752</v>
      </c>
      <c r="F59" s="546">
        <f>'Industry demand'!$I$44-'Industry demand'!L45</f>
        <v>164.68893209501465</v>
      </c>
      <c r="G59" s="546">
        <f>'Industry demand'!$I$44-'Industry demand'!M45</f>
        <v>154.09487488856684</v>
      </c>
      <c r="H59" s="546">
        <f>'Industry demand'!$I$44-'Industry demand'!N45</f>
        <v>145.10191903175451</v>
      </c>
      <c r="I59" s="546">
        <f>'Industry demand'!$I$44-'Industry demand'!O45</f>
        <v>137.62266412461656</v>
      </c>
      <c r="L59" s="18"/>
      <c r="M59" s="18"/>
      <c r="N59" s="18"/>
      <c r="O59" s="18"/>
      <c r="P59" s="18"/>
      <c r="Q59" s="18"/>
      <c r="R59" s="18"/>
    </row>
    <row r="60" spans="1:18">
      <c r="B60" s="544" t="s">
        <v>351</v>
      </c>
      <c r="C60" s="546">
        <f>'Industry demand'!I45</f>
        <v>0</v>
      </c>
      <c r="D60" s="546">
        <f>'Industry demand'!J45</f>
        <v>31.710291272953139</v>
      </c>
      <c r="E60" s="546">
        <f>'Industry demand'!K45</f>
        <v>44.394407782134387</v>
      </c>
      <c r="F60" s="546">
        <f>'Industry demand'!L45</f>
        <v>57.283106815657248</v>
      </c>
      <c r="G60" s="546">
        <f>'Industry demand'!M45</f>
        <v>67.877164022105077</v>
      </c>
      <c r="H60" s="546">
        <f>'Industry demand'!N45</f>
        <v>76.870119878917407</v>
      </c>
      <c r="I60" s="546">
        <f>'Industry demand'!O45</f>
        <v>84.349374786055336</v>
      </c>
    </row>
    <row r="61" spans="1:18">
      <c r="B61" s="544" t="s">
        <v>704</v>
      </c>
      <c r="C61" s="546">
        <f>'Industry demand'!I50</f>
        <v>0</v>
      </c>
      <c r="D61" s="546">
        <f>'Industry demand'!J50</f>
        <v>0</v>
      </c>
      <c r="E61" s="546">
        <f>'Industry demand'!K50</f>
        <v>0</v>
      </c>
      <c r="F61" s="546">
        <f>'Industry demand'!L50</f>
        <v>0</v>
      </c>
      <c r="G61" s="546">
        <f>'Industry demand'!M50</f>
        <v>0</v>
      </c>
      <c r="H61" s="546">
        <f>'Industry demand'!N50</f>
        <v>0</v>
      </c>
      <c r="I61" s="546">
        <f>'Industry demand'!O50</f>
        <v>0</v>
      </c>
    </row>
    <row r="62" spans="1:18">
      <c r="B62" s="544" t="s">
        <v>673</v>
      </c>
      <c r="C62" s="546">
        <f>SUM(C59:C61)</f>
        <v>221.9720389106719</v>
      </c>
      <c r="D62" s="546">
        <f t="shared" ref="D62:I62" si="1">SUM(D59:D61)</f>
        <v>221.9720389106719</v>
      </c>
      <c r="E62" s="546">
        <f t="shared" si="1"/>
        <v>221.9720389106719</v>
      </c>
      <c r="F62" s="546">
        <f t="shared" si="1"/>
        <v>221.9720389106719</v>
      </c>
      <c r="G62" s="546">
        <f t="shared" si="1"/>
        <v>221.97203891067193</v>
      </c>
      <c r="H62" s="546">
        <f t="shared" si="1"/>
        <v>221.97203891067193</v>
      </c>
      <c r="I62" s="546">
        <f t="shared" si="1"/>
        <v>221.9720389106719</v>
      </c>
    </row>
    <row r="63" spans="1:18" ht="17.25" thickBot="1">
      <c r="B63" s="446"/>
      <c r="C63" s="529"/>
      <c r="D63" s="529"/>
      <c r="E63" s="529"/>
      <c r="F63" s="529"/>
      <c r="G63" s="529"/>
      <c r="H63" s="529"/>
      <c r="I63" s="529"/>
      <c r="L63" s="272"/>
      <c r="M63" s="272"/>
      <c r="N63" s="272"/>
      <c r="O63" s="272"/>
      <c r="P63" s="272"/>
      <c r="Q63" s="272"/>
      <c r="R63" s="272"/>
    </row>
    <row r="64" spans="1:18" ht="17.25" thickBot="1">
      <c r="B64" s="532" t="s">
        <v>764</v>
      </c>
      <c r="C64" s="533"/>
      <c r="D64" s="533"/>
      <c r="E64" s="534" t="s">
        <v>757</v>
      </c>
      <c r="F64" s="535">
        <v>0</v>
      </c>
      <c r="G64" s="533"/>
      <c r="H64" s="534" t="s">
        <v>754</v>
      </c>
      <c r="I64" s="536">
        <v>1</v>
      </c>
      <c r="L64" s="272"/>
      <c r="M64" s="272"/>
      <c r="N64" s="272"/>
      <c r="O64" s="272"/>
      <c r="P64" s="272"/>
      <c r="Q64" s="272"/>
      <c r="R64" s="272"/>
    </row>
    <row r="65" spans="2:18">
      <c r="B65" s="431"/>
      <c r="C65" s="428"/>
      <c r="D65" s="428"/>
      <c r="E65" s="428"/>
      <c r="F65" s="428"/>
      <c r="G65" s="428"/>
      <c r="H65" s="428"/>
      <c r="I65" s="428"/>
      <c r="L65" s="18"/>
      <c r="M65" s="18"/>
      <c r="N65" s="18"/>
      <c r="O65" s="18"/>
      <c r="P65" s="18"/>
      <c r="Q65" s="18"/>
      <c r="R65" s="18"/>
    </row>
    <row r="66" spans="2:18">
      <c r="B66" s="544"/>
      <c r="C66" s="545">
        <v>2020</v>
      </c>
      <c r="D66" s="545">
        <v>2025</v>
      </c>
      <c r="E66" s="545">
        <v>2030</v>
      </c>
      <c r="F66" s="545">
        <v>2035</v>
      </c>
      <c r="G66" s="545">
        <v>2040</v>
      </c>
      <c r="H66" s="545">
        <v>2045</v>
      </c>
      <c r="I66" s="545">
        <v>2050</v>
      </c>
      <c r="L66" s="18"/>
      <c r="M66" s="18"/>
      <c r="N66" s="18"/>
      <c r="O66" s="18"/>
      <c r="P66" s="18"/>
      <c r="Q66" s="18"/>
      <c r="R66" s="18"/>
    </row>
    <row r="67" spans="2:18">
      <c r="B67" s="544" t="s">
        <v>405</v>
      </c>
      <c r="C67" s="546">
        <f>'Industry demand'!I49</f>
        <v>221.9720389106719</v>
      </c>
      <c r="D67" s="546">
        <f>'Industry demand'!J49</f>
        <v>190.26174763771877</v>
      </c>
      <c r="E67" s="546">
        <f>'Industry demand'!K49</f>
        <v>155.38042723747031</v>
      </c>
      <c r="F67" s="546">
        <f>'Industry demand'!L49</f>
        <v>120.4991068372219</v>
      </c>
      <c r="G67" s="546">
        <f>'Industry demand'!M49</f>
        <v>82.446757309678162</v>
      </c>
      <c r="H67" s="546">
        <f>'Industry demand'!N49</f>
        <v>41.223378654839095</v>
      </c>
      <c r="I67" s="546">
        <f>'Industry demand'!O49</f>
        <v>0</v>
      </c>
      <c r="L67" s="18"/>
      <c r="M67" s="18"/>
      <c r="N67" s="18"/>
      <c r="O67" s="18"/>
      <c r="P67" s="18"/>
      <c r="Q67" s="18"/>
      <c r="R67" s="18"/>
    </row>
    <row r="68" spans="2:18">
      <c r="B68" s="544" t="s">
        <v>351</v>
      </c>
      <c r="C68" s="546">
        <f>'Industry demand'!I50</f>
        <v>0</v>
      </c>
      <c r="D68" s="546">
        <f>'Industry demand'!J50</f>
        <v>0</v>
      </c>
      <c r="E68" s="546">
        <f>'Industry demand'!K50</f>
        <v>0</v>
      </c>
      <c r="F68" s="546">
        <f>'Industry demand'!L50</f>
        <v>0</v>
      </c>
      <c r="G68" s="546">
        <f>'Industry demand'!M50</f>
        <v>0</v>
      </c>
      <c r="H68" s="546">
        <f>'Industry demand'!N50</f>
        <v>0</v>
      </c>
      <c r="I68" s="546">
        <f>'Industry demand'!O50</f>
        <v>0</v>
      </c>
      <c r="L68" s="18"/>
      <c r="M68" s="18"/>
      <c r="N68" s="18"/>
      <c r="O68" s="18"/>
      <c r="P68" s="18"/>
      <c r="Q68" s="18"/>
      <c r="R68" s="18"/>
    </row>
    <row r="69" spans="2:18">
      <c r="B69" s="544" t="s">
        <v>704</v>
      </c>
      <c r="C69" s="546">
        <f>'Industry demand'!I51</f>
        <v>0</v>
      </c>
      <c r="D69" s="546">
        <f>'Industry demand'!J51</f>
        <v>0</v>
      </c>
      <c r="E69" s="546">
        <f>'Industry demand'!K51</f>
        <v>22.19720389106719</v>
      </c>
      <c r="F69" s="546">
        <f>'Industry demand'!L51</f>
        <v>44.189825257792748</v>
      </c>
      <c r="G69" s="546">
        <f>'Industry demand'!M51</f>
        <v>71.648117578888673</v>
      </c>
      <c r="H69" s="546">
        <f>'Industry demand'!N51</f>
        <v>103.87854037691541</v>
      </c>
      <c r="I69" s="546">
        <f>'Industry demand'!O51</f>
        <v>137.62266412461656</v>
      </c>
      <c r="L69" s="18"/>
      <c r="M69" s="18"/>
      <c r="N69" s="18"/>
      <c r="O69" s="18"/>
      <c r="P69" s="18"/>
      <c r="Q69" s="18"/>
      <c r="R69" s="18"/>
    </row>
    <row r="70" spans="2:18">
      <c r="B70" s="544" t="s">
        <v>673</v>
      </c>
      <c r="C70" s="546">
        <f>'Industry demand'!I52</f>
        <v>221.9720389106719</v>
      </c>
      <c r="D70" s="546">
        <f>'Industry demand'!J52</f>
        <v>190.26174763771877</v>
      </c>
      <c r="E70" s="546">
        <f>'Industry demand'!K52</f>
        <v>177.57763112853752</v>
      </c>
      <c r="F70" s="546">
        <f>'Industry demand'!L52</f>
        <v>164.68893209501465</v>
      </c>
      <c r="G70" s="546">
        <f>'Industry demand'!M52</f>
        <v>154.09487488856684</v>
      </c>
      <c r="H70" s="546">
        <f>'Industry demand'!N52</f>
        <v>145.10191903175451</v>
      </c>
      <c r="I70" s="546">
        <f>'Industry demand'!O52</f>
        <v>137.62266412461656</v>
      </c>
      <c r="L70" s="18"/>
      <c r="M70" s="18"/>
      <c r="N70" s="18"/>
      <c r="O70" s="18"/>
      <c r="P70" s="18"/>
      <c r="Q70" s="18"/>
      <c r="R70" s="18"/>
    </row>
    <row r="71" spans="2:18" ht="17.25" thickBot="1"/>
    <row r="72" spans="2:18" ht="17.25" thickBot="1">
      <c r="B72" s="532" t="s">
        <v>767</v>
      </c>
      <c r="C72" s="533"/>
      <c r="D72" s="533"/>
      <c r="E72" s="534" t="s">
        <v>757</v>
      </c>
      <c r="F72" s="535">
        <v>0</v>
      </c>
      <c r="G72" s="533"/>
      <c r="H72" s="534" t="s">
        <v>754</v>
      </c>
      <c r="I72" s="536">
        <v>1</v>
      </c>
    </row>
    <row r="73" spans="2:18">
      <c r="B73" s="431"/>
      <c r="C73" s="428"/>
      <c r="D73" s="428"/>
      <c r="E73" s="428"/>
      <c r="F73" s="428"/>
      <c r="G73" s="428"/>
      <c r="H73" s="428"/>
      <c r="I73" s="428"/>
    </row>
    <row r="74" spans="2:18">
      <c r="B74" s="544"/>
      <c r="C74" s="545">
        <v>2020</v>
      </c>
      <c r="D74" s="545">
        <v>2025</v>
      </c>
      <c r="E74" s="545">
        <v>2030</v>
      </c>
      <c r="F74" s="545">
        <v>2035</v>
      </c>
      <c r="G74" s="545">
        <v>2040</v>
      </c>
      <c r="H74" s="545">
        <v>2045</v>
      </c>
      <c r="I74" s="545">
        <v>2050</v>
      </c>
    </row>
    <row r="75" spans="2:18">
      <c r="B75" s="544" t="s">
        <v>707</v>
      </c>
      <c r="C75" s="546">
        <f>-'Industry demand'!I60</f>
        <v>0</v>
      </c>
      <c r="D75" s="546">
        <f>-'Industry demand'!J60</f>
        <v>-36.274858005439121</v>
      </c>
      <c r="E75" s="546">
        <f>-'Industry demand'!K60</f>
        <v>-78.542416050268997</v>
      </c>
      <c r="F75" s="546">
        <f>-'Industry demand'!L60</f>
        <v>-127.54518125381583</v>
      </c>
      <c r="G75" s="546">
        <f>-'Industry demand'!M60</f>
        <v>-184.10743679533445</v>
      </c>
      <c r="H75" s="546">
        <f>-'Industry demand'!N60</f>
        <v>-239.48813679165801</v>
      </c>
      <c r="I75" s="546">
        <f>-'Industry demand'!O60</f>
        <v>-299.06659891523515</v>
      </c>
    </row>
    <row r="76" spans="2:18" ht="17.25" thickBot="1">
      <c r="B76" s="445"/>
      <c r="C76" s="528"/>
      <c r="D76" s="528"/>
      <c r="E76" s="528"/>
      <c r="F76" s="528"/>
      <c r="G76" s="528"/>
      <c r="H76" s="528"/>
      <c r="I76" s="528"/>
    </row>
    <row r="77" spans="2:18" ht="17.25" thickBot="1">
      <c r="B77" s="532" t="s">
        <v>770</v>
      </c>
      <c r="C77" s="533"/>
      <c r="D77" s="533"/>
      <c r="E77" s="534" t="s">
        <v>757</v>
      </c>
      <c r="F77" s="535">
        <v>0</v>
      </c>
      <c r="G77" s="533"/>
      <c r="H77" s="534" t="s">
        <v>754</v>
      </c>
      <c r="I77" s="536">
        <v>0.8</v>
      </c>
    </row>
    <row r="78" spans="2:18">
      <c r="B78" s="431"/>
      <c r="C78" s="428"/>
      <c r="D78" s="428"/>
      <c r="E78" s="428"/>
      <c r="F78" s="428"/>
      <c r="G78" s="428"/>
      <c r="H78" s="428"/>
      <c r="I78" s="428"/>
    </row>
    <row r="79" spans="2:18">
      <c r="B79" s="544"/>
      <c r="C79" s="545">
        <v>2020</v>
      </c>
      <c r="D79" s="545">
        <v>2025</v>
      </c>
      <c r="E79" s="545">
        <v>2030</v>
      </c>
      <c r="F79" s="545">
        <v>2035</v>
      </c>
      <c r="G79" s="545">
        <v>2040</v>
      </c>
      <c r="H79" s="545">
        <v>2045</v>
      </c>
      <c r="I79" s="545">
        <v>2050</v>
      </c>
    </row>
    <row r="80" spans="2:18">
      <c r="B80" s="544" t="s">
        <v>707</v>
      </c>
      <c r="C80" s="546">
        <f>-'Industry demand'!I62</f>
        <v>0</v>
      </c>
      <c r="D80" s="546">
        <f>-'Industry demand'!J62</f>
        <v>-10.88926319112619</v>
      </c>
      <c r="E80" s="546">
        <f>-'Industry demand'!K62</f>
        <v>-23.577460728035724</v>
      </c>
      <c r="F80" s="546">
        <f>-'Industry demand'!L62</f>
        <v>-38.287484053678298</v>
      </c>
      <c r="G80" s="546">
        <f>-'Industry demand'!M62</f>
        <v>-55.266772771582573</v>
      </c>
      <c r="H80" s="546">
        <f>-'Industry demand'!N62</f>
        <v>-71.891373145713487</v>
      </c>
      <c r="I80" s="546">
        <f>-'Industry demand'!O62</f>
        <v>-89.776089730652203</v>
      </c>
    </row>
    <row r="81" spans="2:9" ht="17.25" thickBot="1">
      <c r="B81" s="445"/>
      <c r="C81" s="285"/>
      <c r="D81" s="285"/>
      <c r="E81" s="285"/>
      <c r="F81" s="285"/>
      <c r="G81" s="285"/>
      <c r="H81" s="285"/>
      <c r="I81" s="285"/>
    </row>
    <row r="82" spans="2:9" ht="17.25" thickBot="1">
      <c r="B82" s="532" t="s">
        <v>771</v>
      </c>
      <c r="C82" s="533"/>
      <c r="D82" s="533"/>
      <c r="E82" s="534" t="s">
        <v>757</v>
      </c>
      <c r="F82" s="535">
        <v>0</v>
      </c>
      <c r="G82" s="533"/>
      <c r="H82" s="534" t="s">
        <v>754</v>
      </c>
      <c r="I82" s="536">
        <v>1</v>
      </c>
    </row>
    <row r="83" spans="2:9">
      <c r="B83" s="431"/>
      <c r="C83" s="428"/>
      <c r="D83" s="428"/>
      <c r="E83" s="428"/>
      <c r="F83" s="428"/>
      <c r="G83" s="428"/>
      <c r="H83" s="428"/>
      <c r="I83" s="428"/>
    </row>
    <row r="84" spans="2:9">
      <c r="B84" s="544"/>
      <c r="C84" s="545">
        <v>2020</v>
      </c>
      <c r="D84" s="545">
        <v>2025</v>
      </c>
      <c r="E84" s="545">
        <v>2030</v>
      </c>
      <c r="F84" s="545">
        <v>2035</v>
      </c>
      <c r="G84" s="545">
        <v>2040</v>
      </c>
      <c r="H84" s="545">
        <v>2045</v>
      </c>
      <c r="I84" s="545">
        <v>2050</v>
      </c>
    </row>
    <row r="85" spans="2:9">
      <c r="B85" s="544" t="s">
        <v>707</v>
      </c>
      <c r="C85" s="546">
        <f>-'Industry demand'!I64</f>
        <v>0</v>
      </c>
      <c r="D85" s="546">
        <f>-'Industry demand'!J64</f>
        <v>0</v>
      </c>
      <c r="E85" s="546">
        <f>-'Industry demand'!K64</f>
        <v>-10</v>
      </c>
      <c r="F85" s="546">
        <f>-'Industry demand'!L64</f>
        <v>-66.25</v>
      </c>
      <c r="G85" s="546">
        <f>-'Industry demand'!M64</f>
        <v>-132.5</v>
      </c>
      <c r="H85" s="546">
        <f>-'Industry demand'!N64</f>
        <v>-198.75</v>
      </c>
      <c r="I85" s="546">
        <f>-'Industry demand'!O64</f>
        <v>-265</v>
      </c>
    </row>
    <row r="86" spans="2:9">
      <c r="B86" s="446"/>
      <c r="C86" s="530"/>
      <c r="D86" s="530"/>
      <c r="E86" s="530"/>
      <c r="F86" s="530"/>
      <c r="G86" s="530"/>
      <c r="H86" s="530"/>
      <c r="I86" s="530"/>
    </row>
    <row r="87" spans="2:9">
      <c r="B87" s="589" t="s">
        <v>772</v>
      </c>
      <c r="C87" s="589"/>
      <c r="D87" s="589"/>
      <c r="E87" s="589"/>
      <c r="F87" s="589"/>
      <c r="G87" s="589"/>
      <c r="H87" s="589"/>
      <c r="I87" s="589"/>
    </row>
    <row r="88" spans="2:9">
      <c r="B88" s="544"/>
      <c r="C88" s="545">
        <v>2020</v>
      </c>
      <c r="D88" s="545">
        <v>2025</v>
      </c>
      <c r="E88" s="545">
        <v>2030</v>
      </c>
      <c r="F88" s="545">
        <v>2035</v>
      </c>
      <c r="G88" s="545">
        <v>2040</v>
      </c>
      <c r="H88" s="545">
        <v>2045</v>
      </c>
      <c r="I88" s="545">
        <v>2050</v>
      </c>
    </row>
    <row r="89" spans="2:9">
      <c r="B89" s="544" t="s">
        <v>293</v>
      </c>
      <c r="C89" s="546">
        <f>'Industry demand'!I67</f>
        <v>821.51093228756872</v>
      </c>
      <c r="D89" s="546">
        <f>'Industry demand'!J67</f>
        <v>800.25321276807836</v>
      </c>
      <c r="E89" s="546">
        <f>'Industry demand'!K67</f>
        <v>765.49313117120164</v>
      </c>
      <c r="F89" s="546">
        <f>'Industry demand'!L67</f>
        <v>680.36958835499365</v>
      </c>
      <c r="G89" s="546">
        <f>'Industry demand'!M67</f>
        <v>580.44442654571731</v>
      </c>
      <c r="H89" s="546">
        <f>'Industry demand'!N67</f>
        <v>451.26694161983664</v>
      </c>
      <c r="I89" s="546">
        <f>'Industry demand'!O67</f>
        <v>318.05817562999607</v>
      </c>
    </row>
    <row r="90" spans="2:9">
      <c r="B90" s="544" t="s">
        <v>704</v>
      </c>
      <c r="C90" s="546">
        <f>'Industry demand'!I68</f>
        <v>0</v>
      </c>
      <c r="D90" s="546">
        <f>'Industry demand'!J68</f>
        <v>0</v>
      </c>
      <c r="E90" s="546">
        <f>'Industry demand'!K68</f>
        <v>10</v>
      </c>
      <c r="F90" s="546">
        <f>'Industry demand'!L68</f>
        <v>66.25</v>
      </c>
      <c r="G90" s="546">
        <f>'Industry demand'!M68</f>
        <v>132.5</v>
      </c>
      <c r="H90" s="546">
        <f>'Industry demand'!N68</f>
        <v>198.75</v>
      </c>
      <c r="I90" s="546">
        <f>'Industry demand'!O68</f>
        <v>265</v>
      </c>
    </row>
    <row r="91" spans="2:9">
      <c r="B91" s="544" t="s">
        <v>408</v>
      </c>
      <c r="C91" s="546">
        <f>'Industry demand'!I69</f>
        <v>0</v>
      </c>
      <c r="D91" s="546">
        <f>'Industry demand'!J69</f>
        <v>10.88926319112619</v>
      </c>
      <c r="E91" s="546">
        <f>'Industry demand'!K69</f>
        <v>23.577460728035724</v>
      </c>
      <c r="F91" s="546">
        <f>'Industry demand'!L69</f>
        <v>38.287484053678298</v>
      </c>
      <c r="G91" s="546">
        <f>'Industry demand'!M69</f>
        <v>55.266772771582573</v>
      </c>
      <c r="H91" s="546">
        <f>'Industry demand'!N69</f>
        <v>71.891373145713487</v>
      </c>
      <c r="I91" s="546">
        <f>'Industry demand'!O69</f>
        <v>89.776089730652203</v>
      </c>
    </row>
    <row r="92" spans="2:9">
      <c r="B92" s="544" t="s">
        <v>673</v>
      </c>
      <c r="C92" s="546">
        <f>'Industry demand'!I70</f>
        <v>821.51093228756872</v>
      </c>
      <c r="D92" s="546">
        <f>'Industry demand'!J70</f>
        <v>811.1424759592046</v>
      </c>
      <c r="E92" s="546">
        <f>'Industry demand'!K70</f>
        <v>799.07059189923734</v>
      </c>
      <c r="F92" s="546">
        <f>'Industry demand'!L70</f>
        <v>784.90707240867198</v>
      </c>
      <c r="G92" s="546">
        <f>'Industry demand'!M70</f>
        <v>768.21119931729993</v>
      </c>
      <c r="H92" s="546">
        <f>'Industry demand'!N70</f>
        <v>721.90831476555013</v>
      </c>
      <c r="I92" s="546">
        <f>'Industry demand'!O70</f>
        <v>672.83426536064826</v>
      </c>
    </row>
    <row r="93" spans="2:9">
      <c r="B93" s="446"/>
      <c r="C93" s="530"/>
      <c r="D93" s="530"/>
      <c r="E93" s="530"/>
      <c r="F93" s="530"/>
      <c r="G93" s="530"/>
      <c r="H93" s="530"/>
      <c r="I93" s="530"/>
    </row>
    <row r="94" spans="2:9">
      <c r="B94" s="588" t="s">
        <v>773</v>
      </c>
      <c r="C94" s="588"/>
      <c r="D94" s="588"/>
      <c r="E94" s="588"/>
      <c r="F94" s="588"/>
      <c r="G94" s="588"/>
      <c r="H94" s="588"/>
      <c r="I94" s="588"/>
    </row>
    <row r="95" spans="2:9">
      <c r="B95" s="547"/>
      <c r="C95" s="547">
        <v>2020</v>
      </c>
      <c r="D95" s="547">
        <v>2025</v>
      </c>
      <c r="E95" s="547">
        <v>2030</v>
      </c>
      <c r="F95" s="547">
        <v>2035</v>
      </c>
      <c r="G95" s="547">
        <v>2040</v>
      </c>
      <c r="H95" s="547">
        <v>2045</v>
      </c>
      <c r="I95" s="547">
        <v>2050</v>
      </c>
    </row>
    <row r="96" spans="2:9">
      <c r="B96" s="547" t="s">
        <v>677</v>
      </c>
      <c r="C96" s="440">
        <f>'Industry demand'!I87</f>
        <v>237.02338199917023</v>
      </c>
      <c r="D96" s="440">
        <f>'Industry demand'!J87</f>
        <v>202.80453354480071</v>
      </c>
      <c r="E96" s="440">
        <f>'Industry demand'!K87</f>
        <v>165.41465596313586</v>
      </c>
      <c r="F96" s="440">
        <f>'Industry demand'!L87</f>
        <v>128.02477838147107</v>
      </c>
      <c r="G96" s="440">
        <f>'Industry demand'!M87</f>
        <v>87.463871672510933</v>
      </c>
      <c r="H96" s="440">
        <f>'Industry demand'!N87</f>
        <v>43.731935836255481</v>
      </c>
      <c r="I96" s="440">
        <f>'Industry demand'!O87</f>
        <v>0</v>
      </c>
    </row>
    <row r="97" spans="2:9">
      <c r="B97" s="547" t="s">
        <v>654</v>
      </c>
      <c r="C97" s="440">
        <f>'Industry demand'!I88</f>
        <v>821.51093228756872</v>
      </c>
      <c r="D97" s="440">
        <f>'Industry demand'!J88</f>
        <v>800.25321276807836</v>
      </c>
      <c r="E97" s="440">
        <f>'Industry demand'!K88</f>
        <v>765.49313117120164</v>
      </c>
      <c r="F97" s="440">
        <f>'Industry demand'!L88</f>
        <v>680.36958835499365</v>
      </c>
      <c r="G97" s="440">
        <f>'Industry demand'!M88</f>
        <v>580.44442654571731</v>
      </c>
      <c r="H97" s="440">
        <f>'Industry demand'!N88</f>
        <v>451.26694161983664</v>
      </c>
      <c r="I97" s="440">
        <f>'Industry demand'!O88</f>
        <v>318.05817562999607</v>
      </c>
    </row>
    <row r="98" spans="2:9">
      <c r="B98" s="547" t="s">
        <v>678</v>
      </c>
      <c r="C98" s="440">
        <f>'Industry demand'!I89</f>
        <v>0</v>
      </c>
      <c r="D98" s="440">
        <f>'Industry demand'!J89</f>
        <v>0</v>
      </c>
      <c r="E98" s="440">
        <f>'Industry demand'!K89</f>
        <v>0</v>
      </c>
      <c r="F98" s="440">
        <f>'Industry demand'!L89</f>
        <v>0</v>
      </c>
      <c r="G98" s="440">
        <f>'Industry demand'!M89</f>
        <v>0</v>
      </c>
      <c r="H98" s="440">
        <f>'Industry demand'!N89</f>
        <v>0</v>
      </c>
      <c r="I98" s="440">
        <f>'Industry demand'!O89</f>
        <v>0</v>
      </c>
    </row>
    <row r="99" spans="2:9">
      <c r="B99" s="547" t="s">
        <v>675</v>
      </c>
      <c r="C99" s="440">
        <f>'Industry demand'!I90</f>
        <v>0</v>
      </c>
      <c r="D99" s="440">
        <f>'Industry demand'!J90</f>
        <v>0</v>
      </c>
      <c r="E99" s="440">
        <f>'Industry demand'!K90</f>
        <v>0</v>
      </c>
      <c r="F99" s="440">
        <f>'Industry demand'!L90</f>
        <v>0</v>
      </c>
      <c r="G99" s="440">
        <f>'Industry demand'!M90</f>
        <v>0</v>
      </c>
      <c r="H99" s="440">
        <f>'Industry demand'!N90</f>
        <v>0</v>
      </c>
      <c r="I99" s="440">
        <f>'Industry demand'!O90</f>
        <v>0</v>
      </c>
    </row>
    <row r="100" spans="2:9">
      <c r="B100" s="547" t="s">
        <v>679</v>
      </c>
      <c r="C100" s="440">
        <f>'Industry demand'!I91</f>
        <v>0</v>
      </c>
      <c r="D100" s="440">
        <f>'Industry demand'!J91</f>
        <v>0</v>
      </c>
      <c r="E100" s="440">
        <f>'Industry demand'!K91</f>
        <v>0</v>
      </c>
      <c r="F100" s="440">
        <f>'Industry demand'!L91</f>
        <v>0</v>
      </c>
      <c r="G100" s="440">
        <f>'Industry demand'!M91</f>
        <v>0</v>
      </c>
      <c r="H100" s="440">
        <f>'Industry demand'!N91</f>
        <v>0</v>
      </c>
      <c r="I100" s="440">
        <f>'Industry demand'!O91</f>
        <v>0</v>
      </c>
    </row>
    <row r="101" spans="2:9">
      <c r="B101" s="547" t="s">
        <v>656</v>
      </c>
      <c r="C101" s="440">
        <f>'Industry demand'!I92</f>
        <v>0</v>
      </c>
      <c r="D101" s="440">
        <f>'Industry demand'!J92</f>
        <v>10.88926319112619</v>
      </c>
      <c r="E101" s="440">
        <f>'Industry demand'!K92</f>
        <v>23.577460728035724</v>
      </c>
      <c r="F101" s="440">
        <f>'Industry demand'!L92</f>
        <v>38.287484053678298</v>
      </c>
      <c r="G101" s="440">
        <f>'Industry demand'!M92</f>
        <v>55.266772771582573</v>
      </c>
      <c r="H101" s="440">
        <f>'Industry demand'!N92</f>
        <v>71.891373145713487</v>
      </c>
      <c r="I101" s="440">
        <f>'Industry demand'!O92</f>
        <v>89.776089730652203</v>
      </c>
    </row>
    <row r="102" spans="2:9">
      <c r="B102" s="547" t="s">
        <v>704</v>
      </c>
      <c r="C102" s="440">
        <f>'Industry demand'!I93</f>
        <v>0</v>
      </c>
      <c r="D102" s="440">
        <f>'Industry demand'!J93</f>
        <v>0</v>
      </c>
      <c r="E102" s="440">
        <f>'Industry demand'!K93</f>
        <v>32.19720389106719</v>
      </c>
      <c r="F102" s="440">
        <f>'Industry demand'!L93</f>
        <v>110.43982525779275</v>
      </c>
      <c r="G102" s="440">
        <f>'Industry demand'!M93</f>
        <v>204.14811757888867</v>
      </c>
      <c r="H102" s="440">
        <f>'Industry demand'!N93</f>
        <v>302.6285403769154</v>
      </c>
      <c r="I102" s="440">
        <f>'Industry demand'!O93</f>
        <v>402.62266412461656</v>
      </c>
    </row>
    <row r="103" spans="2:9">
      <c r="B103" s="547" t="s">
        <v>680</v>
      </c>
      <c r="C103" s="440">
        <f>'Industry demand'!I94</f>
        <v>1058.5343142867389</v>
      </c>
      <c r="D103" s="440">
        <f>'Industry demand'!J94</f>
        <v>1013.9470095040053</v>
      </c>
      <c r="E103" s="440">
        <f>'Industry demand'!K94</f>
        <v>986.68245175344032</v>
      </c>
      <c r="F103" s="440">
        <f>'Industry demand'!L94</f>
        <v>957.12167604793581</v>
      </c>
      <c r="G103" s="440">
        <f>'Industry demand'!M94</f>
        <v>927.32318856869949</v>
      </c>
      <c r="H103" s="440">
        <f>'Industry demand'!N94</f>
        <v>869.51879097872097</v>
      </c>
      <c r="I103" s="440">
        <f>'Industry demand'!O94</f>
        <v>810.45692948526482</v>
      </c>
    </row>
    <row r="105" spans="2:9">
      <c r="B105" s="588" t="s">
        <v>774</v>
      </c>
      <c r="C105" s="588"/>
      <c r="D105" s="588"/>
      <c r="E105" s="588"/>
      <c r="F105" s="588"/>
      <c r="G105" s="588"/>
      <c r="H105" s="588"/>
      <c r="I105" s="588"/>
    </row>
    <row r="106" spans="2:9">
      <c r="B106" s="547"/>
      <c r="C106" s="547">
        <v>2020</v>
      </c>
      <c r="D106" s="547">
        <v>2025</v>
      </c>
      <c r="E106" s="547">
        <v>2030</v>
      </c>
      <c r="F106" s="547">
        <v>2035</v>
      </c>
      <c r="G106" s="547">
        <v>2040</v>
      </c>
      <c r="H106" s="547">
        <v>2045</v>
      </c>
      <c r="I106" s="547">
        <v>2050</v>
      </c>
    </row>
    <row r="107" spans="2:9">
      <c r="B107" s="547" t="s">
        <v>677</v>
      </c>
      <c r="C107" s="440">
        <f>'Industry demand'!I104</f>
        <v>128.25492165167705</v>
      </c>
      <c r="D107" s="440">
        <f>'Industry demand'!J104</f>
        <v>98.970856474555148</v>
      </c>
      <c r="E107" s="440">
        <f>'Industry demand'!K104</f>
        <v>71.23100293410468</v>
      </c>
      <c r="F107" s="440">
        <f>'Industry demand'!L104</f>
        <v>45.038132428710014</v>
      </c>
      <c r="G107" s="440">
        <f>'Industry demand'!M104</f>
        <v>20.432765782381551</v>
      </c>
      <c r="H107" s="440">
        <f>'Industry demand'!N104</f>
        <v>0</v>
      </c>
      <c r="I107" s="440">
        <f>'Industry demand'!O104</f>
        <v>0</v>
      </c>
    </row>
    <row r="108" spans="2:9">
      <c r="B108" s="547" t="s">
        <v>654</v>
      </c>
      <c r="C108" s="440">
        <f>'Industry demand'!I105</f>
        <v>62.209997944989432</v>
      </c>
      <c r="D108" s="440">
        <f>'Industry demand'!J105</f>
        <v>48.141784789580711</v>
      </c>
      <c r="E108" s="440">
        <f>'Industry demand'!K105</f>
        <v>34.806933310219264</v>
      </c>
      <c r="F108" s="440">
        <f>'Industry demand'!L105</f>
        <v>22.199786188549123</v>
      </c>
      <c r="G108" s="440">
        <f>'Industry demand'!M105</f>
        <v>10.329928844641817</v>
      </c>
      <c r="H108" s="440">
        <f>'Industry demand'!N105</f>
        <v>0</v>
      </c>
      <c r="I108" s="440">
        <f>'Industry demand'!O105</f>
        <v>0</v>
      </c>
    </row>
    <row r="109" spans="2:9">
      <c r="B109" s="547" t="s">
        <v>678</v>
      </c>
      <c r="C109" s="440">
        <f>'Industry demand'!I106</f>
        <v>100.69238259858724</v>
      </c>
      <c r="D109" s="440">
        <f>'Industry demand'!J106</f>
        <v>77.977851157593634</v>
      </c>
      <c r="E109" s="440">
        <f>'Industry demand'!K106</f>
        <v>56.444059261535699</v>
      </c>
      <c r="F109" s="440">
        <f>'Industry demand'!L106</f>
        <v>36.079010307753713</v>
      </c>
      <c r="G109" s="440">
        <f>'Industry demand'!M106</f>
        <v>16.894105387740261</v>
      </c>
      <c r="H109" s="440">
        <f>'Industry demand'!N106</f>
        <v>0</v>
      </c>
      <c r="I109" s="440">
        <f>'Industry demand'!O106</f>
        <v>0</v>
      </c>
    </row>
    <row r="110" spans="2:9">
      <c r="B110" s="547" t="s">
        <v>675</v>
      </c>
      <c r="C110" s="440">
        <f>'Industry demand'!I107</f>
        <v>266.27906976744185</v>
      </c>
      <c r="D110" s="440">
        <f>'Industry demand'!J107</f>
        <v>321.12911132508634</v>
      </c>
      <c r="E110" s="440">
        <f>'Industry demand'!K107</f>
        <v>354.21047604107673</v>
      </c>
      <c r="F110" s="440">
        <f>'Industry demand'!L107</f>
        <v>385.84235504560922</v>
      </c>
      <c r="G110" s="440">
        <f>'Industry demand'!M107</f>
        <v>413.59799827284007</v>
      </c>
      <c r="H110" s="440">
        <f>'Industry demand'!N107</f>
        <v>435.20119944866588</v>
      </c>
      <c r="I110" s="440">
        <f>'Industry demand'!O107</f>
        <v>420.92039438337042</v>
      </c>
    </row>
    <row r="111" spans="2:9">
      <c r="B111" s="547" t="s">
        <v>679</v>
      </c>
      <c r="C111" s="440">
        <f>'Industry demand'!I108</f>
        <v>36.890784670597391</v>
      </c>
      <c r="D111" s="440">
        <f>'Industry demand'!J108</f>
        <v>37.563837593615396</v>
      </c>
      <c r="E111" s="440">
        <f>'Industry demand'!K108</f>
        <v>40.720830027030381</v>
      </c>
      <c r="F111" s="440">
        <f>'Industry demand'!L108</f>
        <v>46.237564995322494</v>
      </c>
      <c r="G111" s="440">
        <f>'Industry demand'!M108</f>
        <v>53.996055371747879</v>
      </c>
      <c r="H111" s="440">
        <f>'Industry demand'!N108</f>
        <v>63.884213385899876</v>
      </c>
      <c r="I111" s="440">
        <f>'Industry demand'!O108</f>
        <v>75.795555655892144</v>
      </c>
    </row>
    <row r="112" spans="2:9">
      <c r="B112" s="547" t="s">
        <v>656</v>
      </c>
      <c r="C112" s="440">
        <f>'Industry demand'!I109</f>
        <v>41.012375785519303</v>
      </c>
      <c r="D112" s="440">
        <f>'Industry demand'!J109</f>
        <v>45.72431569319339</v>
      </c>
      <c r="E112" s="440">
        <f>'Industry demand'!K109</f>
        <v>57.265702164087813</v>
      </c>
      <c r="F112" s="440">
        <f>'Industry demand'!L109</f>
        <v>75.115399457891115</v>
      </c>
      <c r="G112" s="440">
        <f>'Industry demand'!M109</f>
        <v>98.692215883571137</v>
      </c>
      <c r="H112" s="440">
        <f>'Industry demand'!N109</f>
        <v>127.34954278967106</v>
      </c>
      <c r="I112" s="440">
        <f>'Industry demand'!O109</f>
        <v>160.55351402701064</v>
      </c>
    </row>
    <row r="113" spans="2:9">
      <c r="B113" s="547" t="s">
        <v>704</v>
      </c>
      <c r="C113" s="440">
        <f>'Industry demand'!I110</f>
        <v>0</v>
      </c>
      <c r="D113" s="440">
        <f>'Industry demand'!J110</f>
        <v>0</v>
      </c>
      <c r="E113" s="440">
        <f>'Industry demand'!K110</f>
        <v>0</v>
      </c>
      <c r="F113" s="440">
        <f>'Industry demand'!L110</f>
        <v>0</v>
      </c>
      <c r="G113" s="440">
        <f>'Industry demand'!M110</f>
        <v>0</v>
      </c>
      <c r="H113" s="440">
        <f>'Industry demand'!N110</f>
        <v>0</v>
      </c>
      <c r="I113" s="440">
        <f>'Industry demand'!O110</f>
        <v>0</v>
      </c>
    </row>
    <row r="114" spans="2:9">
      <c r="B114" s="547" t="s">
        <v>680</v>
      </c>
      <c r="C114" s="440">
        <f>'Industry demand'!I111</f>
        <v>635.33953241881238</v>
      </c>
      <c r="D114" s="440">
        <f>'Industry demand'!J111</f>
        <v>629.50775703362467</v>
      </c>
      <c r="E114" s="440">
        <f>'Industry demand'!K111</f>
        <v>614.67900373805446</v>
      </c>
      <c r="F114" s="440">
        <f>'Industry demand'!L111</f>
        <v>610.51224842383579</v>
      </c>
      <c r="G114" s="440">
        <f>'Industry demand'!M111</f>
        <v>613.94306954292279</v>
      </c>
      <c r="H114" s="440">
        <f>'Industry demand'!N111</f>
        <v>626.43495562423686</v>
      </c>
      <c r="I114" s="440">
        <f>'Industry demand'!O111</f>
        <v>657.26946406627326</v>
      </c>
    </row>
    <row r="116" spans="2:9">
      <c r="B116" s="588" t="s">
        <v>647</v>
      </c>
      <c r="C116" s="588"/>
      <c r="D116" s="588"/>
      <c r="E116" s="588"/>
      <c r="F116" s="588"/>
      <c r="G116" s="588"/>
      <c r="H116" s="588"/>
      <c r="I116" s="588"/>
    </row>
    <row r="117" spans="2:9">
      <c r="B117" s="547"/>
      <c r="C117" s="547">
        <v>2020</v>
      </c>
      <c r="D117" s="547">
        <v>2025</v>
      </c>
      <c r="E117" s="547">
        <v>2030</v>
      </c>
      <c r="F117" s="547">
        <v>2035</v>
      </c>
      <c r="G117" s="547">
        <v>2040</v>
      </c>
      <c r="H117" s="547">
        <v>2045</v>
      </c>
      <c r="I117" s="547">
        <v>2050</v>
      </c>
    </row>
    <row r="118" spans="2:9">
      <c r="B118" s="547" t="s">
        <v>677</v>
      </c>
      <c r="C118" s="440">
        <f>'Industry demand'!I121</f>
        <v>365.27830365084731</v>
      </c>
      <c r="D118" s="440">
        <f>'Industry demand'!J121</f>
        <v>301.77539001935588</v>
      </c>
      <c r="E118" s="440">
        <f>'Industry demand'!K121</f>
        <v>236.64565889724054</v>
      </c>
      <c r="F118" s="440">
        <f>'Industry demand'!L121</f>
        <v>173.06291081018108</v>
      </c>
      <c r="G118" s="440">
        <f>'Industry demand'!M121</f>
        <v>107.89663745489248</v>
      </c>
      <c r="H118" s="440">
        <f>'Industry demand'!N121</f>
        <v>43.731935836255481</v>
      </c>
      <c r="I118" s="440">
        <f>'Industry demand'!O121</f>
        <v>0</v>
      </c>
    </row>
    <row r="119" spans="2:9">
      <c r="B119" s="547" t="s">
        <v>654</v>
      </c>
      <c r="C119" s="440">
        <f>'Industry demand'!I122</f>
        <v>883.7209302325582</v>
      </c>
      <c r="D119" s="440">
        <f>'Industry demand'!J122</f>
        <v>848.39499755765905</v>
      </c>
      <c r="E119" s="440">
        <f>'Industry demand'!K122</f>
        <v>800.30006448142092</v>
      </c>
      <c r="F119" s="440">
        <f>'Industry demand'!L122</f>
        <v>702.56937454354272</v>
      </c>
      <c r="G119" s="440">
        <f>'Industry demand'!M122</f>
        <v>590.77435539035912</v>
      </c>
      <c r="H119" s="440">
        <f>'Industry demand'!N122</f>
        <v>451.26694161983664</v>
      </c>
      <c r="I119" s="440">
        <f>'Industry demand'!O122</f>
        <v>318.05817562999607</v>
      </c>
    </row>
    <row r="120" spans="2:9">
      <c r="B120" s="547" t="s">
        <v>678</v>
      </c>
      <c r="C120" s="440">
        <f>'Industry demand'!I123</f>
        <v>100.69238259858724</v>
      </c>
      <c r="D120" s="440">
        <f>'Industry demand'!J123</f>
        <v>77.977851157593634</v>
      </c>
      <c r="E120" s="440">
        <f>'Industry demand'!K123</f>
        <v>56.444059261535699</v>
      </c>
      <c r="F120" s="440">
        <f>'Industry demand'!L123</f>
        <v>36.079010307753713</v>
      </c>
      <c r="G120" s="440">
        <f>'Industry demand'!M123</f>
        <v>16.894105387740261</v>
      </c>
      <c r="H120" s="440">
        <f>'Industry demand'!N123</f>
        <v>0</v>
      </c>
      <c r="I120" s="440">
        <f>'Industry demand'!O123</f>
        <v>0</v>
      </c>
    </row>
    <row r="121" spans="2:9">
      <c r="B121" s="547" t="s">
        <v>675</v>
      </c>
      <c r="C121" s="440">
        <f>'Industry demand'!I124</f>
        <v>266.27906976744185</v>
      </c>
      <c r="D121" s="440">
        <f>'Industry demand'!J124</f>
        <v>321.12911132508634</v>
      </c>
      <c r="E121" s="440">
        <f>'Industry demand'!K124</f>
        <v>354.21047604107673</v>
      </c>
      <c r="F121" s="440">
        <f>'Industry demand'!L124</f>
        <v>385.84235504560922</v>
      </c>
      <c r="G121" s="440">
        <f>'Industry demand'!M124</f>
        <v>413.59799827284007</v>
      </c>
      <c r="H121" s="440">
        <f>'Industry demand'!N124</f>
        <v>435.20119944866588</v>
      </c>
      <c r="I121" s="440">
        <f>'Industry demand'!O124</f>
        <v>420.92039438337042</v>
      </c>
    </row>
    <row r="122" spans="2:9">
      <c r="B122" s="547" t="s">
        <v>679</v>
      </c>
      <c r="C122" s="440">
        <f>'Industry demand'!I125</f>
        <v>36.890784670597391</v>
      </c>
      <c r="D122" s="440">
        <f>'Industry demand'!J125</f>
        <v>37.563837593615396</v>
      </c>
      <c r="E122" s="440">
        <f>'Industry demand'!K125</f>
        <v>40.720830027030381</v>
      </c>
      <c r="F122" s="440">
        <f>'Industry demand'!L125</f>
        <v>46.237564995322494</v>
      </c>
      <c r="G122" s="440">
        <f>'Industry demand'!M125</f>
        <v>53.996055371747879</v>
      </c>
      <c r="H122" s="440">
        <f>'Industry demand'!N125</f>
        <v>63.884213385899876</v>
      </c>
      <c r="I122" s="440">
        <f>'Industry demand'!O125</f>
        <v>75.795555655892144</v>
      </c>
    </row>
    <row r="123" spans="2:9">
      <c r="B123" s="547" t="s">
        <v>656</v>
      </c>
      <c r="C123" s="440">
        <f>'Industry demand'!I126</f>
        <v>41.012375785519303</v>
      </c>
      <c r="D123" s="440">
        <f>'Industry demand'!J126</f>
        <v>56.61357888431958</v>
      </c>
      <c r="E123" s="440">
        <f>'Industry demand'!K126</f>
        <v>80.84316289212353</v>
      </c>
      <c r="F123" s="440">
        <f>'Industry demand'!L126</f>
        <v>113.40288351156941</v>
      </c>
      <c r="G123" s="440">
        <f>'Industry demand'!M126</f>
        <v>153.95898865515372</v>
      </c>
      <c r="H123" s="440">
        <f>'Industry demand'!N126</f>
        <v>199.24091593538455</v>
      </c>
      <c r="I123" s="440">
        <f>'Industry demand'!O126</f>
        <v>250.32960375766282</v>
      </c>
    </row>
    <row r="124" spans="2:9">
      <c r="B124" s="547" t="s">
        <v>704</v>
      </c>
      <c r="C124" s="440">
        <f>'Industry demand'!I127</f>
        <v>0</v>
      </c>
      <c r="D124" s="440">
        <f>'Industry demand'!J127</f>
        <v>0</v>
      </c>
      <c r="E124" s="440">
        <f>'Industry demand'!K127</f>
        <v>32.19720389106719</v>
      </c>
      <c r="F124" s="440">
        <f>'Industry demand'!L127</f>
        <v>110.43982525779275</v>
      </c>
      <c r="G124" s="440">
        <f>'Industry demand'!M127</f>
        <v>204.14811757888867</v>
      </c>
      <c r="H124" s="440">
        <f>'Industry demand'!N127</f>
        <v>302.6285403769154</v>
      </c>
      <c r="I124" s="440">
        <f>'Industry demand'!O127</f>
        <v>402.62266412461656</v>
      </c>
    </row>
    <row r="125" spans="2:9">
      <c r="B125" s="547" t="s">
        <v>680</v>
      </c>
      <c r="C125" s="440">
        <f>'Industry demand'!I128</f>
        <v>1693.8738467055512</v>
      </c>
      <c r="D125" s="440">
        <f>'Industry demand'!J128</f>
        <v>1643.4547665376299</v>
      </c>
      <c r="E125" s="440">
        <f>'Industry demand'!K128</f>
        <v>1601.3614554914948</v>
      </c>
      <c r="F125" s="440">
        <f>'Industry demand'!L128</f>
        <v>1567.6339244717715</v>
      </c>
      <c r="G125" s="440">
        <f>'Industry demand'!M128</f>
        <v>1541.2662581116224</v>
      </c>
      <c r="H125" s="440">
        <f>'Industry demand'!N128</f>
        <v>1495.9537466029578</v>
      </c>
      <c r="I125" s="440">
        <f>'Industry demand'!O128</f>
        <v>1467.726393551538</v>
      </c>
    </row>
    <row r="127" spans="2:9">
      <c r="B127" s="587" t="s">
        <v>647</v>
      </c>
      <c r="C127" s="587"/>
      <c r="D127" s="587"/>
      <c r="E127" s="587"/>
      <c r="F127" s="587"/>
      <c r="G127" s="587"/>
      <c r="H127" s="587"/>
      <c r="I127" s="587"/>
    </row>
    <row r="128" spans="2:9">
      <c r="B128" s="547"/>
      <c r="C128" s="547">
        <v>2020</v>
      </c>
      <c r="D128" s="547">
        <v>2025</v>
      </c>
      <c r="E128" s="547">
        <v>2030</v>
      </c>
      <c r="F128" s="547">
        <v>2035</v>
      </c>
      <c r="G128" s="547">
        <v>2040</v>
      </c>
      <c r="H128" s="547">
        <v>2045</v>
      </c>
      <c r="I128" s="547">
        <v>2050</v>
      </c>
    </row>
    <row r="129" spans="2:9">
      <c r="B129" s="547" t="s">
        <v>677</v>
      </c>
      <c r="C129" s="546">
        <f>'Industry demand'!I130</f>
        <v>124.19462324128808</v>
      </c>
      <c r="D129" s="546">
        <f>'Industry demand'!J130</f>
        <v>102.60363260658099</v>
      </c>
      <c r="E129" s="546">
        <f>'Industry demand'!K130</f>
        <v>80.459524025061782</v>
      </c>
      <c r="F129" s="546">
        <f>'Industry demand'!L130</f>
        <v>58.841389675461571</v>
      </c>
      <c r="G129" s="546">
        <f>'Industry demand'!M130</f>
        <v>36.684856734663448</v>
      </c>
      <c r="H129" s="546">
        <f>'Industry demand'!N130</f>
        <v>14.868858184326864</v>
      </c>
      <c r="I129" s="546">
        <f>'Industry demand'!O130</f>
        <v>0</v>
      </c>
    </row>
    <row r="130" spans="2:9">
      <c r="B130" s="547" t="s">
        <v>654</v>
      </c>
      <c r="C130" s="546">
        <f>'Industry demand'!I131</f>
        <v>66.896932754220401</v>
      </c>
      <c r="D130" s="546">
        <f>'Industry demand'!J131</f>
        <v>62.051271995400072</v>
      </c>
      <c r="E130" s="546">
        <f>'Industry demand'!K131</f>
        <v>56.545054025754922</v>
      </c>
      <c r="F130" s="546">
        <f>'Industry demand'!L131</f>
        <v>48.073045819324385</v>
      </c>
      <c r="G130" s="546">
        <f>'Industry demand'!M131</f>
        <v>38.860258870267785</v>
      </c>
      <c r="H130" s="546">
        <f>'Industry demand'!N131</f>
        <v>28.20418385123979</v>
      </c>
      <c r="I130" s="546">
        <f>'Industry demand'!O131</f>
        <v>19.878635976874754</v>
      </c>
    </row>
    <row r="131" spans="2:9">
      <c r="B131" s="547" t="s">
        <v>678</v>
      </c>
      <c r="C131" s="546">
        <f>'Industry demand'!I132</f>
        <v>21.145400345703319</v>
      </c>
      <c r="D131" s="546">
        <f>'Industry demand'!J132</f>
        <v>16.375348743094662</v>
      </c>
      <c r="E131" s="546">
        <f>'Industry demand'!K132</f>
        <v>11.853252444922497</v>
      </c>
      <c r="F131" s="546">
        <f>'Industry demand'!L132</f>
        <v>7.5765921646282797</v>
      </c>
      <c r="G131" s="546">
        <f>'Industry demand'!M132</f>
        <v>3.5477621314254546</v>
      </c>
      <c r="H131" s="546">
        <f>'Industry demand'!N132</f>
        <v>0</v>
      </c>
      <c r="I131" s="546">
        <f>'Industry demand'!O132</f>
        <v>0</v>
      </c>
    </row>
    <row r="132" spans="2:9">
      <c r="B132" s="547" t="s">
        <v>680</v>
      </c>
      <c r="C132" s="546">
        <f>'Industry demand'!I134</f>
        <v>212.23695634121179</v>
      </c>
      <c r="D132" s="546">
        <f>'Industry demand'!J134</f>
        <v>181.03025334507572</v>
      </c>
      <c r="E132" s="546">
        <f>'Industry demand'!K134</f>
        <v>148.85783049573919</v>
      </c>
      <c r="F132" s="546">
        <f>'Industry demand'!L134</f>
        <v>114.49102765941423</v>
      </c>
      <c r="G132" s="546">
        <f>'Industry demand'!M134</f>
        <v>79.092877736356684</v>
      </c>
      <c r="H132" s="546">
        <f>'Industry demand'!N134</f>
        <v>43.073042035566658</v>
      </c>
      <c r="I132" s="546">
        <f>'Industry demand'!O134</f>
        <v>19.878635976874754</v>
      </c>
    </row>
    <row r="133" spans="2:9">
      <c r="D133" s="285">
        <f t="shared" ref="D133:I133" si="2">C132-D132</f>
        <v>31.206702996136073</v>
      </c>
      <c r="E133" s="285">
        <f t="shared" si="2"/>
        <v>32.172422849336527</v>
      </c>
      <c r="F133" s="285">
        <f t="shared" si="2"/>
        <v>34.366802836324965</v>
      </c>
      <c r="G133" s="285">
        <f t="shared" si="2"/>
        <v>35.398149923057545</v>
      </c>
      <c r="H133" s="285">
        <f t="shared" si="2"/>
        <v>36.019835700790026</v>
      </c>
      <c r="I133" s="285">
        <f t="shared" si="2"/>
        <v>23.194406058691904</v>
      </c>
    </row>
    <row r="134" spans="2:9">
      <c r="B134" s="587" t="s">
        <v>773</v>
      </c>
      <c r="C134" s="587"/>
      <c r="D134" s="587"/>
      <c r="E134" s="587"/>
      <c r="F134" s="587"/>
      <c r="G134" s="587"/>
      <c r="H134" s="587"/>
      <c r="I134" s="587"/>
    </row>
    <row r="135" spans="2:9">
      <c r="B135" s="547"/>
      <c r="C135" s="547">
        <v>2020</v>
      </c>
      <c r="D135" s="547">
        <v>2025</v>
      </c>
      <c r="E135" s="547">
        <v>2030</v>
      </c>
      <c r="F135" s="547">
        <v>2035</v>
      </c>
      <c r="G135" s="547">
        <v>2040</v>
      </c>
      <c r="H135" s="547">
        <v>2045</v>
      </c>
      <c r="I135" s="547">
        <v>2050</v>
      </c>
    </row>
    <row r="136" spans="2:9">
      <c r="B136" s="547" t="s">
        <v>677</v>
      </c>
      <c r="C136" s="546">
        <f>'Industry demand'!I96</f>
        <v>80.587949879717883</v>
      </c>
      <c r="D136" s="546">
        <f>'Industry demand'!J96</f>
        <v>68.953541405232244</v>
      </c>
      <c r="E136" s="546">
        <f>'Industry demand'!K96</f>
        <v>56.240983027466193</v>
      </c>
      <c r="F136" s="546">
        <f>'Industry demand'!L96</f>
        <v>43.528424649700163</v>
      </c>
      <c r="G136" s="546">
        <f>'Industry demand'!M96</f>
        <v>29.737716368653718</v>
      </c>
      <c r="H136" s="546">
        <f>'Industry demand'!N96</f>
        <v>14.868858184326864</v>
      </c>
      <c r="I136" s="546">
        <f>'Industry demand'!O96</f>
        <v>0</v>
      </c>
    </row>
    <row r="137" spans="2:9">
      <c r="B137" s="547" t="s">
        <v>654</v>
      </c>
      <c r="C137" s="546">
        <f>'Industry demand'!I97</f>
        <v>51.344433267973045</v>
      </c>
      <c r="D137" s="546">
        <f>'Industry demand'!J97</f>
        <v>50.015825798004897</v>
      </c>
      <c r="E137" s="546">
        <f>'Industry demand'!K97</f>
        <v>47.843320698200102</v>
      </c>
      <c r="F137" s="546">
        <f>'Industry demand'!L97</f>
        <v>42.523099272187103</v>
      </c>
      <c r="G137" s="546">
        <f>'Industry demand'!M97</f>
        <v>36.277776659107332</v>
      </c>
      <c r="H137" s="546">
        <f>'Industry demand'!N97</f>
        <v>28.20418385123979</v>
      </c>
      <c r="I137" s="546">
        <f>'Industry demand'!O97</f>
        <v>19.878635976874754</v>
      </c>
    </row>
    <row r="138" spans="2:9">
      <c r="B138" s="547" t="s">
        <v>678</v>
      </c>
      <c r="C138" s="546">
        <f>'Industry demand'!I98</f>
        <v>0</v>
      </c>
      <c r="D138" s="546">
        <f>'Industry demand'!J98</f>
        <v>0</v>
      </c>
      <c r="E138" s="546">
        <f>'Industry demand'!K98</f>
        <v>0</v>
      </c>
      <c r="F138" s="546">
        <f>'Industry demand'!L98</f>
        <v>0</v>
      </c>
      <c r="G138" s="546">
        <f>'Industry demand'!M98</f>
        <v>0</v>
      </c>
      <c r="H138" s="546">
        <f>'Industry demand'!N98</f>
        <v>0</v>
      </c>
      <c r="I138" s="546">
        <f>'Industry demand'!O98</f>
        <v>0</v>
      </c>
    </row>
    <row r="139" spans="2:9">
      <c r="B139" s="547" t="s">
        <v>680</v>
      </c>
      <c r="C139" s="546">
        <f>SUM(C136:C138)</f>
        <v>131.93238314769093</v>
      </c>
      <c r="D139" s="546">
        <f t="shared" ref="D139:I139" si="3">SUM(D136:D138)</f>
        <v>118.96936720323714</v>
      </c>
      <c r="E139" s="546">
        <f t="shared" si="3"/>
        <v>104.0843037256663</v>
      </c>
      <c r="F139" s="546">
        <f t="shared" si="3"/>
        <v>86.051523921887267</v>
      </c>
      <c r="G139" s="546">
        <f t="shared" si="3"/>
        <v>66.015493027761053</v>
      </c>
      <c r="H139" s="546">
        <f t="shared" si="3"/>
        <v>43.073042035566658</v>
      </c>
      <c r="I139" s="546">
        <f t="shared" si="3"/>
        <v>19.878635976874754</v>
      </c>
    </row>
    <row r="140" spans="2:9">
      <c r="D140" s="285">
        <f t="shared" ref="D140:I140" si="4">C139-D139</f>
        <v>12.963015944453787</v>
      </c>
      <c r="E140" s="285">
        <f t="shared" si="4"/>
        <v>14.885063477570839</v>
      </c>
      <c r="F140" s="285">
        <f t="shared" si="4"/>
        <v>18.032779803779036</v>
      </c>
      <c r="G140" s="285">
        <f t="shared" si="4"/>
        <v>20.036030894126213</v>
      </c>
      <c r="H140" s="285">
        <f t="shared" si="4"/>
        <v>22.942450992194395</v>
      </c>
      <c r="I140" s="285">
        <f t="shared" si="4"/>
        <v>23.194406058691904</v>
      </c>
    </row>
    <row r="141" spans="2:9">
      <c r="B141" s="587" t="s">
        <v>774</v>
      </c>
      <c r="C141" s="587"/>
      <c r="D141" s="587"/>
      <c r="E141" s="587"/>
      <c r="F141" s="587"/>
      <c r="G141" s="587"/>
      <c r="H141" s="587"/>
      <c r="I141" s="587"/>
    </row>
    <row r="142" spans="2:9">
      <c r="B142" s="547"/>
      <c r="C142" s="547">
        <v>2020</v>
      </c>
      <c r="D142" s="547">
        <v>2025</v>
      </c>
      <c r="E142" s="547">
        <v>2030</v>
      </c>
      <c r="F142" s="547">
        <v>2035</v>
      </c>
      <c r="G142" s="547">
        <v>2040</v>
      </c>
      <c r="H142" s="547">
        <v>2045</v>
      </c>
      <c r="I142" s="547">
        <v>2050</v>
      </c>
    </row>
    <row r="143" spans="2:9">
      <c r="B143" s="547" t="s">
        <v>677</v>
      </c>
      <c r="C143" s="546">
        <f>'Industry demand'!I113</f>
        <v>43.606673361570202</v>
      </c>
      <c r="D143" s="546">
        <f>'Industry demand'!J113</f>
        <v>33.650091201348751</v>
      </c>
      <c r="E143" s="546">
        <f>'Industry demand'!K113</f>
        <v>24.218540997595593</v>
      </c>
      <c r="F143" s="546">
        <f>'Industry demand'!L113</f>
        <v>15.312965025761406</v>
      </c>
      <c r="G143" s="546">
        <f>'Industry demand'!M113</f>
        <v>6.9471403660097284</v>
      </c>
      <c r="H143" s="546">
        <f>'Industry demand'!N113</f>
        <v>0</v>
      </c>
      <c r="I143" s="546">
        <f>'Industry demand'!O113</f>
        <v>0</v>
      </c>
    </row>
    <row r="144" spans="2:9">
      <c r="B144" s="547" t="s">
        <v>654</v>
      </c>
      <c r="C144" s="546">
        <f>'Industry demand'!I114</f>
        <v>15.552499486247358</v>
      </c>
      <c r="D144" s="546">
        <f>'Industry demand'!J114</f>
        <v>12.035446197395178</v>
      </c>
      <c r="E144" s="546">
        <f>'Industry demand'!K114</f>
        <v>8.7017333275548161</v>
      </c>
      <c r="F144" s="546">
        <f>'Industry demand'!L114</f>
        <v>5.5499465471372806</v>
      </c>
      <c r="G144" s="546">
        <f>'Industry demand'!M114</f>
        <v>2.5824822111604542</v>
      </c>
      <c r="H144" s="546">
        <f>'Industry demand'!N114</f>
        <v>0</v>
      </c>
      <c r="I144" s="546">
        <f>'Industry demand'!O114</f>
        <v>0</v>
      </c>
    </row>
    <row r="145" spans="2:9">
      <c r="B145" s="547" t="s">
        <v>678</v>
      </c>
      <c r="C145" s="546">
        <f>'Industry demand'!I115</f>
        <v>21.145400345703319</v>
      </c>
      <c r="D145" s="546">
        <f>'Industry demand'!J115</f>
        <v>16.375348743094662</v>
      </c>
      <c r="E145" s="546">
        <f>'Industry demand'!K115</f>
        <v>11.853252444922497</v>
      </c>
      <c r="F145" s="546">
        <f>'Industry demand'!L115</f>
        <v>7.5765921646282797</v>
      </c>
      <c r="G145" s="546">
        <f>'Industry demand'!M115</f>
        <v>3.5477621314254546</v>
      </c>
      <c r="H145" s="546">
        <f>'Industry demand'!N115</f>
        <v>0</v>
      </c>
      <c r="I145" s="546">
        <f>'Industry demand'!O115</f>
        <v>0</v>
      </c>
    </row>
    <row r="146" spans="2:9">
      <c r="B146" s="547" t="s">
        <v>680</v>
      </c>
      <c r="C146" s="546">
        <f>SUM(C143:C145)</f>
        <v>80.304573193520881</v>
      </c>
      <c r="D146" s="546">
        <f t="shared" ref="D146:I146" si="5">SUM(D143:D145)</f>
        <v>62.060886141838594</v>
      </c>
      <c r="E146" s="546">
        <f t="shared" si="5"/>
        <v>44.773526770072905</v>
      </c>
      <c r="F146" s="546">
        <f t="shared" si="5"/>
        <v>28.439503737526966</v>
      </c>
      <c r="G146" s="546">
        <f t="shared" si="5"/>
        <v>13.077384708595638</v>
      </c>
      <c r="H146" s="546">
        <f t="shared" si="5"/>
        <v>0</v>
      </c>
      <c r="I146" s="546">
        <f t="shared" si="5"/>
        <v>0</v>
      </c>
    </row>
    <row r="147" spans="2:9">
      <c r="D147" s="285">
        <f t="shared" ref="D147:I147" si="6">C146-D146</f>
        <v>18.243687051682286</v>
      </c>
      <c r="E147" s="285">
        <f t="shared" si="6"/>
        <v>17.287359371765689</v>
      </c>
      <c r="F147" s="285">
        <f t="shared" si="6"/>
        <v>16.334023032545939</v>
      </c>
      <c r="G147" s="285">
        <f t="shared" si="6"/>
        <v>15.362119028931328</v>
      </c>
      <c r="H147" s="285">
        <f t="shared" si="6"/>
        <v>13.077384708595638</v>
      </c>
      <c r="I147" s="285">
        <f t="shared" si="6"/>
        <v>0</v>
      </c>
    </row>
    <row r="148" spans="2:9">
      <c r="D148" s="285"/>
      <c r="E148" s="285"/>
      <c r="F148" s="285"/>
      <c r="G148" s="285"/>
      <c r="H148" s="285"/>
      <c r="I148" s="285"/>
    </row>
    <row r="149" spans="2:9">
      <c r="B149" s="586" t="s">
        <v>787</v>
      </c>
      <c r="C149" s="586"/>
      <c r="D149" s="586"/>
      <c r="E149" s="586"/>
      <c r="F149" s="586"/>
      <c r="G149" s="586"/>
      <c r="H149" s="586"/>
      <c r="I149" s="586"/>
    </row>
    <row r="150" spans="2:9">
      <c r="B150" s="562" t="s">
        <v>788</v>
      </c>
      <c r="C150" s="531">
        <f>C121/C125</f>
        <v>0.15720124039067804</v>
      </c>
      <c r="D150" s="531">
        <f t="shared" ref="D150:I150" si="7">D121/D125</f>
        <v>0.19539881344080395</v>
      </c>
      <c r="E150" s="531">
        <f t="shared" si="7"/>
        <v>0.2211933319778584</v>
      </c>
      <c r="F150" s="531">
        <f t="shared" si="7"/>
        <v>0.24613039372417403</v>
      </c>
      <c r="G150" s="531">
        <f t="shared" si="7"/>
        <v>0.26834947958932498</v>
      </c>
      <c r="H150" s="531">
        <f t="shared" si="7"/>
        <v>0.290918887323174</v>
      </c>
      <c r="I150" s="531">
        <f t="shared" si="7"/>
        <v>0.28678396479935631</v>
      </c>
    </row>
    <row r="151" spans="2:9">
      <c r="B151" s="562" t="s">
        <v>789</v>
      </c>
      <c r="C151" s="531">
        <f>C124/C125</f>
        <v>0</v>
      </c>
      <c r="D151" s="531">
        <f t="shared" ref="D151:I151" si="8">D124/D125</f>
        <v>0</v>
      </c>
      <c r="E151" s="531">
        <f t="shared" si="8"/>
        <v>2.01061439193846E-2</v>
      </c>
      <c r="F151" s="531">
        <f t="shared" si="8"/>
        <v>7.0450009746380327E-2</v>
      </c>
      <c r="G151" s="531">
        <f t="shared" si="8"/>
        <v>0.13245480234480275</v>
      </c>
      <c r="H151" s="531">
        <f t="shared" si="8"/>
        <v>0.20229805972552992</v>
      </c>
      <c r="I151" s="531">
        <f t="shared" si="8"/>
        <v>0.27431724733815577</v>
      </c>
    </row>
    <row r="152" spans="2:9">
      <c r="B152" s="562" t="s">
        <v>790</v>
      </c>
      <c r="C152" s="531">
        <f>SUM(C118:C120)/C125</f>
        <v>0.79680763659409148</v>
      </c>
      <c r="D152" s="531">
        <f t="shared" ref="D152:I152" si="9">SUM(D118:D120)/D125</f>
        <v>0.74729664834160681</v>
      </c>
      <c r="E152" s="531">
        <f t="shared" si="9"/>
        <v>0.68278762355036859</v>
      </c>
      <c r="F152" s="531">
        <f t="shared" si="9"/>
        <v>0.58158431087071993</v>
      </c>
      <c r="G152" s="531">
        <f t="shared" si="9"/>
        <v>0.46427091650582858</v>
      </c>
      <c r="H152" s="531">
        <f t="shared" si="9"/>
        <v>0.33089183310656872</v>
      </c>
      <c r="I152" s="531">
        <f t="shared" si="9"/>
        <v>0.21670127145453402</v>
      </c>
    </row>
  </sheetData>
  <mergeCells count="13">
    <mergeCell ref="O3:O4"/>
    <mergeCell ref="B2:O2"/>
    <mergeCell ref="B3:B4"/>
    <mergeCell ref="B149:I149"/>
    <mergeCell ref="B134:I134"/>
    <mergeCell ref="B127:I127"/>
    <mergeCell ref="B141:I141"/>
    <mergeCell ref="B116:I116"/>
    <mergeCell ref="B87:I87"/>
    <mergeCell ref="B94:I94"/>
    <mergeCell ref="B105:I105"/>
    <mergeCell ref="C3:H3"/>
    <mergeCell ref="I3:N3"/>
  </mergeCells>
  <phoneticPr fontId="6" type="noConversion"/>
  <dataValidations count="8">
    <dataValidation type="list" allowBlank="1" showInputMessage="1" showErrorMessage="1" sqref="I19" xr:uid="{C67F7D6E-F8BA-4A59-8B0B-3344DEB45DA9}">
      <formula1>$R$4:$R$15</formula1>
    </dataValidation>
    <dataValidation type="list" allowBlank="1" showInputMessage="1" showErrorMessage="1" sqref="I43" xr:uid="{1DD10B20-C454-4871-A3E7-07B150E2E4F9}">
      <formula1>$T$4:$T$15</formula1>
    </dataValidation>
    <dataValidation type="list" allowBlank="1" showInputMessage="1" showErrorMessage="1" sqref="I31" xr:uid="{F9DC5B6D-439D-4E9B-9605-D5307FEF0F2B}">
      <formula1>$S$4:$S$15</formula1>
    </dataValidation>
    <dataValidation type="list" allowBlank="1" showInputMessage="1" showErrorMessage="1" sqref="I56" xr:uid="{B410FFC6-0BC4-4AFA-95DE-C145BE852C25}">
      <formula1>$U$4:$U$15</formula1>
    </dataValidation>
    <dataValidation type="list" allowBlank="1" showInputMessage="1" showErrorMessage="1" sqref="I64" xr:uid="{B8726F6A-5DA1-4D08-A934-BC07CC66A5D4}">
      <formula1>$V$4:$V$15</formula1>
    </dataValidation>
    <dataValidation type="list" allowBlank="1" showInputMessage="1" showErrorMessage="1" sqref="I72" xr:uid="{B0D651EB-9347-4A02-9133-07AE9972E2D7}">
      <formula1>$W$4:$W$15</formula1>
    </dataValidation>
    <dataValidation type="list" allowBlank="1" showInputMessage="1" showErrorMessage="1" sqref="I77" xr:uid="{44FA5A75-D979-413F-84D7-7325C05D24C5}">
      <formula1>$X$4:$X$15</formula1>
    </dataValidation>
    <dataValidation type="list" allowBlank="1" showInputMessage="1" showErrorMessage="1" sqref="I82" xr:uid="{DCB0A9AF-AE0C-4719-8CB8-1AD850AC6C24}">
      <formula1>$Y$4:$Y$15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"/>
  <sheetViews>
    <sheetView zoomScale="85" zoomScaleNormal="85" workbookViewId="0">
      <selection activeCell="H23" sqref="H23"/>
    </sheetView>
  </sheetViews>
  <sheetFormatPr defaultRowHeight="16.5"/>
  <cols>
    <col min="1" max="1" width="23.75" customWidth="1"/>
    <col min="3" max="3" width="10.875" bestFit="1" customWidth="1"/>
    <col min="4" max="4" width="9.375" bestFit="1" customWidth="1"/>
    <col min="6" max="7" width="9.375" bestFit="1" customWidth="1"/>
    <col min="8" max="8" width="10.875" bestFit="1" customWidth="1"/>
    <col min="9" max="9" width="12" customWidth="1"/>
    <col min="11" max="11" width="9.375" bestFit="1" customWidth="1"/>
    <col min="12" max="12" width="10.875" bestFit="1" customWidth="1"/>
    <col min="13" max="13" width="11" bestFit="1" customWidth="1"/>
    <col min="15" max="15" width="10.875" bestFit="1" customWidth="1"/>
  </cols>
  <sheetData>
    <row r="1" spans="1:16">
      <c r="A1" s="246" t="s">
        <v>0</v>
      </c>
      <c r="B1" s="247">
        <f>'power sector scenario'!A1</f>
        <v>2050</v>
      </c>
    </row>
    <row r="2" spans="1:16">
      <c r="A2" s="248"/>
      <c r="B2" s="249"/>
    </row>
    <row r="3" spans="1:16">
      <c r="A3" s="248" t="s">
        <v>1</v>
      </c>
      <c r="B3" s="249">
        <f ca="1">OFFSET('power sector scenario'!C13,1,MATCH(control!B1,'power sector scenario'!D13:I13,0))</f>
        <v>0.93518652379512801</v>
      </c>
      <c r="H3">
        <v>2</v>
      </c>
      <c r="I3">
        <v>9</v>
      </c>
      <c r="K3">
        <v>4</v>
      </c>
      <c r="L3">
        <v>4</v>
      </c>
      <c r="N3">
        <v>4</v>
      </c>
      <c r="O3">
        <f>N3*L3*K3*I3*H3*P3</f>
        <v>3456</v>
      </c>
      <c r="P3">
        <v>3</v>
      </c>
    </row>
    <row r="4" spans="1:16">
      <c r="A4" s="248"/>
      <c r="B4" s="249"/>
      <c r="H4">
        <v>2025</v>
      </c>
    </row>
    <row r="5" spans="1:16">
      <c r="A5" s="250" t="s">
        <v>2</v>
      </c>
      <c r="B5" s="251">
        <f ca="1">OFFSET('power sector scenario'!C24,1,MATCH(control!B1,'power sector scenario'!D24:I24,0))</f>
        <v>0.4</v>
      </c>
      <c r="H5">
        <v>2030</v>
      </c>
      <c r="K5">
        <v>0.5</v>
      </c>
      <c r="L5" s="80">
        <v>0.35</v>
      </c>
      <c r="N5" s="80">
        <v>0.1</v>
      </c>
      <c r="P5" t="s">
        <v>3</v>
      </c>
    </row>
    <row r="6" spans="1:16">
      <c r="A6" s="250" t="s">
        <v>4</v>
      </c>
      <c r="B6" s="251">
        <f ca="1">OFFSET('power sector scenario'!C24,2,MATCH(control!B1,'power sector scenario'!D24:I24,0))</f>
        <v>0.19999999999999996</v>
      </c>
      <c r="H6">
        <v>2035</v>
      </c>
      <c r="K6">
        <v>1</v>
      </c>
      <c r="L6" s="80">
        <v>0.4</v>
      </c>
      <c r="N6" s="80">
        <v>0.15</v>
      </c>
      <c r="P6" t="s">
        <v>5</v>
      </c>
    </row>
    <row r="7" spans="1:16">
      <c r="A7" s="248" t="s">
        <v>775</v>
      </c>
      <c r="B7">
        <f ca="1">OFFSET('power sector scenario'!C24,3,MATCH(control!B1,'power sector scenario'!D24:I24,0))</f>
        <v>0.4</v>
      </c>
      <c r="H7">
        <v>2040</v>
      </c>
      <c r="K7">
        <v>1.5</v>
      </c>
      <c r="L7" s="80">
        <v>0.45</v>
      </c>
      <c r="N7" s="80">
        <v>0.2</v>
      </c>
      <c r="P7" t="s">
        <v>6</v>
      </c>
    </row>
    <row r="8" spans="1:16">
      <c r="A8" s="248" t="s">
        <v>781</v>
      </c>
      <c r="B8" s="427">
        <f ca="1">OFFSET('power sector scenario'!C31,1,MATCH(control!B1,'power sector scenario'!$D$31:$I$31,0))</f>
        <v>0.7</v>
      </c>
      <c r="H8">
        <v>2045</v>
      </c>
      <c r="K8">
        <v>2</v>
      </c>
      <c r="L8" s="80">
        <v>0.5</v>
      </c>
      <c r="N8" s="80">
        <v>0.25</v>
      </c>
    </row>
    <row r="9" spans="1:16">
      <c r="H9">
        <v>2050</v>
      </c>
      <c r="I9">
        <v>5</v>
      </c>
    </row>
    <row r="10" spans="1:16">
      <c r="I10">
        <v>6</v>
      </c>
    </row>
    <row r="11" spans="1:16" ht="17.25" customHeight="1">
      <c r="I11">
        <v>7</v>
      </c>
    </row>
    <row r="12" spans="1:16">
      <c r="C12" s="80"/>
    </row>
  </sheetData>
  <sheetProtection algorithmName="SHA-512" hashValue="zVoGSMZQHTJ++iZGVI3jxCyRa3EAbw/yM1rhiDsWyZBEWuU/xsxN1CAOu2Hiigds9kvo9L8LwtMVRyCc3D8VWQ==" saltValue="dIxOofQrLMnrf3P7UF/izw==" spinCount="100000" sheet="1" objects="1" scenarios="1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92D050"/>
  </sheetPr>
  <dimension ref="A1:AC782"/>
  <sheetViews>
    <sheetView workbookViewId="0">
      <selection activeCell="J27" sqref="J27"/>
    </sheetView>
  </sheetViews>
  <sheetFormatPr defaultRowHeight="16.5"/>
  <sheetData>
    <row r="1" spans="1:29" ht="17.25" customHeight="1" thickBot="1">
      <c r="A1" s="1">
        <f>costs!A1</f>
        <v>2050</v>
      </c>
      <c r="B1" s="1" t="s">
        <v>9</v>
      </c>
      <c r="C1" s="1" t="s">
        <v>10</v>
      </c>
      <c r="L1" s="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W1">
        <v>2020</v>
      </c>
      <c r="X1">
        <v>2025</v>
      </c>
      <c r="Y1">
        <v>2030</v>
      </c>
      <c r="Z1">
        <v>2035</v>
      </c>
      <c r="AA1">
        <v>2040</v>
      </c>
      <c r="AB1">
        <v>2045</v>
      </c>
      <c r="AC1">
        <v>2050</v>
      </c>
    </row>
    <row r="2" spans="1:29">
      <c r="A2" s="24" t="s">
        <v>19</v>
      </c>
      <c r="B2">
        <f t="shared" ref="B2:B33" si="0">INDEX($W$2:$AC$72,D2,MATCH($A$1,$W$1:$AC$1,1))</f>
        <v>0</v>
      </c>
      <c r="C2" s="54">
        <v>0.32744214353946921</v>
      </c>
      <c r="D2">
        <v>1</v>
      </c>
      <c r="L2" s="1" t="s">
        <v>20</v>
      </c>
      <c r="M2">
        <v>0</v>
      </c>
      <c r="N2">
        <v>0</v>
      </c>
      <c r="O2" s="55">
        <v>0</v>
      </c>
      <c r="Q2">
        <v>0</v>
      </c>
      <c r="R2">
        <v>0</v>
      </c>
      <c r="S2" s="55">
        <v>0</v>
      </c>
      <c r="T2">
        <v>0</v>
      </c>
      <c r="V2" s="24" t="s">
        <v>19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28" t="s">
        <v>21</v>
      </c>
      <c r="B3">
        <f t="shared" si="0"/>
        <v>0</v>
      </c>
      <c r="C3" s="56">
        <v>0.35282717072350539</v>
      </c>
      <c r="D3">
        <v>2</v>
      </c>
      <c r="L3" s="1" t="s">
        <v>20</v>
      </c>
      <c r="M3">
        <v>0</v>
      </c>
      <c r="N3">
        <v>0</v>
      </c>
      <c r="O3" s="55">
        <v>0</v>
      </c>
      <c r="Q3">
        <v>0</v>
      </c>
      <c r="R3">
        <v>0</v>
      </c>
      <c r="S3" s="55">
        <v>0</v>
      </c>
      <c r="T3">
        <v>250</v>
      </c>
      <c r="V3" s="28" t="s">
        <v>21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s="28" t="s">
        <v>22</v>
      </c>
      <c r="B4">
        <f t="shared" si="0"/>
        <v>0</v>
      </c>
      <c r="C4" s="56">
        <v>0.35286975852779401</v>
      </c>
      <c r="D4">
        <v>3</v>
      </c>
      <c r="L4" s="1" t="s">
        <v>20</v>
      </c>
      <c r="M4">
        <v>0</v>
      </c>
      <c r="N4">
        <v>0</v>
      </c>
      <c r="O4" s="55">
        <v>0</v>
      </c>
      <c r="Q4">
        <v>0</v>
      </c>
      <c r="R4">
        <v>0</v>
      </c>
      <c r="S4" s="55">
        <v>0</v>
      </c>
      <c r="T4">
        <v>250</v>
      </c>
      <c r="V4" s="28" t="s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s="28" t="s">
        <v>23</v>
      </c>
      <c r="B5">
        <f t="shared" si="0"/>
        <v>0</v>
      </c>
      <c r="C5" s="57">
        <v>0.32988580546373969</v>
      </c>
      <c r="D5">
        <v>4</v>
      </c>
      <c r="L5" s="1" t="s">
        <v>20</v>
      </c>
      <c r="M5">
        <v>0</v>
      </c>
      <c r="N5">
        <v>0</v>
      </c>
      <c r="O5" s="55">
        <v>0</v>
      </c>
      <c r="Q5">
        <v>0</v>
      </c>
      <c r="R5">
        <v>0</v>
      </c>
      <c r="S5" s="55">
        <v>0</v>
      </c>
      <c r="T5">
        <v>0</v>
      </c>
      <c r="V5" s="28" t="s">
        <v>23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8" t="s">
        <v>24</v>
      </c>
      <c r="B6">
        <f t="shared" si="0"/>
        <v>0</v>
      </c>
      <c r="C6" s="58">
        <v>0.32632870228445671</v>
      </c>
      <c r="D6">
        <v>5</v>
      </c>
      <c r="L6" s="1" t="s">
        <v>20</v>
      </c>
      <c r="M6">
        <v>0</v>
      </c>
      <c r="N6">
        <v>0</v>
      </c>
      <c r="O6" s="55">
        <v>0</v>
      </c>
      <c r="Q6">
        <v>0</v>
      </c>
      <c r="R6">
        <v>0</v>
      </c>
      <c r="S6" s="55">
        <v>0</v>
      </c>
      <c r="T6">
        <v>0</v>
      </c>
      <c r="V6" s="28" t="s">
        <v>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8" t="s">
        <v>25</v>
      </c>
      <c r="B7">
        <f t="shared" si="0"/>
        <v>0</v>
      </c>
      <c r="C7" s="58">
        <v>0.32837855343706779</v>
      </c>
      <c r="D7">
        <v>6</v>
      </c>
      <c r="L7" s="1" t="s">
        <v>20</v>
      </c>
      <c r="M7">
        <v>0</v>
      </c>
      <c r="N7">
        <v>0</v>
      </c>
      <c r="O7" s="55">
        <v>0</v>
      </c>
      <c r="Q7">
        <v>0</v>
      </c>
      <c r="R7">
        <v>0</v>
      </c>
      <c r="S7" s="55">
        <v>0</v>
      </c>
      <c r="T7">
        <v>0</v>
      </c>
      <c r="V7" s="28" t="s">
        <v>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8" t="s">
        <v>26</v>
      </c>
      <c r="B8">
        <f t="shared" si="0"/>
        <v>0</v>
      </c>
      <c r="C8" s="56">
        <v>0.38224005341734901</v>
      </c>
      <c r="D8">
        <v>7</v>
      </c>
      <c r="L8" s="1" t="s">
        <v>20</v>
      </c>
      <c r="M8">
        <v>0</v>
      </c>
      <c r="N8">
        <v>0</v>
      </c>
      <c r="O8" s="55">
        <v>0</v>
      </c>
      <c r="Q8">
        <v>0</v>
      </c>
      <c r="R8">
        <v>0</v>
      </c>
      <c r="S8" s="55">
        <v>0</v>
      </c>
      <c r="T8">
        <v>0</v>
      </c>
      <c r="V8" s="28" t="s">
        <v>26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7.25" customHeight="1">
      <c r="A9" s="28" t="s">
        <v>27</v>
      </c>
      <c r="B9">
        <f t="shared" si="0"/>
        <v>0</v>
      </c>
      <c r="C9" s="59">
        <v>0.38510068208808912</v>
      </c>
      <c r="D9">
        <v>8</v>
      </c>
      <c r="L9" s="1" t="s">
        <v>20</v>
      </c>
      <c r="M9">
        <v>0</v>
      </c>
      <c r="N9">
        <v>0</v>
      </c>
      <c r="O9" s="55">
        <v>0</v>
      </c>
      <c r="Q9">
        <v>0</v>
      </c>
      <c r="R9">
        <v>0</v>
      </c>
      <c r="S9" s="55">
        <v>0</v>
      </c>
      <c r="T9">
        <v>500</v>
      </c>
      <c r="V9" s="28" t="s">
        <v>27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8" t="s">
        <v>28</v>
      </c>
      <c r="B10">
        <f t="shared" si="0"/>
        <v>0</v>
      </c>
      <c r="C10" s="60">
        <v>0.38144200717835708</v>
      </c>
      <c r="D10">
        <v>9</v>
      </c>
      <c r="L10" s="1" t="s">
        <v>20</v>
      </c>
      <c r="M10">
        <v>0</v>
      </c>
      <c r="N10">
        <v>0</v>
      </c>
      <c r="O10" s="55">
        <v>0</v>
      </c>
      <c r="Q10">
        <v>0</v>
      </c>
      <c r="R10">
        <v>0</v>
      </c>
      <c r="S10" s="55">
        <v>0</v>
      </c>
      <c r="T10">
        <v>500</v>
      </c>
      <c r="V10" s="28" t="s">
        <v>28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8" t="s">
        <v>29</v>
      </c>
      <c r="B11">
        <f t="shared" si="0"/>
        <v>0</v>
      </c>
      <c r="C11" s="60">
        <v>0.38525445146579662</v>
      </c>
      <c r="D11">
        <v>10</v>
      </c>
      <c r="L11" s="1" t="s">
        <v>20</v>
      </c>
      <c r="M11">
        <v>0</v>
      </c>
      <c r="N11">
        <v>0</v>
      </c>
      <c r="O11" s="55">
        <v>0</v>
      </c>
      <c r="Q11">
        <v>0</v>
      </c>
      <c r="R11">
        <v>0</v>
      </c>
      <c r="S11" s="55">
        <v>0</v>
      </c>
      <c r="T11">
        <v>0</v>
      </c>
      <c r="V11" s="28" t="s">
        <v>29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8" t="s">
        <v>30</v>
      </c>
      <c r="B12">
        <f t="shared" si="0"/>
        <v>0</v>
      </c>
      <c r="C12" s="60">
        <v>0.38333247232105538</v>
      </c>
      <c r="D12">
        <v>11</v>
      </c>
      <c r="L12" s="1" t="s">
        <v>20</v>
      </c>
      <c r="M12">
        <v>0</v>
      </c>
      <c r="N12">
        <v>0</v>
      </c>
      <c r="O12" s="55">
        <v>560</v>
      </c>
      <c r="Q12">
        <v>0</v>
      </c>
      <c r="R12">
        <v>0</v>
      </c>
      <c r="S12" s="55">
        <v>560</v>
      </c>
      <c r="T12">
        <v>560</v>
      </c>
      <c r="V12" s="28" t="s">
        <v>30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7.25" customHeight="1">
      <c r="A13" s="28" t="s">
        <v>31</v>
      </c>
      <c r="B13">
        <f t="shared" si="0"/>
        <v>0</v>
      </c>
      <c r="C13" s="61">
        <v>0.39287758009433738</v>
      </c>
      <c r="D13">
        <v>12</v>
      </c>
      <c r="L13" s="1" t="s">
        <v>20</v>
      </c>
      <c r="M13">
        <v>500</v>
      </c>
      <c r="N13">
        <v>500</v>
      </c>
      <c r="O13" s="55">
        <v>500</v>
      </c>
      <c r="Q13">
        <v>500</v>
      </c>
      <c r="R13">
        <v>500</v>
      </c>
      <c r="S13" s="55">
        <v>500</v>
      </c>
      <c r="T13">
        <v>500</v>
      </c>
      <c r="V13" s="28" t="s">
        <v>31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7.25" customHeight="1">
      <c r="A14" s="28" t="s">
        <v>32</v>
      </c>
      <c r="B14">
        <f t="shared" si="0"/>
        <v>0</v>
      </c>
      <c r="C14" s="61">
        <v>0.39335518226827731</v>
      </c>
      <c r="D14">
        <v>13</v>
      </c>
      <c r="L14" s="1" t="s">
        <v>20</v>
      </c>
      <c r="M14">
        <v>500</v>
      </c>
      <c r="N14">
        <v>500</v>
      </c>
      <c r="O14" s="55">
        <v>500</v>
      </c>
      <c r="Q14">
        <v>500</v>
      </c>
      <c r="R14">
        <v>500</v>
      </c>
      <c r="S14" s="55">
        <v>500</v>
      </c>
      <c r="T14">
        <v>500</v>
      </c>
      <c r="V14" s="28" t="s">
        <v>32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8" t="s">
        <v>33</v>
      </c>
      <c r="B15">
        <f t="shared" si="0"/>
        <v>0</v>
      </c>
      <c r="C15" s="56">
        <v>0.39564104229829211</v>
      </c>
      <c r="D15">
        <v>14</v>
      </c>
      <c r="L15" s="1" t="s">
        <v>20</v>
      </c>
      <c r="M15">
        <v>500</v>
      </c>
      <c r="N15">
        <v>500</v>
      </c>
      <c r="O15" s="55">
        <v>500</v>
      </c>
      <c r="Q15">
        <v>500</v>
      </c>
      <c r="R15">
        <v>500</v>
      </c>
      <c r="S15" s="55">
        <v>500</v>
      </c>
      <c r="T15">
        <v>500</v>
      </c>
      <c r="V15" s="28" t="s">
        <v>33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8" t="s">
        <v>34</v>
      </c>
      <c r="B16">
        <f t="shared" si="0"/>
        <v>0</v>
      </c>
      <c r="C16" s="56">
        <v>0.38258826992594502</v>
      </c>
      <c r="D16">
        <v>15</v>
      </c>
      <c r="L16" s="1" t="s">
        <v>20</v>
      </c>
      <c r="M16">
        <v>560</v>
      </c>
      <c r="N16">
        <v>560</v>
      </c>
      <c r="O16" s="55">
        <v>560</v>
      </c>
      <c r="Q16">
        <v>560</v>
      </c>
      <c r="R16">
        <v>560</v>
      </c>
      <c r="S16" s="55">
        <v>560</v>
      </c>
      <c r="T16">
        <v>560</v>
      </c>
      <c r="V16" s="28" t="s">
        <v>34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7.25" customHeight="1">
      <c r="A17" s="28" t="s">
        <v>35</v>
      </c>
      <c r="B17">
        <f t="shared" si="0"/>
        <v>0</v>
      </c>
      <c r="C17" s="61">
        <v>0.39727915811025138</v>
      </c>
      <c r="D17">
        <v>16</v>
      </c>
      <c r="L17" s="1" t="s">
        <v>20</v>
      </c>
      <c r="M17">
        <v>500</v>
      </c>
      <c r="N17">
        <v>500</v>
      </c>
      <c r="O17" s="55">
        <v>500</v>
      </c>
      <c r="Q17">
        <v>500</v>
      </c>
      <c r="R17">
        <v>500</v>
      </c>
      <c r="S17" s="55">
        <v>500</v>
      </c>
      <c r="T17">
        <v>500</v>
      </c>
      <c r="V17" s="28" t="s">
        <v>35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8" t="s">
        <v>36</v>
      </c>
      <c r="B18">
        <f t="shared" si="0"/>
        <v>0</v>
      </c>
      <c r="C18" s="56">
        <v>0.39481460088923309</v>
      </c>
      <c r="D18">
        <v>17</v>
      </c>
      <c r="L18" s="1" t="s">
        <v>20</v>
      </c>
      <c r="M18">
        <v>500</v>
      </c>
      <c r="N18">
        <v>500</v>
      </c>
      <c r="O18" s="55">
        <v>500</v>
      </c>
      <c r="Q18">
        <v>500</v>
      </c>
      <c r="R18">
        <v>500</v>
      </c>
      <c r="S18" s="55">
        <v>500</v>
      </c>
      <c r="T18">
        <v>500</v>
      </c>
      <c r="V18" s="28" t="s">
        <v>36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8" t="s">
        <v>37</v>
      </c>
      <c r="B19">
        <f t="shared" si="0"/>
        <v>0</v>
      </c>
      <c r="C19" s="56">
        <v>0.39535366180689779</v>
      </c>
      <c r="D19">
        <v>18</v>
      </c>
      <c r="L19" s="1" t="s">
        <v>20</v>
      </c>
      <c r="M19">
        <v>500</v>
      </c>
      <c r="N19">
        <v>500</v>
      </c>
      <c r="O19" s="55">
        <v>500</v>
      </c>
      <c r="Q19">
        <v>500</v>
      </c>
      <c r="R19">
        <v>500</v>
      </c>
      <c r="S19" s="55">
        <v>500</v>
      </c>
      <c r="T19">
        <v>500</v>
      </c>
      <c r="V19" s="28" t="s">
        <v>37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8" t="s">
        <v>38</v>
      </c>
      <c r="B20">
        <f t="shared" si="0"/>
        <v>0</v>
      </c>
      <c r="C20" s="60">
        <v>0.39055558094520049</v>
      </c>
      <c r="D20">
        <v>19</v>
      </c>
      <c r="L20" s="1" t="s">
        <v>20</v>
      </c>
      <c r="M20">
        <v>500</v>
      </c>
      <c r="N20">
        <v>500</v>
      </c>
      <c r="O20" s="55">
        <v>500</v>
      </c>
      <c r="Q20">
        <v>500</v>
      </c>
      <c r="R20">
        <v>500</v>
      </c>
      <c r="S20" s="55">
        <v>500</v>
      </c>
      <c r="T20">
        <v>500</v>
      </c>
      <c r="V20" s="28" t="s">
        <v>38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8" t="s">
        <v>39</v>
      </c>
      <c r="B21">
        <f t="shared" si="0"/>
        <v>0</v>
      </c>
      <c r="C21" s="60">
        <v>0.39158441311612108</v>
      </c>
      <c r="D21">
        <v>20</v>
      </c>
      <c r="L21" s="1" t="s">
        <v>20</v>
      </c>
      <c r="M21">
        <v>500</v>
      </c>
      <c r="N21">
        <v>500</v>
      </c>
      <c r="O21" s="55">
        <v>500</v>
      </c>
      <c r="Q21">
        <v>500</v>
      </c>
      <c r="R21">
        <v>500</v>
      </c>
      <c r="S21" s="55">
        <v>500</v>
      </c>
      <c r="T21">
        <v>500</v>
      </c>
      <c r="V21" s="28" t="s">
        <v>39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8" t="s">
        <v>40</v>
      </c>
      <c r="B22">
        <f t="shared" si="0"/>
        <v>0</v>
      </c>
      <c r="C22" s="60">
        <v>0.39233949472247948</v>
      </c>
      <c r="D22">
        <v>21</v>
      </c>
      <c r="L22" s="1" t="s">
        <v>20</v>
      </c>
      <c r="M22">
        <v>500</v>
      </c>
      <c r="N22">
        <v>500</v>
      </c>
      <c r="O22" s="55">
        <v>500</v>
      </c>
      <c r="Q22">
        <v>500</v>
      </c>
      <c r="R22">
        <v>500</v>
      </c>
      <c r="S22" s="55">
        <v>500</v>
      </c>
      <c r="T22">
        <v>500</v>
      </c>
      <c r="V22" s="28" t="s">
        <v>40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8" t="s">
        <v>41</v>
      </c>
      <c r="B23">
        <f t="shared" si="0"/>
        <v>0</v>
      </c>
      <c r="C23" s="56">
        <v>0.39339571374400972</v>
      </c>
      <c r="D23">
        <v>22</v>
      </c>
      <c r="L23" s="1" t="s">
        <v>20</v>
      </c>
      <c r="M23">
        <v>500</v>
      </c>
      <c r="N23">
        <v>500</v>
      </c>
      <c r="O23" s="55">
        <v>500</v>
      </c>
      <c r="Q23">
        <v>500</v>
      </c>
      <c r="R23">
        <v>500</v>
      </c>
      <c r="S23" s="55">
        <v>500</v>
      </c>
      <c r="T23">
        <v>500</v>
      </c>
      <c r="V23" s="28" t="s">
        <v>41</v>
      </c>
      <c r="W23">
        <v>500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8" t="s">
        <v>42</v>
      </c>
      <c r="B24">
        <f t="shared" si="0"/>
        <v>0</v>
      </c>
      <c r="C24" s="56">
        <v>0.39385657747537162</v>
      </c>
      <c r="D24">
        <v>23</v>
      </c>
      <c r="L24" s="1" t="s">
        <v>20</v>
      </c>
      <c r="M24">
        <v>500</v>
      </c>
      <c r="N24">
        <v>500</v>
      </c>
      <c r="O24" s="55">
        <v>500</v>
      </c>
      <c r="Q24">
        <v>500</v>
      </c>
      <c r="R24">
        <v>500</v>
      </c>
      <c r="S24" s="55">
        <v>500</v>
      </c>
      <c r="T24">
        <v>500</v>
      </c>
      <c r="V24" s="28" t="s">
        <v>42</v>
      </c>
      <c r="W24">
        <v>500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8" t="s">
        <v>43</v>
      </c>
      <c r="B25">
        <f t="shared" si="0"/>
        <v>0</v>
      </c>
      <c r="C25" s="56">
        <v>0.39417858692276908</v>
      </c>
      <c r="D25">
        <v>24</v>
      </c>
      <c r="L25" s="1" t="s">
        <v>20</v>
      </c>
      <c r="M25">
        <v>500</v>
      </c>
      <c r="N25">
        <v>500</v>
      </c>
      <c r="O25" s="55">
        <v>500</v>
      </c>
      <c r="Q25">
        <v>500</v>
      </c>
      <c r="R25">
        <v>500</v>
      </c>
      <c r="S25" s="55">
        <v>500</v>
      </c>
      <c r="T25">
        <v>500</v>
      </c>
      <c r="V25" s="28" t="s">
        <v>43</v>
      </c>
      <c r="W25">
        <v>500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8" t="s">
        <v>44</v>
      </c>
      <c r="B26">
        <f t="shared" si="0"/>
        <v>0</v>
      </c>
      <c r="C26" s="58">
        <v>0.37377857663531627</v>
      </c>
      <c r="D26">
        <v>25</v>
      </c>
      <c r="L26" s="1" t="s">
        <v>20</v>
      </c>
      <c r="M26">
        <v>200</v>
      </c>
      <c r="N26">
        <v>200</v>
      </c>
      <c r="O26" s="55">
        <v>200</v>
      </c>
      <c r="Q26">
        <v>200</v>
      </c>
      <c r="R26">
        <v>200</v>
      </c>
      <c r="S26" s="55">
        <v>200</v>
      </c>
      <c r="T26">
        <v>200</v>
      </c>
      <c r="V26" s="28" t="s">
        <v>44</v>
      </c>
      <c r="W26">
        <v>200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8" t="s">
        <v>45</v>
      </c>
      <c r="B27">
        <f t="shared" si="0"/>
        <v>0</v>
      </c>
      <c r="C27" s="56">
        <v>0.39156477609376328</v>
      </c>
      <c r="D27">
        <v>26</v>
      </c>
      <c r="L27" s="1" t="s">
        <v>20</v>
      </c>
      <c r="M27">
        <v>500</v>
      </c>
      <c r="N27">
        <v>500</v>
      </c>
      <c r="O27" s="55">
        <v>500</v>
      </c>
      <c r="Q27">
        <v>500</v>
      </c>
      <c r="R27">
        <v>500</v>
      </c>
      <c r="S27" s="55">
        <v>500</v>
      </c>
      <c r="T27">
        <v>500</v>
      </c>
      <c r="V27" s="28" t="s">
        <v>45</v>
      </c>
      <c r="W27">
        <v>500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8" t="s">
        <v>46</v>
      </c>
      <c r="B28">
        <f t="shared" si="0"/>
        <v>0</v>
      </c>
      <c r="C28" s="56">
        <v>0.39745860494279472</v>
      </c>
      <c r="D28">
        <v>27</v>
      </c>
      <c r="L28" s="1" t="s">
        <v>20</v>
      </c>
      <c r="M28">
        <v>500</v>
      </c>
      <c r="N28">
        <v>500</v>
      </c>
      <c r="O28" s="55">
        <v>500</v>
      </c>
      <c r="Q28">
        <v>500</v>
      </c>
      <c r="R28">
        <v>500</v>
      </c>
      <c r="S28" s="55">
        <v>500</v>
      </c>
      <c r="T28">
        <v>500</v>
      </c>
      <c r="V28" s="28" t="s">
        <v>46</v>
      </c>
      <c r="W28">
        <v>500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8" t="s">
        <v>47</v>
      </c>
      <c r="B29">
        <f t="shared" si="0"/>
        <v>0</v>
      </c>
      <c r="C29" s="58">
        <v>0.37834591197110129</v>
      </c>
      <c r="D29">
        <v>28</v>
      </c>
      <c r="L29" s="1" t="s">
        <v>20</v>
      </c>
      <c r="M29">
        <v>200</v>
      </c>
      <c r="N29">
        <v>200</v>
      </c>
      <c r="O29" s="55">
        <v>200</v>
      </c>
      <c r="Q29">
        <v>200</v>
      </c>
      <c r="R29">
        <v>200</v>
      </c>
      <c r="S29" s="55">
        <v>200</v>
      </c>
      <c r="T29">
        <v>200</v>
      </c>
      <c r="V29" s="28" t="s">
        <v>47</v>
      </c>
      <c r="W29">
        <v>200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8" t="s">
        <v>48</v>
      </c>
      <c r="B30">
        <f t="shared" si="0"/>
        <v>0</v>
      </c>
      <c r="C30" s="56">
        <v>0.39190221280047183</v>
      </c>
      <c r="D30">
        <v>29</v>
      </c>
      <c r="L30" s="1" t="s">
        <v>20</v>
      </c>
      <c r="M30">
        <v>500</v>
      </c>
      <c r="N30">
        <v>500</v>
      </c>
      <c r="O30" s="55">
        <v>500</v>
      </c>
      <c r="Q30">
        <v>500</v>
      </c>
      <c r="R30">
        <v>500</v>
      </c>
      <c r="S30" s="55">
        <v>500</v>
      </c>
      <c r="T30">
        <v>500</v>
      </c>
      <c r="V30" s="28" t="s">
        <v>48</v>
      </c>
      <c r="W30">
        <v>500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8" t="s">
        <v>49</v>
      </c>
      <c r="B31">
        <f t="shared" si="0"/>
        <v>0</v>
      </c>
      <c r="C31" s="56">
        <v>0.39211512867854331</v>
      </c>
      <c r="D31">
        <v>30</v>
      </c>
      <c r="L31" s="1" t="s">
        <v>20</v>
      </c>
      <c r="M31">
        <v>500</v>
      </c>
      <c r="N31">
        <v>500</v>
      </c>
      <c r="O31" s="55">
        <v>500</v>
      </c>
      <c r="Q31">
        <v>500</v>
      </c>
      <c r="R31">
        <v>500</v>
      </c>
      <c r="S31" s="55">
        <v>500</v>
      </c>
      <c r="T31">
        <v>500</v>
      </c>
      <c r="V31" s="28" t="s">
        <v>49</v>
      </c>
      <c r="W31">
        <v>500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8" t="s">
        <v>50</v>
      </c>
      <c r="B32">
        <f t="shared" si="0"/>
        <v>0</v>
      </c>
      <c r="C32" s="56">
        <v>0.38081335430461261</v>
      </c>
      <c r="D32">
        <v>31</v>
      </c>
      <c r="L32" s="1" t="s">
        <v>20</v>
      </c>
      <c r="M32">
        <v>500</v>
      </c>
      <c r="N32">
        <v>500</v>
      </c>
      <c r="O32" s="55">
        <v>500</v>
      </c>
      <c r="Q32">
        <v>500</v>
      </c>
      <c r="R32">
        <v>500</v>
      </c>
      <c r="S32" s="55">
        <v>500</v>
      </c>
      <c r="T32">
        <v>500</v>
      </c>
      <c r="V32" s="28" t="s">
        <v>50</v>
      </c>
      <c r="W32">
        <v>500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t="17.25" customHeight="1">
      <c r="A33" s="28" t="s">
        <v>51</v>
      </c>
      <c r="B33">
        <f t="shared" si="0"/>
        <v>0</v>
      </c>
      <c r="C33" s="61">
        <v>0.39397022198432652</v>
      </c>
      <c r="D33">
        <v>32</v>
      </c>
      <c r="L33" s="1" t="s">
        <v>20</v>
      </c>
      <c r="M33">
        <v>500</v>
      </c>
      <c r="N33">
        <v>500</v>
      </c>
      <c r="O33" s="55">
        <v>500</v>
      </c>
      <c r="Q33">
        <v>500</v>
      </c>
      <c r="R33">
        <v>500</v>
      </c>
      <c r="S33" s="55">
        <v>500</v>
      </c>
      <c r="T33">
        <v>500</v>
      </c>
      <c r="V33" s="28" t="s">
        <v>51</v>
      </c>
      <c r="W33">
        <v>500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8" t="s">
        <v>52</v>
      </c>
      <c r="B34">
        <f t="shared" ref="B34:B65" si="1">INDEX($W$2:$AC$72,D34,MATCH($A$1,$W$1:$AC$1,1))</f>
        <v>0</v>
      </c>
      <c r="C34" s="56">
        <v>0.3901994975148802</v>
      </c>
      <c r="D34">
        <v>33</v>
      </c>
      <c r="L34" s="1" t="s">
        <v>20</v>
      </c>
      <c r="M34">
        <v>500</v>
      </c>
      <c r="N34">
        <v>500</v>
      </c>
      <c r="O34" s="55">
        <v>500</v>
      </c>
      <c r="Q34">
        <v>500</v>
      </c>
      <c r="R34">
        <v>500</v>
      </c>
      <c r="S34" s="55">
        <v>500</v>
      </c>
      <c r="T34">
        <v>500</v>
      </c>
      <c r="V34" s="28" t="s">
        <v>52</v>
      </c>
      <c r="W34">
        <v>500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8" t="s">
        <v>53</v>
      </c>
      <c r="B35">
        <f t="shared" si="1"/>
        <v>0</v>
      </c>
      <c r="C35" s="56">
        <v>0.39128430516784551</v>
      </c>
      <c r="D35">
        <v>34</v>
      </c>
      <c r="L35" s="1" t="s">
        <v>20</v>
      </c>
      <c r="M35">
        <v>500</v>
      </c>
      <c r="N35">
        <v>500</v>
      </c>
      <c r="O35" s="55">
        <v>500</v>
      </c>
      <c r="Q35">
        <v>500</v>
      </c>
      <c r="R35">
        <v>500</v>
      </c>
      <c r="S35" s="55">
        <v>500</v>
      </c>
      <c r="T35">
        <v>500</v>
      </c>
      <c r="V35" s="28" t="s">
        <v>53</v>
      </c>
      <c r="W35">
        <v>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8" t="s">
        <v>54</v>
      </c>
      <c r="B36">
        <f t="shared" si="1"/>
        <v>0</v>
      </c>
      <c r="C36" s="56">
        <v>0.39439594690988827</v>
      </c>
      <c r="D36">
        <v>35</v>
      </c>
      <c r="L36" s="1" t="s">
        <v>20</v>
      </c>
      <c r="M36">
        <v>500</v>
      </c>
      <c r="N36">
        <v>500</v>
      </c>
      <c r="O36" s="55">
        <v>500</v>
      </c>
      <c r="Q36">
        <v>500</v>
      </c>
      <c r="R36">
        <v>500</v>
      </c>
      <c r="S36" s="55">
        <v>500</v>
      </c>
      <c r="T36">
        <v>500</v>
      </c>
      <c r="V36" s="28" t="s">
        <v>54</v>
      </c>
      <c r="W36">
        <v>500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8" t="s">
        <v>55</v>
      </c>
      <c r="B37">
        <f t="shared" si="1"/>
        <v>0</v>
      </c>
      <c r="C37" s="56">
        <v>0.404840487147345</v>
      </c>
      <c r="D37">
        <v>36</v>
      </c>
      <c r="L37" s="1" t="s">
        <v>20</v>
      </c>
      <c r="M37">
        <v>500</v>
      </c>
      <c r="N37">
        <v>500</v>
      </c>
      <c r="O37" s="55">
        <v>500</v>
      </c>
      <c r="Q37">
        <v>500</v>
      </c>
      <c r="R37">
        <v>500</v>
      </c>
      <c r="S37" s="55">
        <v>500</v>
      </c>
      <c r="T37">
        <v>500</v>
      </c>
      <c r="V37" s="28" t="s">
        <v>55</v>
      </c>
      <c r="W37">
        <v>500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28" t="s">
        <v>56</v>
      </c>
      <c r="B38">
        <f t="shared" si="1"/>
        <v>0</v>
      </c>
      <c r="C38" s="56">
        <v>0.40262546141046118</v>
      </c>
      <c r="D38">
        <v>37</v>
      </c>
      <c r="L38" s="1" t="s">
        <v>20</v>
      </c>
      <c r="M38">
        <v>800</v>
      </c>
      <c r="N38">
        <v>800</v>
      </c>
      <c r="O38" s="55">
        <v>800</v>
      </c>
      <c r="Q38">
        <v>800</v>
      </c>
      <c r="R38">
        <v>800</v>
      </c>
      <c r="S38" s="55">
        <v>800</v>
      </c>
      <c r="T38">
        <v>800</v>
      </c>
      <c r="V38" s="28" t="s">
        <v>56</v>
      </c>
      <c r="W38">
        <v>800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28" t="s">
        <v>57</v>
      </c>
      <c r="B39">
        <f t="shared" si="1"/>
        <v>0</v>
      </c>
      <c r="C39" s="56">
        <v>0.40310052856996231</v>
      </c>
      <c r="D39">
        <v>38</v>
      </c>
      <c r="L39" s="1" t="s">
        <v>20</v>
      </c>
      <c r="M39">
        <v>800</v>
      </c>
      <c r="N39">
        <v>800</v>
      </c>
      <c r="O39" s="55">
        <v>800</v>
      </c>
      <c r="Q39">
        <v>800</v>
      </c>
      <c r="R39">
        <v>800</v>
      </c>
      <c r="S39" s="55">
        <v>800</v>
      </c>
      <c r="T39">
        <v>800</v>
      </c>
      <c r="V39" s="28" t="s">
        <v>57</v>
      </c>
      <c r="W39">
        <v>800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28" t="s">
        <v>58</v>
      </c>
      <c r="B40">
        <f t="shared" si="1"/>
        <v>0</v>
      </c>
      <c r="C40" s="56">
        <v>0.40457163234864901</v>
      </c>
      <c r="D40">
        <v>39</v>
      </c>
      <c r="L40" s="1" t="s">
        <v>20</v>
      </c>
      <c r="M40">
        <v>500</v>
      </c>
      <c r="N40">
        <v>500</v>
      </c>
      <c r="O40" s="55">
        <v>500</v>
      </c>
      <c r="Q40">
        <v>500</v>
      </c>
      <c r="R40">
        <v>500</v>
      </c>
      <c r="S40" s="55">
        <v>500</v>
      </c>
      <c r="T40">
        <v>500</v>
      </c>
      <c r="V40" s="28" t="s">
        <v>58</v>
      </c>
      <c r="W40">
        <v>500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28" t="s">
        <v>59</v>
      </c>
      <c r="B41">
        <f t="shared" si="1"/>
        <v>0</v>
      </c>
      <c r="C41" s="56">
        <v>0.40497809624166953</v>
      </c>
      <c r="D41">
        <v>40</v>
      </c>
      <c r="L41" s="1" t="s">
        <v>20</v>
      </c>
      <c r="M41">
        <v>500</v>
      </c>
      <c r="N41">
        <v>500</v>
      </c>
      <c r="O41" s="55">
        <v>500</v>
      </c>
      <c r="Q41">
        <v>500</v>
      </c>
      <c r="R41">
        <v>500</v>
      </c>
      <c r="S41" s="55">
        <v>500</v>
      </c>
      <c r="T41">
        <v>500</v>
      </c>
      <c r="V41" s="28" t="s">
        <v>59</v>
      </c>
      <c r="W41">
        <v>500</v>
      </c>
      <c r="X41">
        <v>500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28" t="s">
        <v>60</v>
      </c>
      <c r="B42">
        <f t="shared" si="1"/>
        <v>0</v>
      </c>
      <c r="C42" s="56">
        <v>0.40245093593353221</v>
      </c>
      <c r="D42">
        <v>41</v>
      </c>
      <c r="L42" s="1" t="s">
        <v>20</v>
      </c>
      <c r="M42">
        <v>500</v>
      </c>
      <c r="N42">
        <v>500</v>
      </c>
      <c r="O42" s="55">
        <v>500</v>
      </c>
      <c r="Q42">
        <v>500</v>
      </c>
      <c r="R42">
        <v>500</v>
      </c>
      <c r="S42" s="55">
        <v>500</v>
      </c>
      <c r="T42">
        <v>500</v>
      </c>
      <c r="V42" s="28" t="s">
        <v>60</v>
      </c>
      <c r="W42">
        <v>500</v>
      </c>
      <c r="X42">
        <v>500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28" t="s">
        <v>61</v>
      </c>
      <c r="B43">
        <f t="shared" si="1"/>
        <v>0</v>
      </c>
      <c r="C43" s="56">
        <v>0.40481556089024212</v>
      </c>
      <c r="D43">
        <v>42</v>
      </c>
      <c r="L43" s="1" t="s">
        <v>20</v>
      </c>
      <c r="M43">
        <v>500</v>
      </c>
      <c r="N43">
        <v>500</v>
      </c>
      <c r="O43" s="55">
        <v>500</v>
      </c>
      <c r="Q43">
        <v>500</v>
      </c>
      <c r="R43">
        <v>500</v>
      </c>
      <c r="S43" s="55">
        <v>500</v>
      </c>
      <c r="T43">
        <v>500</v>
      </c>
      <c r="V43" s="28" t="s">
        <v>61</v>
      </c>
      <c r="W43">
        <v>500</v>
      </c>
      <c r="X43">
        <v>500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>
      <c r="A44" s="28" t="s">
        <v>62</v>
      </c>
      <c r="B44">
        <f t="shared" si="1"/>
        <v>0</v>
      </c>
      <c r="C44" s="60">
        <v>0.40549662940356962</v>
      </c>
      <c r="D44">
        <v>43</v>
      </c>
      <c r="L44" s="1" t="s">
        <v>20</v>
      </c>
      <c r="M44">
        <v>500</v>
      </c>
      <c r="N44">
        <v>500</v>
      </c>
      <c r="O44" s="55">
        <v>500</v>
      </c>
      <c r="Q44">
        <v>500</v>
      </c>
      <c r="R44">
        <v>500</v>
      </c>
      <c r="S44" s="55">
        <v>500</v>
      </c>
      <c r="T44">
        <v>500</v>
      </c>
      <c r="V44" s="28" t="s">
        <v>62</v>
      </c>
      <c r="W44">
        <v>500</v>
      </c>
      <c r="X44">
        <v>500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>
      <c r="A45" s="28" t="s">
        <v>63</v>
      </c>
      <c r="B45">
        <f t="shared" si="1"/>
        <v>0</v>
      </c>
      <c r="C45" s="60">
        <v>0.41133525988547709</v>
      </c>
      <c r="D45">
        <v>44</v>
      </c>
      <c r="L45" s="1" t="s">
        <v>20</v>
      </c>
      <c r="M45">
        <v>500</v>
      </c>
      <c r="N45">
        <v>500</v>
      </c>
      <c r="O45" s="55">
        <v>500</v>
      </c>
      <c r="Q45">
        <v>500</v>
      </c>
      <c r="R45">
        <v>500</v>
      </c>
      <c r="S45" s="55">
        <v>500</v>
      </c>
      <c r="T45">
        <v>500</v>
      </c>
      <c r="V45" s="28" t="s">
        <v>63</v>
      </c>
      <c r="W45">
        <v>500</v>
      </c>
      <c r="X45">
        <v>500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>
      <c r="A46" s="28" t="s">
        <v>64</v>
      </c>
      <c r="B46">
        <f t="shared" si="1"/>
        <v>0</v>
      </c>
      <c r="C46" s="62">
        <v>0.40622144661470649</v>
      </c>
      <c r="D46">
        <v>45</v>
      </c>
      <c r="L46" s="1" t="s">
        <v>20</v>
      </c>
      <c r="M46">
        <v>870</v>
      </c>
      <c r="N46">
        <v>870</v>
      </c>
      <c r="O46" s="55">
        <v>870</v>
      </c>
      <c r="Q46">
        <v>870</v>
      </c>
      <c r="R46">
        <v>870</v>
      </c>
      <c r="S46" s="55">
        <v>870</v>
      </c>
      <c r="T46">
        <v>870</v>
      </c>
      <c r="V46" s="28" t="s">
        <v>64</v>
      </c>
      <c r="W46">
        <v>870</v>
      </c>
      <c r="X46">
        <v>870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>
      <c r="A47" s="28" t="s">
        <v>65</v>
      </c>
      <c r="B47">
        <f t="shared" si="1"/>
        <v>0</v>
      </c>
      <c r="C47" s="56">
        <v>0.40877575838813701</v>
      </c>
      <c r="D47">
        <v>46</v>
      </c>
      <c r="L47" s="1" t="s">
        <v>20</v>
      </c>
      <c r="M47">
        <v>870</v>
      </c>
      <c r="N47">
        <v>870</v>
      </c>
      <c r="O47" s="55">
        <v>870</v>
      </c>
      <c r="Q47">
        <v>870</v>
      </c>
      <c r="R47">
        <v>870</v>
      </c>
      <c r="S47" s="55">
        <v>870</v>
      </c>
      <c r="T47">
        <v>870</v>
      </c>
      <c r="V47" s="28" t="s">
        <v>65</v>
      </c>
      <c r="W47">
        <v>870</v>
      </c>
      <c r="X47">
        <v>870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>
      <c r="A48" s="28" t="s">
        <v>66</v>
      </c>
      <c r="B48">
        <f t="shared" si="1"/>
        <v>0</v>
      </c>
      <c r="C48" s="63">
        <v>0.40879200292791668</v>
      </c>
      <c r="D48">
        <v>47</v>
      </c>
      <c r="L48" s="1" t="s">
        <v>20</v>
      </c>
      <c r="M48">
        <v>500</v>
      </c>
      <c r="N48">
        <v>500</v>
      </c>
      <c r="O48" s="55">
        <v>500</v>
      </c>
      <c r="Q48">
        <v>500</v>
      </c>
      <c r="R48">
        <v>500</v>
      </c>
      <c r="S48" s="55">
        <v>500</v>
      </c>
      <c r="T48">
        <v>500</v>
      </c>
      <c r="V48" s="28" t="s">
        <v>66</v>
      </c>
      <c r="W48">
        <v>500</v>
      </c>
      <c r="X48">
        <v>500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>
      <c r="A49" s="28" t="s">
        <v>67</v>
      </c>
      <c r="B49">
        <f t="shared" si="1"/>
        <v>0</v>
      </c>
      <c r="C49" s="56">
        <v>0.411736863007788</v>
      </c>
      <c r="D49">
        <v>48</v>
      </c>
      <c r="L49" s="1" t="s">
        <v>20</v>
      </c>
      <c r="M49">
        <v>500</v>
      </c>
      <c r="N49">
        <v>500</v>
      </c>
      <c r="O49" s="55">
        <v>500</v>
      </c>
      <c r="Q49">
        <v>500</v>
      </c>
      <c r="R49">
        <v>500</v>
      </c>
      <c r="S49" s="55">
        <v>500</v>
      </c>
      <c r="T49">
        <v>500</v>
      </c>
      <c r="V49" s="28" t="s">
        <v>67</v>
      </c>
      <c r="W49">
        <v>500</v>
      </c>
      <c r="X49">
        <v>500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>
      <c r="A50" s="28" t="s">
        <v>68</v>
      </c>
      <c r="B50">
        <f t="shared" si="1"/>
        <v>0</v>
      </c>
      <c r="C50" s="56">
        <v>0.41761283490898332</v>
      </c>
      <c r="D50">
        <v>49</v>
      </c>
      <c r="L50" s="1" t="s">
        <v>20</v>
      </c>
      <c r="M50">
        <v>500</v>
      </c>
      <c r="N50">
        <v>500</v>
      </c>
      <c r="O50" s="55">
        <v>500</v>
      </c>
      <c r="Q50">
        <v>500</v>
      </c>
      <c r="R50">
        <v>500</v>
      </c>
      <c r="S50" s="55">
        <v>500</v>
      </c>
      <c r="T50">
        <v>500</v>
      </c>
      <c r="V50" s="28" t="s">
        <v>68</v>
      </c>
      <c r="W50">
        <v>500</v>
      </c>
      <c r="X50">
        <v>500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ht="17.25" customHeight="1">
      <c r="A51" s="28" t="s">
        <v>69</v>
      </c>
      <c r="B51">
        <f t="shared" si="1"/>
        <v>0</v>
      </c>
      <c r="C51" s="64">
        <v>0.41517049158235969</v>
      </c>
      <c r="D51">
        <v>50</v>
      </c>
      <c r="L51" s="1" t="s">
        <v>20</v>
      </c>
      <c r="M51">
        <v>500</v>
      </c>
      <c r="N51">
        <v>500</v>
      </c>
      <c r="O51" s="55">
        <v>500</v>
      </c>
      <c r="Q51">
        <v>500</v>
      </c>
      <c r="R51">
        <v>500</v>
      </c>
      <c r="S51" s="55">
        <v>500</v>
      </c>
      <c r="T51">
        <v>500</v>
      </c>
      <c r="V51" s="28" t="s">
        <v>69</v>
      </c>
      <c r="W51">
        <v>500</v>
      </c>
      <c r="X51">
        <v>500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>
      <c r="A52" s="28" t="s">
        <v>70</v>
      </c>
      <c r="B52">
        <f t="shared" si="1"/>
        <v>0</v>
      </c>
      <c r="C52" s="65">
        <v>0.37179637678267941</v>
      </c>
      <c r="D52">
        <v>51</v>
      </c>
      <c r="L52" s="1" t="s">
        <v>20</v>
      </c>
      <c r="M52">
        <v>329</v>
      </c>
      <c r="N52">
        <v>329</v>
      </c>
      <c r="O52" s="55">
        <v>329</v>
      </c>
      <c r="Q52">
        <v>329</v>
      </c>
      <c r="R52">
        <v>329</v>
      </c>
      <c r="S52" s="55">
        <v>329</v>
      </c>
      <c r="T52">
        <v>329</v>
      </c>
      <c r="V52" s="28" t="s">
        <v>70</v>
      </c>
      <c r="W52">
        <v>329</v>
      </c>
      <c r="X52">
        <v>329</v>
      </c>
      <c r="Y52">
        <v>329</v>
      </c>
      <c r="Z52">
        <v>0</v>
      </c>
      <c r="AA52">
        <v>0</v>
      </c>
      <c r="AB52">
        <v>0</v>
      </c>
      <c r="AC52">
        <v>0</v>
      </c>
    </row>
    <row r="53" spans="1:29">
      <c r="A53" s="28" t="s">
        <v>71</v>
      </c>
      <c r="B53">
        <f t="shared" si="1"/>
        <v>0</v>
      </c>
      <c r="C53" s="66">
        <v>0.40996806523564411</v>
      </c>
      <c r="D53">
        <v>52</v>
      </c>
      <c r="L53" s="1" t="s">
        <v>20</v>
      </c>
      <c r="M53">
        <v>870</v>
      </c>
      <c r="N53">
        <v>870</v>
      </c>
      <c r="O53" s="55">
        <v>870</v>
      </c>
      <c r="Q53">
        <v>870</v>
      </c>
      <c r="R53">
        <v>870</v>
      </c>
      <c r="S53" s="55">
        <v>870</v>
      </c>
      <c r="T53">
        <v>870</v>
      </c>
      <c r="V53" s="28" t="s">
        <v>71</v>
      </c>
      <c r="W53">
        <v>870</v>
      </c>
      <c r="X53">
        <v>870</v>
      </c>
      <c r="Y53">
        <v>870</v>
      </c>
      <c r="Z53">
        <v>0</v>
      </c>
      <c r="AA53">
        <v>0</v>
      </c>
      <c r="AB53">
        <v>0</v>
      </c>
      <c r="AC53">
        <v>0</v>
      </c>
    </row>
    <row r="54" spans="1:29">
      <c r="A54" s="28" t="s">
        <v>72</v>
      </c>
      <c r="B54">
        <f t="shared" si="1"/>
        <v>0</v>
      </c>
      <c r="C54" s="63">
        <v>0.41546176115687622</v>
      </c>
      <c r="D54">
        <v>53</v>
      </c>
      <c r="L54" s="1" t="s">
        <v>20</v>
      </c>
      <c r="M54">
        <v>870</v>
      </c>
      <c r="N54">
        <v>870</v>
      </c>
      <c r="O54" s="55">
        <v>870</v>
      </c>
      <c r="Q54">
        <v>870</v>
      </c>
      <c r="R54">
        <v>870</v>
      </c>
      <c r="S54" s="55">
        <v>870</v>
      </c>
      <c r="T54">
        <v>870</v>
      </c>
      <c r="V54" s="28" t="s">
        <v>72</v>
      </c>
      <c r="W54">
        <v>870</v>
      </c>
      <c r="X54">
        <v>870</v>
      </c>
      <c r="Y54">
        <v>870</v>
      </c>
      <c r="Z54">
        <v>0</v>
      </c>
      <c r="AA54">
        <v>0</v>
      </c>
      <c r="AB54">
        <v>0</v>
      </c>
      <c r="AC54">
        <v>0</v>
      </c>
    </row>
    <row r="55" spans="1:29">
      <c r="A55" s="28" t="s">
        <v>73</v>
      </c>
      <c r="B55">
        <f t="shared" si="1"/>
        <v>0</v>
      </c>
      <c r="C55" s="63">
        <v>0.43828009300505433</v>
      </c>
      <c r="D55">
        <v>54</v>
      </c>
      <c r="L55" s="1" t="s">
        <v>20</v>
      </c>
      <c r="M55">
        <v>1020</v>
      </c>
      <c r="N55">
        <v>1020</v>
      </c>
      <c r="O55" s="55">
        <v>1020</v>
      </c>
      <c r="Q55">
        <v>1020</v>
      </c>
      <c r="R55">
        <v>1020</v>
      </c>
      <c r="S55" s="55">
        <v>1020</v>
      </c>
      <c r="T55">
        <v>1020</v>
      </c>
      <c r="V55" s="28" t="s">
        <v>73</v>
      </c>
      <c r="W55">
        <v>1020</v>
      </c>
      <c r="X55">
        <v>1020</v>
      </c>
      <c r="Y55">
        <v>1020</v>
      </c>
      <c r="Z55">
        <v>0</v>
      </c>
      <c r="AA55">
        <v>0</v>
      </c>
      <c r="AB55">
        <v>0</v>
      </c>
      <c r="AC55">
        <v>0</v>
      </c>
    </row>
    <row r="56" spans="1:29">
      <c r="A56" s="28" t="s">
        <v>74</v>
      </c>
      <c r="B56">
        <f t="shared" si="1"/>
        <v>0</v>
      </c>
      <c r="C56" s="66">
        <v>0.36382481774305242</v>
      </c>
      <c r="D56">
        <v>55</v>
      </c>
      <c r="L56" s="1" t="s">
        <v>20</v>
      </c>
      <c r="M56">
        <v>340</v>
      </c>
      <c r="N56">
        <v>340</v>
      </c>
      <c r="O56" s="55">
        <v>340</v>
      </c>
      <c r="Q56">
        <v>340</v>
      </c>
      <c r="R56">
        <v>340</v>
      </c>
      <c r="S56" s="55">
        <v>340</v>
      </c>
      <c r="T56">
        <v>340</v>
      </c>
      <c r="V56" s="28" t="s">
        <v>74</v>
      </c>
      <c r="W56">
        <v>340</v>
      </c>
      <c r="X56">
        <v>340</v>
      </c>
      <c r="Y56">
        <v>340</v>
      </c>
      <c r="Z56">
        <v>1050</v>
      </c>
      <c r="AA56">
        <v>0</v>
      </c>
      <c r="AB56">
        <v>0</v>
      </c>
      <c r="AC56">
        <v>0</v>
      </c>
    </row>
    <row r="57" spans="1:29">
      <c r="A57" s="28" t="s">
        <v>75</v>
      </c>
      <c r="B57">
        <f t="shared" si="1"/>
        <v>0</v>
      </c>
      <c r="C57" s="63">
        <v>0.41515396954355333</v>
      </c>
      <c r="D57">
        <v>56</v>
      </c>
      <c r="L57" s="1" t="s">
        <v>20</v>
      </c>
      <c r="M57">
        <v>1022</v>
      </c>
      <c r="N57">
        <v>1022</v>
      </c>
      <c r="O57" s="55">
        <v>1022</v>
      </c>
      <c r="Q57">
        <v>1022</v>
      </c>
      <c r="R57">
        <v>1022</v>
      </c>
      <c r="S57" s="55">
        <v>1022</v>
      </c>
      <c r="T57">
        <v>1022</v>
      </c>
      <c r="V57" s="28" t="s">
        <v>75</v>
      </c>
      <c r="W57">
        <v>1022</v>
      </c>
      <c r="X57">
        <v>1022</v>
      </c>
      <c r="Y57">
        <v>1022</v>
      </c>
      <c r="Z57">
        <v>930</v>
      </c>
      <c r="AA57">
        <v>0</v>
      </c>
      <c r="AB57">
        <v>0</v>
      </c>
      <c r="AC57">
        <v>0</v>
      </c>
    </row>
    <row r="58" spans="1:29">
      <c r="A58" s="28" t="s">
        <v>76</v>
      </c>
      <c r="B58">
        <f t="shared" si="1"/>
        <v>0</v>
      </c>
      <c r="C58" s="63">
        <v>0.43705154016735981</v>
      </c>
      <c r="D58">
        <v>57</v>
      </c>
      <c r="L58" s="1" t="s">
        <v>20</v>
      </c>
      <c r="M58">
        <v>930</v>
      </c>
      <c r="N58">
        <v>930</v>
      </c>
      <c r="O58" s="55">
        <v>930</v>
      </c>
      <c r="Q58">
        <v>930</v>
      </c>
      <c r="R58">
        <v>930</v>
      </c>
      <c r="S58" s="55">
        <v>930</v>
      </c>
      <c r="T58">
        <v>930</v>
      </c>
      <c r="V58" s="28" t="s">
        <v>76</v>
      </c>
      <c r="W58">
        <v>930</v>
      </c>
      <c r="X58">
        <v>930</v>
      </c>
      <c r="Y58">
        <v>930</v>
      </c>
      <c r="Z58">
        <v>340</v>
      </c>
      <c r="AA58">
        <v>0</v>
      </c>
      <c r="AB58">
        <v>0</v>
      </c>
      <c r="AC58">
        <v>0</v>
      </c>
    </row>
    <row r="59" spans="1:29">
      <c r="A59" s="28" t="s">
        <v>77</v>
      </c>
      <c r="B59">
        <f t="shared" si="1"/>
        <v>0</v>
      </c>
      <c r="C59" s="63">
        <v>0.43705154016738001</v>
      </c>
      <c r="D59">
        <v>58</v>
      </c>
      <c r="L59" s="1" t="s">
        <v>20</v>
      </c>
      <c r="M59">
        <v>1050</v>
      </c>
      <c r="N59">
        <v>1050</v>
      </c>
      <c r="O59" s="55">
        <v>1050</v>
      </c>
      <c r="Q59">
        <v>1050</v>
      </c>
      <c r="R59">
        <v>1050</v>
      </c>
      <c r="S59" s="55">
        <v>1050</v>
      </c>
      <c r="T59">
        <v>1050</v>
      </c>
      <c r="V59" s="28" t="s">
        <v>77</v>
      </c>
      <c r="W59">
        <v>1050</v>
      </c>
      <c r="X59">
        <v>1050</v>
      </c>
      <c r="Y59">
        <v>1050</v>
      </c>
      <c r="Z59">
        <v>1022</v>
      </c>
      <c r="AA59">
        <v>0</v>
      </c>
      <c r="AB59">
        <v>0</v>
      </c>
      <c r="AC59">
        <v>0</v>
      </c>
    </row>
    <row r="60" spans="1:29">
      <c r="A60" s="28" t="s">
        <v>78</v>
      </c>
      <c r="B60">
        <f t="shared" si="1"/>
        <v>0</v>
      </c>
      <c r="C60" s="54">
        <v>0.41515396954355333</v>
      </c>
      <c r="D60">
        <v>59</v>
      </c>
      <c r="L60" s="1" t="s">
        <v>20</v>
      </c>
      <c r="M60">
        <v>1022</v>
      </c>
      <c r="N60">
        <v>1022</v>
      </c>
      <c r="O60" s="55">
        <v>1022</v>
      </c>
      <c r="Q60">
        <v>1022</v>
      </c>
      <c r="R60">
        <v>1022</v>
      </c>
      <c r="S60" s="55">
        <v>1022</v>
      </c>
      <c r="T60">
        <v>1022</v>
      </c>
      <c r="V60" s="28" t="s">
        <v>78</v>
      </c>
      <c r="W60">
        <v>1022</v>
      </c>
      <c r="X60">
        <v>1022</v>
      </c>
      <c r="Y60">
        <v>1022</v>
      </c>
      <c r="Z60">
        <v>1019</v>
      </c>
      <c r="AA60">
        <v>0</v>
      </c>
      <c r="AB60">
        <v>0</v>
      </c>
      <c r="AC60">
        <v>0</v>
      </c>
    </row>
    <row r="61" spans="1:29">
      <c r="A61" s="28" t="s">
        <v>79</v>
      </c>
      <c r="B61">
        <f t="shared" si="1"/>
        <v>0</v>
      </c>
      <c r="C61" s="56">
        <v>0.43116274511361519</v>
      </c>
      <c r="D61">
        <v>60</v>
      </c>
      <c r="L61" s="1" t="s">
        <v>20</v>
      </c>
      <c r="M61">
        <v>1050</v>
      </c>
      <c r="N61">
        <v>1050</v>
      </c>
      <c r="O61" s="55">
        <v>1050</v>
      </c>
      <c r="Q61">
        <v>1050</v>
      </c>
      <c r="R61">
        <v>1050</v>
      </c>
      <c r="S61" s="55">
        <v>1050</v>
      </c>
      <c r="T61">
        <v>1050</v>
      </c>
      <c r="V61" s="28" t="s">
        <v>79</v>
      </c>
      <c r="W61">
        <v>1050</v>
      </c>
      <c r="X61">
        <v>1050</v>
      </c>
      <c r="Y61">
        <v>1050</v>
      </c>
      <c r="Z61">
        <v>1019</v>
      </c>
      <c r="AA61">
        <v>0</v>
      </c>
      <c r="AB61">
        <v>0</v>
      </c>
      <c r="AC61">
        <v>0</v>
      </c>
    </row>
    <row r="62" spans="1:29">
      <c r="A62" s="28" t="s">
        <v>80</v>
      </c>
      <c r="B62">
        <f t="shared" si="1"/>
        <v>0</v>
      </c>
      <c r="C62" s="57">
        <v>0.43802008068605508</v>
      </c>
      <c r="D62">
        <v>61</v>
      </c>
      <c r="L62" s="1" t="s">
        <v>20</v>
      </c>
      <c r="M62">
        <v>595</v>
      </c>
      <c r="N62">
        <v>595</v>
      </c>
      <c r="O62" s="55">
        <v>595</v>
      </c>
      <c r="Q62">
        <v>595</v>
      </c>
      <c r="R62">
        <v>595</v>
      </c>
      <c r="S62" s="55">
        <v>595</v>
      </c>
      <c r="T62">
        <v>595</v>
      </c>
      <c r="V62" s="28" t="s">
        <v>80</v>
      </c>
      <c r="W62">
        <v>595</v>
      </c>
      <c r="X62">
        <v>595</v>
      </c>
      <c r="Y62">
        <v>595</v>
      </c>
      <c r="Z62">
        <v>1050</v>
      </c>
      <c r="AA62">
        <v>0</v>
      </c>
      <c r="AB62">
        <v>0</v>
      </c>
      <c r="AC62">
        <v>0</v>
      </c>
    </row>
    <row r="63" spans="1:29">
      <c r="A63" s="28" t="s">
        <v>81</v>
      </c>
      <c r="B63">
        <f t="shared" si="1"/>
        <v>0</v>
      </c>
      <c r="C63" s="57">
        <v>0.43802008068605508</v>
      </c>
      <c r="D63">
        <v>62</v>
      </c>
      <c r="L63" s="1" t="s">
        <v>20</v>
      </c>
      <c r="M63">
        <v>595</v>
      </c>
      <c r="N63">
        <v>595</v>
      </c>
      <c r="O63" s="55">
        <v>595</v>
      </c>
      <c r="Q63">
        <v>595</v>
      </c>
      <c r="R63">
        <v>595</v>
      </c>
      <c r="S63" s="55">
        <v>595</v>
      </c>
      <c r="T63">
        <v>595</v>
      </c>
      <c r="V63" s="28" t="s">
        <v>81</v>
      </c>
      <c r="W63">
        <v>595</v>
      </c>
      <c r="X63">
        <v>595</v>
      </c>
      <c r="Y63">
        <v>595</v>
      </c>
      <c r="Z63">
        <v>1022</v>
      </c>
      <c r="AA63">
        <v>0</v>
      </c>
      <c r="AB63">
        <v>0</v>
      </c>
      <c r="AC63">
        <v>0</v>
      </c>
    </row>
    <row r="64" spans="1:29">
      <c r="A64" s="28" t="s">
        <v>82</v>
      </c>
      <c r="B64">
        <f t="shared" si="1"/>
        <v>0</v>
      </c>
      <c r="C64" s="56">
        <v>0.44136378247913438</v>
      </c>
      <c r="D64">
        <v>63</v>
      </c>
      <c r="L64" s="1" t="s">
        <v>20</v>
      </c>
      <c r="M64">
        <v>1019</v>
      </c>
      <c r="N64">
        <v>1019</v>
      </c>
      <c r="O64" s="55">
        <v>1019</v>
      </c>
      <c r="Q64">
        <v>1019</v>
      </c>
      <c r="R64">
        <v>1019</v>
      </c>
      <c r="S64" s="55">
        <v>1019</v>
      </c>
      <c r="T64">
        <v>1019</v>
      </c>
      <c r="V64" s="28" t="s">
        <v>82</v>
      </c>
      <c r="W64">
        <v>1019</v>
      </c>
      <c r="X64">
        <v>1019</v>
      </c>
      <c r="Y64">
        <v>1019</v>
      </c>
      <c r="Z64">
        <v>595</v>
      </c>
      <c r="AA64">
        <v>0</v>
      </c>
      <c r="AB64">
        <v>0</v>
      </c>
      <c r="AC64">
        <v>0</v>
      </c>
    </row>
    <row r="65" spans="1:29" ht="17.25" customHeight="1" thickBot="1">
      <c r="A65" s="47" t="s">
        <v>83</v>
      </c>
      <c r="B65">
        <f t="shared" si="1"/>
        <v>0</v>
      </c>
      <c r="C65" s="56">
        <v>0.44136378247913438</v>
      </c>
      <c r="D65">
        <v>64</v>
      </c>
      <c r="L65" s="1" t="s">
        <v>20</v>
      </c>
      <c r="M65">
        <v>1019</v>
      </c>
      <c r="N65">
        <v>1019</v>
      </c>
      <c r="O65" s="55">
        <v>1019</v>
      </c>
      <c r="Q65">
        <v>1019</v>
      </c>
      <c r="R65">
        <v>1019</v>
      </c>
      <c r="S65" s="55">
        <v>1019</v>
      </c>
      <c r="T65">
        <v>1019</v>
      </c>
      <c r="V65" s="47" t="s">
        <v>83</v>
      </c>
      <c r="W65">
        <v>1019</v>
      </c>
      <c r="X65">
        <v>1019</v>
      </c>
      <c r="Y65">
        <v>1019</v>
      </c>
      <c r="Z65">
        <v>595</v>
      </c>
      <c r="AA65">
        <v>0</v>
      </c>
      <c r="AB65">
        <v>0</v>
      </c>
      <c r="AC65">
        <v>0</v>
      </c>
    </row>
    <row r="66" spans="1:29" ht="17.25" customHeight="1" thickBot="1">
      <c r="A66" s="47" t="s">
        <v>84</v>
      </c>
      <c r="B66">
        <f t="shared" ref="B66:B72" si="2">INDEX($W$2:$AC$72,D66,MATCH($A$1,$W$1:$AC$1,1))</f>
        <v>0</v>
      </c>
      <c r="C66" s="54">
        <v>0.44136378247913499</v>
      </c>
      <c r="D66">
        <v>65</v>
      </c>
      <c r="L66" s="1" t="s">
        <v>20</v>
      </c>
      <c r="M66">
        <v>1000</v>
      </c>
      <c r="N66">
        <v>1000</v>
      </c>
      <c r="O66" s="55">
        <v>1000</v>
      </c>
      <c r="Q66">
        <v>0</v>
      </c>
      <c r="R66">
        <v>0</v>
      </c>
      <c r="S66" s="55">
        <v>0</v>
      </c>
      <c r="T66">
        <v>0</v>
      </c>
      <c r="V66" s="47" t="s">
        <v>84</v>
      </c>
      <c r="W66">
        <v>1000</v>
      </c>
      <c r="X66">
        <v>1000</v>
      </c>
      <c r="Y66">
        <v>1000</v>
      </c>
      <c r="Z66">
        <v>1000</v>
      </c>
      <c r="AA66">
        <v>0</v>
      </c>
      <c r="AB66">
        <v>0</v>
      </c>
      <c r="AC66">
        <v>0</v>
      </c>
    </row>
    <row r="67" spans="1:29" ht="17.25" customHeight="1" thickBot="1">
      <c r="A67" s="47" t="s">
        <v>85</v>
      </c>
      <c r="B67">
        <f t="shared" si="2"/>
        <v>0</v>
      </c>
      <c r="C67" s="54">
        <v>0.44136378247913299</v>
      </c>
      <c r="D67">
        <v>66</v>
      </c>
      <c r="L67" s="1" t="s">
        <v>20</v>
      </c>
      <c r="M67" s="55">
        <v>0</v>
      </c>
      <c r="N67" s="55">
        <v>0</v>
      </c>
      <c r="O67" s="55">
        <v>0</v>
      </c>
      <c r="Q67" s="55">
        <v>0</v>
      </c>
      <c r="R67" s="55">
        <v>0</v>
      </c>
      <c r="S67" s="55">
        <v>0</v>
      </c>
      <c r="T67" s="55">
        <v>0</v>
      </c>
      <c r="V67" s="47" t="s">
        <v>85</v>
      </c>
      <c r="W67">
        <v>1040</v>
      </c>
      <c r="X67">
        <v>1040</v>
      </c>
      <c r="Y67">
        <v>1040</v>
      </c>
      <c r="Z67">
        <v>1040</v>
      </c>
      <c r="AA67">
        <v>1040</v>
      </c>
      <c r="AB67">
        <v>0</v>
      </c>
      <c r="AC67">
        <v>0</v>
      </c>
    </row>
    <row r="68" spans="1:29" ht="17.25" customHeight="1" thickBot="1">
      <c r="A68" s="47" t="s">
        <v>86</v>
      </c>
      <c r="B68">
        <f t="shared" si="2"/>
        <v>0</v>
      </c>
      <c r="C68" s="54">
        <v>0.44136378247913438</v>
      </c>
      <c r="D68">
        <v>67</v>
      </c>
      <c r="L68" s="1" t="s">
        <v>20</v>
      </c>
      <c r="M68" s="55">
        <v>0</v>
      </c>
      <c r="N68" s="55">
        <v>0</v>
      </c>
      <c r="O68" s="55">
        <v>0</v>
      </c>
      <c r="Q68" s="55">
        <v>0</v>
      </c>
      <c r="R68" s="55">
        <v>0</v>
      </c>
      <c r="S68" s="55">
        <v>0</v>
      </c>
      <c r="T68" s="55">
        <v>0</v>
      </c>
      <c r="V68" s="47" t="s">
        <v>86</v>
      </c>
      <c r="W68">
        <v>1040</v>
      </c>
      <c r="X68">
        <v>1040</v>
      </c>
      <c r="Y68">
        <v>1040</v>
      </c>
      <c r="Z68">
        <v>1040</v>
      </c>
      <c r="AA68">
        <v>1040</v>
      </c>
      <c r="AB68">
        <v>0</v>
      </c>
      <c r="AC68">
        <v>0</v>
      </c>
    </row>
    <row r="69" spans="1:29" ht="17.25" customHeight="1" thickBot="1">
      <c r="A69" s="47" t="s">
        <v>87</v>
      </c>
      <c r="B69">
        <f t="shared" si="2"/>
        <v>0</v>
      </c>
      <c r="C69" s="54">
        <v>0.44136378247913899</v>
      </c>
      <c r="D69">
        <v>68</v>
      </c>
      <c r="L69" s="1" t="s">
        <v>20</v>
      </c>
      <c r="M69" s="55">
        <v>0</v>
      </c>
      <c r="N69" s="55">
        <v>0</v>
      </c>
      <c r="O69" s="55">
        <v>0</v>
      </c>
      <c r="Q69" s="55">
        <v>0</v>
      </c>
      <c r="R69" s="55">
        <v>0</v>
      </c>
      <c r="S69" s="55">
        <v>0</v>
      </c>
      <c r="T69" s="55">
        <v>0</v>
      </c>
      <c r="V69" s="47" t="s">
        <v>87</v>
      </c>
      <c r="W69">
        <v>1050</v>
      </c>
      <c r="X69">
        <v>1050</v>
      </c>
      <c r="Y69">
        <v>1050</v>
      </c>
      <c r="Z69">
        <v>1050</v>
      </c>
      <c r="AA69">
        <v>1050</v>
      </c>
      <c r="AB69">
        <v>0</v>
      </c>
      <c r="AC69">
        <v>0</v>
      </c>
    </row>
    <row r="70" spans="1:29" ht="17.25" customHeight="1" thickBot="1">
      <c r="A70" s="47" t="s">
        <v>88</v>
      </c>
      <c r="B70">
        <f t="shared" si="2"/>
        <v>0</v>
      </c>
      <c r="C70" s="54">
        <v>0.44136378247913</v>
      </c>
      <c r="D70">
        <v>69</v>
      </c>
      <c r="L70" s="1" t="s">
        <v>20</v>
      </c>
      <c r="M70" s="55">
        <v>0</v>
      </c>
      <c r="N70" s="55">
        <v>0</v>
      </c>
      <c r="O70" s="55">
        <v>0</v>
      </c>
      <c r="Q70" s="55">
        <v>0</v>
      </c>
      <c r="R70" s="55">
        <v>0</v>
      </c>
      <c r="S70" s="55">
        <v>0</v>
      </c>
      <c r="T70" s="55">
        <v>0</v>
      </c>
      <c r="V70" s="47" t="s">
        <v>88</v>
      </c>
      <c r="X70">
        <v>1050</v>
      </c>
      <c r="Y70">
        <v>1050</v>
      </c>
      <c r="Z70">
        <v>1050</v>
      </c>
      <c r="AA70">
        <v>1050</v>
      </c>
      <c r="AB70">
        <v>0</v>
      </c>
      <c r="AC70">
        <v>0</v>
      </c>
    </row>
    <row r="71" spans="1:29" ht="17.25" customHeight="1" thickBot="1">
      <c r="A71" s="47" t="s">
        <v>89</v>
      </c>
      <c r="B71">
        <f t="shared" si="2"/>
        <v>0</v>
      </c>
      <c r="C71" s="54">
        <v>0.44136378247913099</v>
      </c>
      <c r="D71">
        <v>70</v>
      </c>
      <c r="L71" s="1" t="s">
        <v>20</v>
      </c>
      <c r="M71" s="55">
        <v>0</v>
      </c>
      <c r="N71" s="55">
        <v>0</v>
      </c>
      <c r="O71" s="55">
        <v>0</v>
      </c>
      <c r="Q71" s="55">
        <v>0</v>
      </c>
      <c r="R71" s="55">
        <v>0</v>
      </c>
      <c r="S71" s="55">
        <v>0</v>
      </c>
      <c r="T71" s="55">
        <v>0</v>
      </c>
      <c r="V71" s="47" t="s">
        <v>89</v>
      </c>
      <c r="X71">
        <v>1040</v>
      </c>
      <c r="Y71">
        <v>1040</v>
      </c>
      <c r="Z71">
        <v>1040</v>
      </c>
      <c r="AA71">
        <v>1040</v>
      </c>
      <c r="AB71">
        <v>0</v>
      </c>
      <c r="AC71">
        <v>0</v>
      </c>
    </row>
    <row r="72" spans="1:29" ht="17.25" customHeight="1" thickBot="1">
      <c r="A72" s="47" t="s">
        <v>90</v>
      </c>
      <c r="B72">
        <f t="shared" si="2"/>
        <v>0</v>
      </c>
      <c r="C72" s="54">
        <v>0.44136378247913199</v>
      </c>
      <c r="D72">
        <v>71</v>
      </c>
      <c r="L72" s="1" t="s">
        <v>20</v>
      </c>
      <c r="M72" s="55">
        <v>0</v>
      </c>
      <c r="N72" s="55">
        <v>0</v>
      </c>
      <c r="O72" s="55">
        <v>0</v>
      </c>
      <c r="Q72" s="55">
        <v>0</v>
      </c>
      <c r="R72" s="55">
        <v>0</v>
      </c>
      <c r="S72" s="55">
        <v>0</v>
      </c>
      <c r="T72" s="55">
        <v>0</v>
      </c>
      <c r="V72" s="47" t="s">
        <v>90</v>
      </c>
      <c r="X72">
        <v>1040</v>
      </c>
      <c r="Y72">
        <v>1040</v>
      </c>
      <c r="Z72">
        <v>1040</v>
      </c>
      <c r="AA72">
        <v>1040</v>
      </c>
      <c r="AB72">
        <v>0</v>
      </c>
      <c r="AC72">
        <v>0</v>
      </c>
    </row>
    <row r="73" spans="1:29">
      <c r="A73" s="24" t="s">
        <v>19</v>
      </c>
      <c r="B73">
        <v>0</v>
      </c>
      <c r="C73" s="54">
        <v>0.32744214353946921</v>
      </c>
      <c r="L73" s="1" t="s">
        <v>91</v>
      </c>
      <c r="M73">
        <v>0</v>
      </c>
      <c r="N73">
        <v>0</v>
      </c>
      <c r="O73" s="55">
        <v>0</v>
      </c>
      <c r="Q73">
        <v>0</v>
      </c>
      <c r="R73">
        <v>0</v>
      </c>
      <c r="S73" s="55">
        <v>0</v>
      </c>
      <c r="T73">
        <v>0</v>
      </c>
    </row>
    <row r="74" spans="1:29">
      <c r="A74" s="28" t="s">
        <v>21</v>
      </c>
      <c r="B74">
        <v>0</v>
      </c>
      <c r="C74" s="56">
        <v>0.35282717072350539</v>
      </c>
      <c r="L74" s="1" t="s">
        <v>91</v>
      </c>
      <c r="M74">
        <v>0</v>
      </c>
      <c r="N74">
        <v>0</v>
      </c>
      <c r="O74" s="55">
        <v>0</v>
      </c>
      <c r="Q74">
        <v>0</v>
      </c>
      <c r="R74">
        <v>0</v>
      </c>
      <c r="S74" s="55">
        <v>0</v>
      </c>
      <c r="T74">
        <v>0</v>
      </c>
    </row>
    <row r="75" spans="1:29">
      <c r="A75" s="28" t="s">
        <v>22</v>
      </c>
      <c r="B75">
        <v>0</v>
      </c>
      <c r="C75" s="56">
        <v>0.35286975852779401</v>
      </c>
      <c r="L75" s="1" t="s">
        <v>91</v>
      </c>
      <c r="M75">
        <v>0</v>
      </c>
      <c r="N75">
        <v>0</v>
      </c>
      <c r="O75" s="55">
        <v>0</v>
      </c>
      <c r="Q75">
        <v>0</v>
      </c>
      <c r="R75">
        <v>0</v>
      </c>
      <c r="S75" s="55">
        <v>0</v>
      </c>
      <c r="T75">
        <v>0</v>
      </c>
    </row>
    <row r="76" spans="1:29">
      <c r="A76" s="28" t="s">
        <v>23</v>
      </c>
      <c r="B76">
        <v>0</v>
      </c>
      <c r="C76" s="57">
        <v>0.32988580546373969</v>
      </c>
      <c r="L76" s="1" t="s">
        <v>91</v>
      </c>
      <c r="M76">
        <v>0</v>
      </c>
      <c r="N76">
        <v>0</v>
      </c>
      <c r="O76" s="55">
        <v>0</v>
      </c>
      <c r="Q76">
        <v>0</v>
      </c>
      <c r="R76">
        <v>0</v>
      </c>
      <c r="S76" s="55">
        <v>0</v>
      </c>
      <c r="T76">
        <v>0</v>
      </c>
    </row>
    <row r="77" spans="1:29">
      <c r="A77" s="28" t="s">
        <v>24</v>
      </c>
      <c r="B77">
        <v>0</v>
      </c>
      <c r="C77" s="58">
        <v>0.32632870228445671</v>
      </c>
      <c r="L77" s="1" t="s">
        <v>91</v>
      </c>
      <c r="M77">
        <v>0</v>
      </c>
      <c r="N77">
        <v>0</v>
      </c>
      <c r="O77" s="55">
        <v>0</v>
      </c>
      <c r="Q77">
        <v>0</v>
      </c>
      <c r="R77">
        <v>0</v>
      </c>
      <c r="S77" s="55">
        <v>0</v>
      </c>
      <c r="T77">
        <v>0</v>
      </c>
    </row>
    <row r="78" spans="1:29">
      <c r="A78" s="28" t="s">
        <v>25</v>
      </c>
      <c r="B78">
        <v>0</v>
      </c>
      <c r="C78" s="58">
        <v>0.32837855343706779</v>
      </c>
      <c r="L78" s="1" t="s">
        <v>91</v>
      </c>
      <c r="M78">
        <v>0</v>
      </c>
      <c r="N78">
        <v>0</v>
      </c>
      <c r="O78" s="55">
        <v>0</v>
      </c>
      <c r="Q78">
        <v>0</v>
      </c>
      <c r="R78">
        <v>0</v>
      </c>
      <c r="S78" s="55">
        <v>0</v>
      </c>
      <c r="T78">
        <v>0</v>
      </c>
    </row>
    <row r="79" spans="1:29">
      <c r="A79" s="28" t="s">
        <v>26</v>
      </c>
      <c r="B79">
        <v>0</v>
      </c>
      <c r="C79" s="56">
        <v>0.38224005341734901</v>
      </c>
      <c r="L79" s="1" t="s">
        <v>91</v>
      </c>
      <c r="M79">
        <v>0</v>
      </c>
      <c r="N79">
        <v>0</v>
      </c>
      <c r="O79" s="55">
        <v>0</v>
      </c>
      <c r="Q79">
        <v>0</v>
      </c>
      <c r="R79">
        <v>0</v>
      </c>
      <c r="S79" s="55">
        <v>0</v>
      </c>
      <c r="T79">
        <v>0</v>
      </c>
    </row>
    <row r="80" spans="1:29" ht="17.25" customHeight="1">
      <c r="A80" s="28" t="s">
        <v>27</v>
      </c>
      <c r="B80">
        <v>0</v>
      </c>
      <c r="C80" s="59">
        <v>0.38510068208808912</v>
      </c>
      <c r="L80" s="1" t="s">
        <v>91</v>
      </c>
      <c r="M80">
        <v>0</v>
      </c>
      <c r="N80">
        <v>0</v>
      </c>
      <c r="O80" s="55">
        <v>0</v>
      </c>
      <c r="Q80">
        <v>0</v>
      </c>
      <c r="R80">
        <v>0</v>
      </c>
      <c r="S80" s="55">
        <v>0</v>
      </c>
      <c r="T80">
        <v>500</v>
      </c>
    </row>
    <row r="81" spans="1:20">
      <c r="A81" s="28" t="s">
        <v>28</v>
      </c>
      <c r="B81">
        <v>0</v>
      </c>
      <c r="C81" s="60">
        <v>0.38144200717835708</v>
      </c>
      <c r="L81" s="1" t="s">
        <v>91</v>
      </c>
      <c r="M81">
        <v>0</v>
      </c>
      <c r="N81">
        <v>0</v>
      </c>
      <c r="O81" s="55">
        <v>0</v>
      </c>
      <c r="Q81">
        <v>0</v>
      </c>
      <c r="R81">
        <v>0</v>
      </c>
      <c r="S81" s="55">
        <v>0</v>
      </c>
      <c r="T81">
        <v>500</v>
      </c>
    </row>
    <row r="82" spans="1:20">
      <c r="A82" s="28" t="s">
        <v>29</v>
      </c>
      <c r="B82">
        <v>0</v>
      </c>
      <c r="C82" s="60">
        <v>0.38525445146579662</v>
      </c>
      <c r="L82" s="1" t="s">
        <v>91</v>
      </c>
      <c r="M82">
        <v>0</v>
      </c>
      <c r="N82">
        <v>0</v>
      </c>
      <c r="O82" s="55">
        <v>0</v>
      </c>
      <c r="Q82">
        <v>0</v>
      </c>
      <c r="R82">
        <v>0</v>
      </c>
      <c r="S82" s="55">
        <v>0</v>
      </c>
      <c r="T82">
        <v>0</v>
      </c>
    </row>
    <row r="83" spans="1:20">
      <c r="A83" s="28" t="s">
        <v>30</v>
      </c>
      <c r="B83">
        <v>0</v>
      </c>
      <c r="C83" s="60">
        <v>0.38333247232105538</v>
      </c>
      <c r="L83" s="1" t="s">
        <v>91</v>
      </c>
      <c r="M83">
        <v>0</v>
      </c>
      <c r="N83">
        <v>0</v>
      </c>
      <c r="O83" s="55">
        <v>560</v>
      </c>
      <c r="Q83">
        <v>0</v>
      </c>
      <c r="R83">
        <v>0</v>
      </c>
      <c r="S83" s="55">
        <v>560</v>
      </c>
      <c r="T83">
        <v>560</v>
      </c>
    </row>
    <row r="84" spans="1:20" ht="17.25" customHeight="1">
      <c r="A84" s="28" t="s">
        <v>31</v>
      </c>
      <c r="B84">
        <v>0</v>
      </c>
      <c r="C84" s="61">
        <v>0.39287758009433738</v>
      </c>
      <c r="L84" s="1" t="s">
        <v>91</v>
      </c>
      <c r="M84">
        <v>0</v>
      </c>
      <c r="N84">
        <v>0</v>
      </c>
      <c r="O84" s="55">
        <v>500</v>
      </c>
      <c r="Q84">
        <v>0</v>
      </c>
      <c r="R84">
        <v>0</v>
      </c>
      <c r="S84" s="55">
        <v>500</v>
      </c>
      <c r="T84">
        <v>500</v>
      </c>
    </row>
    <row r="85" spans="1:20" ht="17.25" customHeight="1">
      <c r="A85" s="28" t="s">
        <v>32</v>
      </c>
      <c r="B85">
        <v>0</v>
      </c>
      <c r="C85" s="61">
        <v>0.39335518226827731</v>
      </c>
      <c r="L85" s="1" t="s">
        <v>91</v>
      </c>
      <c r="M85">
        <v>0</v>
      </c>
      <c r="N85">
        <v>0</v>
      </c>
      <c r="O85" s="55">
        <v>500</v>
      </c>
      <c r="Q85">
        <v>0</v>
      </c>
      <c r="R85">
        <v>0</v>
      </c>
      <c r="S85" s="55">
        <v>500</v>
      </c>
      <c r="T85">
        <v>500</v>
      </c>
    </row>
    <row r="86" spans="1:20">
      <c r="A86" s="28" t="s">
        <v>33</v>
      </c>
      <c r="B86">
        <v>0</v>
      </c>
      <c r="C86" s="56">
        <v>0.39564104229829211</v>
      </c>
      <c r="L86" s="1" t="s">
        <v>91</v>
      </c>
      <c r="M86">
        <v>0</v>
      </c>
      <c r="N86">
        <v>0</v>
      </c>
      <c r="O86" s="55">
        <v>500</v>
      </c>
      <c r="Q86">
        <v>0</v>
      </c>
      <c r="R86">
        <v>0</v>
      </c>
      <c r="S86" s="55">
        <v>500</v>
      </c>
      <c r="T86">
        <v>500</v>
      </c>
    </row>
    <row r="87" spans="1:20">
      <c r="A87" s="28" t="s">
        <v>34</v>
      </c>
      <c r="B87">
        <v>0</v>
      </c>
      <c r="C87" s="56">
        <v>0.38258826992594502</v>
      </c>
      <c r="L87" s="1" t="s">
        <v>91</v>
      </c>
      <c r="M87">
        <v>0</v>
      </c>
      <c r="N87">
        <v>0</v>
      </c>
      <c r="O87" s="55">
        <v>560</v>
      </c>
      <c r="Q87">
        <v>0</v>
      </c>
      <c r="R87">
        <v>0</v>
      </c>
      <c r="S87" s="55">
        <v>560</v>
      </c>
      <c r="T87">
        <v>560</v>
      </c>
    </row>
    <row r="88" spans="1:20" ht="17.25" customHeight="1">
      <c r="A88" s="28" t="s">
        <v>35</v>
      </c>
      <c r="B88">
        <v>0</v>
      </c>
      <c r="C88" s="61">
        <v>0.39727915811025138</v>
      </c>
      <c r="L88" s="1" t="s">
        <v>91</v>
      </c>
      <c r="M88">
        <v>0</v>
      </c>
      <c r="N88">
        <v>0</v>
      </c>
      <c r="O88" s="55">
        <v>500</v>
      </c>
      <c r="Q88">
        <v>0</v>
      </c>
      <c r="R88">
        <v>0</v>
      </c>
      <c r="S88" s="55">
        <v>500</v>
      </c>
      <c r="T88">
        <v>500</v>
      </c>
    </row>
    <row r="89" spans="1:20">
      <c r="A89" s="28" t="s">
        <v>36</v>
      </c>
      <c r="B89">
        <v>0</v>
      </c>
      <c r="C89" s="56">
        <v>0.39481460088923309</v>
      </c>
      <c r="L89" s="1" t="s">
        <v>91</v>
      </c>
      <c r="M89">
        <v>0</v>
      </c>
      <c r="N89">
        <v>0</v>
      </c>
      <c r="O89" s="55">
        <v>500</v>
      </c>
      <c r="Q89">
        <v>0</v>
      </c>
      <c r="R89">
        <v>0</v>
      </c>
      <c r="S89" s="55">
        <v>500</v>
      </c>
      <c r="T89">
        <v>500</v>
      </c>
    </row>
    <row r="90" spans="1:20">
      <c r="A90" s="28" t="s">
        <v>37</v>
      </c>
      <c r="B90">
        <v>0</v>
      </c>
      <c r="C90" s="56">
        <v>0.39535366180689779</v>
      </c>
      <c r="L90" s="1" t="s">
        <v>91</v>
      </c>
      <c r="M90">
        <v>0</v>
      </c>
      <c r="N90">
        <v>0</v>
      </c>
      <c r="O90" s="55">
        <v>500</v>
      </c>
      <c r="Q90">
        <v>0</v>
      </c>
      <c r="R90">
        <v>0</v>
      </c>
      <c r="S90" s="55">
        <v>500</v>
      </c>
      <c r="T90">
        <v>500</v>
      </c>
    </row>
    <row r="91" spans="1:20">
      <c r="A91" s="28" t="s">
        <v>38</v>
      </c>
      <c r="B91">
        <v>0</v>
      </c>
      <c r="C91" s="60">
        <v>0.39055558094520049</v>
      </c>
      <c r="L91" s="1" t="s">
        <v>91</v>
      </c>
      <c r="M91">
        <v>0</v>
      </c>
      <c r="N91">
        <v>500</v>
      </c>
      <c r="O91" s="55">
        <v>500</v>
      </c>
      <c r="Q91">
        <v>0</v>
      </c>
      <c r="R91">
        <v>500</v>
      </c>
      <c r="S91" s="55">
        <v>500</v>
      </c>
      <c r="T91">
        <v>500</v>
      </c>
    </row>
    <row r="92" spans="1:20">
      <c r="A92" s="28" t="s">
        <v>39</v>
      </c>
      <c r="B92">
        <v>0</v>
      </c>
      <c r="C92" s="60">
        <v>0.39158441311612108</v>
      </c>
      <c r="L92" s="1" t="s">
        <v>91</v>
      </c>
      <c r="M92">
        <v>0</v>
      </c>
      <c r="N92">
        <v>500</v>
      </c>
      <c r="O92" s="55">
        <v>500</v>
      </c>
      <c r="Q92">
        <v>0</v>
      </c>
      <c r="R92">
        <v>500</v>
      </c>
      <c r="S92" s="55">
        <v>500</v>
      </c>
      <c r="T92">
        <v>500</v>
      </c>
    </row>
    <row r="93" spans="1:20">
      <c r="A93" s="28" t="s">
        <v>40</v>
      </c>
      <c r="B93">
        <v>0</v>
      </c>
      <c r="C93" s="60">
        <v>0.39233949472247948</v>
      </c>
      <c r="L93" s="1" t="s">
        <v>91</v>
      </c>
      <c r="M93">
        <v>0</v>
      </c>
      <c r="N93">
        <v>500</v>
      </c>
      <c r="O93" s="55">
        <v>500</v>
      </c>
      <c r="Q93">
        <v>0</v>
      </c>
      <c r="R93">
        <v>500</v>
      </c>
      <c r="S93" s="55">
        <v>500</v>
      </c>
      <c r="T93">
        <v>500</v>
      </c>
    </row>
    <row r="94" spans="1:20">
      <c r="A94" s="28" t="s">
        <v>41</v>
      </c>
      <c r="B94">
        <v>500</v>
      </c>
      <c r="C94" s="56">
        <v>0.39339571374400972</v>
      </c>
      <c r="L94" s="1" t="s">
        <v>91</v>
      </c>
      <c r="M94">
        <v>500</v>
      </c>
      <c r="N94">
        <v>500</v>
      </c>
      <c r="O94" s="55">
        <v>500</v>
      </c>
      <c r="Q94">
        <v>500</v>
      </c>
      <c r="R94">
        <v>500</v>
      </c>
      <c r="S94" s="55">
        <v>500</v>
      </c>
      <c r="T94">
        <v>500</v>
      </c>
    </row>
    <row r="95" spans="1:20">
      <c r="A95" s="28" t="s">
        <v>42</v>
      </c>
      <c r="B95">
        <v>500</v>
      </c>
      <c r="C95" s="56">
        <v>0.39385657747537162</v>
      </c>
      <c r="L95" s="1" t="s">
        <v>91</v>
      </c>
      <c r="M95">
        <v>500</v>
      </c>
      <c r="N95">
        <v>500</v>
      </c>
      <c r="O95" s="55">
        <v>500</v>
      </c>
      <c r="Q95">
        <v>500</v>
      </c>
      <c r="R95">
        <v>500</v>
      </c>
      <c r="S95" s="55">
        <v>500</v>
      </c>
      <c r="T95">
        <v>500</v>
      </c>
    </row>
    <row r="96" spans="1:20">
      <c r="A96" s="28" t="s">
        <v>43</v>
      </c>
      <c r="B96">
        <v>500</v>
      </c>
      <c r="C96" s="56">
        <v>0.39417858692276908</v>
      </c>
      <c r="L96" s="1" t="s">
        <v>91</v>
      </c>
      <c r="M96">
        <v>500</v>
      </c>
      <c r="N96">
        <v>500</v>
      </c>
      <c r="O96" s="55">
        <v>500</v>
      </c>
      <c r="Q96">
        <v>500</v>
      </c>
      <c r="R96">
        <v>500</v>
      </c>
      <c r="S96" s="55">
        <v>500</v>
      </c>
      <c r="T96">
        <v>500</v>
      </c>
    </row>
    <row r="97" spans="1:20">
      <c r="A97" s="28" t="s">
        <v>44</v>
      </c>
      <c r="B97">
        <v>200</v>
      </c>
      <c r="C97" s="58">
        <v>0.37377857663531627</v>
      </c>
      <c r="L97" s="1" t="s">
        <v>91</v>
      </c>
      <c r="M97">
        <v>200</v>
      </c>
      <c r="N97">
        <v>200</v>
      </c>
      <c r="O97" s="55">
        <v>200</v>
      </c>
      <c r="Q97">
        <v>200</v>
      </c>
      <c r="R97">
        <v>200</v>
      </c>
      <c r="S97" s="55">
        <v>200</v>
      </c>
      <c r="T97">
        <v>200</v>
      </c>
    </row>
    <row r="98" spans="1:20">
      <c r="A98" s="28" t="s">
        <v>45</v>
      </c>
      <c r="B98">
        <v>500</v>
      </c>
      <c r="C98" s="56">
        <v>0.39156477609376328</v>
      </c>
      <c r="L98" s="1" t="s">
        <v>91</v>
      </c>
      <c r="M98">
        <v>500</v>
      </c>
      <c r="N98">
        <v>500</v>
      </c>
      <c r="O98" s="55">
        <v>500</v>
      </c>
      <c r="Q98">
        <v>500</v>
      </c>
      <c r="R98">
        <v>500</v>
      </c>
      <c r="S98" s="55">
        <v>500</v>
      </c>
      <c r="T98">
        <v>500</v>
      </c>
    </row>
    <row r="99" spans="1:20">
      <c r="A99" s="28" t="s">
        <v>46</v>
      </c>
      <c r="B99">
        <v>500</v>
      </c>
      <c r="C99" s="56">
        <v>0.39745860494279472</v>
      </c>
      <c r="L99" s="1" t="s">
        <v>91</v>
      </c>
      <c r="M99">
        <v>500</v>
      </c>
      <c r="N99">
        <v>500</v>
      </c>
      <c r="O99" s="55">
        <v>500</v>
      </c>
      <c r="Q99">
        <v>500</v>
      </c>
      <c r="R99">
        <v>500</v>
      </c>
      <c r="S99" s="55">
        <v>500</v>
      </c>
      <c r="T99">
        <v>500</v>
      </c>
    </row>
    <row r="100" spans="1:20">
      <c r="A100" s="28" t="s">
        <v>47</v>
      </c>
      <c r="B100">
        <v>200</v>
      </c>
      <c r="C100" s="58">
        <v>0.37834591197110129</v>
      </c>
      <c r="L100" s="1" t="s">
        <v>91</v>
      </c>
      <c r="M100">
        <v>200</v>
      </c>
      <c r="N100">
        <v>200</v>
      </c>
      <c r="O100" s="55">
        <v>200</v>
      </c>
      <c r="Q100">
        <v>200</v>
      </c>
      <c r="R100">
        <v>200</v>
      </c>
      <c r="S100" s="55">
        <v>200</v>
      </c>
      <c r="T100">
        <v>200</v>
      </c>
    </row>
    <row r="101" spans="1:20">
      <c r="A101" s="28" t="s">
        <v>48</v>
      </c>
      <c r="B101">
        <v>500</v>
      </c>
      <c r="C101" s="56">
        <v>0.39190221280047183</v>
      </c>
      <c r="L101" s="1" t="s">
        <v>91</v>
      </c>
      <c r="M101">
        <v>500</v>
      </c>
      <c r="N101">
        <v>500</v>
      </c>
      <c r="O101" s="55">
        <v>500</v>
      </c>
      <c r="Q101">
        <v>500</v>
      </c>
      <c r="R101">
        <v>500</v>
      </c>
      <c r="S101" s="55">
        <v>500</v>
      </c>
      <c r="T101">
        <v>500</v>
      </c>
    </row>
    <row r="102" spans="1:20">
      <c r="A102" s="28" t="s">
        <v>49</v>
      </c>
      <c r="B102">
        <v>500</v>
      </c>
      <c r="C102" s="56">
        <v>0.39211512867854331</v>
      </c>
      <c r="L102" s="1" t="s">
        <v>91</v>
      </c>
      <c r="M102">
        <v>500</v>
      </c>
      <c r="N102">
        <v>500</v>
      </c>
      <c r="O102" s="55">
        <v>500</v>
      </c>
      <c r="Q102">
        <v>500</v>
      </c>
      <c r="R102">
        <v>500</v>
      </c>
      <c r="S102" s="55">
        <v>500</v>
      </c>
      <c r="T102">
        <v>500</v>
      </c>
    </row>
    <row r="103" spans="1:20">
      <c r="A103" s="28" t="s">
        <v>50</v>
      </c>
      <c r="B103">
        <v>500</v>
      </c>
      <c r="C103" s="56">
        <v>0.38081335430461261</v>
      </c>
      <c r="L103" s="1" t="s">
        <v>91</v>
      </c>
      <c r="M103">
        <v>500</v>
      </c>
      <c r="N103">
        <v>500</v>
      </c>
      <c r="O103" s="55">
        <v>500</v>
      </c>
      <c r="Q103">
        <v>500</v>
      </c>
      <c r="R103">
        <v>500</v>
      </c>
      <c r="S103" s="55">
        <v>500</v>
      </c>
      <c r="T103">
        <v>500</v>
      </c>
    </row>
    <row r="104" spans="1:20" ht="17.25" customHeight="1">
      <c r="A104" s="28" t="s">
        <v>51</v>
      </c>
      <c r="B104">
        <v>500</v>
      </c>
      <c r="C104" s="61">
        <v>0.39397022198432652</v>
      </c>
      <c r="L104" s="1" t="s">
        <v>91</v>
      </c>
      <c r="M104">
        <v>500</v>
      </c>
      <c r="N104">
        <v>500</v>
      </c>
      <c r="O104" s="55">
        <v>500</v>
      </c>
      <c r="Q104">
        <v>500</v>
      </c>
      <c r="R104">
        <v>500</v>
      </c>
      <c r="S104" s="55">
        <v>500</v>
      </c>
      <c r="T104">
        <v>500</v>
      </c>
    </row>
    <row r="105" spans="1:20">
      <c r="A105" s="28" t="s">
        <v>52</v>
      </c>
      <c r="B105">
        <v>500</v>
      </c>
      <c r="C105" s="56">
        <v>0.3901994975148802</v>
      </c>
      <c r="L105" s="1" t="s">
        <v>91</v>
      </c>
      <c r="M105">
        <v>500</v>
      </c>
      <c r="N105">
        <v>500</v>
      </c>
      <c r="O105" s="55">
        <v>500</v>
      </c>
      <c r="Q105">
        <v>500</v>
      </c>
      <c r="R105">
        <v>500</v>
      </c>
      <c r="S105" s="55">
        <v>500</v>
      </c>
      <c r="T105">
        <v>500</v>
      </c>
    </row>
    <row r="106" spans="1:20">
      <c r="A106" s="28" t="s">
        <v>53</v>
      </c>
      <c r="B106">
        <v>500</v>
      </c>
      <c r="C106" s="56">
        <v>0.39128430516784551</v>
      </c>
      <c r="L106" s="1" t="s">
        <v>91</v>
      </c>
      <c r="M106">
        <v>500</v>
      </c>
      <c r="N106">
        <v>500</v>
      </c>
      <c r="O106" s="55">
        <v>500</v>
      </c>
      <c r="Q106">
        <v>500</v>
      </c>
      <c r="R106">
        <v>500</v>
      </c>
      <c r="S106" s="55">
        <v>500</v>
      </c>
      <c r="T106">
        <v>500</v>
      </c>
    </row>
    <row r="107" spans="1:20">
      <c r="A107" s="28" t="s">
        <v>54</v>
      </c>
      <c r="B107">
        <v>500</v>
      </c>
      <c r="C107" s="56">
        <v>0.39439594690988827</v>
      </c>
      <c r="L107" s="1" t="s">
        <v>91</v>
      </c>
      <c r="M107">
        <v>500</v>
      </c>
      <c r="N107">
        <v>500</v>
      </c>
      <c r="O107" s="55">
        <v>500</v>
      </c>
      <c r="Q107">
        <v>500</v>
      </c>
      <c r="R107">
        <v>500</v>
      </c>
      <c r="S107" s="55">
        <v>500</v>
      </c>
      <c r="T107">
        <v>500</v>
      </c>
    </row>
    <row r="108" spans="1:20">
      <c r="A108" s="28" t="s">
        <v>55</v>
      </c>
      <c r="B108">
        <v>500</v>
      </c>
      <c r="C108" s="56">
        <v>0.404840487147345</v>
      </c>
      <c r="L108" s="1" t="s">
        <v>91</v>
      </c>
      <c r="M108">
        <v>500</v>
      </c>
      <c r="N108">
        <v>500</v>
      </c>
      <c r="O108" s="55">
        <v>500</v>
      </c>
      <c r="Q108">
        <v>500</v>
      </c>
      <c r="R108">
        <v>500</v>
      </c>
      <c r="S108" s="55">
        <v>500</v>
      </c>
      <c r="T108">
        <v>500</v>
      </c>
    </row>
    <row r="109" spans="1:20">
      <c r="A109" s="28" t="s">
        <v>56</v>
      </c>
      <c r="B109">
        <v>800</v>
      </c>
      <c r="C109" s="56">
        <v>0.40262546141046118</v>
      </c>
      <c r="L109" s="1" t="s">
        <v>91</v>
      </c>
      <c r="M109">
        <v>800</v>
      </c>
      <c r="N109">
        <v>800</v>
      </c>
      <c r="O109" s="55">
        <v>800</v>
      </c>
      <c r="Q109">
        <v>800</v>
      </c>
      <c r="R109">
        <v>800</v>
      </c>
      <c r="S109" s="55">
        <v>800</v>
      </c>
      <c r="T109">
        <v>800</v>
      </c>
    </row>
    <row r="110" spans="1:20">
      <c r="A110" s="28" t="s">
        <v>57</v>
      </c>
      <c r="B110">
        <v>800</v>
      </c>
      <c r="C110" s="56">
        <v>0.40310052856996231</v>
      </c>
      <c r="L110" s="1" t="s">
        <v>91</v>
      </c>
      <c r="M110">
        <v>800</v>
      </c>
      <c r="N110">
        <v>800</v>
      </c>
      <c r="O110" s="55">
        <v>800</v>
      </c>
      <c r="Q110">
        <v>800</v>
      </c>
      <c r="R110">
        <v>800</v>
      </c>
      <c r="S110" s="55">
        <v>800</v>
      </c>
      <c r="T110">
        <v>800</v>
      </c>
    </row>
    <row r="111" spans="1:20">
      <c r="A111" s="28" t="s">
        <v>58</v>
      </c>
      <c r="B111">
        <v>500</v>
      </c>
      <c r="C111" s="56">
        <v>0.40457163234864901</v>
      </c>
      <c r="L111" s="1" t="s">
        <v>91</v>
      </c>
      <c r="M111">
        <v>500</v>
      </c>
      <c r="N111">
        <v>500</v>
      </c>
      <c r="O111" s="55">
        <v>500</v>
      </c>
      <c r="Q111">
        <v>500</v>
      </c>
      <c r="R111">
        <v>500</v>
      </c>
      <c r="S111" s="55">
        <v>500</v>
      </c>
      <c r="T111">
        <v>500</v>
      </c>
    </row>
    <row r="112" spans="1:20">
      <c r="A112" s="28" t="s">
        <v>59</v>
      </c>
      <c r="B112">
        <v>500</v>
      </c>
      <c r="C112" s="56">
        <v>0.40497809624166953</v>
      </c>
      <c r="L112" s="1" t="s">
        <v>91</v>
      </c>
      <c r="M112">
        <v>500</v>
      </c>
      <c r="N112">
        <v>500</v>
      </c>
      <c r="O112" s="55">
        <v>500</v>
      </c>
      <c r="Q112">
        <v>500</v>
      </c>
      <c r="R112">
        <v>500</v>
      </c>
      <c r="S112" s="55">
        <v>500</v>
      </c>
      <c r="T112">
        <v>500</v>
      </c>
    </row>
    <row r="113" spans="1:20">
      <c r="A113" s="28" t="s">
        <v>60</v>
      </c>
      <c r="B113">
        <v>500</v>
      </c>
      <c r="C113" s="56">
        <v>0.40245093593353221</v>
      </c>
      <c r="L113" s="1" t="s">
        <v>91</v>
      </c>
      <c r="M113">
        <v>500</v>
      </c>
      <c r="N113">
        <v>500</v>
      </c>
      <c r="O113" s="55">
        <v>500</v>
      </c>
      <c r="Q113">
        <v>500</v>
      </c>
      <c r="R113">
        <v>500</v>
      </c>
      <c r="S113" s="55">
        <v>500</v>
      </c>
      <c r="T113">
        <v>500</v>
      </c>
    </row>
    <row r="114" spans="1:20">
      <c r="A114" s="28" t="s">
        <v>61</v>
      </c>
      <c r="B114">
        <v>500</v>
      </c>
      <c r="C114" s="56">
        <v>0.40481556089024212</v>
      </c>
      <c r="L114" s="1" t="s">
        <v>91</v>
      </c>
      <c r="M114">
        <v>500</v>
      </c>
      <c r="N114">
        <v>500</v>
      </c>
      <c r="O114" s="55">
        <v>500</v>
      </c>
      <c r="Q114">
        <v>500</v>
      </c>
      <c r="R114">
        <v>500</v>
      </c>
      <c r="S114" s="55">
        <v>500</v>
      </c>
      <c r="T114">
        <v>500</v>
      </c>
    </row>
    <row r="115" spans="1:20">
      <c r="A115" s="28" t="s">
        <v>62</v>
      </c>
      <c r="B115">
        <v>500</v>
      </c>
      <c r="C115" s="60">
        <v>0.40549662940356962</v>
      </c>
      <c r="L115" s="1" t="s">
        <v>91</v>
      </c>
      <c r="M115">
        <v>500</v>
      </c>
      <c r="N115">
        <v>500</v>
      </c>
      <c r="O115" s="55">
        <v>500</v>
      </c>
      <c r="Q115">
        <v>500</v>
      </c>
      <c r="R115">
        <v>500</v>
      </c>
      <c r="S115" s="55">
        <v>500</v>
      </c>
      <c r="T115">
        <v>500</v>
      </c>
    </row>
    <row r="116" spans="1:20">
      <c r="A116" s="28" t="s">
        <v>63</v>
      </c>
      <c r="B116">
        <v>500</v>
      </c>
      <c r="C116" s="60">
        <v>0.41133525988547709</v>
      </c>
      <c r="L116" s="1" t="s">
        <v>91</v>
      </c>
      <c r="M116">
        <v>500</v>
      </c>
      <c r="N116">
        <v>500</v>
      </c>
      <c r="O116" s="55">
        <v>500</v>
      </c>
      <c r="Q116">
        <v>500</v>
      </c>
      <c r="R116">
        <v>500</v>
      </c>
      <c r="S116" s="55">
        <v>500</v>
      </c>
      <c r="T116">
        <v>500</v>
      </c>
    </row>
    <row r="117" spans="1:20">
      <c r="A117" s="28" t="s">
        <v>64</v>
      </c>
      <c r="B117">
        <v>870</v>
      </c>
      <c r="C117" s="62">
        <v>0.40622144661470649</v>
      </c>
      <c r="L117" s="1" t="s">
        <v>91</v>
      </c>
      <c r="M117">
        <v>870</v>
      </c>
      <c r="N117">
        <v>870</v>
      </c>
      <c r="O117" s="55">
        <v>870</v>
      </c>
      <c r="Q117">
        <v>870</v>
      </c>
      <c r="R117">
        <v>870</v>
      </c>
      <c r="S117" s="55">
        <v>870</v>
      </c>
      <c r="T117">
        <v>870</v>
      </c>
    </row>
    <row r="118" spans="1:20">
      <c r="A118" s="28" t="s">
        <v>65</v>
      </c>
      <c r="B118">
        <v>870</v>
      </c>
      <c r="C118" s="56">
        <v>0.40877575838813701</v>
      </c>
      <c r="L118" s="1" t="s">
        <v>91</v>
      </c>
      <c r="M118">
        <v>870</v>
      </c>
      <c r="N118">
        <v>870</v>
      </c>
      <c r="O118" s="55">
        <v>870</v>
      </c>
      <c r="Q118">
        <v>870</v>
      </c>
      <c r="R118">
        <v>870</v>
      </c>
      <c r="S118" s="55">
        <v>870</v>
      </c>
      <c r="T118">
        <v>870</v>
      </c>
    </row>
    <row r="119" spans="1:20">
      <c r="A119" s="28" t="s">
        <v>66</v>
      </c>
      <c r="B119">
        <v>500</v>
      </c>
      <c r="C119" s="63">
        <v>0.40879200292791668</v>
      </c>
      <c r="L119" s="1" t="s">
        <v>91</v>
      </c>
      <c r="M119">
        <v>500</v>
      </c>
      <c r="N119">
        <v>500</v>
      </c>
      <c r="O119" s="55">
        <v>500</v>
      </c>
      <c r="Q119">
        <v>500</v>
      </c>
      <c r="R119">
        <v>500</v>
      </c>
      <c r="S119" s="55">
        <v>500</v>
      </c>
      <c r="T119">
        <v>500</v>
      </c>
    </row>
    <row r="120" spans="1:20">
      <c r="A120" s="28" t="s">
        <v>67</v>
      </c>
      <c r="B120">
        <v>500</v>
      </c>
      <c r="C120" s="56">
        <v>0.411736863007788</v>
      </c>
      <c r="L120" s="1" t="s">
        <v>91</v>
      </c>
      <c r="M120">
        <v>500</v>
      </c>
      <c r="N120">
        <v>500</v>
      </c>
      <c r="O120" s="55">
        <v>500</v>
      </c>
      <c r="Q120">
        <v>500</v>
      </c>
      <c r="R120">
        <v>500</v>
      </c>
      <c r="S120" s="55">
        <v>500</v>
      </c>
      <c r="T120">
        <v>500</v>
      </c>
    </row>
    <row r="121" spans="1:20">
      <c r="A121" s="28" t="s">
        <v>68</v>
      </c>
      <c r="B121">
        <v>500</v>
      </c>
      <c r="C121" s="56">
        <v>0.41761283490898332</v>
      </c>
      <c r="L121" s="1" t="s">
        <v>91</v>
      </c>
      <c r="M121">
        <v>500</v>
      </c>
      <c r="N121">
        <v>500</v>
      </c>
      <c r="O121" s="55">
        <v>500</v>
      </c>
      <c r="Q121">
        <v>500</v>
      </c>
      <c r="R121">
        <v>500</v>
      </c>
      <c r="S121" s="55">
        <v>500</v>
      </c>
      <c r="T121">
        <v>500</v>
      </c>
    </row>
    <row r="122" spans="1:20" ht="17.25" customHeight="1">
      <c r="A122" s="28" t="s">
        <v>69</v>
      </c>
      <c r="B122">
        <v>500</v>
      </c>
      <c r="C122" s="64">
        <v>0.41517049158235969</v>
      </c>
      <c r="L122" s="1" t="s">
        <v>91</v>
      </c>
      <c r="M122">
        <v>500</v>
      </c>
      <c r="N122">
        <v>500</v>
      </c>
      <c r="O122" s="55">
        <v>500</v>
      </c>
      <c r="Q122">
        <v>500</v>
      </c>
      <c r="R122">
        <v>500</v>
      </c>
      <c r="S122" s="55">
        <v>500</v>
      </c>
      <c r="T122">
        <v>500</v>
      </c>
    </row>
    <row r="123" spans="1:20">
      <c r="A123" s="28" t="s">
        <v>70</v>
      </c>
      <c r="B123">
        <v>329</v>
      </c>
      <c r="C123" s="65">
        <v>0.37179637678267941</v>
      </c>
      <c r="L123" s="1" t="s">
        <v>91</v>
      </c>
      <c r="M123">
        <v>329</v>
      </c>
      <c r="N123">
        <v>329</v>
      </c>
      <c r="O123" s="55">
        <v>329</v>
      </c>
      <c r="Q123">
        <v>329</v>
      </c>
      <c r="R123">
        <v>329</v>
      </c>
      <c r="S123" s="55">
        <v>329</v>
      </c>
      <c r="T123">
        <v>329</v>
      </c>
    </row>
    <row r="124" spans="1:20">
      <c r="A124" s="28" t="s">
        <v>71</v>
      </c>
      <c r="B124">
        <v>870</v>
      </c>
      <c r="C124" s="66">
        <v>0.40996806523564411</v>
      </c>
      <c r="L124" s="1" t="s">
        <v>91</v>
      </c>
      <c r="M124">
        <v>870</v>
      </c>
      <c r="N124">
        <v>870</v>
      </c>
      <c r="O124" s="55">
        <v>870</v>
      </c>
      <c r="Q124">
        <v>870</v>
      </c>
      <c r="R124">
        <v>870</v>
      </c>
      <c r="S124" s="55">
        <v>870</v>
      </c>
      <c r="T124">
        <v>870</v>
      </c>
    </row>
    <row r="125" spans="1:20">
      <c r="A125" s="28" t="s">
        <v>72</v>
      </c>
      <c r="B125">
        <v>870</v>
      </c>
      <c r="C125" s="63">
        <v>0.41546176115687622</v>
      </c>
      <c r="L125" s="1" t="s">
        <v>91</v>
      </c>
      <c r="M125">
        <v>870</v>
      </c>
      <c r="N125">
        <v>870</v>
      </c>
      <c r="O125" s="55">
        <v>870</v>
      </c>
      <c r="Q125">
        <v>870</v>
      </c>
      <c r="R125">
        <v>870</v>
      </c>
      <c r="S125" s="55">
        <v>870</v>
      </c>
      <c r="T125">
        <v>870</v>
      </c>
    </row>
    <row r="126" spans="1:20">
      <c r="A126" s="28" t="s">
        <v>73</v>
      </c>
      <c r="B126">
        <v>1020</v>
      </c>
      <c r="C126" s="63">
        <v>0.43828009300505433</v>
      </c>
      <c r="L126" s="1" t="s">
        <v>91</v>
      </c>
      <c r="M126">
        <v>1020</v>
      </c>
      <c r="N126">
        <v>1020</v>
      </c>
      <c r="O126" s="55">
        <v>1020</v>
      </c>
      <c r="Q126">
        <v>1020</v>
      </c>
      <c r="R126">
        <v>1020</v>
      </c>
      <c r="S126" s="55">
        <v>1020</v>
      </c>
      <c r="T126">
        <v>1020</v>
      </c>
    </row>
    <row r="127" spans="1:20">
      <c r="A127" s="28" t="s">
        <v>74</v>
      </c>
      <c r="B127">
        <v>340</v>
      </c>
      <c r="C127" s="66">
        <v>0.36382481774305242</v>
      </c>
      <c r="L127" s="1" t="s">
        <v>91</v>
      </c>
      <c r="M127">
        <v>340</v>
      </c>
      <c r="N127">
        <v>340</v>
      </c>
      <c r="O127" s="55">
        <v>340</v>
      </c>
      <c r="Q127">
        <v>340</v>
      </c>
      <c r="R127">
        <v>340</v>
      </c>
      <c r="S127" s="55">
        <v>340</v>
      </c>
      <c r="T127">
        <v>340</v>
      </c>
    </row>
    <row r="128" spans="1:20">
      <c r="A128" s="28" t="s">
        <v>75</v>
      </c>
      <c r="B128">
        <v>1022</v>
      </c>
      <c r="C128" s="63">
        <v>0.41515396954355333</v>
      </c>
      <c r="L128" s="1" t="s">
        <v>91</v>
      </c>
      <c r="M128">
        <v>1022</v>
      </c>
      <c r="N128">
        <v>1022</v>
      </c>
      <c r="O128" s="55">
        <v>1022</v>
      </c>
      <c r="Q128">
        <v>1022</v>
      </c>
      <c r="R128">
        <v>1022</v>
      </c>
      <c r="S128" s="55">
        <v>1022</v>
      </c>
      <c r="T128">
        <v>1022</v>
      </c>
    </row>
    <row r="129" spans="1:20">
      <c r="A129" s="28" t="s">
        <v>76</v>
      </c>
      <c r="B129">
        <v>930</v>
      </c>
      <c r="C129" s="63">
        <v>0.43705154016735981</v>
      </c>
      <c r="L129" s="1" t="s">
        <v>91</v>
      </c>
      <c r="M129">
        <v>930</v>
      </c>
      <c r="N129">
        <v>930</v>
      </c>
      <c r="O129" s="55">
        <v>930</v>
      </c>
      <c r="Q129">
        <v>930</v>
      </c>
      <c r="R129">
        <v>930</v>
      </c>
      <c r="S129" s="55">
        <v>930</v>
      </c>
      <c r="T129">
        <v>930</v>
      </c>
    </row>
    <row r="130" spans="1:20">
      <c r="A130" s="28" t="s">
        <v>77</v>
      </c>
      <c r="B130">
        <v>1050</v>
      </c>
      <c r="C130" s="63">
        <v>0.43705154016738001</v>
      </c>
      <c r="L130" s="1" t="s">
        <v>91</v>
      </c>
      <c r="M130">
        <v>1050</v>
      </c>
      <c r="N130">
        <v>1050</v>
      </c>
      <c r="O130" s="55">
        <v>1050</v>
      </c>
      <c r="Q130">
        <v>1050</v>
      </c>
      <c r="R130">
        <v>1050</v>
      </c>
      <c r="S130" s="55">
        <v>1050</v>
      </c>
      <c r="T130">
        <v>1050</v>
      </c>
    </row>
    <row r="131" spans="1:20">
      <c r="A131" s="28" t="s">
        <v>78</v>
      </c>
      <c r="B131">
        <v>1022</v>
      </c>
      <c r="C131" s="54">
        <v>0.41515396954355333</v>
      </c>
      <c r="L131" s="1" t="s">
        <v>91</v>
      </c>
      <c r="M131">
        <v>1022</v>
      </c>
      <c r="N131">
        <v>1022</v>
      </c>
      <c r="O131" s="55">
        <v>1022</v>
      </c>
      <c r="Q131">
        <v>1022</v>
      </c>
      <c r="R131">
        <v>1022</v>
      </c>
      <c r="S131" s="55">
        <v>1022</v>
      </c>
      <c r="T131">
        <v>1022</v>
      </c>
    </row>
    <row r="132" spans="1:20">
      <c r="A132" s="28" t="s">
        <v>79</v>
      </c>
      <c r="B132">
        <v>1050</v>
      </c>
      <c r="C132" s="56">
        <v>0.43116274511361519</v>
      </c>
      <c r="L132" s="1" t="s">
        <v>91</v>
      </c>
      <c r="M132">
        <v>1050</v>
      </c>
      <c r="N132">
        <v>1050</v>
      </c>
      <c r="O132" s="55">
        <v>1050</v>
      </c>
      <c r="Q132">
        <v>1050</v>
      </c>
      <c r="R132">
        <v>1050</v>
      </c>
      <c r="S132" s="55">
        <v>1050</v>
      </c>
      <c r="T132">
        <v>1050</v>
      </c>
    </row>
    <row r="133" spans="1:20">
      <c r="A133" s="28" t="s">
        <v>80</v>
      </c>
      <c r="B133">
        <v>595</v>
      </c>
      <c r="C133" s="57">
        <v>0.43802008068605508</v>
      </c>
      <c r="L133" s="1" t="s">
        <v>91</v>
      </c>
      <c r="M133">
        <v>595</v>
      </c>
      <c r="N133">
        <v>595</v>
      </c>
      <c r="O133" s="55">
        <v>595</v>
      </c>
      <c r="Q133">
        <v>595</v>
      </c>
      <c r="R133">
        <v>595</v>
      </c>
      <c r="S133" s="55">
        <v>595</v>
      </c>
      <c r="T133">
        <v>595</v>
      </c>
    </row>
    <row r="134" spans="1:20">
      <c r="A134" s="28" t="s">
        <v>81</v>
      </c>
      <c r="B134">
        <v>595</v>
      </c>
      <c r="C134" s="57">
        <v>0.43802008068605508</v>
      </c>
      <c r="L134" s="1" t="s">
        <v>91</v>
      </c>
      <c r="M134">
        <v>595</v>
      </c>
      <c r="N134">
        <v>595</v>
      </c>
      <c r="O134" s="55">
        <v>595</v>
      </c>
      <c r="Q134">
        <v>595</v>
      </c>
      <c r="R134">
        <v>595</v>
      </c>
      <c r="S134" s="55">
        <v>595</v>
      </c>
      <c r="T134">
        <v>595</v>
      </c>
    </row>
    <row r="135" spans="1:20">
      <c r="A135" s="28" t="s">
        <v>82</v>
      </c>
      <c r="B135">
        <v>1019</v>
      </c>
      <c r="C135" s="56">
        <v>0.44136378247913438</v>
      </c>
      <c r="L135" s="1" t="s">
        <v>91</v>
      </c>
      <c r="M135">
        <v>1019</v>
      </c>
      <c r="N135">
        <v>1019</v>
      </c>
      <c r="O135" s="55">
        <v>1019</v>
      </c>
      <c r="Q135">
        <v>1019</v>
      </c>
      <c r="R135">
        <v>1019</v>
      </c>
      <c r="S135" s="55">
        <v>1019</v>
      </c>
      <c r="T135">
        <v>1019</v>
      </c>
    </row>
    <row r="136" spans="1:20" ht="17.25" customHeight="1" thickBot="1">
      <c r="A136" s="47" t="s">
        <v>83</v>
      </c>
      <c r="B136">
        <v>1019</v>
      </c>
      <c r="C136" s="56">
        <v>0.44136378247913438</v>
      </c>
      <c r="L136" s="1" t="s">
        <v>91</v>
      </c>
      <c r="M136">
        <v>1019</v>
      </c>
      <c r="N136">
        <v>1019</v>
      </c>
      <c r="O136" s="55">
        <v>1019</v>
      </c>
      <c r="Q136">
        <v>1019</v>
      </c>
      <c r="R136">
        <v>1019</v>
      </c>
      <c r="S136" s="55">
        <v>1019</v>
      </c>
      <c r="T136">
        <v>1019</v>
      </c>
    </row>
    <row r="137" spans="1:20" ht="17.25" customHeight="1" thickBot="1">
      <c r="A137" s="47" t="s">
        <v>84</v>
      </c>
      <c r="B137">
        <v>1000</v>
      </c>
      <c r="C137" s="54">
        <v>0.44136378247913499</v>
      </c>
      <c r="L137" s="1" t="s">
        <v>91</v>
      </c>
      <c r="M137">
        <v>1000</v>
      </c>
      <c r="N137">
        <v>1000</v>
      </c>
      <c r="O137" s="55">
        <v>1000</v>
      </c>
      <c r="Q137">
        <v>0</v>
      </c>
      <c r="R137">
        <v>0</v>
      </c>
      <c r="S137" s="55">
        <v>0</v>
      </c>
      <c r="T137">
        <v>0</v>
      </c>
    </row>
    <row r="138" spans="1:20" ht="17.25" customHeight="1" thickBot="1">
      <c r="A138" s="47" t="s">
        <v>85</v>
      </c>
      <c r="B138">
        <v>1040</v>
      </c>
      <c r="C138" s="54">
        <v>0.44136378247913299</v>
      </c>
      <c r="L138" s="1" t="s">
        <v>91</v>
      </c>
      <c r="M138">
        <v>1040</v>
      </c>
      <c r="N138">
        <v>1040</v>
      </c>
      <c r="O138" s="55">
        <v>1040</v>
      </c>
      <c r="Q138" s="55">
        <v>0</v>
      </c>
      <c r="R138" s="55">
        <v>0</v>
      </c>
      <c r="S138" s="55">
        <v>0</v>
      </c>
      <c r="T138" s="55">
        <v>0</v>
      </c>
    </row>
    <row r="139" spans="1:20" ht="17.25" customHeight="1" thickBot="1">
      <c r="A139" s="47" t="s">
        <v>86</v>
      </c>
      <c r="B139">
        <v>1040</v>
      </c>
      <c r="C139" s="54">
        <v>0.44136378247913438</v>
      </c>
      <c r="L139" s="1" t="s">
        <v>91</v>
      </c>
      <c r="M139">
        <v>1040</v>
      </c>
      <c r="N139">
        <v>1040</v>
      </c>
      <c r="O139" s="55">
        <v>1040</v>
      </c>
      <c r="Q139" s="55">
        <v>0</v>
      </c>
      <c r="R139" s="55">
        <v>0</v>
      </c>
      <c r="S139" s="55">
        <v>0</v>
      </c>
      <c r="T139" s="55">
        <v>0</v>
      </c>
    </row>
    <row r="140" spans="1:20" ht="17.25" customHeight="1" thickBot="1">
      <c r="A140" s="47" t="s">
        <v>87</v>
      </c>
      <c r="B140">
        <v>1050</v>
      </c>
      <c r="C140" s="54">
        <v>0.44136378247913899</v>
      </c>
      <c r="L140" s="1" t="s">
        <v>91</v>
      </c>
      <c r="M140">
        <v>1050</v>
      </c>
      <c r="N140">
        <v>1050</v>
      </c>
      <c r="O140" s="55">
        <v>1050</v>
      </c>
      <c r="Q140" s="55">
        <v>0</v>
      </c>
      <c r="R140" s="55">
        <v>0</v>
      </c>
      <c r="S140" s="55">
        <v>0</v>
      </c>
      <c r="T140" s="55">
        <v>0</v>
      </c>
    </row>
    <row r="141" spans="1:20" ht="17.25" customHeight="1" thickBot="1">
      <c r="A141" s="47" t="s">
        <v>88</v>
      </c>
      <c r="B141">
        <v>0</v>
      </c>
      <c r="C141" s="54">
        <v>0.44136378247913</v>
      </c>
      <c r="L141" s="1" t="s">
        <v>91</v>
      </c>
      <c r="M141">
        <v>0</v>
      </c>
      <c r="N141">
        <v>0</v>
      </c>
      <c r="O141" s="55">
        <v>0</v>
      </c>
      <c r="Q141" s="55">
        <v>0</v>
      </c>
      <c r="R141" s="55">
        <v>0</v>
      </c>
      <c r="S141" s="55">
        <v>0</v>
      </c>
      <c r="T141" s="55">
        <v>0</v>
      </c>
    </row>
    <row r="142" spans="1:20" ht="17.25" customHeight="1" thickBot="1">
      <c r="A142" s="47" t="s">
        <v>89</v>
      </c>
      <c r="B142">
        <v>0</v>
      </c>
      <c r="C142" s="54">
        <v>0.44136378247913099</v>
      </c>
      <c r="L142" s="1" t="s">
        <v>91</v>
      </c>
      <c r="M142">
        <v>0</v>
      </c>
      <c r="N142">
        <v>0</v>
      </c>
      <c r="O142" s="55">
        <v>0</v>
      </c>
      <c r="Q142" s="55">
        <v>0</v>
      </c>
      <c r="R142" s="55">
        <v>0</v>
      </c>
      <c r="S142" s="55">
        <v>0</v>
      </c>
      <c r="T142" s="55">
        <v>0</v>
      </c>
    </row>
    <row r="143" spans="1:20" ht="17.25" customHeight="1" thickBot="1">
      <c r="A143" s="47" t="s">
        <v>90</v>
      </c>
      <c r="B143">
        <v>0</v>
      </c>
      <c r="C143" s="54">
        <v>0.44136378247913199</v>
      </c>
      <c r="L143" s="1" t="s">
        <v>91</v>
      </c>
      <c r="M143">
        <v>0</v>
      </c>
      <c r="N143">
        <v>0</v>
      </c>
      <c r="O143" s="55">
        <v>0</v>
      </c>
      <c r="Q143" s="55">
        <v>0</v>
      </c>
      <c r="R143" s="55">
        <v>0</v>
      </c>
      <c r="S143" s="55">
        <v>0</v>
      </c>
      <c r="T143" s="55">
        <v>0</v>
      </c>
    </row>
    <row r="144" spans="1:20">
      <c r="A144" s="24" t="s">
        <v>19</v>
      </c>
      <c r="B144">
        <v>0</v>
      </c>
      <c r="C144" s="54">
        <v>0.32744214353946921</v>
      </c>
      <c r="L144" s="1" t="s">
        <v>92</v>
      </c>
      <c r="M144">
        <v>0</v>
      </c>
      <c r="N144">
        <v>0</v>
      </c>
      <c r="O144" s="55">
        <v>0</v>
      </c>
      <c r="Q144">
        <v>0</v>
      </c>
      <c r="R144">
        <v>0</v>
      </c>
      <c r="S144" s="55">
        <v>0</v>
      </c>
      <c r="T144">
        <v>0</v>
      </c>
    </row>
    <row r="145" spans="1:20">
      <c r="A145" s="28" t="s">
        <v>21</v>
      </c>
      <c r="B145">
        <v>0</v>
      </c>
      <c r="C145" s="56">
        <v>0.35282717072350539</v>
      </c>
      <c r="L145" s="1" t="s">
        <v>92</v>
      </c>
      <c r="M145">
        <v>0</v>
      </c>
      <c r="N145">
        <v>0</v>
      </c>
      <c r="O145" s="55">
        <v>0</v>
      </c>
      <c r="Q145">
        <v>0</v>
      </c>
      <c r="R145">
        <v>0</v>
      </c>
      <c r="S145" s="55">
        <v>0</v>
      </c>
      <c r="T145">
        <v>0</v>
      </c>
    </row>
    <row r="146" spans="1:20">
      <c r="A146" s="28" t="s">
        <v>22</v>
      </c>
      <c r="B146">
        <v>0</v>
      </c>
      <c r="C146" s="56">
        <v>0.35286975852779401</v>
      </c>
      <c r="L146" s="1" t="s">
        <v>92</v>
      </c>
      <c r="M146">
        <v>0</v>
      </c>
      <c r="N146">
        <v>0</v>
      </c>
      <c r="O146" s="55">
        <v>0</v>
      </c>
      <c r="Q146">
        <v>0</v>
      </c>
      <c r="R146">
        <v>0</v>
      </c>
      <c r="S146" s="55">
        <v>0</v>
      </c>
      <c r="T146">
        <v>0</v>
      </c>
    </row>
    <row r="147" spans="1:20">
      <c r="A147" s="28" t="s">
        <v>23</v>
      </c>
      <c r="B147">
        <v>0</v>
      </c>
      <c r="C147" s="57">
        <v>0.32988580546373969</v>
      </c>
      <c r="L147" s="1" t="s">
        <v>92</v>
      </c>
      <c r="M147">
        <v>0</v>
      </c>
      <c r="N147">
        <v>0</v>
      </c>
      <c r="O147" s="55">
        <v>0</v>
      </c>
      <c r="Q147">
        <v>0</v>
      </c>
      <c r="R147">
        <v>0</v>
      </c>
      <c r="S147" s="55">
        <v>0</v>
      </c>
      <c r="T147">
        <v>0</v>
      </c>
    </row>
    <row r="148" spans="1:20">
      <c r="A148" s="28" t="s">
        <v>24</v>
      </c>
      <c r="B148">
        <v>0</v>
      </c>
      <c r="C148" s="58">
        <v>0.32632870228445671</v>
      </c>
      <c r="L148" s="1" t="s">
        <v>92</v>
      </c>
      <c r="M148">
        <v>0</v>
      </c>
      <c r="N148">
        <v>0</v>
      </c>
      <c r="O148" s="55">
        <v>0</v>
      </c>
      <c r="Q148">
        <v>0</v>
      </c>
      <c r="R148">
        <v>0</v>
      </c>
      <c r="S148" s="55">
        <v>0</v>
      </c>
      <c r="T148">
        <v>0</v>
      </c>
    </row>
    <row r="149" spans="1:20">
      <c r="A149" s="28" t="s">
        <v>25</v>
      </c>
      <c r="B149">
        <v>0</v>
      </c>
      <c r="C149" s="58">
        <v>0.32837855343706779</v>
      </c>
      <c r="L149" s="1" t="s">
        <v>92</v>
      </c>
      <c r="M149">
        <v>0</v>
      </c>
      <c r="N149">
        <v>0</v>
      </c>
      <c r="O149" s="55">
        <v>0</v>
      </c>
      <c r="Q149">
        <v>0</v>
      </c>
      <c r="R149">
        <v>0</v>
      </c>
      <c r="S149" s="55">
        <v>0</v>
      </c>
      <c r="T149">
        <v>0</v>
      </c>
    </row>
    <row r="150" spans="1:20">
      <c r="A150" s="28" t="s">
        <v>26</v>
      </c>
      <c r="B150">
        <v>0</v>
      </c>
      <c r="C150" s="56">
        <v>0.38224005341734901</v>
      </c>
      <c r="L150" s="1" t="s">
        <v>92</v>
      </c>
      <c r="M150">
        <v>0</v>
      </c>
      <c r="N150">
        <v>0</v>
      </c>
      <c r="O150" s="55">
        <v>0</v>
      </c>
      <c r="Q150">
        <v>0</v>
      </c>
      <c r="R150">
        <v>0</v>
      </c>
      <c r="S150" s="55">
        <v>0</v>
      </c>
      <c r="T150">
        <v>0</v>
      </c>
    </row>
    <row r="151" spans="1:20" ht="17.25" customHeight="1">
      <c r="A151" s="28" t="s">
        <v>27</v>
      </c>
      <c r="B151">
        <v>0</v>
      </c>
      <c r="C151" s="59">
        <v>0.38510068208808912</v>
      </c>
      <c r="L151" s="1" t="s">
        <v>92</v>
      </c>
      <c r="M151">
        <v>0</v>
      </c>
      <c r="N151">
        <v>0</v>
      </c>
      <c r="O151" s="55">
        <v>0</v>
      </c>
      <c r="Q151">
        <v>0</v>
      </c>
      <c r="R151">
        <v>0</v>
      </c>
      <c r="S151" s="55">
        <v>0</v>
      </c>
      <c r="T151">
        <v>0</v>
      </c>
    </row>
    <row r="152" spans="1:20">
      <c r="A152" s="28" t="s">
        <v>28</v>
      </c>
      <c r="B152">
        <v>0</v>
      </c>
      <c r="C152" s="60">
        <v>0.38144200717835708</v>
      </c>
      <c r="L152" s="1" t="s">
        <v>92</v>
      </c>
      <c r="M152">
        <v>0</v>
      </c>
      <c r="N152">
        <v>0</v>
      </c>
      <c r="O152" s="55">
        <v>0</v>
      </c>
      <c r="Q152">
        <v>0</v>
      </c>
      <c r="R152">
        <v>0</v>
      </c>
      <c r="S152" s="55">
        <v>0</v>
      </c>
      <c r="T152">
        <v>0</v>
      </c>
    </row>
    <row r="153" spans="1:20">
      <c r="A153" s="28" t="s">
        <v>29</v>
      </c>
      <c r="B153">
        <v>0</v>
      </c>
      <c r="C153" s="60">
        <v>0.38525445146579662</v>
      </c>
      <c r="L153" s="1" t="s">
        <v>92</v>
      </c>
      <c r="M153">
        <v>0</v>
      </c>
      <c r="N153">
        <v>0</v>
      </c>
      <c r="O153" s="55">
        <v>0</v>
      </c>
      <c r="Q153">
        <v>0</v>
      </c>
      <c r="R153">
        <v>0</v>
      </c>
      <c r="S153" s="55">
        <v>0</v>
      </c>
      <c r="T153">
        <v>0</v>
      </c>
    </row>
    <row r="154" spans="1:20">
      <c r="A154" s="28" t="s">
        <v>30</v>
      </c>
      <c r="B154">
        <v>0</v>
      </c>
      <c r="C154" s="60">
        <v>0.38333247232105538</v>
      </c>
      <c r="L154" s="1" t="s">
        <v>92</v>
      </c>
      <c r="M154">
        <v>0</v>
      </c>
      <c r="N154">
        <v>0</v>
      </c>
      <c r="O154" s="55">
        <v>560</v>
      </c>
      <c r="Q154">
        <v>0</v>
      </c>
      <c r="R154">
        <v>0</v>
      </c>
      <c r="S154" s="55">
        <v>560</v>
      </c>
      <c r="T154">
        <v>560</v>
      </c>
    </row>
    <row r="155" spans="1:20" ht="17.25" customHeight="1">
      <c r="A155" s="28" t="s">
        <v>31</v>
      </c>
      <c r="B155">
        <v>0</v>
      </c>
      <c r="C155" s="61">
        <v>0.39287758009433738</v>
      </c>
      <c r="L155" s="1" t="s">
        <v>92</v>
      </c>
      <c r="M155">
        <v>0</v>
      </c>
      <c r="N155">
        <v>0</v>
      </c>
      <c r="O155" s="55">
        <v>500</v>
      </c>
      <c r="Q155">
        <v>0</v>
      </c>
      <c r="R155">
        <v>0</v>
      </c>
      <c r="S155" s="55">
        <v>500</v>
      </c>
      <c r="T155">
        <v>500</v>
      </c>
    </row>
    <row r="156" spans="1:20" ht="17.25" customHeight="1">
      <c r="A156" s="28" t="s">
        <v>32</v>
      </c>
      <c r="B156">
        <v>0</v>
      </c>
      <c r="C156" s="61">
        <v>0.39335518226827731</v>
      </c>
      <c r="L156" s="1" t="s">
        <v>92</v>
      </c>
      <c r="M156">
        <v>0</v>
      </c>
      <c r="N156">
        <v>0</v>
      </c>
      <c r="O156" s="55">
        <v>500</v>
      </c>
      <c r="Q156">
        <v>0</v>
      </c>
      <c r="R156">
        <v>0</v>
      </c>
      <c r="S156" s="55">
        <v>500</v>
      </c>
      <c r="T156">
        <v>500</v>
      </c>
    </row>
    <row r="157" spans="1:20">
      <c r="A157" s="28" t="s">
        <v>33</v>
      </c>
      <c r="B157">
        <v>0</v>
      </c>
      <c r="C157" s="56">
        <v>0.39564104229829211</v>
      </c>
      <c r="L157" s="1" t="s">
        <v>92</v>
      </c>
      <c r="M157">
        <v>0</v>
      </c>
      <c r="N157">
        <v>0</v>
      </c>
      <c r="O157" s="55">
        <v>500</v>
      </c>
      <c r="Q157">
        <v>0</v>
      </c>
      <c r="R157">
        <v>0</v>
      </c>
      <c r="S157" s="55">
        <v>500</v>
      </c>
      <c r="T157">
        <v>500</v>
      </c>
    </row>
    <row r="158" spans="1:20">
      <c r="A158" s="28" t="s">
        <v>34</v>
      </c>
      <c r="B158">
        <v>0</v>
      </c>
      <c r="C158" s="56">
        <v>0.38258826992594502</v>
      </c>
      <c r="L158" s="1" t="s">
        <v>92</v>
      </c>
      <c r="M158">
        <v>0</v>
      </c>
      <c r="N158">
        <v>0</v>
      </c>
      <c r="O158" s="55">
        <v>560</v>
      </c>
      <c r="Q158">
        <v>0</v>
      </c>
      <c r="R158">
        <v>0</v>
      </c>
      <c r="S158" s="55">
        <v>560</v>
      </c>
      <c r="T158">
        <v>560</v>
      </c>
    </row>
    <row r="159" spans="1:20" ht="17.25" customHeight="1">
      <c r="A159" s="28" t="s">
        <v>35</v>
      </c>
      <c r="B159">
        <v>0</v>
      </c>
      <c r="C159" s="61">
        <v>0.39727915811025138</v>
      </c>
      <c r="L159" s="1" t="s">
        <v>92</v>
      </c>
      <c r="M159">
        <v>0</v>
      </c>
      <c r="N159">
        <v>0</v>
      </c>
      <c r="O159" s="55">
        <v>500</v>
      </c>
      <c r="Q159">
        <v>0</v>
      </c>
      <c r="R159">
        <v>0</v>
      </c>
      <c r="S159" s="55">
        <v>500</v>
      </c>
      <c r="T159">
        <v>500</v>
      </c>
    </row>
    <row r="160" spans="1:20">
      <c r="A160" s="28" t="s">
        <v>36</v>
      </c>
      <c r="B160">
        <v>0</v>
      </c>
      <c r="C160" s="56">
        <v>0.39481460088923309</v>
      </c>
      <c r="L160" s="1" t="s">
        <v>92</v>
      </c>
      <c r="M160">
        <v>0</v>
      </c>
      <c r="N160">
        <v>0</v>
      </c>
      <c r="O160" s="55">
        <v>500</v>
      </c>
      <c r="Q160">
        <v>0</v>
      </c>
      <c r="R160">
        <v>0</v>
      </c>
      <c r="S160" s="55">
        <v>500</v>
      </c>
      <c r="T160">
        <v>500</v>
      </c>
    </row>
    <row r="161" spans="1:20">
      <c r="A161" s="28" t="s">
        <v>37</v>
      </c>
      <c r="B161">
        <v>0</v>
      </c>
      <c r="C161" s="56">
        <v>0.39535366180689779</v>
      </c>
      <c r="L161" s="1" t="s">
        <v>92</v>
      </c>
      <c r="M161">
        <v>0</v>
      </c>
      <c r="N161">
        <v>0</v>
      </c>
      <c r="O161" s="55">
        <v>500</v>
      </c>
      <c r="Q161">
        <v>0</v>
      </c>
      <c r="R161">
        <v>0</v>
      </c>
      <c r="S161" s="55">
        <v>500</v>
      </c>
      <c r="T161">
        <v>500</v>
      </c>
    </row>
    <row r="162" spans="1:20">
      <c r="A162" s="28" t="s">
        <v>38</v>
      </c>
      <c r="B162">
        <v>0</v>
      </c>
      <c r="C162" s="60">
        <v>0.39055558094520049</v>
      </c>
      <c r="L162" s="1" t="s">
        <v>92</v>
      </c>
      <c r="M162">
        <v>0</v>
      </c>
      <c r="N162">
        <v>0</v>
      </c>
      <c r="O162" s="55">
        <v>500</v>
      </c>
      <c r="Q162">
        <v>0</v>
      </c>
      <c r="R162">
        <v>0</v>
      </c>
      <c r="S162" s="55">
        <v>500</v>
      </c>
      <c r="T162">
        <v>500</v>
      </c>
    </row>
    <row r="163" spans="1:20">
      <c r="A163" s="28" t="s">
        <v>39</v>
      </c>
      <c r="B163">
        <v>0</v>
      </c>
      <c r="C163" s="60">
        <v>0.39158441311612108</v>
      </c>
      <c r="L163" s="1" t="s">
        <v>92</v>
      </c>
      <c r="M163">
        <v>0</v>
      </c>
      <c r="N163">
        <v>0</v>
      </c>
      <c r="O163" s="55">
        <v>500</v>
      </c>
      <c r="Q163">
        <v>0</v>
      </c>
      <c r="R163">
        <v>0</v>
      </c>
      <c r="S163" s="55">
        <v>500</v>
      </c>
      <c r="T163">
        <v>500</v>
      </c>
    </row>
    <row r="164" spans="1:20">
      <c r="A164" s="28" t="s">
        <v>40</v>
      </c>
      <c r="B164">
        <v>0</v>
      </c>
      <c r="C164" s="60">
        <v>0.39233949472247948</v>
      </c>
      <c r="L164" s="1" t="s">
        <v>92</v>
      </c>
      <c r="M164">
        <v>0</v>
      </c>
      <c r="N164">
        <v>0</v>
      </c>
      <c r="O164" s="55">
        <v>500</v>
      </c>
      <c r="Q164">
        <v>0</v>
      </c>
      <c r="R164">
        <v>0</v>
      </c>
      <c r="S164" s="55">
        <v>500</v>
      </c>
      <c r="T164">
        <v>500</v>
      </c>
    </row>
    <row r="165" spans="1:20">
      <c r="A165" s="28" t="s">
        <v>41</v>
      </c>
      <c r="B165">
        <v>0</v>
      </c>
      <c r="C165" s="56">
        <v>0.39339571374400972</v>
      </c>
      <c r="L165" s="1" t="s">
        <v>92</v>
      </c>
      <c r="M165">
        <v>0</v>
      </c>
      <c r="N165">
        <v>0</v>
      </c>
      <c r="O165" s="55">
        <v>500</v>
      </c>
      <c r="Q165">
        <v>0</v>
      </c>
      <c r="R165">
        <v>0</v>
      </c>
      <c r="S165" s="55">
        <v>500</v>
      </c>
      <c r="T165">
        <v>500</v>
      </c>
    </row>
    <row r="166" spans="1:20">
      <c r="A166" s="28" t="s">
        <v>42</v>
      </c>
      <c r="B166">
        <v>0</v>
      </c>
      <c r="C166" s="56">
        <v>0.39385657747537162</v>
      </c>
      <c r="L166" s="1" t="s">
        <v>92</v>
      </c>
      <c r="M166">
        <v>0</v>
      </c>
      <c r="O166" s="55">
        <v>500</v>
      </c>
      <c r="Q166">
        <v>0</v>
      </c>
      <c r="R166">
        <v>0</v>
      </c>
      <c r="S166" s="55">
        <v>500</v>
      </c>
      <c r="T166">
        <v>500</v>
      </c>
    </row>
    <row r="167" spans="1:20">
      <c r="A167" s="28" t="s">
        <v>43</v>
      </c>
      <c r="B167">
        <v>0</v>
      </c>
      <c r="C167" s="56">
        <v>0.39417858692276908</v>
      </c>
      <c r="L167" s="1" t="s">
        <v>92</v>
      </c>
      <c r="M167">
        <v>0</v>
      </c>
      <c r="O167" s="55">
        <v>500</v>
      </c>
      <c r="Q167">
        <v>0</v>
      </c>
      <c r="R167">
        <v>0</v>
      </c>
      <c r="S167" s="55">
        <v>500</v>
      </c>
      <c r="T167">
        <v>500</v>
      </c>
    </row>
    <row r="168" spans="1:20">
      <c r="A168" s="28" t="s">
        <v>44</v>
      </c>
      <c r="B168">
        <v>0</v>
      </c>
      <c r="C168" s="58">
        <v>0.37377857663531627</v>
      </c>
      <c r="L168" s="1" t="s">
        <v>92</v>
      </c>
      <c r="M168">
        <v>0</v>
      </c>
      <c r="N168">
        <v>200</v>
      </c>
      <c r="O168" s="55">
        <v>200</v>
      </c>
      <c r="Q168">
        <v>0</v>
      </c>
      <c r="R168">
        <v>200</v>
      </c>
      <c r="S168" s="55">
        <v>200</v>
      </c>
      <c r="T168">
        <v>200</v>
      </c>
    </row>
    <row r="169" spans="1:20">
      <c r="A169" s="28" t="s">
        <v>45</v>
      </c>
      <c r="B169">
        <v>0</v>
      </c>
      <c r="C169" s="56">
        <v>0.39156477609376328</v>
      </c>
      <c r="L169" s="1" t="s">
        <v>92</v>
      </c>
      <c r="M169">
        <v>0</v>
      </c>
      <c r="N169">
        <v>500</v>
      </c>
      <c r="O169" s="55">
        <v>500</v>
      </c>
      <c r="Q169">
        <v>0</v>
      </c>
      <c r="R169">
        <v>500</v>
      </c>
      <c r="S169" s="55">
        <v>500</v>
      </c>
      <c r="T169">
        <v>500</v>
      </c>
    </row>
    <row r="170" spans="1:20">
      <c r="A170" s="28" t="s">
        <v>46</v>
      </c>
      <c r="B170">
        <v>0</v>
      </c>
      <c r="C170" s="56">
        <v>0.39745860494279472</v>
      </c>
      <c r="L170" s="1" t="s">
        <v>92</v>
      </c>
      <c r="M170">
        <v>0</v>
      </c>
      <c r="N170">
        <v>500</v>
      </c>
      <c r="O170" s="55">
        <v>500</v>
      </c>
      <c r="Q170">
        <v>0</v>
      </c>
      <c r="R170">
        <v>500</v>
      </c>
      <c r="S170" s="55">
        <v>500</v>
      </c>
      <c r="T170">
        <v>500</v>
      </c>
    </row>
    <row r="171" spans="1:20">
      <c r="A171" s="28" t="s">
        <v>47</v>
      </c>
      <c r="B171">
        <v>0</v>
      </c>
      <c r="C171" s="58">
        <v>0.37834591197110129</v>
      </c>
      <c r="L171" s="1" t="s">
        <v>92</v>
      </c>
      <c r="M171">
        <v>0</v>
      </c>
      <c r="N171">
        <v>200</v>
      </c>
      <c r="O171" s="55">
        <v>200</v>
      </c>
      <c r="Q171">
        <v>0</v>
      </c>
      <c r="R171">
        <v>200</v>
      </c>
      <c r="S171" s="55">
        <v>200</v>
      </c>
      <c r="T171">
        <v>200</v>
      </c>
    </row>
    <row r="172" spans="1:20">
      <c r="A172" s="28" t="s">
        <v>48</v>
      </c>
      <c r="B172">
        <v>0</v>
      </c>
      <c r="C172" s="56">
        <v>0.39190221280047183</v>
      </c>
      <c r="L172" s="1" t="s">
        <v>92</v>
      </c>
      <c r="M172">
        <v>0</v>
      </c>
      <c r="N172">
        <v>500</v>
      </c>
      <c r="O172" s="55">
        <v>500</v>
      </c>
      <c r="Q172">
        <v>0</v>
      </c>
      <c r="R172">
        <v>500</v>
      </c>
      <c r="S172" s="55">
        <v>500</v>
      </c>
      <c r="T172">
        <v>500</v>
      </c>
    </row>
    <row r="173" spans="1:20">
      <c r="A173" s="28" t="s">
        <v>49</v>
      </c>
      <c r="B173">
        <v>0</v>
      </c>
      <c r="C173" s="56">
        <v>0.39211512867854331</v>
      </c>
      <c r="L173" s="1" t="s">
        <v>92</v>
      </c>
      <c r="M173">
        <v>0</v>
      </c>
      <c r="N173">
        <v>500</v>
      </c>
      <c r="O173" s="55">
        <v>500</v>
      </c>
      <c r="Q173">
        <v>0</v>
      </c>
      <c r="R173">
        <v>500</v>
      </c>
      <c r="S173" s="55">
        <v>500</v>
      </c>
      <c r="T173">
        <v>500</v>
      </c>
    </row>
    <row r="174" spans="1:20">
      <c r="A174" s="28" t="s">
        <v>50</v>
      </c>
      <c r="B174">
        <v>0</v>
      </c>
      <c r="C174" s="56">
        <v>0.38081335430461261</v>
      </c>
      <c r="L174" s="1" t="s">
        <v>92</v>
      </c>
      <c r="M174">
        <v>0</v>
      </c>
      <c r="N174">
        <v>500</v>
      </c>
      <c r="O174" s="55">
        <v>500</v>
      </c>
      <c r="Q174">
        <v>0</v>
      </c>
      <c r="R174">
        <v>500</v>
      </c>
      <c r="S174" s="55">
        <v>500</v>
      </c>
      <c r="T174">
        <v>500</v>
      </c>
    </row>
    <row r="175" spans="1:20" ht="17.25" customHeight="1">
      <c r="A175" s="28" t="s">
        <v>51</v>
      </c>
      <c r="B175">
        <v>0</v>
      </c>
      <c r="C175" s="61">
        <v>0.39397022198432652</v>
      </c>
      <c r="L175" s="1" t="s">
        <v>92</v>
      </c>
      <c r="M175">
        <v>0</v>
      </c>
      <c r="N175">
        <v>500</v>
      </c>
      <c r="O175" s="55">
        <v>500</v>
      </c>
      <c r="Q175">
        <v>0</v>
      </c>
      <c r="R175">
        <v>500</v>
      </c>
      <c r="S175" s="55">
        <v>500</v>
      </c>
      <c r="T175">
        <v>500</v>
      </c>
    </row>
    <row r="176" spans="1:20">
      <c r="A176" s="28" t="s">
        <v>52</v>
      </c>
      <c r="B176">
        <v>500</v>
      </c>
      <c r="C176" s="56">
        <v>0.3901994975148802</v>
      </c>
      <c r="L176" s="1" t="s">
        <v>92</v>
      </c>
      <c r="M176">
        <v>500</v>
      </c>
      <c r="N176">
        <v>500</v>
      </c>
      <c r="O176" s="55">
        <v>500</v>
      </c>
      <c r="Q176">
        <v>500</v>
      </c>
      <c r="R176">
        <v>500</v>
      </c>
      <c r="S176" s="55">
        <v>500</v>
      </c>
      <c r="T176">
        <v>500</v>
      </c>
    </row>
    <row r="177" spans="1:20">
      <c r="A177" s="28" t="s">
        <v>53</v>
      </c>
      <c r="B177">
        <v>500</v>
      </c>
      <c r="C177" s="56">
        <v>0.39128430516784551</v>
      </c>
      <c r="L177" s="1" t="s">
        <v>92</v>
      </c>
      <c r="M177">
        <v>500</v>
      </c>
      <c r="N177">
        <v>500</v>
      </c>
      <c r="O177" s="55">
        <v>500</v>
      </c>
      <c r="Q177">
        <v>500</v>
      </c>
      <c r="R177">
        <v>500</v>
      </c>
      <c r="S177" s="55">
        <v>500</v>
      </c>
      <c r="T177">
        <v>500</v>
      </c>
    </row>
    <row r="178" spans="1:20">
      <c r="A178" s="28" t="s">
        <v>54</v>
      </c>
      <c r="B178">
        <v>500</v>
      </c>
      <c r="C178" s="56">
        <v>0.39439594690988827</v>
      </c>
      <c r="L178" s="1" t="s">
        <v>92</v>
      </c>
      <c r="M178">
        <v>500</v>
      </c>
      <c r="N178">
        <v>500</v>
      </c>
      <c r="O178" s="55">
        <v>500</v>
      </c>
      <c r="Q178">
        <v>500</v>
      </c>
      <c r="R178">
        <v>500</v>
      </c>
      <c r="S178" s="55">
        <v>500</v>
      </c>
      <c r="T178">
        <v>500</v>
      </c>
    </row>
    <row r="179" spans="1:20">
      <c r="A179" s="28" t="s">
        <v>55</v>
      </c>
      <c r="B179">
        <v>500</v>
      </c>
      <c r="C179" s="56">
        <v>0.404840487147345</v>
      </c>
      <c r="L179" s="1" t="s">
        <v>92</v>
      </c>
      <c r="M179">
        <v>500</v>
      </c>
      <c r="N179">
        <v>500</v>
      </c>
      <c r="O179" s="55">
        <v>500</v>
      </c>
      <c r="Q179">
        <v>500</v>
      </c>
      <c r="R179">
        <v>500</v>
      </c>
      <c r="S179" s="55">
        <v>500</v>
      </c>
      <c r="T179">
        <v>500</v>
      </c>
    </row>
    <row r="180" spans="1:20">
      <c r="A180" s="28" t="s">
        <v>56</v>
      </c>
      <c r="B180">
        <v>800</v>
      </c>
      <c r="C180" s="56">
        <v>0.40262546141046118</v>
      </c>
      <c r="L180" s="1" t="s">
        <v>92</v>
      </c>
      <c r="M180">
        <v>800</v>
      </c>
      <c r="N180">
        <v>800</v>
      </c>
      <c r="O180" s="55">
        <v>800</v>
      </c>
      <c r="Q180">
        <v>800</v>
      </c>
      <c r="R180">
        <v>800</v>
      </c>
      <c r="S180" s="55">
        <v>800</v>
      </c>
      <c r="T180">
        <v>800</v>
      </c>
    </row>
    <row r="181" spans="1:20">
      <c r="A181" s="28" t="s">
        <v>57</v>
      </c>
      <c r="B181">
        <v>800</v>
      </c>
      <c r="C181" s="56">
        <v>0.40310052856996231</v>
      </c>
      <c r="L181" s="1" t="s">
        <v>92</v>
      </c>
      <c r="M181">
        <v>800</v>
      </c>
      <c r="N181">
        <v>800</v>
      </c>
      <c r="O181" s="55">
        <v>800</v>
      </c>
      <c r="Q181">
        <v>800</v>
      </c>
      <c r="R181">
        <v>800</v>
      </c>
      <c r="S181" s="55">
        <v>800</v>
      </c>
      <c r="T181">
        <v>800</v>
      </c>
    </row>
    <row r="182" spans="1:20">
      <c r="A182" s="28" t="s">
        <v>58</v>
      </c>
      <c r="B182">
        <v>500</v>
      </c>
      <c r="C182" s="56">
        <v>0.40457163234864901</v>
      </c>
      <c r="L182" s="1" t="s">
        <v>92</v>
      </c>
      <c r="M182">
        <v>500</v>
      </c>
      <c r="N182">
        <v>500</v>
      </c>
      <c r="O182" s="55">
        <v>500</v>
      </c>
      <c r="Q182">
        <v>500</v>
      </c>
      <c r="R182">
        <v>500</v>
      </c>
      <c r="S182" s="55">
        <v>500</v>
      </c>
      <c r="T182">
        <v>500</v>
      </c>
    </row>
    <row r="183" spans="1:20">
      <c r="A183" s="28" t="s">
        <v>59</v>
      </c>
      <c r="B183">
        <v>500</v>
      </c>
      <c r="C183" s="56">
        <v>0.40497809624166953</v>
      </c>
      <c r="L183" s="1" t="s">
        <v>92</v>
      </c>
      <c r="M183">
        <v>500</v>
      </c>
      <c r="N183">
        <v>500</v>
      </c>
      <c r="O183" s="55">
        <v>500</v>
      </c>
      <c r="Q183">
        <v>500</v>
      </c>
      <c r="R183">
        <v>500</v>
      </c>
      <c r="S183" s="55">
        <v>500</v>
      </c>
      <c r="T183">
        <v>500</v>
      </c>
    </row>
    <row r="184" spans="1:20">
      <c r="A184" s="28" t="s">
        <v>60</v>
      </c>
      <c r="B184">
        <v>500</v>
      </c>
      <c r="C184" s="56">
        <v>0.40245093593353221</v>
      </c>
      <c r="L184" s="1" t="s">
        <v>92</v>
      </c>
      <c r="M184">
        <v>500</v>
      </c>
      <c r="N184">
        <v>500</v>
      </c>
      <c r="O184" s="55">
        <v>500</v>
      </c>
      <c r="Q184">
        <v>500</v>
      </c>
      <c r="R184">
        <v>500</v>
      </c>
      <c r="S184" s="55">
        <v>500</v>
      </c>
      <c r="T184">
        <v>500</v>
      </c>
    </row>
    <row r="185" spans="1:20">
      <c r="A185" s="28" t="s">
        <v>61</v>
      </c>
      <c r="B185">
        <v>500</v>
      </c>
      <c r="C185" s="56">
        <v>0.40481556089024212</v>
      </c>
      <c r="L185" s="1" t="s">
        <v>92</v>
      </c>
      <c r="M185">
        <v>500</v>
      </c>
      <c r="N185">
        <v>500</v>
      </c>
      <c r="O185" s="55">
        <v>500</v>
      </c>
      <c r="Q185">
        <v>500</v>
      </c>
      <c r="R185">
        <v>500</v>
      </c>
      <c r="S185" s="55">
        <v>500</v>
      </c>
      <c r="T185">
        <v>500</v>
      </c>
    </row>
    <row r="186" spans="1:20">
      <c r="A186" s="28" t="s">
        <v>62</v>
      </c>
      <c r="B186">
        <v>500</v>
      </c>
      <c r="C186" s="60">
        <v>0.40549662940356962</v>
      </c>
      <c r="L186" s="1" t="s">
        <v>92</v>
      </c>
      <c r="M186">
        <v>500</v>
      </c>
      <c r="N186">
        <v>500</v>
      </c>
      <c r="O186" s="55">
        <v>500</v>
      </c>
      <c r="Q186">
        <v>500</v>
      </c>
      <c r="R186">
        <v>500</v>
      </c>
      <c r="S186" s="55">
        <v>500</v>
      </c>
      <c r="T186">
        <v>500</v>
      </c>
    </row>
    <row r="187" spans="1:20">
      <c r="A187" s="28" t="s">
        <v>63</v>
      </c>
      <c r="B187">
        <v>500</v>
      </c>
      <c r="C187" s="60">
        <v>0.41133525988547709</v>
      </c>
      <c r="L187" s="1" t="s">
        <v>92</v>
      </c>
      <c r="M187">
        <v>500</v>
      </c>
      <c r="N187">
        <v>500</v>
      </c>
      <c r="O187" s="55">
        <v>500</v>
      </c>
      <c r="Q187">
        <v>500</v>
      </c>
      <c r="R187">
        <v>500</v>
      </c>
      <c r="S187" s="55">
        <v>500</v>
      </c>
      <c r="T187">
        <v>500</v>
      </c>
    </row>
    <row r="188" spans="1:20">
      <c r="A188" s="28" t="s">
        <v>64</v>
      </c>
      <c r="B188">
        <v>870</v>
      </c>
      <c r="C188" s="62">
        <v>0.40622144661470649</v>
      </c>
      <c r="L188" s="1" t="s">
        <v>92</v>
      </c>
      <c r="M188">
        <v>870</v>
      </c>
      <c r="N188">
        <v>870</v>
      </c>
      <c r="O188" s="55">
        <v>870</v>
      </c>
      <c r="Q188">
        <v>870</v>
      </c>
      <c r="R188">
        <v>870</v>
      </c>
      <c r="S188" s="55">
        <v>870</v>
      </c>
      <c r="T188">
        <v>870</v>
      </c>
    </row>
    <row r="189" spans="1:20">
      <c r="A189" s="28" t="s">
        <v>65</v>
      </c>
      <c r="B189">
        <v>870</v>
      </c>
      <c r="C189" s="56">
        <v>0.40877575838813701</v>
      </c>
      <c r="L189" s="1" t="s">
        <v>92</v>
      </c>
      <c r="M189">
        <v>870</v>
      </c>
      <c r="N189">
        <v>870</v>
      </c>
      <c r="O189" s="55">
        <v>870</v>
      </c>
      <c r="Q189">
        <v>870</v>
      </c>
      <c r="R189">
        <v>870</v>
      </c>
      <c r="S189" s="55">
        <v>870</v>
      </c>
      <c r="T189">
        <v>870</v>
      </c>
    </row>
    <row r="190" spans="1:20">
      <c r="A190" s="28" t="s">
        <v>66</v>
      </c>
      <c r="B190">
        <v>500</v>
      </c>
      <c r="C190" s="63">
        <v>0.40879200292791668</v>
      </c>
      <c r="L190" s="1" t="s">
        <v>92</v>
      </c>
      <c r="M190">
        <v>500</v>
      </c>
      <c r="N190">
        <v>500</v>
      </c>
      <c r="O190" s="55">
        <v>500</v>
      </c>
      <c r="Q190">
        <v>500</v>
      </c>
      <c r="R190">
        <v>500</v>
      </c>
      <c r="S190" s="55">
        <v>500</v>
      </c>
      <c r="T190">
        <v>500</v>
      </c>
    </row>
    <row r="191" spans="1:20">
      <c r="A191" s="28" t="s">
        <v>67</v>
      </c>
      <c r="B191">
        <v>500</v>
      </c>
      <c r="C191" s="56">
        <v>0.411736863007788</v>
      </c>
      <c r="L191" s="1" t="s">
        <v>92</v>
      </c>
      <c r="M191">
        <v>500</v>
      </c>
      <c r="N191">
        <v>500</v>
      </c>
      <c r="O191" s="55">
        <v>500</v>
      </c>
      <c r="Q191">
        <v>500</v>
      </c>
      <c r="R191">
        <v>500</v>
      </c>
      <c r="S191" s="55">
        <v>500</v>
      </c>
      <c r="T191">
        <v>500</v>
      </c>
    </row>
    <row r="192" spans="1:20">
      <c r="A192" s="28" t="s">
        <v>68</v>
      </c>
      <c r="B192">
        <v>500</v>
      </c>
      <c r="C192" s="56">
        <v>0.41761283490898332</v>
      </c>
      <c r="L192" s="1" t="s">
        <v>92</v>
      </c>
      <c r="M192">
        <v>500</v>
      </c>
      <c r="N192">
        <v>500</v>
      </c>
      <c r="O192" s="55">
        <v>500</v>
      </c>
      <c r="Q192">
        <v>500</v>
      </c>
      <c r="R192">
        <v>500</v>
      </c>
      <c r="S192" s="55">
        <v>500</v>
      </c>
      <c r="T192">
        <v>500</v>
      </c>
    </row>
    <row r="193" spans="1:20" ht="17.25" customHeight="1">
      <c r="A193" s="28" t="s">
        <v>69</v>
      </c>
      <c r="B193">
        <v>500</v>
      </c>
      <c r="C193" s="64">
        <v>0.41517049158235969</v>
      </c>
      <c r="L193" s="1" t="s">
        <v>92</v>
      </c>
      <c r="M193">
        <v>500</v>
      </c>
      <c r="N193">
        <v>500</v>
      </c>
      <c r="O193" s="55">
        <v>500</v>
      </c>
      <c r="Q193">
        <v>500</v>
      </c>
      <c r="R193">
        <v>500</v>
      </c>
      <c r="S193" s="55">
        <v>500</v>
      </c>
      <c r="T193">
        <v>500</v>
      </c>
    </row>
    <row r="194" spans="1:20">
      <c r="A194" s="28" t="s">
        <v>70</v>
      </c>
      <c r="B194">
        <v>329</v>
      </c>
      <c r="C194" s="65">
        <v>0.37179637678267941</v>
      </c>
      <c r="L194" s="1" t="s">
        <v>92</v>
      </c>
      <c r="M194">
        <v>329</v>
      </c>
      <c r="N194">
        <v>329</v>
      </c>
      <c r="O194" s="55">
        <v>329</v>
      </c>
      <c r="Q194">
        <v>329</v>
      </c>
      <c r="R194">
        <v>329</v>
      </c>
      <c r="S194" s="55">
        <v>329</v>
      </c>
      <c r="T194">
        <v>329</v>
      </c>
    </row>
    <row r="195" spans="1:20">
      <c r="A195" s="28" t="s">
        <v>71</v>
      </c>
      <c r="B195">
        <v>870</v>
      </c>
      <c r="C195" s="66">
        <v>0.40996806523564411</v>
      </c>
      <c r="L195" s="1" t="s">
        <v>92</v>
      </c>
      <c r="M195">
        <v>870</v>
      </c>
      <c r="N195">
        <v>870</v>
      </c>
      <c r="O195" s="55">
        <v>870</v>
      </c>
      <c r="Q195">
        <v>870</v>
      </c>
      <c r="R195">
        <v>870</v>
      </c>
      <c r="S195" s="55">
        <v>870</v>
      </c>
      <c r="T195">
        <v>870</v>
      </c>
    </row>
    <row r="196" spans="1:20">
      <c r="A196" s="28" t="s">
        <v>72</v>
      </c>
      <c r="B196">
        <v>870</v>
      </c>
      <c r="C196" s="63">
        <v>0.41546176115687622</v>
      </c>
      <c r="L196" s="1" t="s">
        <v>92</v>
      </c>
      <c r="M196">
        <v>870</v>
      </c>
      <c r="N196">
        <v>870</v>
      </c>
      <c r="O196" s="55">
        <v>870</v>
      </c>
      <c r="Q196">
        <v>870</v>
      </c>
      <c r="R196">
        <v>870</v>
      </c>
      <c r="S196" s="55">
        <v>870</v>
      </c>
      <c r="T196">
        <v>870</v>
      </c>
    </row>
    <row r="197" spans="1:20">
      <c r="A197" s="28" t="s">
        <v>73</v>
      </c>
      <c r="B197">
        <v>1020</v>
      </c>
      <c r="C197" s="63">
        <v>0.43828009300505433</v>
      </c>
      <c r="L197" s="1" t="s">
        <v>92</v>
      </c>
      <c r="M197">
        <v>1020</v>
      </c>
      <c r="N197">
        <v>1020</v>
      </c>
      <c r="O197" s="55">
        <v>1020</v>
      </c>
      <c r="Q197">
        <v>1020</v>
      </c>
      <c r="R197">
        <v>1020</v>
      </c>
      <c r="S197" s="55">
        <v>1020</v>
      </c>
      <c r="T197">
        <v>1020</v>
      </c>
    </row>
    <row r="198" spans="1:20">
      <c r="A198" s="28" t="s">
        <v>74</v>
      </c>
      <c r="B198">
        <v>340</v>
      </c>
      <c r="C198" s="66">
        <v>0.36382481774305242</v>
      </c>
      <c r="L198" s="1" t="s">
        <v>92</v>
      </c>
      <c r="M198">
        <v>340</v>
      </c>
      <c r="N198">
        <v>340</v>
      </c>
      <c r="O198" s="55">
        <v>340</v>
      </c>
      <c r="Q198">
        <v>340</v>
      </c>
      <c r="R198">
        <v>340</v>
      </c>
      <c r="S198" s="55">
        <v>340</v>
      </c>
      <c r="T198">
        <v>340</v>
      </c>
    </row>
    <row r="199" spans="1:20">
      <c r="A199" s="28" t="s">
        <v>75</v>
      </c>
      <c r="B199">
        <v>1022</v>
      </c>
      <c r="C199" s="63">
        <v>0.41515396954355333</v>
      </c>
      <c r="L199" s="1" t="s">
        <v>92</v>
      </c>
      <c r="M199">
        <v>1022</v>
      </c>
      <c r="N199">
        <v>1022</v>
      </c>
      <c r="O199" s="55">
        <v>1022</v>
      </c>
      <c r="Q199">
        <v>1022</v>
      </c>
      <c r="R199">
        <v>1022</v>
      </c>
      <c r="S199" s="55">
        <v>1022</v>
      </c>
      <c r="T199">
        <v>1022</v>
      </c>
    </row>
    <row r="200" spans="1:20">
      <c r="A200" s="28" t="s">
        <v>76</v>
      </c>
      <c r="B200">
        <v>930</v>
      </c>
      <c r="C200" s="63">
        <v>0.43705154016735981</v>
      </c>
      <c r="L200" s="1" t="s">
        <v>92</v>
      </c>
      <c r="M200">
        <v>930</v>
      </c>
      <c r="N200">
        <v>930</v>
      </c>
      <c r="O200" s="55">
        <v>930</v>
      </c>
      <c r="Q200">
        <v>930</v>
      </c>
      <c r="R200">
        <v>930</v>
      </c>
      <c r="S200" s="55">
        <v>930</v>
      </c>
      <c r="T200">
        <v>930</v>
      </c>
    </row>
    <row r="201" spans="1:20">
      <c r="A201" s="28" t="s">
        <v>77</v>
      </c>
      <c r="B201">
        <v>1050</v>
      </c>
      <c r="C201" s="63">
        <v>0.43705154016738001</v>
      </c>
      <c r="L201" s="1" t="s">
        <v>92</v>
      </c>
      <c r="M201">
        <v>1050</v>
      </c>
      <c r="N201">
        <v>1050</v>
      </c>
      <c r="O201" s="55">
        <v>1050</v>
      </c>
      <c r="Q201">
        <v>1050</v>
      </c>
      <c r="R201">
        <v>1050</v>
      </c>
      <c r="S201" s="55">
        <v>1050</v>
      </c>
      <c r="T201">
        <v>1050</v>
      </c>
    </row>
    <row r="202" spans="1:20">
      <c r="A202" s="28" t="s">
        <v>78</v>
      </c>
      <c r="B202">
        <v>1022</v>
      </c>
      <c r="C202" s="54">
        <v>0.41515396954355333</v>
      </c>
      <c r="L202" s="1" t="s">
        <v>92</v>
      </c>
      <c r="M202">
        <v>1022</v>
      </c>
      <c r="N202">
        <v>1022</v>
      </c>
      <c r="O202" s="55">
        <v>1022</v>
      </c>
      <c r="Q202">
        <v>1022</v>
      </c>
      <c r="R202">
        <v>1022</v>
      </c>
      <c r="S202" s="55">
        <v>1022</v>
      </c>
      <c r="T202">
        <v>1022</v>
      </c>
    </row>
    <row r="203" spans="1:20">
      <c r="A203" s="28" t="s">
        <v>79</v>
      </c>
      <c r="B203">
        <v>1050</v>
      </c>
      <c r="C203" s="56">
        <v>0.43116274511361519</v>
      </c>
      <c r="L203" s="1" t="s">
        <v>92</v>
      </c>
      <c r="M203">
        <v>1050</v>
      </c>
      <c r="N203">
        <v>1050</v>
      </c>
      <c r="O203" s="55">
        <v>1050</v>
      </c>
      <c r="Q203">
        <v>1050</v>
      </c>
      <c r="R203">
        <v>1050</v>
      </c>
      <c r="S203" s="55">
        <v>1050</v>
      </c>
      <c r="T203">
        <v>1050</v>
      </c>
    </row>
    <row r="204" spans="1:20">
      <c r="A204" s="28" t="s">
        <v>80</v>
      </c>
      <c r="B204">
        <v>595</v>
      </c>
      <c r="C204" s="57">
        <v>0.43802008068605508</v>
      </c>
      <c r="L204" s="1" t="s">
        <v>92</v>
      </c>
      <c r="M204">
        <v>595</v>
      </c>
      <c r="N204">
        <v>595</v>
      </c>
      <c r="O204" s="55">
        <v>595</v>
      </c>
      <c r="Q204">
        <v>595</v>
      </c>
      <c r="R204">
        <v>595</v>
      </c>
      <c r="S204" s="55">
        <v>595</v>
      </c>
      <c r="T204">
        <v>595</v>
      </c>
    </row>
    <row r="205" spans="1:20">
      <c r="A205" s="28" t="s">
        <v>81</v>
      </c>
      <c r="B205">
        <v>595</v>
      </c>
      <c r="C205" s="57">
        <v>0.43802008068605508</v>
      </c>
      <c r="L205" s="1" t="s">
        <v>92</v>
      </c>
      <c r="M205">
        <v>595</v>
      </c>
      <c r="N205">
        <v>595</v>
      </c>
      <c r="O205" s="55">
        <v>595</v>
      </c>
      <c r="Q205">
        <v>595</v>
      </c>
      <c r="R205">
        <v>595</v>
      </c>
      <c r="S205" s="55">
        <v>595</v>
      </c>
      <c r="T205">
        <v>595</v>
      </c>
    </row>
    <row r="206" spans="1:20">
      <c r="A206" s="28" t="s">
        <v>82</v>
      </c>
      <c r="B206">
        <v>1019</v>
      </c>
      <c r="C206" s="56">
        <v>0.44136378247913438</v>
      </c>
      <c r="L206" s="1" t="s">
        <v>92</v>
      </c>
      <c r="M206">
        <v>1019</v>
      </c>
      <c r="N206">
        <v>1019</v>
      </c>
      <c r="O206" s="55">
        <v>1019</v>
      </c>
      <c r="Q206">
        <v>1019</v>
      </c>
      <c r="R206">
        <v>1019</v>
      </c>
      <c r="S206" s="55">
        <v>1019</v>
      </c>
      <c r="T206">
        <v>1019</v>
      </c>
    </row>
    <row r="207" spans="1:20" ht="17.25" customHeight="1" thickBot="1">
      <c r="A207" s="47" t="s">
        <v>83</v>
      </c>
      <c r="B207">
        <v>1019</v>
      </c>
      <c r="C207" s="56">
        <v>0.44136378247913438</v>
      </c>
      <c r="L207" s="1" t="s">
        <v>92</v>
      </c>
      <c r="M207">
        <v>1019</v>
      </c>
      <c r="N207">
        <v>1019</v>
      </c>
      <c r="O207" s="55">
        <v>1019</v>
      </c>
      <c r="Q207">
        <v>1019</v>
      </c>
      <c r="R207">
        <v>1019</v>
      </c>
      <c r="S207" s="55">
        <v>1019</v>
      </c>
      <c r="T207">
        <v>1019</v>
      </c>
    </row>
    <row r="208" spans="1:20" ht="17.25" customHeight="1" thickBot="1">
      <c r="A208" s="47" t="s">
        <v>84</v>
      </c>
      <c r="B208">
        <v>1000</v>
      </c>
      <c r="C208" s="54">
        <v>0.44136378247913499</v>
      </c>
      <c r="L208" s="1" t="s">
        <v>92</v>
      </c>
      <c r="M208">
        <v>1000</v>
      </c>
      <c r="N208">
        <v>1000</v>
      </c>
      <c r="O208" s="55">
        <v>1000</v>
      </c>
      <c r="Q208">
        <v>0</v>
      </c>
      <c r="R208">
        <v>0</v>
      </c>
      <c r="S208" s="55">
        <v>0</v>
      </c>
      <c r="T208">
        <v>0</v>
      </c>
    </row>
    <row r="209" spans="1:20" ht="17.25" customHeight="1" thickBot="1">
      <c r="A209" s="47" t="s">
        <v>85</v>
      </c>
      <c r="B209">
        <v>1040</v>
      </c>
      <c r="C209" s="54">
        <v>0.44136378247913299</v>
      </c>
      <c r="L209" s="1" t="s">
        <v>92</v>
      </c>
      <c r="M209">
        <v>1040</v>
      </c>
      <c r="N209">
        <v>1040</v>
      </c>
      <c r="O209" s="55">
        <v>1040</v>
      </c>
      <c r="Q209" s="55">
        <v>0</v>
      </c>
      <c r="R209" s="55">
        <v>0</v>
      </c>
      <c r="S209" s="55">
        <v>0</v>
      </c>
      <c r="T209" s="55">
        <v>0</v>
      </c>
    </row>
    <row r="210" spans="1:20" ht="17.25" customHeight="1" thickBot="1">
      <c r="A210" s="47" t="s">
        <v>86</v>
      </c>
      <c r="B210">
        <v>1040</v>
      </c>
      <c r="C210" s="54">
        <v>0.44136378247913438</v>
      </c>
      <c r="L210" s="1" t="s">
        <v>92</v>
      </c>
      <c r="M210">
        <v>1040</v>
      </c>
      <c r="N210">
        <v>1040</v>
      </c>
      <c r="O210" s="55">
        <v>1040</v>
      </c>
      <c r="Q210" s="55">
        <v>0</v>
      </c>
      <c r="R210" s="55">
        <v>0</v>
      </c>
      <c r="S210" s="55">
        <v>0</v>
      </c>
      <c r="T210" s="55">
        <v>0</v>
      </c>
    </row>
    <row r="211" spans="1:20" ht="17.25" customHeight="1" thickBot="1">
      <c r="A211" s="47" t="s">
        <v>87</v>
      </c>
      <c r="B211">
        <v>1050</v>
      </c>
      <c r="C211" s="54">
        <v>0.44136378247913899</v>
      </c>
      <c r="L211" s="1" t="s">
        <v>92</v>
      </c>
      <c r="M211">
        <v>1050</v>
      </c>
      <c r="N211">
        <v>1050</v>
      </c>
      <c r="O211" s="55">
        <v>1050</v>
      </c>
      <c r="Q211" s="55">
        <v>0</v>
      </c>
      <c r="R211" s="55">
        <v>0</v>
      </c>
      <c r="S211" s="55">
        <v>0</v>
      </c>
      <c r="T211" s="55">
        <v>0</v>
      </c>
    </row>
    <row r="212" spans="1:20" ht="17.25" customHeight="1" thickBot="1">
      <c r="A212" s="47" t="s">
        <v>88</v>
      </c>
      <c r="B212">
        <v>1050</v>
      </c>
      <c r="C212" s="54">
        <v>0.44136378247913</v>
      </c>
      <c r="L212" s="1" t="s">
        <v>92</v>
      </c>
      <c r="M212">
        <v>1050</v>
      </c>
      <c r="N212">
        <v>1050</v>
      </c>
      <c r="O212" s="55">
        <v>1050</v>
      </c>
      <c r="Q212" s="55">
        <v>0</v>
      </c>
      <c r="R212" s="55">
        <v>0</v>
      </c>
      <c r="S212" s="55">
        <v>0</v>
      </c>
      <c r="T212" s="55">
        <v>0</v>
      </c>
    </row>
    <row r="213" spans="1:20" ht="17.25" customHeight="1" thickBot="1">
      <c r="A213" s="47" t="s">
        <v>89</v>
      </c>
      <c r="B213">
        <v>1040</v>
      </c>
      <c r="C213" s="54">
        <v>0.44136378247913099</v>
      </c>
      <c r="L213" s="1" t="s">
        <v>92</v>
      </c>
      <c r="M213">
        <v>1040</v>
      </c>
      <c r="N213">
        <v>1040</v>
      </c>
      <c r="O213" s="55">
        <v>1040</v>
      </c>
      <c r="Q213" s="55">
        <v>0</v>
      </c>
      <c r="R213" s="55">
        <v>0</v>
      </c>
      <c r="S213" s="55">
        <v>0</v>
      </c>
      <c r="T213" s="55">
        <v>0</v>
      </c>
    </row>
    <row r="214" spans="1:20" ht="17.25" customHeight="1" thickBot="1">
      <c r="A214" s="47" t="s">
        <v>90</v>
      </c>
      <c r="B214">
        <v>1040</v>
      </c>
      <c r="C214" s="54">
        <v>0.44136378247913199</v>
      </c>
      <c r="L214" s="1" t="s">
        <v>92</v>
      </c>
      <c r="M214">
        <v>1040</v>
      </c>
      <c r="N214">
        <v>1040</v>
      </c>
      <c r="O214" s="55">
        <v>1040</v>
      </c>
      <c r="Q214" s="55">
        <v>0</v>
      </c>
      <c r="R214" s="55">
        <v>0</v>
      </c>
      <c r="S214" s="55">
        <v>0</v>
      </c>
      <c r="T214" s="55">
        <v>0</v>
      </c>
    </row>
    <row r="215" spans="1:20">
      <c r="A215" s="24" t="s">
        <v>19</v>
      </c>
      <c r="B215">
        <v>0</v>
      </c>
      <c r="C215" s="54">
        <v>0.32744214353946921</v>
      </c>
      <c r="L215" s="1" t="s">
        <v>93</v>
      </c>
      <c r="M215">
        <v>0</v>
      </c>
      <c r="N215">
        <v>0</v>
      </c>
      <c r="O215" s="55">
        <v>0</v>
      </c>
      <c r="Q215">
        <v>0</v>
      </c>
      <c r="R215">
        <v>0</v>
      </c>
      <c r="S215" s="55">
        <v>0</v>
      </c>
      <c r="T215">
        <v>0</v>
      </c>
    </row>
    <row r="216" spans="1:20">
      <c r="A216" s="28" t="s">
        <v>21</v>
      </c>
      <c r="B216">
        <v>0</v>
      </c>
      <c r="C216" s="56">
        <v>0.35282717072350539</v>
      </c>
      <c r="L216" s="1" t="s">
        <v>93</v>
      </c>
      <c r="M216">
        <v>0</v>
      </c>
      <c r="N216">
        <v>0</v>
      </c>
      <c r="O216" s="55">
        <v>0</v>
      </c>
      <c r="Q216">
        <v>0</v>
      </c>
      <c r="R216">
        <v>0</v>
      </c>
      <c r="S216" s="55">
        <v>0</v>
      </c>
      <c r="T216">
        <v>0</v>
      </c>
    </row>
    <row r="217" spans="1:20">
      <c r="A217" s="28" t="s">
        <v>22</v>
      </c>
      <c r="B217">
        <v>0</v>
      </c>
      <c r="C217" s="56">
        <v>0.35286975852779401</v>
      </c>
      <c r="L217" s="1" t="s">
        <v>93</v>
      </c>
      <c r="M217">
        <v>0</v>
      </c>
      <c r="N217">
        <v>0</v>
      </c>
      <c r="O217" s="55">
        <v>0</v>
      </c>
      <c r="Q217">
        <v>0</v>
      </c>
      <c r="R217">
        <v>0</v>
      </c>
      <c r="S217" s="55">
        <v>0</v>
      </c>
      <c r="T217">
        <v>0</v>
      </c>
    </row>
    <row r="218" spans="1:20">
      <c r="A218" s="28" t="s">
        <v>23</v>
      </c>
      <c r="B218">
        <v>0</v>
      </c>
      <c r="C218" s="57">
        <v>0.32988580546373969</v>
      </c>
      <c r="L218" s="1" t="s">
        <v>93</v>
      </c>
      <c r="M218">
        <v>0</v>
      </c>
      <c r="N218">
        <v>0</v>
      </c>
      <c r="O218" s="55">
        <v>0</v>
      </c>
      <c r="Q218">
        <v>0</v>
      </c>
      <c r="R218">
        <v>0</v>
      </c>
      <c r="S218" s="55">
        <v>0</v>
      </c>
      <c r="T218">
        <v>0</v>
      </c>
    </row>
    <row r="219" spans="1:20">
      <c r="A219" s="28" t="s">
        <v>24</v>
      </c>
      <c r="B219">
        <v>0</v>
      </c>
      <c r="C219" s="58">
        <v>0.32632870228445671</v>
      </c>
      <c r="L219" s="1" t="s">
        <v>93</v>
      </c>
      <c r="M219">
        <v>0</v>
      </c>
      <c r="N219">
        <v>0</v>
      </c>
      <c r="O219" s="55">
        <v>0</v>
      </c>
      <c r="Q219">
        <v>0</v>
      </c>
      <c r="R219">
        <v>0</v>
      </c>
      <c r="S219" s="55">
        <v>0</v>
      </c>
      <c r="T219">
        <v>0</v>
      </c>
    </row>
    <row r="220" spans="1:20">
      <c r="A220" s="28" t="s">
        <v>25</v>
      </c>
      <c r="B220">
        <v>0</v>
      </c>
      <c r="C220" s="58">
        <v>0.32837855343706779</v>
      </c>
      <c r="L220" s="1" t="s">
        <v>93</v>
      </c>
      <c r="M220">
        <v>0</v>
      </c>
      <c r="N220">
        <v>0</v>
      </c>
      <c r="O220" s="55">
        <v>0</v>
      </c>
      <c r="Q220">
        <v>0</v>
      </c>
      <c r="R220">
        <v>0</v>
      </c>
      <c r="S220" s="55">
        <v>0</v>
      </c>
      <c r="T220">
        <v>0</v>
      </c>
    </row>
    <row r="221" spans="1:20">
      <c r="A221" s="28" t="s">
        <v>26</v>
      </c>
      <c r="B221">
        <v>0</v>
      </c>
      <c r="C221" s="56">
        <v>0.38224005341734901</v>
      </c>
      <c r="L221" s="1" t="s">
        <v>93</v>
      </c>
      <c r="M221">
        <v>0</v>
      </c>
      <c r="N221">
        <v>0</v>
      </c>
      <c r="O221" s="55">
        <v>0</v>
      </c>
      <c r="Q221">
        <v>0</v>
      </c>
      <c r="R221">
        <v>0</v>
      </c>
      <c r="S221" s="55">
        <v>0</v>
      </c>
      <c r="T221">
        <v>0</v>
      </c>
    </row>
    <row r="222" spans="1:20" ht="17.25" customHeight="1">
      <c r="A222" s="28" t="s">
        <v>27</v>
      </c>
      <c r="B222">
        <v>0</v>
      </c>
      <c r="C222" s="59">
        <v>0.38510068208808912</v>
      </c>
      <c r="L222" s="1" t="s">
        <v>93</v>
      </c>
      <c r="M222">
        <v>0</v>
      </c>
      <c r="N222">
        <v>0</v>
      </c>
      <c r="O222" s="55">
        <v>0</v>
      </c>
      <c r="Q222">
        <v>0</v>
      </c>
      <c r="R222">
        <v>0</v>
      </c>
      <c r="S222" s="55">
        <v>0</v>
      </c>
      <c r="T222">
        <v>0</v>
      </c>
    </row>
    <row r="223" spans="1:20">
      <c r="A223" s="28" t="s">
        <v>28</v>
      </c>
      <c r="B223">
        <v>0</v>
      </c>
      <c r="C223" s="60">
        <v>0.38144200717835708</v>
      </c>
      <c r="L223" s="1" t="s">
        <v>93</v>
      </c>
      <c r="M223">
        <v>0</v>
      </c>
      <c r="N223">
        <v>0</v>
      </c>
      <c r="O223" s="55">
        <v>0</v>
      </c>
      <c r="Q223">
        <v>0</v>
      </c>
      <c r="R223">
        <v>0</v>
      </c>
      <c r="S223" s="55">
        <v>0</v>
      </c>
      <c r="T223">
        <v>0</v>
      </c>
    </row>
    <row r="224" spans="1:20">
      <c r="A224" s="28" t="s">
        <v>29</v>
      </c>
      <c r="B224">
        <v>0</v>
      </c>
      <c r="C224" s="60">
        <v>0.38525445146579662</v>
      </c>
      <c r="L224" s="1" t="s">
        <v>93</v>
      </c>
      <c r="M224">
        <v>0</v>
      </c>
      <c r="N224">
        <v>0</v>
      </c>
      <c r="O224" s="55">
        <v>0</v>
      </c>
      <c r="Q224">
        <v>0</v>
      </c>
      <c r="R224">
        <v>0</v>
      </c>
      <c r="S224" s="55">
        <v>0</v>
      </c>
      <c r="T224">
        <v>0</v>
      </c>
    </row>
    <row r="225" spans="1:20">
      <c r="A225" s="28" t="s">
        <v>30</v>
      </c>
      <c r="B225">
        <v>0</v>
      </c>
      <c r="C225" s="60">
        <v>0.38333247232105538</v>
      </c>
      <c r="L225" s="1" t="s">
        <v>93</v>
      </c>
      <c r="M225">
        <v>0</v>
      </c>
      <c r="N225">
        <v>0</v>
      </c>
      <c r="O225" s="55">
        <v>0</v>
      </c>
      <c r="Q225">
        <v>0</v>
      </c>
      <c r="R225">
        <v>0</v>
      </c>
      <c r="S225" s="55">
        <v>0</v>
      </c>
      <c r="T225">
        <v>560</v>
      </c>
    </row>
    <row r="226" spans="1:20" ht="17.25" customHeight="1">
      <c r="A226" s="28" t="s">
        <v>31</v>
      </c>
      <c r="B226">
        <v>0</v>
      </c>
      <c r="C226" s="61">
        <v>0.39287758009433738</v>
      </c>
      <c r="L226" s="1" t="s">
        <v>93</v>
      </c>
      <c r="M226">
        <v>0</v>
      </c>
      <c r="N226">
        <v>0</v>
      </c>
      <c r="O226" s="55">
        <v>0</v>
      </c>
      <c r="Q226">
        <v>0</v>
      </c>
      <c r="R226">
        <v>0</v>
      </c>
      <c r="S226" s="55">
        <v>0</v>
      </c>
      <c r="T226">
        <v>500</v>
      </c>
    </row>
    <row r="227" spans="1:20" ht="17.25" customHeight="1">
      <c r="A227" s="28" t="s">
        <v>32</v>
      </c>
      <c r="B227">
        <v>0</v>
      </c>
      <c r="C227" s="61">
        <v>0.39335518226827731</v>
      </c>
      <c r="L227" s="1" t="s">
        <v>93</v>
      </c>
      <c r="M227">
        <v>0</v>
      </c>
      <c r="N227">
        <v>0</v>
      </c>
      <c r="O227" s="55">
        <v>0</v>
      </c>
      <c r="Q227">
        <v>0</v>
      </c>
      <c r="R227">
        <v>0</v>
      </c>
      <c r="S227" s="55">
        <v>0</v>
      </c>
      <c r="T227">
        <v>500</v>
      </c>
    </row>
    <row r="228" spans="1:20">
      <c r="A228" s="28" t="s">
        <v>33</v>
      </c>
      <c r="B228">
        <v>0</v>
      </c>
      <c r="C228" s="56">
        <v>0.39564104229829211</v>
      </c>
      <c r="L228" s="1" t="s">
        <v>93</v>
      </c>
      <c r="M228">
        <v>0</v>
      </c>
      <c r="N228">
        <v>0</v>
      </c>
      <c r="O228" s="55">
        <v>0</v>
      </c>
      <c r="Q228">
        <v>0</v>
      </c>
      <c r="R228">
        <v>0</v>
      </c>
      <c r="S228" s="55">
        <v>0</v>
      </c>
      <c r="T228">
        <v>500</v>
      </c>
    </row>
    <row r="229" spans="1:20">
      <c r="A229" s="28" t="s">
        <v>34</v>
      </c>
      <c r="B229">
        <v>0</v>
      </c>
      <c r="C229" s="56">
        <v>0.38258826992594502</v>
      </c>
      <c r="L229" s="1" t="s">
        <v>93</v>
      </c>
      <c r="M229">
        <v>0</v>
      </c>
      <c r="N229">
        <v>0</v>
      </c>
      <c r="O229" s="55">
        <v>560</v>
      </c>
      <c r="Q229">
        <v>0</v>
      </c>
      <c r="R229">
        <v>0</v>
      </c>
      <c r="S229" s="55">
        <v>560</v>
      </c>
      <c r="T229">
        <v>560</v>
      </c>
    </row>
    <row r="230" spans="1:20" ht="17.25" customHeight="1">
      <c r="A230" s="28" t="s">
        <v>35</v>
      </c>
      <c r="B230">
        <v>0</v>
      </c>
      <c r="C230" s="61">
        <v>0.39727915811025138</v>
      </c>
      <c r="L230" s="1" t="s">
        <v>93</v>
      </c>
      <c r="M230">
        <v>0</v>
      </c>
      <c r="N230">
        <v>0</v>
      </c>
      <c r="O230" s="55">
        <v>500</v>
      </c>
      <c r="Q230">
        <v>0</v>
      </c>
      <c r="R230">
        <v>0</v>
      </c>
      <c r="S230" s="55">
        <v>500</v>
      </c>
      <c r="T230">
        <v>500</v>
      </c>
    </row>
    <row r="231" spans="1:20">
      <c r="A231" s="28" t="s">
        <v>36</v>
      </c>
      <c r="B231">
        <v>0</v>
      </c>
      <c r="C231" s="56">
        <v>0.39481460088923309</v>
      </c>
      <c r="L231" s="1" t="s">
        <v>93</v>
      </c>
      <c r="M231">
        <v>0</v>
      </c>
      <c r="N231">
        <v>0</v>
      </c>
      <c r="O231" s="55">
        <v>500</v>
      </c>
      <c r="Q231">
        <v>0</v>
      </c>
      <c r="R231">
        <v>0</v>
      </c>
      <c r="S231" s="55">
        <v>500</v>
      </c>
      <c r="T231">
        <v>500</v>
      </c>
    </row>
    <row r="232" spans="1:20">
      <c r="A232" s="28" t="s">
        <v>37</v>
      </c>
      <c r="B232">
        <v>0</v>
      </c>
      <c r="C232" s="56">
        <v>0.39535366180689779</v>
      </c>
      <c r="L232" s="1" t="s">
        <v>93</v>
      </c>
      <c r="M232">
        <v>0</v>
      </c>
      <c r="N232">
        <v>0</v>
      </c>
      <c r="O232" s="55">
        <v>500</v>
      </c>
      <c r="Q232">
        <v>0</v>
      </c>
      <c r="R232">
        <v>0</v>
      </c>
      <c r="S232" s="55">
        <v>500</v>
      </c>
      <c r="T232">
        <v>500</v>
      </c>
    </row>
    <row r="233" spans="1:20">
      <c r="A233" s="28" t="s">
        <v>38</v>
      </c>
      <c r="B233">
        <v>0</v>
      </c>
      <c r="C233" s="60">
        <v>0.39055558094520049</v>
      </c>
      <c r="L233" s="1" t="s">
        <v>93</v>
      </c>
      <c r="M233">
        <v>0</v>
      </c>
      <c r="N233">
        <v>0</v>
      </c>
      <c r="O233" s="55">
        <v>500</v>
      </c>
      <c r="Q233">
        <v>0</v>
      </c>
      <c r="R233">
        <v>0</v>
      </c>
      <c r="S233" s="55">
        <v>500</v>
      </c>
      <c r="T233">
        <v>500</v>
      </c>
    </row>
    <row r="234" spans="1:20">
      <c r="A234" s="28" t="s">
        <v>39</v>
      </c>
      <c r="B234">
        <v>0</v>
      </c>
      <c r="C234" s="60">
        <v>0.39158441311612108</v>
      </c>
      <c r="L234" s="1" t="s">
        <v>93</v>
      </c>
      <c r="M234">
        <v>0</v>
      </c>
      <c r="N234">
        <v>0</v>
      </c>
      <c r="O234" s="55">
        <v>500</v>
      </c>
      <c r="Q234">
        <v>0</v>
      </c>
      <c r="R234">
        <v>0</v>
      </c>
      <c r="S234" s="55">
        <v>500</v>
      </c>
      <c r="T234">
        <v>500</v>
      </c>
    </row>
    <row r="235" spans="1:20">
      <c r="A235" s="28" t="s">
        <v>40</v>
      </c>
      <c r="B235">
        <v>0</v>
      </c>
      <c r="C235" s="60">
        <v>0.39233949472247948</v>
      </c>
      <c r="L235" s="1" t="s">
        <v>93</v>
      </c>
      <c r="M235">
        <v>0</v>
      </c>
      <c r="N235">
        <v>0</v>
      </c>
      <c r="O235" s="55">
        <v>500</v>
      </c>
      <c r="Q235">
        <v>0</v>
      </c>
      <c r="R235">
        <v>0</v>
      </c>
      <c r="S235" s="55">
        <v>500</v>
      </c>
      <c r="T235">
        <v>500</v>
      </c>
    </row>
    <row r="236" spans="1:20">
      <c r="A236" s="28" t="s">
        <v>41</v>
      </c>
      <c r="B236">
        <v>0</v>
      </c>
      <c r="C236" s="56">
        <v>0.39339571374400972</v>
      </c>
      <c r="L236" s="1" t="s">
        <v>93</v>
      </c>
      <c r="M236">
        <v>0</v>
      </c>
      <c r="N236">
        <v>0</v>
      </c>
      <c r="O236" s="55">
        <v>500</v>
      </c>
      <c r="Q236">
        <v>0</v>
      </c>
      <c r="R236">
        <v>0</v>
      </c>
      <c r="S236" s="55">
        <v>500</v>
      </c>
      <c r="T236">
        <v>500</v>
      </c>
    </row>
    <row r="237" spans="1:20">
      <c r="A237" s="28" t="s">
        <v>42</v>
      </c>
      <c r="B237">
        <v>0</v>
      </c>
      <c r="C237" s="56">
        <v>0.39385657747537162</v>
      </c>
      <c r="L237" s="1" t="s">
        <v>93</v>
      </c>
      <c r="M237">
        <v>0</v>
      </c>
      <c r="N237">
        <v>0</v>
      </c>
      <c r="O237" s="55">
        <v>500</v>
      </c>
      <c r="Q237">
        <v>0</v>
      </c>
      <c r="R237">
        <v>0</v>
      </c>
      <c r="S237" s="55">
        <v>500</v>
      </c>
      <c r="T237">
        <v>500</v>
      </c>
    </row>
    <row r="238" spans="1:20">
      <c r="A238" s="28" t="s">
        <v>43</v>
      </c>
      <c r="B238">
        <v>0</v>
      </c>
      <c r="C238" s="56">
        <v>0.39417858692276908</v>
      </c>
      <c r="L238" s="1" t="s">
        <v>93</v>
      </c>
      <c r="M238">
        <v>0</v>
      </c>
      <c r="N238">
        <v>0</v>
      </c>
      <c r="O238" s="55">
        <v>500</v>
      </c>
      <c r="Q238">
        <v>0</v>
      </c>
      <c r="R238">
        <v>0</v>
      </c>
      <c r="S238" s="55">
        <v>500</v>
      </c>
      <c r="T238">
        <v>500</v>
      </c>
    </row>
    <row r="239" spans="1:20">
      <c r="A239" s="28" t="s">
        <v>44</v>
      </c>
      <c r="B239">
        <v>0</v>
      </c>
      <c r="C239" s="58">
        <v>0.37377857663531627</v>
      </c>
      <c r="L239" s="1" t="s">
        <v>93</v>
      </c>
      <c r="M239">
        <v>0</v>
      </c>
      <c r="N239">
        <v>0</v>
      </c>
      <c r="O239" s="55">
        <v>200</v>
      </c>
      <c r="Q239">
        <v>0</v>
      </c>
      <c r="R239">
        <v>0</v>
      </c>
      <c r="S239" s="55">
        <v>200</v>
      </c>
      <c r="T239">
        <v>200</v>
      </c>
    </row>
    <row r="240" spans="1:20">
      <c r="A240" s="28" t="s">
        <v>45</v>
      </c>
      <c r="B240">
        <v>0</v>
      </c>
      <c r="C240" s="56">
        <v>0.39156477609376328</v>
      </c>
      <c r="L240" s="1" t="s">
        <v>93</v>
      </c>
      <c r="M240">
        <v>0</v>
      </c>
      <c r="N240">
        <v>0</v>
      </c>
      <c r="O240" s="55">
        <v>500</v>
      </c>
      <c r="Q240">
        <v>0</v>
      </c>
      <c r="R240">
        <v>0</v>
      </c>
      <c r="S240" s="55">
        <v>500</v>
      </c>
      <c r="T240">
        <v>500</v>
      </c>
    </row>
    <row r="241" spans="1:20">
      <c r="A241" s="28" t="s">
        <v>46</v>
      </c>
      <c r="B241">
        <v>0</v>
      </c>
      <c r="C241" s="56">
        <v>0.39745860494279472</v>
      </c>
      <c r="L241" s="1" t="s">
        <v>93</v>
      </c>
      <c r="M241">
        <v>0</v>
      </c>
      <c r="N241">
        <v>0</v>
      </c>
      <c r="O241" s="55">
        <v>500</v>
      </c>
      <c r="Q241">
        <v>0</v>
      </c>
      <c r="R241">
        <v>0</v>
      </c>
      <c r="S241" s="55">
        <v>500</v>
      </c>
      <c r="T241">
        <v>500</v>
      </c>
    </row>
    <row r="242" spans="1:20">
      <c r="A242" s="28" t="s">
        <v>47</v>
      </c>
      <c r="B242">
        <v>0</v>
      </c>
      <c r="C242" s="58">
        <v>0.37834591197110129</v>
      </c>
      <c r="L242" s="1" t="s">
        <v>93</v>
      </c>
      <c r="M242">
        <v>0</v>
      </c>
      <c r="N242">
        <v>200</v>
      </c>
      <c r="O242" s="55">
        <v>200</v>
      </c>
      <c r="Q242">
        <v>0</v>
      </c>
      <c r="R242">
        <v>200</v>
      </c>
      <c r="S242" s="55">
        <v>200</v>
      </c>
      <c r="T242">
        <v>200</v>
      </c>
    </row>
    <row r="243" spans="1:20">
      <c r="A243" s="28" t="s">
        <v>48</v>
      </c>
      <c r="B243">
        <v>0</v>
      </c>
      <c r="C243" s="56">
        <v>0.39190221280047183</v>
      </c>
      <c r="L243" s="1" t="s">
        <v>93</v>
      </c>
      <c r="M243">
        <v>0</v>
      </c>
      <c r="N243">
        <v>500</v>
      </c>
      <c r="O243" s="55">
        <v>500</v>
      </c>
      <c r="Q243">
        <v>0</v>
      </c>
      <c r="R243">
        <v>500</v>
      </c>
      <c r="S243" s="55">
        <v>500</v>
      </c>
      <c r="T243">
        <v>500</v>
      </c>
    </row>
    <row r="244" spans="1:20">
      <c r="A244" s="28" t="s">
        <v>49</v>
      </c>
      <c r="B244">
        <v>0</v>
      </c>
      <c r="C244" s="56">
        <v>0.39211512867854331</v>
      </c>
      <c r="L244" s="1" t="s">
        <v>93</v>
      </c>
      <c r="M244">
        <v>0</v>
      </c>
      <c r="N244">
        <v>500</v>
      </c>
      <c r="O244" s="55">
        <v>500</v>
      </c>
      <c r="Q244">
        <v>0</v>
      </c>
      <c r="R244">
        <v>500</v>
      </c>
      <c r="S244" s="55">
        <v>500</v>
      </c>
      <c r="T244">
        <v>500</v>
      </c>
    </row>
    <row r="245" spans="1:20">
      <c r="A245" s="28" t="s">
        <v>50</v>
      </c>
      <c r="B245">
        <v>0</v>
      </c>
      <c r="C245" s="56">
        <v>0.38081335430461261</v>
      </c>
      <c r="L245" s="1" t="s">
        <v>93</v>
      </c>
      <c r="M245">
        <v>0</v>
      </c>
      <c r="N245">
        <v>500</v>
      </c>
      <c r="O245" s="55">
        <v>500</v>
      </c>
      <c r="Q245">
        <v>0</v>
      </c>
      <c r="R245">
        <v>500</v>
      </c>
      <c r="S245" s="55">
        <v>500</v>
      </c>
      <c r="T245">
        <v>500</v>
      </c>
    </row>
    <row r="246" spans="1:20" ht="17.25" customHeight="1">
      <c r="A246" s="28" t="s">
        <v>51</v>
      </c>
      <c r="B246">
        <v>0</v>
      </c>
      <c r="C246" s="61">
        <v>0.39397022198432652</v>
      </c>
      <c r="L246" s="1" t="s">
        <v>93</v>
      </c>
      <c r="M246">
        <v>0</v>
      </c>
      <c r="N246">
        <v>500</v>
      </c>
      <c r="O246" s="55">
        <v>500</v>
      </c>
      <c r="Q246">
        <v>0</v>
      </c>
      <c r="R246">
        <v>500</v>
      </c>
      <c r="S246" s="55">
        <v>500</v>
      </c>
      <c r="T246">
        <v>500</v>
      </c>
    </row>
    <row r="247" spans="1:20">
      <c r="A247" s="28" t="s">
        <v>52</v>
      </c>
      <c r="B247">
        <v>0</v>
      </c>
      <c r="C247" s="56">
        <v>0.3901994975148802</v>
      </c>
      <c r="L247" s="1" t="s">
        <v>93</v>
      </c>
      <c r="M247">
        <v>0</v>
      </c>
      <c r="N247">
        <v>500</v>
      </c>
      <c r="O247" s="55">
        <v>500</v>
      </c>
      <c r="Q247">
        <v>0</v>
      </c>
      <c r="R247">
        <v>500</v>
      </c>
      <c r="S247" s="55">
        <v>500</v>
      </c>
      <c r="T247">
        <v>500</v>
      </c>
    </row>
    <row r="248" spans="1:20">
      <c r="A248" s="28" t="s">
        <v>53</v>
      </c>
      <c r="B248">
        <v>0</v>
      </c>
      <c r="C248" s="56">
        <v>0.39128430516784551</v>
      </c>
      <c r="L248" s="1" t="s">
        <v>93</v>
      </c>
      <c r="M248">
        <v>0</v>
      </c>
      <c r="N248">
        <v>500</v>
      </c>
      <c r="O248" s="55">
        <v>500</v>
      </c>
      <c r="Q248">
        <v>0</v>
      </c>
      <c r="R248">
        <v>500</v>
      </c>
      <c r="S248" s="55">
        <v>500</v>
      </c>
      <c r="T248">
        <v>500</v>
      </c>
    </row>
    <row r="249" spans="1:20">
      <c r="A249" s="28" t="s">
        <v>54</v>
      </c>
      <c r="B249">
        <v>0</v>
      </c>
      <c r="C249" s="56">
        <v>0.39439594690988827</v>
      </c>
      <c r="L249" s="1" t="s">
        <v>93</v>
      </c>
      <c r="M249">
        <v>0</v>
      </c>
      <c r="N249">
        <v>500</v>
      </c>
      <c r="O249" s="55">
        <v>500</v>
      </c>
      <c r="Q249">
        <v>0</v>
      </c>
      <c r="R249">
        <v>500</v>
      </c>
      <c r="S249" s="55">
        <v>500</v>
      </c>
      <c r="T249">
        <v>500</v>
      </c>
    </row>
    <row r="250" spans="1:20">
      <c r="A250" s="28" t="s">
        <v>55</v>
      </c>
      <c r="B250">
        <v>0</v>
      </c>
      <c r="C250" s="56">
        <v>0.404840487147345</v>
      </c>
      <c r="L250" s="1" t="s">
        <v>93</v>
      </c>
      <c r="M250">
        <v>0</v>
      </c>
      <c r="N250">
        <v>500</v>
      </c>
      <c r="O250" s="55">
        <v>500</v>
      </c>
      <c r="Q250">
        <v>0</v>
      </c>
      <c r="R250">
        <v>500</v>
      </c>
      <c r="S250" s="55">
        <v>500</v>
      </c>
      <c r="T250">
        <v>500</v>
      </c>
    </row>
    <row r="251" spans="1:20">
      <c r="A251" s="28" t="s">
        <v>56</v>
      </c>
      <c r="B251">
        <v>800</v>
      </c>
      <c r="C251" s="56">
        <v>0.40262546141046118</v>
      </c>
      <c r="L251" s="1" t="s">
        <v>93</v>
      </c>
      <c r="M251">
        <v>800</v>
      </c>
      <c r="N251">
        <v>800</v>
      </c>
      <c r="O251" s="55">
        <v>800</v>
      </c>
      <c r="Q251">
        <v>800</v>
      </c>
      <c r="R251">
        <v>800</v>
      </c>
      <c r="S251" s="55">
        <v>800</v>
      </c>
      <c r="T251">
        <v>800</v>
      </c>
    </row>
    <row r="252" spans="1:20">
      <c r="A252" s="28" t="s">
        <v>57</v>
      </c>
      <c r="B252">
        <v>800</v>
      </c>
      <c r="C252" s="56">
        <v>0.40310052856996231</v>
      </c>
      <c r="L252" s="1" t="s">
        <v>93</v>
      </c>
      <c r="M252">
        <v>800</v>
      </c>
      <c r="N252">
        <v>800</v>
      </c>
      <c r="O252" s="55">
        <v>800</v>
      </c>
      <c r="Q252">
        <v>800</v>
      </c>
      <c r="R252">
        <v>800</v>
      </c>
      <c r="S252" s="55">
        <v>800</v>
      </c>
      <c r="T252">
        <v>800</v>
      </c>
    </row>
    <row r="253" spans="1:20">
      <c r="A253" s="28" t="s">
        <v>58</v>
      </c>
      <c r="B253">
        <v>500</v>
      </c>
      <c r="C253" s="56">
        <v>0.40457163234864901</v>
      </c>
      <c r="L253" s="1" t="s">
        <v>93</v>
      </c>
      <c r="M253">
        <v>500</v>
      </c>
      <c r="N253">
        <v>500</v>
      </c>
      <c r="O253" s="55">
        <v>500</v>
      </c>
      <c r="Q253">
        <v>500</v>
      </c>
      <c r="R253">
        <v>500</v>
      </c>
      <c r="S253" s="55">
        <v>500</v>
      </c>
      <c r="T253">
        <v>500</v>
      </c>
    </row>
    <row r="254" spans="1:20">
      <c r="A254" s="28" t="s">
        <v>59</v>
      </c>
      <c r="B254">
        <v>500</v>
      </c>
      <c r="C254" s="56">
        <v>0.40497809624166953</v>
      </c>
      <c r="L254" s="1" t="s">
        <v>93</v>
      </c>
      <c r="M254">
        <v>500</v>
      </c>
      <c r="N254">
        <v>500</v>
      </c>
      <c r="O254" s="55">
        <v>500</v>
      </c>
      <c r="Q254">
        <v>500</v>
      </c>
      <c r="R254">
        <v>500</v>
      </c>
      <c r="S254" s="55">
        <v>500</v>
      </c>
      <c r="T254">
        <v>500</v>
      </c>
    </row>
    <row r="255" spans="1:20">
      <c r="A255" s="28" t="s">
        <v>60</v>
      </c>
      <c r="B255">
        <v>500</v>
      </c>
      <c r="C255" s="56">
        <v>0.40245093593353221</v>
      </c>
      <c r="L255" s="1" t="s">
        <v>93</v>
      </c>
      <c r="M255">
        <v>500</v>
      </c>
      <c r="N255">
        <v>500</v>
      </c>
      <c r="O255" s="55">
        <v>500</v>
      </c>
      <c r="Q255">
        <v>500</v>
      </c>
      <c r="R255">
        <v>500</v>
      </c>
      <c r="S255" s="55">
        <v>500</v>
      </c>
      <c r="T255">
        <v>500</v>
      </c>
    </row>
    <row r="256" spans="1:20">
      <c r="A256" s="28" t="s">
        <v>61</v>
      </c>
      <c r="B256">
        <v>500</v>
      </c>
      <c r="C256" s="56">
        <v>0.40481556089024212</v>
      </c>
      <c r="L256" s="1" t="s">
        <v>93</v>
      </c>
      <c r="M256">
        <v>500</v>
      </c>
      <c r="N256">
        <v>500</v>
      </c>
      <c r="O256" s="55">
        <v>500</v>
      </c>
      <c r="Q256">
        <v>500</v>
      </c>
      <c r="R256">
        <v>500</v>
      </c>
      <c r="S256" s="55">
        <v>500</v>
      </c>
      <c r="T256">
        <v>500</v>
      </c>
    </row>
    <row r="257" spans="1:20">
      <c r="A257" s="28" t="s">
        <v>62</v>
      </c>
      <c r="B257">
        <v>500</v>
      </c>
      <c r="C257" s="60">
        <v>0.40549662940356962</v>
      </c>
      <c r="L257" s="1" t="s">
        <v>93</v>
      </c>
      <c r="M257">
        <v>500</v>
      </c>
      <c r="N257">
        <v>500</v>
      </c>
      <c r="O257" s="55">
        <v>500</v>
      </c>
      <c r="Q257">
        <v>500</v>
      </c>
      <c r="R257">
        <v>500</v>
      </c>
      <c r="S257" s="55">
        <v>500</v>
      </c>
      <c r="T257">
        <v>500</v>
      </c>
    </row>
    <row r="258" spans="1:20">
      <c r="A258" s="28" t="s">
        <v>63</v>
      </c>
      <c r="B258">
        <v>500</v>
      </c>
      <c r="C258" s="60">
        <v>0.41133525988547709</v>
      </c>
      <c r="L258" s="1" t="s">
        <v>93</v>
      </c>
      <c r="M258">
        <v>500</v>
      </c>
      <c r="N258">
        <v>500</v>
      </c>
      <c r="O258" s="55">
        <v>500</v>
      </c>
      <c r="Q258">
        <v>500</v>
      </c>
      <c r="R258">
        <v>500</v>
      </c>
      <c r="S258" s="55">
        <v>500</v>
      </c>
      <c r="T258">
        <v>500</v>
      </c>
    </row>
    <row r="259" spans="1:20">
      <c r="A259" s="28" t="s">
        <v>64</v>
      </c>
      <c r="B259">
        <v>870</v>
      </c>
      <c r="C259" s="62">
        <v>0.40622144661470649</v>
      </c>
      <c r="L259" s="1" t="s">
        <v>93</v>
      </c>
      <c r="M259">
        <v>870</v>
      </c>
      <c r="N259">
        <v>870</v>
      </c>
      <c r="O259" s="55">
        <v>870</v>
      </c>
      <c r="Q259">
        <v>870</v>
      </c>
      <c r="R259">
        <v>870</v>
      </c>
      <c r="S259" s="55">
        <v>870</v>
      </c>
      <c r="T259">
        <v>870</v>
      </c>
    </row>
    <row r="260" spans="1:20">
      <c r="A260" s="28" t="s">
        <v>65</v>
      </c>
      <c r="B260">
        <v>870</v>
      </c>
      <c r="C260" s="56">
        <v>0.40877575838813701</v>
      </c>
      <c r="L260" s="1" t="s">
        <v>93</v>
      </c>
      <c r="M260">
        <v>870</v>
      </c>
      <c r="N260">
        <v>870</v>
      </c>
      <c r="O260" s="55">
        <v>870</v>
      </c>
      <c r="Q260">
        <v>870</v>
      </c>
      <c r="R260">
        <v>870</v>
      </c>
      <c r="S260" s="55">
        <v>870</v>
      </c>
      <c r="T260">
        <v>870</v>
      </c>
    </row>
    <row r="261" spans="1:20">
      <c r="A261" s="28" t="s">
        <v>66</v>
      </c>
      <c r="B261">
        <v>500</v>
      </c>
      <c r="C261" s="63">
        <v>0.40879200292791668</v>
      </c>
      <c r="L261" s="1" t="s">
        <v>93</v>
      </c>
      <c r="M261">
        <v>500</v>
      </c>
      <c r="N261">
        <v>500</v>
      </c>
      <c r="O261" s="55">
        <v>500</v>
      </c>
      <c r="Q261">
        <v>500</v>
      </c>
      <c r="R261">
        <v>500</v>
      </c>
      <c r="S261" s="55">
        <v>500</v>
      </c>
      <c r="T261">
        <v>500</v>
      </c>
    </row>
    <row r="262" spans="1:20">
      <c r="A262" s="28" t="s">
        <v>67</v>
      </c>
      <c r="B262">
        <v>500</v>
      </c>
      <c r="C262" s="56">
        <v>0.411736863007788</v>
      </c>
      <c r="L262" s="1" t="s">
        <v>93</v>
      </c>
      <c r="M262">
        <v>500</v>
      </c>
      <c r="N262">
        <v>500</v>
      </c>
      <c r="O262" s="55">
        <v>500</v>
      </c>
      <c r="Q262">
        <v>500</v>
      </c>
      <c r="R262">
        <v>500</v>
      </c>
      <c r="S262" s="55">
        <v>500</v>
      </c>
      <c r="T262">
        <v>500</v>
      </c>
    </row>
    <row r="263" spans="1:20">
      <c r="A263" s="28" t="s">
        <v>68</v>
      </c>
      <c r="B263">
        <v>500</v>
      </c>
      <c r="C263" s="56">
        <v>0.41761283490898332</v>
      </c>
      <c r="L263" s="1" t="s">
        <v>93</v>
      </c>
      <c r="M263">
        <v>500</v>
      </c>
      <c r="N263">
        <v>500</v>
      </c>
      <c r="O263" s="55">
        <v>500</v>
      </c>
      <c r="Q263">
        <v>500</v>
      </c>
      <c r="R263">
        <v>500</v>
      </c>
      <c r="S263" s="55">
        <v>500</v>
      </c>
      <c r="T263">
        <v>500</v>
      </c>
    </row>
    <row r="264" spans="1:20" ht="17.25" customHeight="1">
      <c r="A264" s="28" t="s">
        <v>69</v>
      </c>
      <c r="B264">
        <v>500</v>
      </c>
      <c r="C264" s="64">
        <v>0.41517049158235969</v>
      </c>
      <c r="L264" s="1" t="s">
        <v>93</v>
      </c>
      <c r="M264">
        <v>500</v>
      </c>
      <c r="N264">
        <v>500</v>
      </c>
      <c r="O264" s="55">
        <v>500</v>
      </c>
      <c r="Q264">
        <v>500</v>
      </c>
      <c r="R264">
        <v>500</v>
      </c>
      <c r="S264" s="55">
        <v>500</v>
      </c>
      <c r="T264">
        <v>500</v>
      </c>
    </row>
    <row r="265" spans="1:20">
      <c r="A265" s="28" t="s">
        <v>70</v>
      </c>
      <c r="B265">
        <v>329</v>
      </c>
      <c r="C265" s="65">
        <v>0.37179637678267941</v>
      </c>
      <c r="L265" s="1" t="s">
        <v>93</v>
      </c>
      <c r="M265">
        <v>329</v>
      </c>
      <c r="N265">
        <v>329</v>
      </c>
      <c r="O265" s="55">
        <v>329</v>
      </c>
      <c r="Q265">
        <v>329</v>
      </c>
      <c r="R265">
        <v>329</v>
      </c>
      <c r="S265" s="55">
        <v>329</v>
      </c>
      <c r="T265">
        <v>329</v>
      </c>
    </row>
    <row r="266" spans="1:20">
      <c r="A266" s="28" t="s">
        <v>71</v>
      </c>
      <c r="B266">
        <v>870</v>
      </c>
      <c r="C266" s="66">
        <v>0.40996806523564411</v>
      </c>
      <c r="L266" s="1" t="s">
        <v>93</v>
      </c>
      <c r="M266">
        <v>870</v>
      </c>
      <c r="N266">
        <v>870</v>
      </c>
      <c r="O266" s="55">
        <v>870</v>
      </c>
      <c r="Q266">
        <v>870</v>
      </c>
      <c r="R266">
        <v>870</v>
      </c>
      <c r="S266" s="55">
        <v>870</v>
      </c>
      <c r="T266">
        <v>870</v>
      </c>
    </row>
    <row r="267" spans="1:20">
      <c r="A267" s="28" t="s">
        <v>72</v>
      </c>
      <c r="B267">
        <v>870</v>
      </c>
      <c r="C267" s="63">
        <v>0.41546176115687622</v>
      </c>
      <c r="L267" s="1" t="s">
        <v>93</v>
      </c>
      <c r="M267">
        <v>870</v>
      </c>
      <c r="N267">
        <v>870</v>
      </c>
      <c r="O267" s="55">
        <v>870</v>
      </c>
      <c r="Q267">
        <v>870</v>
      </c>
      <c r="R267">
        <v>870</v>
      </c>
      <c r="S267" s="55">
        <v>870</v>
      </c>
      <c r="T267">
        <v>870</v>
      </c>
    </row>
    <row r="268" spans="1:20">
      <c r="A268" s="28" t="s">
        <v>73</v>
      </c>
      <c r="B268">
        <v>1020</v>
      </c>
      <c r="C268" s="63">
        <v>0.43828009300505433</v>
      </c>
      <c r="L268" s="1" t="s">
        <v>93</v>
      </c>
      <c r="M268">
        <v>1020</v>
      </c>
      <c r="N268">
        <v>1020</v>
      </c>
      <c r="O268" s="55">
        <v>1020</v>
      </c>
      <c r="Q268">
        <v>1020</v>
      </c>
      <c r="R268">
        <v>1020</v>
      </c>
      <c r="S268" s="55">
        <v>1020</v>
      </c>
      <c r="T268">
        <v>1020</v>
      </c>
    </row>
    <row r="269" spans="1:20">
      <c r="A269" s="28" t="s">
        <v>74</v>
      </c>
      <c r="B269">
        <v>340</v>
      </c>
      <c r="C269" s="66">
        <v>0.36382481774305242</v>
      </c>
      <c r="L269" s="1" t="s">
        <v>93</v>
      </c>
      <c r="M269">
        <v>340</v>
      </c>
      <c r="N269">
        <v>340</v>
      </c>
      <c r="O269" s="55">
        <v>340</v>
      </c>
      <c r="Q269">
        <v>340</v>
      </c>
      <c r="R269">
        <v>340</v>
      </c>
      <c r="S269" s="55">
        <v>340</v>
      </c>
      <c r="T269">
        <v>340</v>
      </c>
    </row>
    <row r="270" spans="1:20">
      <c r="A270" s="28" t="s">
        <v>75</v>
      </c>
      <c r="B270">
        <v>1022</v>
      </c>
      <c r="C270" s="63">
        <v>0.41515396954355333</v>
      </c>
      <c r="L270" s="1" t="s">
        <v>93</v>
      </c>
      <c r="M270">
        <v>1022</v>
      </c>
      <c r="N270">
        <v>1022</v>
      </c>
      <c r="O270" s="55">
        <v>1022</v>
      </c>
      <c r="Q270">
        <v>1022</v>
      </c>
      <c r="R270">
        <v>1022</v>
      </c>
      <c r="S270" s="55">
        <v>1022</v>
      </c>
      <c r="T270">
        <v>1022</v>
      </c>
    </row>
    <row r="271" spans="1:20">
      <c r="A271" s="28" t="s">
        <v>76</v>
      </c>
      <c r="B271">
        <v>930</v>
      </c>
      <c r="C271" s="63">
        <v>0.43705154016735981</v>
      </c>
      <c r="L271" s="1" t="s">
        <v>93</v>
      </c>
      <c r="M271">
        <v>930</v>
      </c>
      <c r="N271">
        <v>930</v>
      </c>
      <c r="O271" s="55">
        <v>930</v>
      </c>
      <c r="Q271">
        <v>930</v>
      </c>
      <c r="R271">
        <v>930</v>
      </c>
      <c r="S271" s="55">
        <v>930</v>
      </c>
      <c r="T271">
        <v>930</v>
      </c>
    </row>
    <row r="272" spans="1:20">
      <c r="A272" s="28" t="s">
        <v>77</v>
      </c>
      <c r="B272">
        <v>1050</v>
      </c>
      <c r="C272" s="63">
        <v>0.43705154016738001</v>
      </c>
      <c r="L272" s="1" t="s">
        <v>93</v>
      </c>
      <c r="M272">
        <v>1050</v>
      </c>
      <c r="N272">
        <v>1050</v>
      </c>
      <c r="O272" s="55">
        <v>1050</v>
      </c>
      <c r="Q272">
        <v>1050</v>
      </c>
      <c r="R272">
        <v>1050</v>
      </c>
      <c r="S272" s="55">
        <v>1050</v>
      </c>
      <c r="T272">
        <v>1050</v>
      </c>
    </row>
    <row r="273" spans="1:20">
      <c r="A273" s="28" t="s">
        <v>78</v>
      </c>
      <c r="B273">
        <v>1022</v>
      </c>
      <c r="C273" s="54">
        <v>0.41515396954355333</v>
      </c>
      <c r="L273" s="1" t="s">
        <v>93</v>
      </c>
      <c r="M273">
        <v>1022</v>
      </c>
      <c r="N273">
        <v>1022</v>
      </c>
      <c r="O273" s="55">
        <v>1022</v>
      </c>
      <c r="Q273">
        <v>1022</v>
      </c>
      <c r="R273">
        <v>1022</v>
      </c>
      <c r="S273" s="55">
        <v>1022</v>
      </c>
      <c r="T273">
        <v>1022</v>
      </c>
    </row>
    <row r="274" spans="1:20">
      <c r="A274" s="28" t="s">
        <v>79</v>
      </c>
      <c r="B274">
        <v>1050</v>
      </c>
      <c r="C274" s="56">
        <v>0.43116274511361519</v>
      </c>
      <c r="L274" s="1" t="s">
        <v>93</v>
      </c>
      <c r="M274">
        <v>1050</v>
      </c>
      <c r="N274">
        <v>1050</v>
      </c>
      <c r="O274" s="55">
        <v>1050</v>
      </c>
      <c r="Q274">
        <v>1050</v>
      </c>
      <c r="R274">
        <v>1050</v>
      </c>
      <c r="S274" s="55">
        <v>1050</v>
      </c>
      <c r="T274">
        <v>1050</v>
      </c>
    </row>
    <row r="275" spans="1:20">
      <c r="A275" s="28" t="s">
        <v>80</v>
      </c>
      <c r="B275">
        <v>595</v>
      </c>
      <c r="C275" s="57">
        <v>0.43802008068605508</v>
      </c>
      <c r="L275" s="1" t="s">
        <v>93</v>
      </c>
      <c r="M275">
        <v>595</v>
      </c>
      <c r="N275">
        <v>595</v>
      </c>
      <c r="O275" s="55">
        <v>595</v>
      </c>
      <c r="Q275">
        <v>595</v>
      </c>
      <c r="R275">
        <v>595</v>
      </c>
      <c r="S275" s="55">
        <v>595</v>
      </c>
      <c r="T275">
        <v>595</v>
      </c>
    </row>
    <row r="276" spans="1:20">
      <c r="A276" s="28" t="s">
        <v>81</v>
      </c>
      <c r="B276">
        <v>595</v>
      </c>
      <c r="C276" s="57">
        <v>0.43802008068605508</v>
      </c>
      <c r="L276" s="1" t="s">
        <v>93</v>
      </c>
      <c r="M276">
        <v>595</v>
      </c>
      <c r="N276">
        <v>595</v>
      </c>
      <c r="O276" s="55">
        <v>595</v>
      </c>
      <c r="Q276">
        <v>595</v>
      </c>
      <c r="R276">
        <v>595</v>
      </c>
      <c r="S276" s="55">
        <v>595</v>
      </c>
      <c r="T276">
        <v>595</v>
      </c>
    </row>
    <row r="277" spans="1:20">
      <c r="A277" s="28" t="s">
        <v>82</v>
      </c>
      <c r="B277">
        <v>1019</v>
      </c>
      <c r="C277" s="56">
        <v>0.44136378247913438</v>
      </c>
      <c r="L277" s="1" t="s">
        <v>93</v>
      </c>
      <c r="M277">
        <v>1019</v>
      </c>
      <c r="N277">
        <v>1019</v>
      </c>
      <c r="O277" s="55">
        <v>1019</v>
      </c>
      <c r="Q277">
        <v>1019</v>
      </c>
      <c r="R277">
        <v>1019</v>
      </c>
      <c r="S277" s="55">
        <v>1019</v>
      </c>
      <c r="T277">
        <v>1019</v>
      </c>
    </row>
    <row r="278" spans="1:20" ht="17.25" customHeight="1" thickBot="1">
      <c r="A278" s="47" t="s">
        <v>83</v>
      </c>
      <c r="B278">
        <v>1019</v>
      </c>
      <c r="C278" s="56">
        <v>0.44136378247913438</v>
      </c>
      <c r="L278" s="1" t="s">
        <v>93</v>
      </c>
      <c r="M278">
        <v>1019</v>
      </c>
      <c r="N278">
        <v>1019</v>
      </c>
      <c r="O278" s="55">
        <v>1019</v>
      </c>
      <c r="Q278">
        <v>1019</v>
      </c>
      <c r="R278">
        <v>1019</v>
      </c>
      <c r="S278" s="55">
        <v>1019</v>
      </c>
      <c r="T278">
        <v>1019</v>
      </c>
    </row>
    <row r="279" spans="1:20" ht="17.25" customHeight="1" thickBot="1">
      <c r="A279" s="47" t="s">
        <v>84</v>
      </c>
      <c r="B279">
        <v>1000</v>
      </c>
      <c r="C279" s="54">
        <v>0.44136378247913499</v>
      </c>
      <c r="L279" s="1" t="s">
        <v>93</v>
      </c>
      <c r="M279">
        <v>1000</v>
      </c>
      <c r="N279">
        <v>1000</v>
      </c>
      <c r="O279" s="55">
        <v>1000</v>
      </c>
      <c r="Q279">
        <v>0</v>
      </c>
      <c r="R279">
        <v>0</v>
      </c>
      <c r="S279" s="55">
        <v>0</v>
      </c>
      <c r="T279">
        <v>0</v>
      </c>
    </row>
    <row r="280" spans="1:20" ht="17.25" customHeight="1" thickBot="1">
      <c r="A280" s="47" t="s">
        <v>85</v>
      </c>
      <c r="B280">
        <v>1040</v>
      </c>
      <c r="C280" s="54">
        <v>0.44136378247913299</v>
      </c>
      <c r="L280" s="1" t="s">
        <v>93</v>
      </c>
      <c r="M280">
        <v>1040</v>
      </c>
      <c r="N280">
        <v>1040</v>
      </c>
      <c r="O280" s="55">
        <v>1040</v>
      </c>
      <c r="Q280" s="55">
        <v>0</v>
      </c>
      <c r="R280" s="55">
        <v>0</v>
      </c>
      <c r="S280" s="55">
        <v>0</v>
      </c>
      <c r="T280" s="55">
        <v>0</v>
      </c>
    </row>
    <row r="281" spans="1:20" ht="17.25" customHeight="1" thickBot="1">
      <c r="A281" s="47" t="s">
        <v>86</v>
      </c>
      <c r="B281">
        <v>1040</v>
      </c>
      <c r="C281" s="54">
        <v>0.44136378247913438</v>
      </c>
      <c r="L281" s="1" t="s">
        <v>93</v>
      </c>
      <c r="M281">
        <v>1040</v>
      </c>
      <c r="N281">
        <v>1040</v>
      </c>
      <c r="O281" s="55">
        <v>1040</v>
      </c>
      <c r="Q281" s="55">
        <v>0</v>
      </c>
      <c r="R281" s="55">
        <v>0</v>
      </c>
      <c r="S281" s="55">
        <v>0</v>
      </c>
      <c r="T281" s="55">
        <v>0</v>
      </c>
    </row>
    <row r="282" spans="1:20" ht="17.25" customHeight="1" thickBot="1">
      <c r="A282" s="47" t="s">
        <v>87</v>
      </c>
      <c r="B282">
        <v>1050</v>
      </c>
      <c r="C282" s="54">
        <v>0.44136378247913899</v>
      </c>
      <c r="L282" s="1" t="s">
        <v>93</v>
      </c>
      <c r="M282">
        <v>1050</v>
      </c>
      <c r="N282">
        <v>1050</v>
      </c>
      <c r="O282" s="55">
        <v>1050</v>
      </c>
      <c r="Q282" s="55">
        <v>0</v>
      </c>
      <c r="R282" s="55">
        <v>0</v>
      </c>
      <c r="S282" s="55">
        <v>0</v>
      </c>
      <c r="T282" s="55">
        <v>0</v>
      </c>
    </row>
    <row r="283" spans="1:20" ht="17.25" customHeight="1" thickBot="1">
      <c r="A283" s="47" t="s">
        <v>88</v>
      </c>
      <c r="B283">
        <v>1050</v>
      </c>
      <c r="C283" s="54">
        <v>0.44136378247913</v>
      </c>
      <c r="L283" s="1" t="s">
        <v>93</v>
      </c>
      <c r="M283">
        <v>1050</v>
      </c>
      <c r="N283">
        <v>1050</v>
      </c>
      <c r="O283" s="55">
        <v>1050</v>
      </c>
      <c r="Q283" s="55">
        <v>0</v>
      </c>
      <c r="R283" s="55">
        <v>0</v>
      </c>
      <c r="S283" s="55">
        <v>0</v>
      </c>
      <c r="T283" s="55">
        <v>0</v>
      </c>
    </row>
    <row r="284" spans="1:20" ht="17.25" customHeight="1" thickBot="1">
      <c r="A284" s="47" t="s">
        <v>89</v>
      </c>
      <c r="B284">
        <v>1040</v>
      </c>
      <c r="C284" s="54">
        <v>0.44136378247913099</v>
      </c>
      <c r="L284" s="1" t="s">
        <v>93</v>
      </c>
      <c r="M284">
        <v>1040</v>
      </c>
      <c r="N284">
        <v>1040</v>
      </c>
      <c r="O284" s="55">
        <v>1040</v>
      </c>
      <c r="Q284" s="55">
        <v>0</v>
      </c>
      <c r="R284" s="55">
        <v>0</v>
      </c>
      <c r="S284" s="55">
        <v>0</v>
      </c>
      <c r="T284" s="55">
        <v>0</v>
      </c>
    </row>
    <row r="285" spans="1:20" ht="17.25" customHeight="1" thickBot="1">
      <c r="A285" s="47" t="s">
        <v>90</v>
      </c>
      <c r="B285">
        <v>1040</v>
      </c>
      <c r="C285" s="54">
        <v>0.44136378247913199</v>
      </c>
      <c r="L285" s="1" t="s">
        <v>93</v>
      </c>
      <c r="M285">
        <v>1040</v>
      </c>
      <c r="N285">
        <v>1040</v>
      </c>
      <c r="O285" s="55">
        <v>1040</v>
      </c>
      <c r="Q285" s="55">
        <v>0</v>
      </c>
      <c r="R285" s="55">
        <v>0</v>
      </c>
      <c r="S285" s="55">
        <v>0</v>
      </c>
      <c r="T285" s="55">
        <v>0</v>
      </c>
    </row>
    <row r="286" spans="1:20">
      <c r="A286" s="24" t="s">
        <v>19</v>
      </c>
      <c r="B286">
        <v>0</v>
      </c>
      <c r="C286" s="54">
        <v>0.32744214353946921</v>
      </c>
      <c r="L286" s="1" t="s">
        <v>94</v>
      </c>
      <c r="M286">
        <v>0</v>
      </c>
      <c r="N286">
        <v>0</v>
      </c>
      <c r="O286" s="55">
        <v>0</v>
      </c>
      <c r="Q286">
        <v>0</v>
      </c>
      <c r="R286">
        <v>0</v>
      </c>
      <c r="S286" s="55">
        <v>0</v>
      </c>
      <c r="T286">
        <v>0</v>
      </c>
    </row>
    <row r="287" spans="1:20">
      <c r="A287" s="28" t="s">
        <v>21</v>
      </c>
      <c r="B287">
        <v>0</v>
      </c>
      <c r="C287" s="56">
        <v>0.35282717072350539</v>
      </c>
      <c r="L287" s="1" t="s">
        <v>94</v>
      </c>
      <c r="M287">
        <v>0</v>
      </c>
      <c r="N287">
        <v>0</v>
      </c>
      <c r="O287" s="55">
        <v>0</v>
      </c>
      <c r="Q287">
        <v>0</v>
      </c>
      <c r="R287">
        <v>0</v>
      </c>
      <c r="S287" s="55">
        <v>0</v>
      </c>
      <c r="T287">
        <v>0</v>
      </c>
    </row>
    <row r="288" spans="1:20">
      <c r="A288" s="28" t="s">
        <v>22</v>
      </c>
      <c r="B288">
        <v>0</v>
      </c>
      <c r="C288" s="56">
        <v>0.35286975852779401</v>
      </c>
      <c r="L288" s="1" t="s">
        <v>94</v>
      </c>
      <c r="M288">
        <v>0</v>
      </c>
      <c r="N288">
        <v>0</v>
      </c>
      <c r="O288" s="55">
        <v>0</v>
      </c>
      <c r="Q288">
        <v>0</v>
      </c>
      <c r="R288">
        <v>0</v>
      </c>
      <c r="S288" s="55">
        <v>0</v>
      </c>
      <c r="T288">
        <v>0</v>
      </c>
    </row>
    <row r="289" spans="1:20">
      <c r="A289" s="28" t="s">
        <v>23</v>
      </c>
      <c r="B289">
        <v>0</v>
      </c>
      <c r="C289" s="57">
        <v>0.32988580546373969</v>
      </c>
      <c r="L289" s="1" t="s">
        <v>94</v>
      </c>
      <c r="M289">
        <v>0</v>
      </c>
      <c r="N289">
        <v>0</v>
      </c>
      <c r="O289" s="55">
        <v>0</v>
      </c>
      <c r="Q289">
        <v>0</v>
      </c>
      <c r="R289">
        <v>0</v>
      </c>
      <c r="S289" s="55">
        <v>0</v>
      </c>
      <c r="T289">
        <v>0</v>
      </c>
    </row>
    <row r="290" spans="1:20">
      <c r="A290" s="28" t="s">
        <v>24</v>
      </c>
      <c r="B290">
        <v>0</v>
      </c>
      <c r="C290" s="58">
        <v>0.32632870228445671</v>
      </c>
      <c r="L290" s="1" t="s">
        <v>94</v>
      </c>
      <c r="M290">
        <v>0</v>
      </c>
      <c r="N290">
        <v>0</v>
      </c>
      <c r="O290" s="55">
        <v>0</v>
      </c>
      <c r="Q290">
        <v>0</v>
      </c>
      <c r="R290">
        <v>0</v>
      </c>
      <c r="S290" s="55">
        <v>0</v>
      </c>
      <c r="T290">
        <v>0</v>
      </c>
    </row>
    <row r="291" spans="1:20">
      <c r="A291" s="28" t="s">
        <v>25</v>
      </c>
      <c r="B291">
        <v>0</v>
      </c>
      <c r="C291" s="58">
        <v>0.32837855343706779</v>
      </c>
      <c r="L291" s="1" t="s">
        <v>94</v>
      </c>
      <c r="M291">
        <v>0</v>
      </c>
      <c r="N291">
        <v>0</v>
      </c>
      <c r="O291" s="55">
        <v>0</v>
      </c>
      <c r="Q291">
        <v>0</v>
      </c>
      <c r="R291">
        <v>0</v>
      </c>
      <c r="S291" s="55">
        <v>0</v>
      </c>
      <c r="T291">
        <v>0</v>
      </c>
    </row>
    <row r="292" spans="1:20">
      <c r="A292" s="28" t="s">
        <v>26</v>
      </c>
      <c r="B292">
        <v>0</v>
      </c>
      <c r="C292" s="56">
        <v>0.38224005341734901</v>
      </c>
      <c r="L292" s="1" t="s">
        <v>94</v>
      </c>
      <c r="M292">
        <v>0</v>
      </c>
      <c r="N292">
        <v>0</v>
      </c>
      <c r="O292" s="55">
        <v>0</v>
      </c>
      <c r="Q292">
        <v>0</v>
      </c>
      <c r="R292">
        <v>0</v>
      </c>
      <c r="S292" s="55">
        <v>0</v>
      </c>
      <c r="T292">
        <v>0</v>
      </c>
    </row>
    <row r="293" spans="1:20" ht="17.25" customHeight="1">
      <c r="A293" s="28" t="s">
        <v>27</v>
      </c>
      <c r="B293">
        <v>0</v>
      </c>
      <c r="C293" s="59">
        <v>0.38510068208808912</v>
      </c>
      <c r="L293" s="1" t="s">
        <v>94</v>
      </c>
      <c r="M293">
        <v>0</v>
      </c>
      <c r="N293">
        <v>0</v>
      </c>
      <c r="O293" s="55">
        <v>0</v>
      </c>
      <c r="Q293">
        <v>0</v>
      </c>
      <c r="R293">
        <v>0</v>
      </c>
      <c r="S293" s="55">
        <v>0</v>
      </c>
      <c r="T293">
        <v>0</v>
      </c>
    </row>
    <row r="294" spans="1:20">
      <c r="A294" s="28" t="s">
        <v>28</v>
      </c>
      <c r="B294">
        <v>0</v>
      </c>
      <c r="C294" s="60">
        <v>0.38144200717835708</v>
      </c>
      <c r="L294" s="1" t="s">
        <v>94</v>
      </c>
      <c r="M294">
        <v>0</v>
      </c>
      <c r="N294">
        <v>0</v>
      </c>
      <c r="O294" s="55">
        <v>0</v>
      </c>
      <c r="Q294">
        <v>0</v>
      </c>
      <c r="R294">
        <v>0</v>
      </c>
      <c r="S294" s="55">
        <v>0</v>
      </c>
      <c r="T294">
        <v>0</v>
      </c>
    </row>
    <row r="295" spans="1:20">
      <c r="A295" s="28" t="s">
        <v>29</v>
      </c>
      <c r="B295">
        <v>0</v>
      </c>
      <c r="C295" s="60">
        <v>0.38525445146579662</v>
      </c>
      <c r="L295" s="1" t="s">
        <v>94</v>
      </c>
      <c r="M295">
        <v>0</v>
      </c>
      <c r="N295">
        <v>0</v>
      </c>
      <c r="O295" s="55">
        <v>0</v>
      </c>
      <c r="Q295">
        <v>0</v>
      </c>
      <c r="R295">
        <v>0</v>
      </c>
      <c r="S295" s="55">
        <v>0</v>
      </c>
      <c r="T295">
        <v>0</v>
      </c>
    </row>
    <row r="296" spans="1:20">
      <c r="A296" s="28" t="s">
        <v>30</v>
      </c>
      <c r="B296">
        <v>0</v>
      </c>
      <c r="C296" s="60">
        <v>0.38333247232105538</v>
      </c>
      <c r="L296" s="1" t="s">
        <v>94</v>
      </c>
      <c r="M296">
        <v>0</v>
      </c>
      <c r="N296">
        <v>0</v>
      </c>
      <c r="O296" s="55">
        <v>0</v>
      </c>
      <c r="Q296">
        <v>0</v>
      </c>
      <c r="R296">
        <v>0</v>
      </c>
      <c r="S296" s="55">
        <v>0</v>
      </c>
      <c r="T296">
        <v>0</v>
      </c>
    </row>
    <row r="297" spans="1:20" ht="17.25" customHeight="1">
      <c r="A297" s="28" t="s">
        <v>31</v>
      </c>
      <c r="B297">
        <v>0</v>
      </c>
      <c r="C297" s="61">
        <v>0.39287758009433738</v>
      </c>
      <c r="L297" s="1" t="s">
        <v>94</v>
      </c>
      <c r="M297">
        <v>0</v>
      </c>
      <c r="N297">
        <v>0</v>
      </c>
      <c r="O297" s="55">
        <v>0</v>
      </c>
      <c r="Q297">
        <v>0</v>
      </c>
      <c r="R297">
        <v>0</v>
      </c>
      <c r="S297" s="55">
        <v>0</v>
      </c>
      <c r="T297">
        <v>500</v>
      </c>
    </row>
    <row r="298" spans="1:20" ht="17.25" customHeight="1">
      <c r="A298" s="28" t="s">
        <v>32</v>
      </c>
      <c r="B298">
        <v>0</v>
      </c>
      <c r="C298" s="61">
        <v>0.39335518226827731</v>
      </c>
      <c r="L298" s="1" t="s">
        <v>94</v>
      </c>
      <c r="M298">
        <v>0</v>
      </c>
      <c r="N298">
        <v>0</v>
      </c>
      <c r="O298" s="55">
        <v>0</v>
      </c>
      <c r="Q298">
        <v>0</v>
      </c>
      <c r="R298">
        <v>0</v>
      </c>
      <c r="S298" s="55">
        <v>0</v>
      </c>
      <c r="T298">
        <v>500</v>
      </c>
    </row>
    <row r="299" spans="1:20">
      <c r="A299" s="28" t="s">
        <v>33</v>
      </c>
      <c r="B299">
        <v>0</v>
      </c>
      <c r="C299" s="56">
        <v>0.39564104229829211</v>
      </c>
      <c r="L299" s="1" t="s">
        <v>94</v>
      </c>
      <c r="M299">
        <v>0</v>
      </c>
      <c r="N299">
        <v>0</v>
      </c>
      <c r="O299" s="55">
        <v>0</v>
      </c>
      <c r="Q299">
        <v>0</v>
      </c>
      <c r="R299">
        <v>0</v>
      </c>
      <c r="S299" s="55">
        <v>0</v>
      </c>
      <c r="T299">
        <v>500</v>
      </c>
    </row>
    <row r="300" spans="1:20">
      <c r="A300" s="28" t="s">
        <v>34</v>
      </c>
      <c r="B300">
        <v>0</v>
      </c>
      <c r="C300" s="56">
        <v>0.38258826992594502</v>
      </c>
      <c r="L300" s="1" t="s">
        <v>94</v>
      </c>
      <c r="M300">
        <v>0</v>
      </c>
      <c r="N300">
        <v>0</v>
      </c>
      <c r="O300" s="55">
        <v>0</v>
      </c>
      <c r="Q300">
        <v>0</v>
      </c>
      <c r="R300">
        <v>0</v>
      </c>
      <c r="S300" s="55">
        <v>0</v>
      </c>
      <c r="T300">
        <v>0</v>
      </c>
    </row>
    <row r="301" spans="1:20" ht="17.25" customHeight="1">
      <c r="A301" s="28" t="s">
        <v>35</v>
      </c>
      <c r="B301">
        <v>0</v>
      </c>
      <c r="C301" s="61">
        <v>0.39727915811025138</v>
      </c>
      <c r="L301" s="1" t="s">
        <v>94</v>
      </c>
      <c r="M301">
        <v>0</v>
      </c>
      <c r="N301">
        <v>0</v>
      </c>
      <c r="O301" s="55">
        <v>0</v>
      </c>
      <c r="Q301">
        <v>0</v>
      </c>
      <c r="R301">
        <v>0</v>
      </c>
      <c r="S301" s="55">
        <v>0</v>
      </c>
      <c r="T301">
        <v>500</v>
      </c>
    </row>
    <row r="302" spans="1:20">
      <c r="A302" s="28" t="s">
        <v>36</v>
      </c>
      <c r="B302">
        <v>0</v>
      </c>
      <c r="C302" s="56">
        <v>0.39481460088923309</v>
      </c>
      <c r="L302" s="1" t="s">
        <v>94</v>
      </c>
      <c r="M302">
        <v>0</v>
      </c>
      <c r="N302">
        <v>0</v>
      </c>
      <c r="O302" s="55">
        <v>500</v>
      </c>
      <c r="Q302">
        <v>0</v>
      </c>
      <c r="R302">
        <v>0</v>
      </c>
      <c r="S302" s="55">
        <v>500</v>
      </c>
      <c r="T302">
        <v>500</v>
      </c>
    </row>
    <row r="303" spans="1:20">
      <c r="A303" s="28" t="s">
        <v>37</v>
      </c>
      <c r="B303">
        <v>0</v>
      </c>
      <c r="C303" s="56">
        <v>0.39535366180689779</v>
      </c>
      <c r="L303" s="1" t="s">
        <v>94</v>
      </c>
      <c r="M303">
        <v>0</v>
      </c>
      <c r="N303">
        <v>0</v>
      </c>
      <c r="O303" s="55">
        <v>500</v>
      </c>
      <c r="Q303">
        <v>0</v>
      </c>
      <c r="R303">
        <v>0</v>
      </c>
      <c r="S303" s="55">
        <v>500</v>
      </c>
      <c r="T303">
        <v>500</v>
      </c>
    </row>
    <row r="304" spans="1:20">
      <c r="A304" s="28" t="s">
        <v>38</v>
      </c>
      <c r="B304">
        <v>0</v>
      </c>
      <c r="C304" s="60">
        <v>0.39055558094520049</v>
      </c>
      <c r="L304" s="1" t="s">
        <v>94</v>
      </c>
      <c r="M304">
        <v>0</v>
      </c>
      <c r="N304">
        <v>0</v>
      </c>
      <c r="O304" s="55">
        <v>500</v>
      </c>
      <c r="Q304">
        <v>0</v>
      </c>
      <c r="R304">
        <v>0</v>
      </c>
      <c r="S304" s="55">
        <v>500</v>
      </c>
      <c r="T304">
        <v>500</v>
      </c>
    </row>
    <row r="305" spans="1:20">
      <c r="A305" s="28" t="s">
        <v>39</v>
      </c>
      <c r="B305">
        <v>0</v>
      </c>
      <c r="C305" s="60">
        <v>0.39158441311612108</v>
      </c>
      <c r="L305" s="1" t="s">
        <v>94</v>
      </c>
      <c r="M305">
        <v>0</v>
      </c>
      <c r="N305">
        <v>0</v>
      </c>
      <c r="O305" s="55">
        <v>500</v>
      </c>
      <c r="Q305">
        <v>0</v>
      </c>
      <c r="R305">
        <v>0</v>
      </c>
      <c r="S305" s="55">
        <v>500</v>
      </c>
      <c r="T305">
        <v>500</v>
      </c>
    </row>
    <row r="306" spans="1:20">
      <c r="A306" s="28" t="s">
        <v>40</v>
      </c>
      <c r="B306">
        <v>0</v>
      </c>
      <c r="C306" s="60">
        <v>0.39233949472247948</v>
      </c>
      <c r="L306" s="1" t="s">
        <v>94</v>
      </c>
      <c r="M306">
        <v>0</v>
      </c>
      <c r="N306">
        <v>0</v>
      </c>
      <c r="O306" s="55">
        <v>500</v>
      </c>
      <c r="Q306">
        <v>0</v>
      </c>
      <c r="R306">
        <v>0</v>
      </c>
      <c r="S306" s="55">
        <v>500</v>
      </c>
      <c r="T306">
        <v>500</v>
      </c>
    </row>
    <row r="307" spans="1:20">
      <c r="A307" s="28" t="s">
        <v>41</v>
      </c>
      <c r="B307">
        <v>0</v>
      </c>
      <c r="C307" s="56">
        <v>0.39339571374400972</v>
      </c>
      <c r="L307" s="1" t="s">
        <v>94</v>
      </c>
      <c r="M307">
        <v>0</v>
      </c>
      <c r="N307">
        <v>0</v>
      </c>
      <c r="O307" s="55">
        <v>500</v>
      </c>
      <c r="Q307">
        <v>0</v>
      </c>
      <c r="R307">
        <v>0</v>
      </c>
      <c r="S307" s="55">
        <v>500</v>
      </c>
      <c r="T307">
        <v>500</v>
      </c>
    </row>
    <row r="308" spans="1:20">
      <c r="A308" s="28" t="s">
        <v>42</v>
      </c>
      <c r="B308">
        <v>0</v>
      </c>
      <c r="C308" s="56">
        <v>0.39385657747537162</v>
      </c>
      <c r="L308" s="1" t="s">
        <v>94</v>
      </c>
      <c r="M308">
        <v>0</v>
      </c>
      <c r="N308">
        <v>0</v>
      </c>
      <c r="O308" s="55">
        <v>500</v>
      </c>
      <c r="Q308">
        <v>0</v>
      </c>
      <c r="R308">
        <v>0</v>
      </c>
      <c r="S308" s="55">
        <v>500</v>
      </c>
      <c r="T308">
        <v>500</v>
      </c>
    </row>
    <row r="309" spans="1:20">
      <c r="A309" s="28" t="s">
        <v>43</v>
      </c>
      <c r="B309">
        <v>0</v>
      </c>
      <c r="C309" s="56">
        <v>0.39417858692276908</v>
      </c>
      <c r="L309" s="1" t="s">
        <v>94</v>
      </c>
      <c r="M309">
        <v>0</v>
      </c>
      <c r="N309">
        <v>0</v>
      </c>
      <c r="O309" s="55">
        <v>500</v>
      </c>
      <c r="Q309">
        <v>0</v>
      </c>
      <c r="R309">
        <v>0</v>
      </c>
      <c r="S309" s="55">
        <v>500</v>
      </c>
      <c r="T309">
        <v>500</v>
      </c>
    </row>
    <row r="310" spans="1:20">
      <c r="A310" s="28" t="s">
        <v>44</v>
      </c>
      <c r="B310">
        <v>0</v>
      </c>
      <c r="C310" s="58">
        <v>0.37377857663531627</v>
      </c>
      <c r="L310" s="1" t="s">
        <v>94</v>
      </c>
      <c r="M310">
        <v>0</v>
      </c>
      <c r="N310">
        <v>0</v>
      </c>
      <c r="O310" s="55">
        <v>200</v>
      </c>
      <c r="Q310">
        <v>0</v>
      </c>
      <c r="R310">
        <v>0</v>
      </c>
      <c r="S310" s="55">
        <v>200</v>
      </c>
      <c r="T310">
        <v>200</v>
      </c>
    </row>
    <row r="311" spans="1:20">
      <c r="A311" s="28" t="s">
        <v>45</v>
      </c>
      <c r="B311">
        <v>0</v>
      </c>
      <c r="C311" s="56">
        <v>0.39156477609376328</v>
      </c>
      <c r="L311" s="1" t="s">
        <v>94</v>
      </c>
      <c r="M311">
        <v>0</v>
      </c>
      <c r="N311">
        <v>0</v>
      </c>
      <c r="O311" s="55">
        <v>500</v>
      </c>
      <c r="Q311">
        <v>0</v>
      </c>
      <c r="R311">
        <v>0</v>
      </c>
      <c r="S311" s="55">
        <v>500</v>
      </c>
      <c r="T311">
        <v>500</v>
      </c>
    </row>
    <row r="312" spans="1:20">
      <c r="A312" s="28" t="s">
        <v>46</v>
      </c>
      <c r="B312">
        <v>0</v>
      </c>
      <c r="C312" s="56">
        <v>0.39745860494279472</v>
      </c>
      <c r="L312" s="1" t="s">
        <v>94</v>
      </c>
      <c r="M312">
        <v>0</v>
      </c>
      <c r="N312">
        <v>0</v>
      </c>
      <c r="O312" s="55">
        <v>500</v>
      </c>
      <c r="Q312">
        <v>0</v>
      </c>
      <c r="R312">
        <v>0</v>
      </c>
      <c r="S312" s="55">
        <v>500</v>
      </c>
      <c r="T312">
        <v>500</v>
      </c>
    </row>
    <row r="313" spans="1:20">
      <c r="A313" s="28" t="s">
        <v>47</v>
      </c>
      <c r="B313">
        <v>0</v>
      </c>
      <c r="C313" s="58">
        <v>0.37834591197110129</v>
      </c>
      <c r="L313" s="1" t="s">
        <v>94</v>
      </c>
      <c r="M313">
        <v>0</v>
      </c>
      <c r="N313">
        <v>0</v>
      </c>
      <c r="O313" s="55">
        <v>200</v>
      </c>
      <c r="Q313">
        <v>0</v>
      </c>
      <c r="R313">
        <v>0</v>
      </c>
      <c r="S313" s="55">
        <v>200</v>
      </c>
      <c r="T313">
        <v>200</v>
      </c>
    </row>
    <row r="314" spans="1:20">
      <c r="A314" s="28" t="s">
        <v>48</v>
      </c>
      <c r="B314">
        <v>0</v>
      </c>
      <c r="C314" s="56">
        <v>0.39190221280047183</v>
      </c>
      <c r="L314" s="1" t="s">
        <v>94</v>
      </c>
      <c r="M314">
        <v>0</v>
      </c>
      <c r="N314">
        <v>0</v>
      </c>
      <c r="O314" s="55">
        <v>500</v>
      </c>
      <c r="Q314">
        <v>0</v>
      </c>
      <c r="R314">
        <v>0</v>
      </c>
      <c r="S314" s="55">
        <v>500</v>
      </c>
      <c r="T314">
        <v>500</v>
      </c>
    </row>
    <row r="315" spans="1:20">
      <c r="A315" s="28" t="s">
        <v>49</v>
      </c>
      <c r="B315">
        <v>0</v>
      </c>
      <c r="C315" s="56">
        <v>0.39211512867854331</v>
      </c>
      <c r="L315" s="1" t="s">
        <v>94</v>
      </c>
      <c r="M315">
        <v>0</v>
      </c>
      <c r="N315">
        <v>0</v>
      </c>
      <c r="O315" s="55">
        <v>500</v>
      </c>
      <c r="Q315">
        <v>0</v>
      </c>
      <c r="R315">
        <v>0</v>
      </c>
      <c r="S315" s="55">
        <v>500</v>
      </c>
      <c r="T315">
        <v>500</v>
      </c>
    </row>
    <row r="316" spans="1:20">
      <c r="A316" s="28" t="s">
        <v>50</v>
      </c>
      <c r="B316">
        <v>0</v>
      </c>
      <c r="C316" s="56">
        <v>0.38081335430461261</v>
      </c>
      <c r="L316" s="1" t="s">
        <v>94</v>
      </c>
      <c r="M316">
        <v>0</v>
      </c>
      <c r="N316">
        <v>500</v>
      </c>
      <c r="O316" s="55">
        <v>500</v>
      </c>
      <c r="Q316">
        <v>0</v>
      </c>
      <c r="R316">
        <v>500</v>
      </c>
      <c r="S316" s="55">
        <v>500</v>
      </c>
      <c r="T316">
        <v>500</v>
      </c>
    </row>
    <row r="317" spans="1:20" ht="17.25" customHeight="1">
      <c r="A317" s="28" t="s">
        <v>51</v>
      </c>
      <c r="B317">
        <v>0</v>
      </c>
      <c r="C317" s="61">
        <v>0.39397022198432652</v>
      </c>
      <c r="L317" s="1" t="s">
        <v>94</v>
      </c>
      <c r="M317">
        <v>0</v>
      </c>
      <c r="N317">
        <v>500</v>
      </c>
      <c r="O317" s="55">
        <v>500</v>
      </c>
      <c r="Q317">
        <v>0</v>
      </c>
      <c r="R317">
        <v>500</v>
      </c>
      <c r="S317" s="55">
        <v>500</v>
      </c>
      <c r="T317">
        <v>500</v>
      </c>
    </row>
    <row r="318" spans="1:20">
      <c r="A318" s="28" t="s">
        <v>52</v>
      </c>
      <c r="B318">
        <v>0</v>
      </c>
      <c r="C318" s="56">
        <v>0.3901994975148802</v>
      </c>
      <c r="L318" s="1" t="s">
        <v>94</v>
      </c>
      <c r="M318">
        <v>0</v>
      </c>
      <c r="N318">
        <v>500</v>
      </c>
      <c r="O318" s="55">
        <v>500</v>
      </c>
      <c r="Q318">
        <v>0</v>
      </c>
      <c r="R318">
        <v>500</v>
      </c>
      <c r="S318" s="55">
        <v>500</v>
      </c>
      <c r="T318">
        <v>500</v>
      </c>
    </row>
    <row r="319" spans="1:20">
      <c r="A319" s="28" t="s">
        <v>53</v>
      </c>
      <c r="B319">
        <v>0</v>
      </c>
      <c r="C319" s="56">
        <v>0.39128430516784551</v>
      </c>
      <c r="L319" s="1" t="s">
        <v>94</v>
      </c>
      <c r="M319">
        <v>0</v>
      </c>
      <c r="N319">
        <v>500</v>
      </c>
      <c r="O319" s="55">
        <v>500</v>
      </c>
      <c r="Q319">
        <v>0</v>
      </c>
      <c r="R319">
        <v>500</v>
      </c>
      <c r="S319" s="55">
        <v>500</v>
      </c>
      <c r="T319">
        <v>500</v>
      </c>
    </row>
    <row r="320" spans="1:20">
      <c r="A320" s="28" t="s">
        <v>54</v>
      </c>
      <c r="B320">
        <v>0</v>
      </c>
      <c r="C320" s="56">
        <v>0.39439594690988827</v>
      </c>
      <c r="L320" s="1" t="s">
        <v>94</v>
      </c>
      <c r="M320">
        <v>0</v>
      </c>
      <c r="N320">
        <v>500</v>
      </c>
      <c r="O320" s="55">
        <v>500</v>
      </c>
      <c r="Q320">
        <v>0</v>
      </c>
      <c r="R320">
        <v>500</v>
      </c>
      <c r="S320" s="55">
        <v>500</v>
      </c>
      <c r="T320">
        <v>500</v>
      </c>
    </row>
    <row r="321" spans="1:20">
      <c r="A321" s="28" t="s">
        <v>55</v>
      </c>
      <c r="B321">
        <v>0</v>
      </c>
      <c r="C321" s="56">
        <v>0.404840487147345</v>
      </c>
      <c r="L321" s="1" t="s">
        <v>94</v>
      </c>
      <c r="M321">
        <v>0</v>
      </c>
      <c r="N321">
        <v>500</v>
      </c>
      <c r="O321" s="55">
        <v>500</v>
      </c>
      <c r="Q321">
        <v>0</v>
      </c>
      <c r="R321">
        <v>500</v>
      </c>
      <c r="S321" s="55">
        <v>500</v>
      </c>
      <c r="T321">
        <v>500</v>
      </c>
    </row>
    <row r="322" spans="1:20">
      <c r="A322" s="28" t="s">
        <v>56</v>
      </c>
      <c r="B322">
        <v>0</v>
      </c>
      <c r="C322" s="56">
        <v>0.40262546141046118</v>
      </c>
      <c r="L322" s="1" t="s">
        <v>94</v>
      </c>
      <c r="M322">
        <v>0</v>
      </c>
      <c r="N322">
        <v>800</v>
      </c>
      <c r="O322" s="55">
        <v>800</v>
      </c>
      <c r="Q322">
        <v>0</v>
      </c>
      <c r="R322">
        <v>800</v>
      </c>
      <c r="S322" s="55">
        <v>800</v>
      </c>
      <c r="T322">
        <v>800</v>
      </c>
    </row>
    <row r="323" spans="1:20">
      <c r="A323" s="28" t="s">
        <v>57</v>
      </c>
      <c r="B323">
        <v>0</v>
      </c>
      <c r="C323" s="56">
        <v>0.40310052856996231</v>
      </c>
      <c r="L323" s="1" t="s">
        <v>94</v>
      </c>
      <c r="M323">
        <v>0</v>
      </c>
      <c r="N323">
        <v>800</v>
      </c>
      <c r="O323" s="55">
        <v>800</v>
      </c>
      <c r="Q323">
        <v>0</v>
      </c>
      <c r="R323">
        <v>800</v>
      </c>
      <c r="S323" s="55">
        <v>800</v>
      </c>
      <c r="T323">
        <v>800</v>
      </c>
    </row>
    <row r="324" spans="1:20">
      <c r="A324" s="28" t="s">
        <v>58</v>
      </c>
      <c r="B324">
        <v>500</v>
      </c>
      <c r="C324" s="56">
        <v>0.40457163234864901</v>
      </c>
      <c r="L324" s="1" t="s">
        <v>94</v>
      </c>
      <c r="M324">
        <v>500</v>
      </c>
      <c r="N324">
        <v>500</v>
      </c>
      <c r="O324" s="55">
        <v>500</v>
      </c>
      <c r="Q324">
        <v>500</v>
      </c>
      <c r="R324">
        <v>500</v>
      </c>
      <c r="S324" s="55">
        <v>500</v>
      </c>
      <c r="T324">
        <v>500</v>
      </c>
    </row>
    <row r="325" spans="1:20">
      <c r="A325" s="28" t="s">
        <v>59</v>
      </c>
      <c r="B325">
        <v>500</v>
      </c>
      <c r="C325" s="56">
        <v>0.40497809624166953</v>
      </c>
      <c r="L325" s="1" t="s">
        <v>94</v>
      </c>
      <c r="M325">
        <v>500</v>
      </c>
      <c r="N325">
        <v>500</v>
      </c>
      <c r="O325" s="55">
        <v>500</v>
      </c>
      <c r="Q325">
        <v>500</v>
      </c>
      <c r="R325">
        <v>500</v>
      </c>
      <c r="S325" s="55">
        <v>500</v>
      </c>
      <c r="T325">
        <v>500</v>
      </c>
    </row>
    <row r="326" spans="1:20">
      <c r="A326" s="28" t="s">
        <v>60</v>
      </c>
      <c r="B326">
        <v>500</v>
      </c>
      <c r="C326" s="56">
        <v>0.40245093593353221</v>
      </c>
      <c r="L326" s="1" t="s">
        <v>94</v>
      </c>
      <c r="M326">
        <v>500</v>
      </c>
      <c r="N326">
        <v>500</v>
      </c>
      <c r="O326" s="55">
        <v>500</v>
      </c>
      <c r="Q326">
        <v>500</v>
      </c>
      <c r="R326">
        <v>500</v>
      </c>
      <c r="S326" s="55">
        <v>500</v>
      </c>
      <c r="T326">
        <v>500</v>
      </c>
    </row>
    <row r="327" spans="1:20">
      <c r="A327" s="28" t="s">
        <v>61</v>
      </c>
      <c r="B327">
        <v>500</v>
      </c>
      <c r="C327" s="56">
        <v>0.40481556089024212</v>
      </c>
      <c r="L327" s="1" t="s">
        <v>94</v>
      </c>
      <c r="M327">
        <v>500</v>
      </c>
      <c r="N327">
        <v>500</v>
      </c>
      <c r="O327" s="55">
        <v>500</v>
      </c>
      <c r="Q327">
        <v>500</v>
      </c>
      <c r="R327">
        <v>500</v>
      </c>
      <c r="S327" s="55">
        <v>500</v>
      </c>
      <c r="T327">
        <v>500</v>
      </c>
    </row>
    <row r="328" spans="1:20">
      <c r="A328" s="28" t="s">
        <v>62</v>
      </c>
      <c r="B328">
        <v>500</v>
      </c>
      <c r="C328" s="60">
        <v>0.40549662940356962</v>
      </c>
      <c r="L328" s="1" t="s">
        <v>94</v>
      </c>
      <c r="M328">
        <v>500</v>
      </c>
      <c r="N328">
        <v>500</v>
      </c>
      <c r="O328" s="55">
        <v>500</v>
      </c>
      <c r="Q328">
        <v>500</v>
      </c>
      <c r="R328">
        <v>500</v>
      </c>
      <c r="S328" s="55">
        <v>500</v>
      </c>
      <c r="T328">
        <v>500</v>
      </c>
    </row>
    <row r="329" spans="1:20">
      <c r="A329" s="28" t="s">
        <v>63</v>
      </c>
      <c r="B329">
        <v>500</v>
      </c>
      <c r="C329" s="60">
        <v>0.41133525988547709</v>
      </c>
      <c r="L329" s="1" t="s">
        <v>94</v>
      </c>
      <c r="M329">
        <v>500</v>
      </c>
      <c r="N329">
        <v>500</v>
      </c>
      <c r="O329" s="55">
        <v>500</v>
      </c>
      <c r="Q329">
        <v>500</v>
      </c>
      <c r="R329">
        <v>500</v>
      </c>
      <c r="S329" s="55">
        <v>500</v>
      </c>
      <c r="T329">
        <v>500</v>
      </c>
    </row>
    <row r="330" spans="1:20">
      <c r="A330" s="28" t="s">
        <v>64</v>
      </c>
      <c r="B330">
        <v>870</v>
      </c>
      <c r="C330" s="62">
        <v>0.40622144661470649</v>
      </c>
      <c r="L330" s="1" t="s">
        <v>94</v>
      </c>
      <c r="M330">
        <v>870</v>
      </c>
      <c r="N330">
        <v>870</v>
      </c>
      <c r="O330" s="55">
        <v>870</v>
      </c>
      <c r="Q330">
        <v>870</v>
      </c>
      <c r="R330">
        <v>870</v>
      </c>
      <c r="S330" s="55">
        <v>870</v>
      </c>
      <c r="T330">
        <v>870</v>
      </c>
    </row>
    <row r="331" spans="1:20">
      <c r="A331" s="28" t="s">
        <v>65</v>
      </c>
      <c r="B331">
        <v>870</v>
      </c>
      <c r="C331" s="56">
        <v>0.40877575838813701</v>
      </c>
      <c r="L331" s="1" t="s">
        <v>94</v>
      </c>
      <c r="M331">
        <v>870</v>
      </c>
      <c r="N331">
        <v>870</v>
      </c>
      <c r="O331" s="55">
        <v>870</v>
      </c>
      <c r="Q331">
        <v>870</v>
      </c>
      <c r="R331">
        <v>870</v>
      </c>
      <c r="S331" s="55">
        <v>870</v>
      </c>
      <c r="T331">
        <v>870</v>
      </c>
    </row>
    <row r="332" spans="1:20">
      <c r="A332" s="28" t="s">
        <v>66</v>
      </c>
      <c r="B332">
        <v>500</v>
      </c>
      <c r="C332" s="63">
        <v>0.40879200292791668</v>
      </c>
      <c r="L332" s="1" t="s">
        <v>94</v>
      </c>
      <c r="M332">
        <v>500</v>
      </c>
      <c r="N332">
        <v>500</v>
      </c>
      <c r="O332" s="55">
        <v>500</v>
      </c>
      <c r="Q332">
        <v>500</v>
      </c>
      <c r="R332">
        <v>500</v>
      </c>
      <c r="S332" s="55">
        <v>500</v>
      </c>
      <c r="T332">
        <v>500</v>
      </c>
    </row>
    <row r="333" spans="1:20">
      <c r="A333" s="28" t="s">
        <v>67</v>
      </c>
      <c r="B333">
        <v>500</v>
      </c>
      <c r="C333" s="56">
        <v>0.411736863007788</v>
      </c>
      <c r="L333" s="1" t="s">
        <v>94</v>
      </c>
      <c r="M333">
        <v>500</v>
      </c>
      <c r="N333">
        <v>500</v>
      </c>
      <c r="O333" s="55">
        <v>500</v>
      </c>
      <c r="Q333">
        <v>500</v>
      </c>
      <c r="R333">
        <v>500</v>
      </c>
      <c r="S333" s="55">
        <v>500</v>
      </c>
      <c r="T333">
        <v>500</v>
      </c>
    </row>
    <row r="334" spans="1:20">
      <c r="A334" s="28" t="s">
        <v>68</v>
      </c>
      <c r="B334">
        <v>500</v>
      </c>
      <c r="C334" s="56">
        <v>0.41761283490898332</v>
      </c>
      <c r="L334" s="1" t="s">
        <v>94</v>
      </c>
      <c r="M334">
        <v>500</v>
      </c>
      <c r="N334">
        <v>500</v>
      </c>
      <c r="O334" s="55">
        <v>500</v>
      </c>
      <c r="Q334">
        <v>500</v>
      </c>
      <c r="R334">
        <v>500</v>
      </c>
      <c r="S334" s="55">
        <v>500</v>
      </c>
      <c r="T334">
        <v>500</v>
      </c>
    </row>
    <row r="335" spans="1:20" ht="17.25" customHeight="1">
      <c r="A335" s="28" t="s">
        <v>69</v>
      </c>
      <c r="B335">
        <v>500</v>
      </c>
      <c r="C335" s="64">
        <v>0.41517049158235969</v>
      </c>
      <c r="L335" s="1" t="s">
        <v>94</v>
      </c>
      <c r="M335">
        <v>500</v>
      </c>
      <c r="N335">
        <v>500</v>
      </c>
      <c r="O335" s="55">
        <v>500</v>
      </c>
      <c r="Q335">
        <v>500</v>
      </c>
      <c r="R335">
        <v>500</v>
      </c>
      <c r="S335" s="55">
        <v>500</v>
      </c>
      <c r="T335">
        <v>500</v>
      </c>
    </row>
    <row r="336" spans="1:20">
      <c r="A336" s="28" t="s">
        <v>70</v>
      </c>
      <c r="B336">
        <v>329</v>
      </c>
      <c r="C336" s="65">
        <v>0.37179637678267941</v>
      </c>
      <c r="L336" s="1" t="s">
        <v>94</v>
      </c>
      <c r="M336">
        <v>329</v>
      </c>
      <c r="N336">
        <v>329</v>
      </c>
      <c r="O336" s="55">
        <v>329</v>
      </c>
      <c r="Q336">
        <v>329</v>
      </c>
      <c r="R336">
        <v>329</v>
      </c>
      <c r="S336" s="55">
        <v>329</v>
      </c>
      <c r="T336">
        <v>329</v>
      </c>
    </row>
    <row r="337" spans="1:20">
      <c r="A337" s="28" t="s">
        <v>71</v>
      </c>
      <c r="B337">
        <v>870</v>
      </c>
      <c r="C337" s="66">
        <v>0.40996806523564411</v>
      </c>
      <c r="L337" s="1" t="s">
        <v>94</v>
      </c>
      <c r="M337">
        <v>870</v>
      </c>
      <c r="N337">
        <v>870</v>
      </c>
      <c r="O337" s="55">
        <v>870</v>
      </c>
      <c r="Q337">
        <v>870</v>
      </c>
      <c r="R337">
        <v>870</v>
      </c>
      <c r="S337" s="55">
        <v>870</v>
      </c>
      <c r="T337">
        <v>870</v>
      </c>
    </row>
    <row r="338" spans="1:20">
      <c r="A338" s="28" t="s">
        <v>72</v>
      </c>
      <c r="B338">
        <v>870</v>
      </c>
      <c r="C338" s="63">
        <v>0.41546176115687622</v>
      </c>
      <c r="L338" s="1" t="s">
        <v>94</v>
      </c>
      <c r="M338">
        <v>870</v>
      </c>
      <c r="N338">
        <v>870</v>
      </c>
      <c r="O338" s="55">
        <v>870</v>
      </c>
      <c r="Q338">
        <v>870</v>
      </c>
      <c r="R338">
        <v>870</v>
      </c>
      <c r="S338" s="55">
        <v>870</v>
      </c>
      <c r="T338">
        <v>870</v>
      </c>
    </row>
    <row r="339" spans="1:20">
      <c r="A339" s="28" t="s">
        <v>73</v>
      </c>
      <c r="B339">
        <v>1020</v>
      </c>
      <c r="C339" s="63">
        <v>0.43828009300505433</v>
      </c>
      <c r="L339" s="1" t="s">
        <v>94</v>
      </c>
      <c r="M339">
        <v>1020</v>
      </c>
      <c r="N339">
        <v>1020</v>
      </c>
      <c r="O339" s="55">
        <v>1020</v>
      </c>
      <c r="Q339">
        <v>1020</v>
      </c>
      <c r="R339">
        <v>1020</v>
      </c>
      <c r="S339" s="55">
        <v>1020</v>
      </c>
      <c r="T339">
        <v>1020</v>
      </c>
    </row>
    <row r="340" spans="1:20">
      <c r="A340" s="28" t="s">
        <v>74</v>
      </c>
      <c r="B340">
        <v>340</v>
      </c>
      <c r="C340" s="66">
        <v>0.36382481774305242</v>
      </c>
      <c r="L340" s="1" t="s">
        <v>94</v>
      </c>
      <c r="M340">
        <v>340</v>
      </c>
      <c r="N340">
        <v>340</v>
      </c>
      <c r="O340" s="55">
        <v>340</v>
      </c>
      <c r="Q340">
        <v>340</v>
      </c>
      <c r="R340">
        <v>340</v>
      </c>
      <c r="S340" s="55">
        <v>340</v>
      </c>
      <c r="T340">
        <v>340</v>
      </c>
    </row>
    <row r="341" spans="1:20">
      <c r="A341" s="28" t="s">
        <v>75</v>
      </c>
      <c r="B341">
        <v>1022</v>
      </c>
      <c r="C341" s="63">
        <v>0.41515396954355333</v>
      </c>
      <c r="L341" s="1" t="s">
        <v>94</v>
      </c>
      <c r="M341">
        <v>1022</v>
      </c>
      <c r="N341">
        <v>1022</v>
      </c>
      <c r="O341" s="55">
        <v>1022</v>
      </c>
      <c r="Q341">
        <v>1022</v>
      </c>
      <c r="R341">
        <v>1022</v>
      </c>
      <c r="S341" s="55">
        <v>1022</v>
      </c>
      <c r="T341">
        <v>1022</v>
      </c>
    </row>
    <row r="342" spans="1:20">
      <c r="A342" s="28" t="s">
        <v>76</v>
      </c>
      <c r="B342">
        <v>930</v>
      </c>
      <c r="C342" s="63">
        <v>0.43705154016735981</v>
      </c>
      <c r="L342" s="1" t="s">
        <v>94</v>
      </c>
      <c r="M342">
        <v>930</v>
      </c>
      <c r="N342">
        <v>930</v>
      </c>
      <c r="O342" s="55">
        <v>930</v>
      </c>
      <c r="Q342">
        <v>930</v>
      </c>
      <c r="R342">
        <v>930</v>
      </c>
      <c r="S342" s="55">
        <v>930</v>
      </c>
      <c r="T342">
        <v>930</v>
      </c>
    </row>
    <row r="343" spans="1:20">
      <c r="A343" s="28" t="s">
        <v>77</v>
      </c>
      <c r="B343">
        <v>1050</v>
      </c>
      <c r="C343" s="63">
        <v>0.43705154016738001</v>
      </c>
      <c r="L343" s="1" t="s">
        <v>94</v>
      </c>
      <c r="M343">
        <v>1050</v>
      </c>
      <c r="N343">
        <v>1050</v>
      </c>
      <c r="O343" s="55">
        <v>1050</v>
      </c>
      <c r="Q343">
        <v>1050</v>
      </c>
      <c r="R343">
        <v>1050</v>
      </c>
      <c r="S343" s="55">
        <v>1050</v>
      </c>
      <c r="T343">
        <v>1050</v>
      </c>
    </row>
    <row r="344" spans="1:20">
      <c r="A344" s="28" t="s">
        <v>78</v>
      </c>
      <c r="B344">
        <v>1022</v>
      </c>
      <c r="C344" s="54">
        <v>0.41515396954355333</v>
      </c>
      <c r="L344" s="1" t="s">
        <v>94</v>
      </c>
      <c r="M344">
        <v>1022</v>
      </c>
      <c r="N344">
        <v>1022</v>
      </c>
      <c r="O344" s="55">
        <v>1022</v>
      </c>
      <c r="Q344">
        <v>1022</v>
      </c>
      <c r="R344">
        <v>1022</v>
      </c>
      <c r="S344" s="55">
        <v>1022</v>
      </c>
      <c r="T344">
        <v>1022</v>
      </c>
    </row>
    <row r="345" spans="1:20">
      <c r="A345" s="28" t="s">
        <v>79</v>
      </c>
      <c r="B345">
        <v>1050</v>
      </c>
      <c r="C345" s="56">
        <v>0.43116274511361519</v>
      </c>
      <c r="L345" s="1" t="s">
        <v>94</v>
      </c>
      <c r="M345">
        <v>1050</v>
      </c>
      <c r="N345">
        <v>1050</v>
      </c>
      <c r="O345" s="55">
        <v>1050</v>
      </c>
      <c r="Q345">
        <v>1050</v>
      </c>
      <c r="R345">
        <v>1050</v>
      </c>
      <c r="S345" s="55">
        <v>1050</v>
      </c>
      <c r="T345">
        <v>1050</v>
      </c>
    </row>
    <row r="346" spans="1:20">
      <c r="A346" s="28" t="s">
        <v>80</v>
      </c>
      <c r="B346">
        <v>595</v>
      </c>
      <c r="C346" s="57">
        <v>0.43802008068605508</v>
      </c>
      <c r="L346" s="1" t="s">
        <v>94</v>
      </c>
      <c r="M346">
        <v>595</v>
      </c>
      <c r="N346">
        <v>595</v>
      </c>
      <c r="O346" s="55">
        <v>595</v>
      </c>
      <c r="Q346">
        <v>595</v>
      </c>
      <c r="R346">
        <v>595</v>
      </c>
      <c r="S346" s="55">
        <v>595</v>
      </c>
      <c r="T346">
        <v>595</v>
      </c>
    </row>
    <row r="347" spans="1:20">
      <c r="A347" s="28" t="s">
        <v>81</v>
      </c>
      <c r="B347">
        <v>595</v>
      </c>
      <c r="C347" s="57">
        <v>0.43802008068605508</v>
      </c>
      <c r="L347" s="1" t="s">
        <v>94</v>
      </c>
      <c r="M347">
        <v>595</v>
      </c>
      <c r="N347">
        <v>595</v>
      </c>
      <c r="O347" s="55">
        <v>595</v>
      </c>
      <c r="Q347">
        <v>595</v>
      </c>
      <c r="R347">
        <v>595</v>
      </c>
      <c r="S347" s="55">
        <v>595</v>
      </c>
      <c r="T347">
        <v>595</v>
      </c>
    </row>
    <row r="348" spans="1:20">
      <c r="A348" s="28" t="s">
        <v>82</v>
      </c>
      <c r="B348">
        <v>1019</v>
      </c>
      <c r="C348" s="56">
        <v>0.44136378247913438</v>
      </c>
      <c r="L348" s="1" t="s">
        <v>94</v>
      </c>
      <c r="M348">
        <v>1019</v>
      </c>
      <c r="N348">
        <v>1019</v>
      </c>
      <c r="O348" s="55">
        <v>1019</v>
      </c>
      <c r="Q348">
        <v>1019</v>
      </c>
      <c r="R348">
        <v>1019</v>
      </c>
      <c r="S348" s="55">
        <v>1019</v>
      </c>
      <c r="T348">
        <v>1019</v>
      </c>
    </row>
    <row r="349" spans="1:20" ht="17.25" customHeight="1" thickBot="1">
      <c r="A349" s="47" t="s">
        <v>83</v>
      </c>
      <c r="B349">
        <v>1019</v>
      </c>
      <c r="C349" s="56">
        <v>0.44136378247913438</v>
      </c>
      <c r="L349" s="1" t="s">
        <v>94</v>
      </c>
      <c r="M349">
        <v>1019</v>
      </c>
      <c r="N349">
        <v>1019</v>
      </c>
      <c r="O349" s="55">
        <v>1019</v>
      </c>
      <c r="Q349">
        <v>1019</v>
      </c>
      <c r="R349">
        <v>1019</v>
      </c>
      <c r="S349" s="55">
        <v>1019</v>
      </c>
      <c r="T349">
        <v>1019</v>
      </c>
    </row>
    <row r="350" spans="1:20" ht="17.25" customHeight="1" thickBot="1">
      <c r="A350" s="47" t="s">
        <v>84</v>
      </c>
      <c r="B350">
        <v>1000</v>
      </c>
      <c r="C350" s="54">
        <v>0.44136378247913499</v>
      </c>
      <c r="L350" s="1" t="s">
        <v>94</v>
      </c>
      <c r="M350">
        <v>1000</v>
      </c>
      <c r="N350">
        <v>1000</v>
      </c>
      <c r="O350" s="55">
        <v>1000</v>
      </c>
      <c r="Q350">
        <v>0</v>
      </c>
      <c r="R350">
        <v>0</v>
      </c>
      <c r="S350" s="55">
        <v>0</v>
      </c>
      <c r="T350">
        <v>0</v>
      </c>
    </row>
    <row r="351" spans="1:20" ht="17.25" customHeight="1" thickBot="1">
      <c r="A351" s="47" t="s">
        <v>85</v>
      </c>
      <c r="B351">
        <v>1040</v>
      </c>
      <c r="C351" s="54">
        <v>0.44136378247913299</v>
      </c>
      <c r="L351" s="1" t="s">
        <v>94</v>
      </c>
      <c r="M351">
        <v>1040</v>
      </c>
      <c r="N351">
        <v>1040</v>
      </c>
      <c r="O351" s="55">
        <v>1040</v>
      </c>
      <c r="Q351" s="55">
        <v>0</v>
      </c>
      <c r="R351" s="55">
        <v>0</v>
      </c>
      <c r="S351" s="55">
        <v>0</v>
      </c>
      <c r="T351" s="55">
        <v>0</v>
      </c>
    </row>
    <row r="352" spans="1:20" ht="17.25" customHeight="1" thickBot="1">
      <c r="A352" s="47" t="s">
        <v>86</v>
      </c>
      <c r="B352">
        <v>1040</v>
      </c>
      <c r="C352" s="54">
        <v>0.44136378247913438</v>
      </c>
      <c r="L352" s="1" t="s">
        <v>94</v>
      </c>
      <c r="M352">
        <v>1040</v>
      </c>
      <c r="N352">
        <v>1040</v>
      </c>
      <c r="O352" s="55">
        <v>1040</v>
      </c>
      <c r="Q352" s="55">
        <v>0</v>
      </c>
      <c r="R352" s="55">
        <v>0</v>
      </c>
      <c r="S352" s="55">
        <v>0</v>
      </c>
      <c r="T352" s="55">
        <v>0</v>
      </c>
    </row>
    <row r="353" spans="1:20" ht="17.25" customHeight="1" thickBot="1">
      <c r="A353" s="47" t="s">
        <v>87</v>
      </c>
      <c r="B353">
        <v>1050</v>
      </c>
      <c r="C353" s="54">
        <v>0.44136378247913899</v>
      </c>
      <c r="L353" s="1" t="s">
        <v>94</v>
      </c>
      <c r="M353">
        <v>1050</v>
      </c>
      <c r="N353">
        <v>1050</v>
      </c>
      <c r="O353" s="55">
        <v>1050</v>
      </c>
      <c r="Q353" s="55">
        <v>0</v>
      </c>
      <c r="R353" s="55">
        <v>0</v>
      </c>
      <c r="S353" s="55">
        <v>0</v>
      </c>
      <c r="T353" s="55">
        <v>0</v>
      </c>
    </row>
    <row r="354" spans="1:20" ht="17.25" customHeight="1" thickBot="1">
      <c r="A354" s="47" t="s">
        <v>88</v>
      </c>
      <c r="B354">
        <v>1050</v>
      </c>
      <c r="C354" s="54">
        <v>0.44136378247913</v>
      </c>
      <c r="L354" s="1" t="s">
        <v>94</v>
      </c>
      <c r="M354">
        <v>1050</v>
      </c>
      <c r="N354">
        <v>1050</v>
      </c>
      <c r="O354" s="55">
        <v>1050</v>
      </c>
      <c r="Q354" s="55">
        <v>0</v>
      </c>
      <c r="R354" s="55">
        <v>0</v>
      </c>
      <c r="S354" s="55">
        <v>0</v>
      </c>
      <c r="T354" s="55">
        <v>0</v>
      </c>
    </row>
    <row r="355" spans="1:20" ht="17.25" customHeight="1" thickBot="1">
      <c r="A355" s="47" t="s">
        <v>89</v>
      </c>
      <c r="B355">
        <v>1040</v>
      </c>
      <c r="C355" s="54">
        <v>0.44136378247913099</v>
      </c>
      <c r="L355" s="1" t="s">
        <v>94</v>
      </c>
      <c r="M355">
        <v>1040</v>
      </c>
      <c r="N355">
        <v>1040</v>
      </c>
      <c r="O355" s="55">
        <v>1040</v>
      </c>
      <c r="Q355" s="55">
        <v>0</v>
      </c>
      <c r="R355" s="55">
        <v>0</v>
      </c>
      <c r="S355" s="55">
        <v>0</v>
      </c>
      <c r="T355" s="55">
        <v>0</v>
      </c>
    </row>
    <row r="356" spans="1:20" ht="17.25" customHeight="1" thickBot="1">
      <c r="A356" s="47" t="s">
        <v>90</v>
      </c>
      <c r="B356">
        <v>1040</v>
      </c>
      <c r="C356" s="54">
        <v>0.44136378247913199</v>
      </c>
      <c r="L356" s="1" t="s">
        <v>94</v>
      </c>
      <c r="M356">
        <v>1040</v>
      </c>
      <c r="N356">
        <v>1040</v>
      </c>
      <c r="O356" s="55">
        <v>1040</v>
      </c>
      <c r="Q356" s="55">
        <v>0</v>
      </c>
      <c r="R356" s="55">
        <v>0</v>
      </c>
      <c r="S356" s="55">
        <v>0</v>
      </c>
      <c r="T356" s="55">
        <v>0</v>
      </c>
    </row>
    <row r="357" spans="1:20">
      <c r="A357" s="24" t="s">
        <v>19</v>
      </c>
      <c r="B357">
        <v>0</v>
      </c>
      <c r="C357" s="54">
        <v>0.32744214353946921</v>
      </c>
      <c r="L357" s="1" t="s">
        <v>95</v>
      </c>
      <c r="M357">
        <v>0</v>
      </c>
      <c r="N357">
        <v>0</v>
      </c>
      <c r="O357" s="55">
        <v>0</v>
      </c>
      <c r="Q357">
        <v>0</v>
      </c>
      <c r="R357">
        <v>0</v>
      </c>
      <c r="S357" s="55">
        <v>0</v>
      </c>
      <c r="T357">
        <v>0</v>
      </c>
    </row>
    <row r="358" spans="1:20">
      <c r="A358" s="28" t="s">
        <v>21</v>
      </c>
      <c r="B358">
        <v>0</v>
      </c>
      <c r="C358" s="56">
        <v>0.35282717072350539</v>
      </c>
      <c r="L358" s="1" t="s">
        <v>95</v>
      </c>
      <c r="M358">
        <v>0</v>
      </c>
      <c r="N358">
        <v>0</v>
      </c>
      <c r="O358" s="55">
        <v>0</v>
      </c>
      <c r="Q358">
        <v>0</v>
      </c>
      <c r="R358">
        <v>0</v>
      </c>
      <c r="S358" s="55">
        <v>0</v>
      </c>
      <c r="T358">
        <v>0</v>
      </c>
    </row>
    <row r="359" spans="1:20">
      <c r="A359" s="28" t="s">
        <v>22</v>
      </c>
      <c r="B359">
        <v>0</v>
      </c>
      <c r="C359" s="56">
        <v>0.35286975852779401</v>
      </c>
      <c r="L359" s="1" t="s">
        <v>95</v>
      </c>
      <c r="M359">
        <v>0</v>
      </c>
      <c r="N359">
        <v>0</v>
      </c>
      <c r="O359" s="55">
        <v>0</v>
      </c>
      <c r="Q359">
        <v>0</v>
      </c>
      <c r="R359">
        <v>0</v>
      </c>
      <c r="S359" s="55">
        <v>0</v>
      </c>
      <c r="T359">
        <v>0</v>
      </c>
    </row>
    <row r="360" spans="1:20">
      <c r="A360" s="28" t="s">
        <v>23</v>
      </c>
      <c r="B360">
        <v>0</v>
      </c>
      <c r="C360" s="57">
        <v>0.32988580546373969</v>
      </c>
      <c r="L360" s="1" t="s">
        <v>95</v>
      </c>
      <c r="M360">
        <v>0</v>
      </c>
      <c r="N360">
        <v>0</v>
      </c>
      <c r="O360" s="55">
        <v>0</v>
      </c>
      <c r="Q360">
        <v>0</v>
      </c>
      <c r="R360">
        <v>0</v>
      </c>
      <c r="S360" s="55">
        <v>0</v>
      </c>
      <c r="T360">
        <v>0</v>
      </c>
    </row>
    <row r="361" spans="1:20">
      <c r="A361" s="28" t="s">
        <v>24</v>
      </c>
      <c r="B361">
        <v>0</v>
      </c>
      <c r="C361" s="58">
        <v>0.32632870228445671</v>
      </c>
      <c r="L361" s="1" t="s">
        <v>95</v>
      </c>
      <c r="M361">
        <v>0</v>
      </c>
      <c r="N361">
        <v>0</v>
      </c>
      <c r="O361" s="55">
        <v>0</v>
      </c>
      <c r="Q361">
        <v>0</v>
      </c>
      <c r="R361">
        <v>0</v>
      </c>
      <c r="S361" s="55">
        <v>0</v>
      </c>
      <c r="T361">
        <v>0</v>
      </c>
    </row>
    <row r="362" spans="1:20">
      <c r="A362" s="28" t="s">
        <v>25</v>
      </c>
      <c r="B362">
        <v>0</v>
      </c>
      <c r="C362" s="58">
        <v>0.32837855343706779</v>
      </c>
      <c r="L362" s="1" t="s">
        <v>95</v>
      </c>
      <c r="M362">
        <v>0</v>
      </c>
      <c r="N362">
        <v>0</v>
      </c>
      <c r="O362" s="55">
        <v>0</v>
      </c>
      <c r="Q362">
        <v>0</v>
      </c>
      <c r="R362">
        <v>0</v>
      </c>
      <c r="S362" s="55">
        <v>0</v>
      </c>
      <c r="T362">
        <v>0</v>
      </c>
    </row>
    <row r="363" spans="1:20">
      <c r="A363" s="28" t="s">
        <v>26</v>
      </c>
      <c r="B363">
        <v>0</v>
      </c>
      <c r="C363" s="56">
        <v>0.38224005341734901</v>
      </c>
      <c r="L363" s="1" t="s">
        <v>95</v>
      </c>
      <c r="M363">
        <v>0</v>
      </c>
      <c r="N363">
        <v>0</v>
      </c>
      <c r="O363" s="55">
        <v>0</v>
      </c>
      <c r="Q363">
        <v>0</v>
      </c>
      <c r="R363">
        <v>0</v>
      </c>
      <c r="S363" s="55">
        <v>0</v>
      </c>
      <c r="T363">
        <v>0</v>
      </c>
    </row>
    <row r="364" spans="1:20" ht="17.25" customHeight="1">
      <c r="A364" s="28" t="s">
        <v>27</v>
      </c>
      <c r="B364">
        <v>0</v>
      </c>
      <c r="C364" s="59">
        <v>0.38510068208808912</v>
      </c>
      <c r="L364" s="1" t="s">
        <v>95</v>
      </c>
      <c r="M364">
        <v>0</v>
      </c>
      <c r="N364">
        <v>0</v>
      </c>
      <c r="O364" s="55">
        <v>0</v>
      </c>
      <c r="Q364">
        <v>0</v>
      </c>
      <c r="R364">
        <v>0</v>
      </c>
      <c r="S364" s="55">
        <v>0</v>
      </c>
      <c r="T364">
        <v>0</v>
      </c>
    </row>
    <row r="365" spans="1:20">
      <c r="A365" s="28" t="s">
        <v>28</v>
      </c>
      <c r="B365">
        <v>0</v>
      </c>
      <c r="C365" s="60">
        <v>0.38144200717835708</v>
      </c>
      <c r="L365" s="1" t="s">
        <v>95</v>
      </c>
      <c r="M365">
        <v>0</v>
      </c>
      <c r="N365">
        <v>0</v>
      </c>
      <c r="O365" s="55">
        <v>0</v>
      </c>
      <c r="Q365">
        <v>0</v>
      </c>
      <c r="R365">
        <v>0</v>
      </c>
      <c r="S365" s="55">
        <v>0</v>
      </c>
      <c r="T365">
        <v>0</v>
      </c>
    </row>
    <row r="366" spans="1:20">
      <c r="A366" s="28" t="s">
        <v>29</v>
      </c>
      <c r="B366">
        <v>0</v>
      </c>
      <c r="C366" s="60">
        <v>0.38525445146579662</v>
      </c>
      <c r="L366" s="1" t="s">
        <v>95</v>
      </c>
      <c r="M366">
        <v>0</v>
      </c>
      <c r="N366">
        <v>0</v>
      </c>
      <c r="O366" s="55">
        <v>0</v>
      </c>
      <c r="Q366">
        <v>0</v>
      </c>
      <c r="R366">
        <v>0</v>
      </c>
      <c r="S366" s="55">
        <v>0</v>
      </c>
      <c r="T366">
        <v>0</v>
      </c>
    </row>
    <row r="367" spans="1:20">
      <c r="A367" s="28" t="s">
        <v>30</v>
      </c>
      <c r="B367">
        <v>0</v>
      </c>
      <c r="C367" s="60">
        <v>0.38333247232105538</v>
      </c>
      <c r="L367" s="1" t="s">
        <v>95</v>
      </c>
      <c r="M367">
        <v>0</v>
      </c>
      <c r="N367">
        <v>0</v>
      </c>
      <c r="O367" s="55">
        <v>0</v>
      </c>
      <c r="Q367">
        <v>0</v>
      </c>
      <c r="R367">
        <v>0</v>
      </c>
      <c r="S367" s="55">
        <v>0</v>
      </c>
      <c r="T367">
        <v>0</v>
      </c>
    </row>
    <row r="368" spans="1:20" ht="17.25" customHeight="1">
      <c r="A368" s="28" t="s">
        <v>31</v>
      </c>
      <c r="B368">
        <v>0</v>
      </c>
      <c r="C368" s="61">
        <v>0.39287758009433738</v>
      </c>
      <c r="L368" s="1" t="s">
        <v>95</v>
      </c>
      <c r="M368">
        <v>0</v>
      </c>
      <c r="N368">
        <v>0</v>
      </c>
      <c r="O368" s="55">
        <v>0</v>
      </c>
      <c r="Q368">
        <v>0</v>
      </c>
      <c r="R368">
        <v>0</v>
      </c>
      <c r="S368" s="55">
        <v>0</v>
      </c>
      <c r="T368">
        <v>500</v>
      </c>
    </row>
    <row r="369" spans="1:20" ht="17.25" customHeight="1">
      <c r="A369" s="28" t="s">
        <v>32</v>
      </c>
      <c r="B369">
        <v>0</v>
      </c>
      <c r="C369" s="61">
        <v>0.39335518226827731</v>
      </c>
      <c r="L369" s="1" t="s">
        <v>95</v>
      </c>
      <c r="M369">
        <v>0</v>
      </c>
      <c r="N369">
        <v>0</v>
      </c>
      <c r="O369" s="55">
        <v>0</v>
      </c>
      <c r="Q369">
        <v>0</v>
      </c>
      <c r="R369">
        <v>0</v>
      </c>
      <c r="S369" s="55">
        <v>0</v>
      </c>
      <c r="T369">
        <v>500</v>
      </c>
    </row>
    <row r="370" spans="1:20">
      <c r="A370" s="28" t="s">
        <v>33</v>
      </c>
      <c r="B370">
        <v>0</v>
      </c>
      <c r="C370" s="56">
        <v>0.39564104229829211</v>
      </c>
      <c r="L370" s="1" t="s">
        <v>95</v>
      </c>
      <c r="M370">
        <v>0</v>
      </c>
      <c r="N370">
        <v>0</v>
      </c>
      <c r="O370" s="55">
        <v>0</v>
      </c>
      <c r="Q370">
        <v>0</v>
      </c>
      <c r="R370">
        <v>0</v>
      </c>
      <c r="S370" s="55">
        <v>0</v>
      </c>
      <c r="T370">
        <v>500</v>
      </c>
    </row>
    <row r="371" spans="1:20">
      <c r="A371" s="28" t="s">
        <v>34</v>
      </c>
      <c r="B371">
        <v>0</v>
      </c>
      <c r="C371" s="56">
        <v>0.38258826992594502</v>
      </c>
      <c r="L371" s="1" t="s">
        <v>95</v>
      </c>
      <c r="M371">
        <v>0</v>
      </c>
      <c r="N371">
        <v>0</v>
      </c>
      <c r="O371" s="55">
        <v>0</v>
      </c>
      <c r="Q371">
        <v>0</v>
      </c>
      <c r="R371">
        <v>0</v>
      </c>
      <c r="S371" s="55">
        <v>0</v>
      </c>
      <c r="T371">
        <v>0</v>
      </c>
    </row>
    <row r="372" spans="1:20" ht="17.25" customHeight="1">
      <c r="A372" s="28" t="s">
        <v>35</v>
      </c>
      <c r="B372">
        <v>0</v>
      </c>
      <c r="C372" s="61">
        <v>0.39727915811025138</v>
      </c>
      <c r="L372" s="1" t="s">
        <v>95</v>
      </c>
      <c r="M372">
        <v>0</v>
      </c>
      <c r="N372">
        <v>0</v>
      </c>
      <c r="O372" s="55">
        <v>0</v>
      </c>
      <c r="Q372">
        <v>0</v>
      </c>
      <c r="R372">
        <v>0</v>
      </c>
      <c r="S372" s="55">
        <v>0</v>
      </c>
      <c r="T372">
        <v>500</v>
      </c>
    </row>
    <row r="373" spans="1:20">
      <c r="A373" s="28" t="s">
        <v>36</v>
      </c>
      <c r="B373">
        <v>0</v>
      </c>
      <c r="C373" s="56">
        <v>0.39481460088923309</v>
      </c>
      <c r="L373" s="1" t="s">
        <v>95</v>
      </c>
      <c r="M373">
        <v>0</v>
      </c>
      <c r="N373">
        <v>0</v>
      </c>
      <c r="O373" s="55">
        <v>0</v>
      </c>
      <c r="Q373">
        <v>0</v>
      </c>
      <c r="R373">
        <v>0</v>
      </c>
      <c r="S373" s="55">
        <v>0</v>
      </c>
      <c r="T373">
        <v>0</v>
      </c>
    </row>
    <row r="374" spans="1:20">
      <c r="A374" s="28" t="s">
        <v>37</v>
      </c>
      <c r="B374">
        <v>0</v>
      </c>
      <c r="C374" s="56">
        <v>0.39535366180689779</v>
      </c>
      <c r="L374" s="1" t="s">
        <v>95</v>
      </c>
      <c r="M374">
        <v>0</v>
      </c>
      <c r="N374">
        <v>0</v>
      </c>
      <c r="O374" s="55">
        <v>0</v>
      </c>
      <c r="Q374">
        <v>0</v>
      </c>
      <c r="R374">
        <v>0</v>
      </c>
      <c r="S374" s="55">
        <v>0</v>
      </c>
      <c r="T374">
        <v>0</v>
      </c>
    </row>
    <row r="375" spans="1:20">
      <c r="A375" s="28" t="s">
        <v>38</v>
      </c>
      <c r="B375">
        <v>0</v>
      </c>
      <c r="C375" s="60">
        <v>0.39055558094520049</v>
      </c>
      <c r="L375" s="1" t="s">
        <v>95</v>
      </c>
      <c r="M375">
        <v>0</v>
      </c>
      <c r="N375">
        <v>0</v>
      </c>
      <c r="O375" s="55">
        <v>500</v>
      </c>
      <c r="Q375">
        <v>0</v>
      </c>
      <c r="R375">
        <v>0</v>
      </c>
      <c r="S375" s="55">
        <v>500</v>
      </c>
      <c r="T375">
        <v>500</v>
      </c>
    </row>
    <row r="376" spans="1:20">
      <c r="A376" s="28" t="s">
        <v>39</v>
      </c>
      <c r="B376">
        <v>0</v>
      </c>
      <c r="C376" s="60">
        <v>0.39158441311612108</v>
      </c>
      <c r="L376" s="1" t="s">
        <v>95</v>
      </c>
      <c r="M376">
        <v>0</v>
      </c>
      <c r="N376">
        <v>0</v>
      </c>
      <c r="O376" s="55">
        <v>500</v>
      </c>
      <c r="Q376">
        <v>0</v>
      </c>
      <c r="R376">
        <v>0</v>
      </c>
      <c r="S376" s="55">
        <v>500</v>
      </c>
      <c r="T376">
        <v>500</v>
      </c>
    </row>
    <row r="377" spans="1:20">
      <c r="A377" s="28" t="s">
        <v>40</v>
      </c>
      <c r="B377">
        <v>0</v>
      </c>
      <c r="C377" s="60">
        <v>0.39233949472247948</v>
      </c>
      <c r="L377" s="1" t="s">
        <v>95</v>
      </c>
      <c r="M377">
        <v>0</v>
      </c>
      <c r="N377">
        <v>0</v>
      </c>
      <c r="O377" s="55">
        <v>500</v>
      </c>
      <c r="Q377">
        <v>0</v>
      </c>
      <c r="R377">
        <v>0</v>
      </c>
      <c r="S377" s="55">
        <v>500</v>
      </c>
      <c r="T377">
        <v>500</v>
      </c>
    </row>
    <row r="378" spans="1:20">
      <c r="A378" s="28" t="s">
        <v>41</v>
      </c>
      <c r="B378">
        <v>0</v>
      </c>
      <c r="C378" s="56">
        <v>0.39339571374400972</v>
      </c>
      <c r="L378" s="1" t="s">
        <v>95</v>
      </c>
      <c r="M378">
        <v>0</v>
      </c>
      <c r="N378">
        <v>0</v>
      </c>
      <c r="O378" s="55">
        <v>500</v>
      </c>
      <c r="Q378">
        <v>0</v>
      </c>
      <c r="R378">
        <v>0</v>
      </c>
      <c r="S378" s="55">
        <v>500</v>
      </c>
      <c r="T378">
        <v>500</v>
      </c>
    </row>
    <row r="379" spans="1:20">
      <c r="A379" s="28" t="s">
        <v>42</v>
      </c>
      <c r="B379">
        <v>0</v>
      </c>
      <c r="C379" s="56">
        <v>0.39385657747537162</v>
      </c>
      <c r="L379" s="1" t="s">
        <v>95</v>
      </c>
      <c r="M379">
        <v>0</v>
      </c>
      <c r="N379">
        <v>0</v>
      </c>
      <c r="O379" s="55">
        <v>500</v>
      </c>
      <c r="Q379">
        <v>0</v>
      </c>
      <c r="R379">
        <v>0</v>
      </c>
      <c r="S379" s="55">
        <v>500</v>
      </c>
      <c r="T379">
        <v>500</v>
      </c>
    </row>
    <row r="380" spans="1:20">
      <c r="A380" s="28" t="s">
        <v>43</v>
      </c>
      <c r="B380">
        <v>0</v>
      </c>
      <c r="C380" s="56">
        <v>0.39417858692276908</v>
      </c>
      <c r="L380" s="1" t="s">
        <v>95</v>
      </c>
      <c r="M380">
        <v>0</v>
      </c>
      <c r="N380">
        <v>0</v>
      </c>
      <c r="O380" s="55">
        <v>500</v>
      </c>
      <c r="Q380">
        <v>0</v>
      </c>
      <c r="R380">
        <v>0</v>
      </c>
      <c r="S380" s="55">
        <v>500</v>
      </c>
      <c r="T380">
        <v>500</v>
      </c>
    </row>
    <row r="381" spans="1:20">
      <c r="A381" s="28" t="s">
        <v>44</v>
      </c>
      <c r="B381">
        <v>0</v>
      </c>
      <c r="C381" s="58">
        <v>0.37377857663531627</v>
      </c>
      <c r="L381" s="1" t="s">
        <v>95</v>
      </c>
      <c r="M381">
        <v>0</v>
      </c>
      <c r="N381">
        <v>0</v>
      </c>
      <c r="O381" s="55">
        <v>200</v>
      </c>
      <c r="Q381">
        <v>0</v>
      </c>
      <c r="R381">
        <v>0</v>
      </c>
      <c r="S381" s="55">
        <v>200</v>
      </c>
      <c r="T381">
        <v>200</v>
      </c>
    </row>
    <row r="382" spans="1:20">
      <c r="A382" s="28" t="s">
        <v>45</v>
      </c>
      <c r="B382">
        <v>0</v>
      </c>
      <c r="C382" s="56">
        <v>0.39156477609376328</v>
      </c>
      <c r="L382" s="1" t="s">
        <v>95</v>
      </c>
      <c r="M382">
        <v>0</v>
      </c>
      <c r="N382">
        <v>0</v>
      </c>
      <c r="O382" s="55">
        <v>500</v>
      </c>
      <c r="Q382">
        <v>0</v>
      </c>
      <c r="R382">
        <v>0</v>
      </c>
      <c r="S382" s="55">
        <v>500</v>
      </c>
      <c r="T382">
        <v>500</v>
      </c>
    </row>
    <row r="383" spans="1:20">
      <c r="A383" s="28" t="s">
        <v>46</v>
      </c>
      <c r="B383">
        <v>0</v>
      </c>
      <c r="C383" s="56">
        <v>0.39745860494279472</v>
      </c>
      <c r="L383" s="1" t="s">
        <v>95</v>
      </c>
      <c r="M383">
        <v>0</v>
      </c>
      <c r="N383">
        <v>0</v>
      </c>
      <c r="O383" s="55">
        <v>500</v>
      </c>
      <c r="Q383">
        <v>0</v>
      </c>
      <c r="R383">
        <v>0</v>
      </c>
      <c r="S383" s="55">
        <v>500</v>
      </c>
      <c r="T383">
        <v>500</v>
      </c>
    </row>
    <row r="384" spans="1:20">
      <c r="A384" s="28" t="s">
        <v>47</v>
      </c>
      <c r="B384">
        <v>0</v>
      </c>
      <c r="C384" s="58">
        <v>0.37834591197110129</v>
      </c>
      <c r="L384" s="1" t="s">
        <v>95</v>
      </c>
      <c r="M384">
        <v>0</v>
      </c>
      <c r="N384">
        <v>0</v>
      </c>
      <c r="O384" s="55">
        <v>200</v>
      </c>
      <c r="Q384">
        <v>0</v>
      </c>
      <c r="R384">
        <v>0</v>
      </c>
      <c r="S384" s="55">
        <v>200</v>
      </c>
      <c r="T384">
        <v>200</v>
      </c>
    </row>
    <row r="385" spans="1:20">
      <c r="A385" s="28" t="s">
        <v>48</v>
      </c>
      <c r="B385">
        <v>0</v>
      </c>
      <c r="C385" s="56">
        <v>0.39190221280047183</v>
      </c>
      <c r="L385" s="1" t="s">
        <v>95</v>
      </c>
      <c r="M385">
        <v>0</v>
      </c>
      <c r="N385">
        <v>0</v>
      </c>
      <c r="O385" s="55">
        <v>500</v>
      </c>
      <c r="Q385">
        <v>0</v>
      </c>
      <c r="R385">
        <v>0</v>
      </c>
      <c r="S385" s="55">
        <v>500</v>
      </c>
      <c r="T385">
        <v>500</v>
      </c>
    </row>
    <row r="386" spans="1:20">
      <c r="A386" s="28" t="s">
        <v>49</v>
      </c>
      <c r="B386">
        <v>0</v>
      </c>
      <c r="C386" s="56">
        <v>0.39211512867854331</v>
      </c>
      <c r="L386" s="1" t="s">
        <v>95</v>
      </c>
      <c r="M386">
        <v>0</v>
      </c>
      <c r="N386">
        <v>0</v>
      </c>
      <c r="O386" s="55">
        <v>500</v>
      </c>
      <c r="Q386">
        <v>0</v>
      </c>
      <c r="R386">
        <v>0</v>
      </c>
      <c r="S386" s="55">
        <v>500</v>
      </c>
      <c r="T386">
        <v>500</v>
      </c>
    </row>
    <row r="387" spans="1:20">
      <c r="A387" s="28" t="s">
        <v>50</v>
      </c>
      <c r="B387">
        <v>0</v>
      </c>
      <c r="C387" s="56">
        <v>0.38081335430461261</v>
      </c>
      <c r="L387" s="1" t="s">
        <v>95</v>
      </c>
      <c r="M387">
        <v>0</v>
      </c>
      <c r="N387">
        <v>0</v>
      </c>
      <c r="O387" s="55">
        <v>500</v>
      </c>
      <c r="Q387">
        <v>0</v>
      </c>
      <c r="R387">
        <v>0</v>
      </c>
      <c r="S387" s="55">
        <v>500</v>
      </c>
      <c r="T387">
        <v>500</v>
      </c>
    </row>
    <row r="388" spans="1:20" ht="17.25" customHeight="1">
      <c r="A388" s="28" t="s">
        <v>51</v>
      </c>
      <c r="B388">
        <v>0</v>
      </c>
      <c r="C388" s="61">
        <v>0.39397022198432652</v>
      </c>
      <c r="L388" s="1" t="s">
        <v>95</v>
      </c>
      <c r="M388">
        <v>0</v>
      </c>
      <c r="N388">
        <v>0</v>
      </c>
      <c r="O388" s="55">
        <v>500</v>
      </c>
      <c r="Q388">
        <v>0</v>
      </c>
      <c r="R388">
        <v>0</v>
      </c>
      <c r="S388" s="55">
        <v>500</v>
      </c>
      <c r="T388">
        <v>500</v>
      </c>
    </row>
    <row r="389" spans="1:20">
      <c r="A389" s="28" t="s">
        <v>52</v>
      </c>
      <c r="B389">
        <v>0</v>
      </c>
      <c r="C389" s="56">
        <v>0.3901994975148802</v>
      </c>
      <c r="L389" s="1" t="s">
        <v>95</v>
      </c>
      <c r="M389">
        <v>0</v>
      </c>
      <c r="N389">
        <v>500</v>
      </c>
      <c r="O389" s="55">
        <v>500</v>
      </c>
      <c r="Q389">
        <v>0</v>
      </c>
      <c r="R389">
        <v>500</v>
      </c>
      <c r="S389" s="55">
        <v>500</v>
      </c>
      <c r="T389">
        <v>500</v>
      </c>
    </row>
    <row r="390" spans="1:20">
      <c r="A390" s="28" t="s">
        <v>53</v>
      </c>
      <c r="B390">
        <v>0</v>
      </c>
      <c r="C390" s="56">
        <v>0.39128430516784551</v>
      </c>
      <c r="L390" s="1" t="s">
        <v>95</v>
      </c>
      <c r="M390">
        <v>0</v>
      </c>
      <c r="N390">
        <v>500</v>
      </c>
      <c r="O390" s="55">
        <v>500</v>
      </c>
      <c r="Q390">
        <v>0</v>
      </c>
      <c r="R390">
        <v>500</v>
      </c>
      <c r="S390" s="55">
        <v>500</v>
      </c>
      <c r="T390">
        <v>500</v>
      </c>
    </row>
    <row r="391" spans="1:20">
      <c r="A391" s="28" t="s">
        <v>54</v>
      </c>
      <c r="B391">
        <v>0</v>
      </c>
      <c r="C391" s="56">
        <v>0.39439594690988827</v>
      </c>
      <c r="L391" s="1" t="s">
        <v>95</v>
      </c>
      <c r="M391">
        <v>0</v>
      </c>
      <c r="N391">
        <v>500</v>
      </c>
      <c r="O391" s="55">
        <v>500</v>
      </c>
      <c r="Q391">
        <v>0</v>
      </c>
      <c r="R391">
        <v>500</v>
      </c>
      <c r="S391" s="55">
        <v>500</v>
      </c>
      <c r="T391">
        <v>500</v>
      </c>
    </row>
    <row r="392" spans="1:20">
      <c r="A392" s="28" t="s">
        <v>55</v>
      </c>
      <c r="B392">
        <v>0</v>
      </c>
      <c r="C392" s="56">
        <v>0.404840487147345</v>
      </c>
      <c r="L392" s="1" t="s">
        <v>95</v>
      </c>
      <c r="M392">
        <v>0</v>
      </c>
      <c r="N392">
        <v>500</v>
      </c>
      <c r="O392" s="55">
        <v>500</v>
      </c>
      <c r="Q392">
        <v>0</v>
      </c>
      <c r="R392">
        <v>500</v>
      </c>
      <c r="S392" s="55">
        <v>500</v>
      </c>
      <c r="T392">
        <v>500</v>
      </c>
    </row>
    <row r="393" spans="1:20">
      <c r="A393" s="28" t="s">
        <v>56</v>
      </c>
      <c r="B393">
        <v>0</v>
      </c>
      <c r="C393" s="56">
        <v>0.40262546141046118</v>
      </c>
      <c r="L393" s="1" t="s">
        <v>95</v>
      </c>
      <c r="M393">
        <v>0</v>
      </c>
      <c r="N393">
        <v>800</v>
      </c>
      <c r="O393" s="55">
        <v>800</v>
      </c>
      <c r="Q393">
        <v>0</v>
      </c>
      <c r="R393">
        <v>800</v>
      </c>
      <c r="S393" s="55">
        <v>800</v>
      </c>
      <c r="T393">
        <v>800</v>
      </c>
    </row>
    <row r="394" spans="1:20">
      <c r="A394" s="28" t="s">
        <v>57</v>
      </c>
      <c r="B394">
        <v>0</v>
      </c>
      <c r="C394" s="56">
        <v>0.40310052856996231</v>
      </c>
      <c r="L394" s="1" t="s">
        <v>95</v>
      </c>
      <c r="M394">
        <v>0</v>
      </c>
      <c r="N394">
        <v>800</v>
      </c>
      <c r="O394" s="55">
        <v>800</v>
      </c>
      <c r="Q394">
        <v>0</v>
      </c>
      <c r="R394">
        <v>800</v>
      </c>
      <c r="S394" s="55">
        <v>800</v>
      </c>
      <c r="T394">
        <v>800</v>
      </c>
    </row>
    <row r="395" spans="1:20">
      <c r="A395" s="28" t="s">
        <v>58</v>
      </c>
      <c r="B395">
        <v>0</v>
      </c>
      <c r="C395" s="56">
        <v>0.40457163234864901</v>
      </c>
      <c r="L395" s="1" t="s">
        <v>95</v>
      </c>
      <c r="M395">
        <v>0</v>
      </c>
      <c r="N395">
        <v>500</v>
      </c>
      <c r="O395" s="55">
        <v>500</v>
      </c>
      <c r="Q395">
        <v>0</v>
      </c>
      <c r="R395">
        <v>500</v>
      </c>
      <c r="S395" s="55">
        <v>500</v>
      </c>
      <c r="T395">
        <v>500</v>
      </c>
    </row>
    <row r="396" spans="1:20">
      <c r="A396" s="28" t="s">
        <v>59</v>
      </c>
      <c r="B396">
        <v>500</v>
      </c>
      <c r="C396" s="56">
        <v>0.40497809624166953</v>
      </c>
      <c r="L396" s="1" t="s">
        <v>95</v>
      </c>
      <c r="M396">
        <v>500</v>
      </c>
      <c r="N396">
        <v>500</v>
      </c>
      <c r="O396" s="55">
        <v>500</v>
      </c>
      <c r="Q396">
        <v>500</v>
      </c>
      <c r="R396">
        <v>500</v>
      </c>
      <c r="S396" s="55">
        <v>500</v>
      </c>
      <c r="T396">
        <v>500</v>
      </c>
    </row>
    <row r="397" spans="1:20">
      <c r="A397" s="28" t="s">
        <v>60</v>
      </c>
      <c r="B397">
        <v>500</v>
      </c>
      <c r="C397" s="56">
        <v>0.40245093593353221</v>
      </c>
      <c r="L397" s="1" t="s">
        <v>95</v>
      </c>
      <c r="M397">
        <v>500</v>
      </c>
      <c r="N397">
        <v>500</v>
      </c>
      <c r="O397" s="55">
        <v>500</v>
      </c>
      <c r="Q397">
        <v>500</v>
      </c>
      <c r="R397">
        <v>500</v>
      </c>
      <c r="S397" s="55">
        <v>500</v>
      </c>
      <c r="T397">
        <v>500</v>
      </c>
    </row>
    <row r="398" spans="1:20">
      <c r="A398" s="28" t="s">
        <v>61</v>
      </c>
      <c r="B398">
        <v>500</v>
      </c>
      <c r="C398" s="56">
        <v>0.40481556089024212</v>
      </c>
      <c r="L398" s="1" t="s">
        <v>95</v>
      </c>
      <c r="M398">
        <v>500</v>
      </c>
      <c r="N398">
        <v>500</v>
      </c>
      <c r="O398" s="55">
        <v>500</v>
      </c>
      <c r="Q398">
        <v>500</v>
      </c>
      <c r="R398">
        <v>500</v>
      </c>
      <c r="S398" s="55">
        <v>500</v>
      </c>
      <c r="T398">
        <v>500</v>
      </c>
    </row>
    <row r="399" spans="1:20">
      <c r="A399" s="28" t="s">
        <v>62</v>
      </c>
      <c r="B399">
        <v>500</v>
      </c>
      <c r="C399" s="60">
        <v>0.40549662940356962</v>
      </c>
      <c r="L399" s="1" t="s">
        <v>95</v>
      </c>
      <c r="M399">
        <v>500</v>
      </c>
      <c r="N399">
        <v>500</v>
      </c>
      <c r="O399" s="55">
        <v>500</v>
      </c>
      <c r="Q399">
        <v>500</v>
      </c>
      <c r="R399">
        <v>500</v>
      </c>
      <c r="S399" s="55">
        <v>500</v>
      </c>
      <c r="T399">
        <v>500</v>
      </c>
    </row>
    <row r="400" spans="1:20">
      <c r="A400" s="28" t="s">
        <v>63</v>
      </c>
      <c r="B400">
        <v>500</v>
      </c>
      <c r="C400" s="60">
        <v>0.41133525988547709</v>
      </c>
      <c r="L400" s="1" t="s">
        <v>95</v>
      </c>
      <c r="M400">
        <v>500</v>
      </c>
      <c r="N400">
        <v>500</v>
      </c>
      <c r="O400" s="55">
        <v>500</v>
      </c>
      <c r="Q400">
        <v>500</v>
      </c>
      <c r="R400">
        <v>500</v>
      </c>
      <c r="S400" s="55">
        <v>500</v>
      </c>
      <c r="T400">
        <v>500</v>
      </c>
    </row>
    <row r="401" spans="1:20">
      <c r="A401" s="28" t="s">
        <v>64</v>
      </c>
      <c r="B401">
        <v>870</v>
      </c>
      <c r="C401" s="62">
        <v>0.40622144661470649</v>
      </c>
      <c r="L401" s="1" t="s">
        <v>95</v>
      </c>
      <c r="M401">
        <v>870</v>
      </c>
      <c r="N401">
        <v>870</v>
      </c>
      <c r="O401" s="55">
        <v>870</v>
      </c>
      <c r="Q401">
        <v>870</v>
      </c>
      <c r="R401">
        <v>870</v>
      </c>
      <c r="S401" s="55">
        <v>870</v>
      </c>
      <c r="T401">
        <v>870</v>
      </c>
    </row>
    <row r="402" spans="1:20">
      <c r="A402" s="28" t="s">
        <v>65</v>
      </c>
      <c r="B402">
        <v>870</v>
      </c>
      <c r="C402" s="56">
        <v>0.40877575838813701</v>
      </c>
      <c r="L402" s="1" t="s">
        <v>95</v>
      </c>
      <c r="M402">
        <v>870</v>
      </c>
      <c r="N402">
        <v>870</v>
      </c>
      <c r="O402" s="55">
        <v>870</v>
      </c>
      <c r="Q402">
        <v>870</v>
      </c>
      <c r="R402">
        <v>870</v>
      </c>
      <c r="S402" s="55">
        <v>870</v>
      </c>
      <c r="T402">
        <v>870</v>
      </c>
    </row>
    <row r="403" spans="1:20">
      <c r="A403" s="28" t="s">
        <v>66</v>
      </c>
      <c r="B403">
        <v>500</v>
      </c>
      <c r="C403" s="63">
        <v>0.40879200292791668</v>
      </c>
      <c r="L403" s="1" t="s">
        <v>95</v>
      </c>
      <c r="M403">
        <v>500</v>
      </c>
      <c r="N403">
        <v>500</v>
      </c>
      <c r="O403" s="55">
        <v>500</v>
      </c>
      <c r="Q403">
        <v>500</v>
      </c>
      <c r="R403">
        <v>500</v>
      </c>
      <c r="S403" s="55">
        <v>500</v>
      </c>
      <c r="T403">
        <v>500</v>
      </c>
    </row>
    <row r="404" spans="1:20">
      <c r="A404" s="28" t="s">
        <v>67</v>
      </c>
      <c r="B404">
        <v>500</v>
      </c>
      <c r="C404" s="56">
        <v>0.411736863007788</v>
      </c>
      <c r="L404" s="1" t="s">
        <v>95</v>
      </c>
      <c r="M404">
        <v>500</v>
      </c>
      <c r="N404">
        <v>500</v>
      </c>
      <c r="O404" s="55">
        <v>500</v>
      </c>
      <c r="Q404">
        <v>500</v>
      </c>
      <c r="R404">
        <v>500</v>
      </c>
      <c r="S404" s="55">
        <v>500</v>
      </c>
      <c r="T404">
        <v>500</v>
      </c>
    </row>
    <row r="405" spans="1:20">
      <c r="A405" s="28" t="s">
        <v>68</v>
      </c>
      <c r="B405">
        <v>500</v>
      </c>
      <c r="C405" s="56">
        <v>0.41761283490898332</v>
      </c>
      <c r="L405" s="1" t="s">
        <v>95</v>
      </c>
      <c r="M405">
        <v>500</v>
      </c>
      <c r="N405">
        <v>500</v>
      </c>
      <c r="O405" s="55">
        <v>500</v>
      </c>
      <c r="Q405">
        <v>500</v>
      </c>
      <c r="R405">
        <v>500</v>
      </c>
      <c r="S405" s="55">
        <v>500</v>
      </c>
      <c r="T405">
        <v>500</v>
      </c>
    </row>
    <row r="406" spans="1:20" ht="17.25" customHeight="1">
      <c r="A406" s="28" t="s">
        <v>69</v>
      </c>
      <c r="B406">
        <v>500</v>
      </c>
      <c r="C406" s="64">
        <v>0.41517049158235969</v>
      </c>
      <c r="L406" s="1" t="s">
        <v>95</v>
      </c>
      <c r="M406">
        <v>500</v>
      </c>
      <c r="N406">
        <v>500</v>
      </c>
      <c r="O406" s="55">
        <v>500</v>
      </c>
      <c r="Q406">
        <v>500</v>
      </c>
      <c r="R406">
        <v>500</v>
      </c>
      <c r="S406" s="55">
        <v>500</v>
      </c>
      <c r="T406">
        <v>500</v>
      </c>
    </row>
    <row r="407" spans="1:20">
      <c r="A407" s="28" t="s">
        <v>70</v>
      </c>
      <c r="B407">
        <v>329</v>
      </c>
      <c r="C407" s="65">
        <v>0.37179637678267941</v>
      </c>
      <c r="L407" s="1" t="s">
        <v>95</v>
      </c>
      <c r="M407">
        <v>329</v>
      </c>
      <c r="N407">
        <v>329</v>
      </c>
      <c r="O407" s="55">
        <v>329</v>
      </c>
      <c r="Q407">
        <v>329</v>
      </c>
      <c r="R407">
        <v>329</v>
      </c>
      <c r="S407" s="55">
        <v>329</v>
      </c>
      <c r="T407">
        <v>329</v>
      </c>
    </row>
    <row r="408" spans="1:20">
      <c r="A408" s="28" t="s">
        <v>71</v>
      </c>
      <c r="B408">
        <v>870</v>
      </c>
      <c r="C408" s="66">
        <v>0.40996806523564411</v>
      </c>
      <c r="L408" s="1" t="s">
        <v>95</v>
      </c>
      <c r="M408">
        <v>870</v>
      </c>
      <c r="N408">
        <v>870</v>
      </c>
      <c r="O408" s="55">
        <v>870</v>
      </c>
      <c r="Q408">
        <v>870</v>
      </c>
      <c r="R408">
        <v>870</v>
      </c>
      <c r="S408" s="55">
        <v>870</v>
      </c>
      <c r="T408">
        <v>870</v>
      </c>
    </row>
    <row r="409" spans="1:20">
      <c r="A409" s="28" t="s">
        <v>72</v>
      </c>
      <c r="B409">
        <v>870</v>
      </c>
      <c r="C409" s="63">
        <v>0.41546176115687622</v>
      </c>
      <c r="L409" s="1" t="s">
        <v>95</v>
      </c>
      <c r="M409">
        <v>870</v>
      </c>
      <c r="N409">
        <v>870</v>
      </c>
      <c r="O409" s="55">
        <v>870</v>
      </c>
      <c r="Q409">
        <v>870</v>
      </c>
      <c r="R409">
        <v>870</v>
      </c>
      <c r="S409" s="55">
        <v>870</v>
      </c>
      <c r="T409">
        <v>870</v>
      </c>
    </row>
    <row r="410" spans="1:20">
      <c r="A410" s="28" t="s">
        <v>73</v>
      </c>
      <c r="B410">
        <v>1020</v>
      </c>
      <c r="C410" s="63">
        <v>0.43828009300505433</v>
      </c>
      <c r="L410" s="1" t="s">
        <v>95</v>
      </c>
      <c r="M410">
        <v>1020</v>
      </c>
      <c r="N410">
        <v>1020</v>
      </c>
      <c r="O410" s="55">
        <v>1020</v>
      </c>
      <c r="Q410">
        <v>1020</v>
      </c>
      <c r="R410">
        <v>1020</v>
      </c>
      <c r="S410" s="55">
        <v>1020</v>
      </c>
      <c r="T410">
        <v>1020</v>
      </c>
    </row>
    <row r="411" spans="1:20">
      <c r="A411" s="28" t="s">
        <v>74</v>
      </c>
      <c r="B411">
        <v>340</v>
      </c>
      <c r="C411" s="66">
        <v>0.36382481774305242</v>
      </c>
      <c r="L411" s="1" t="s">
        <v>95</v>
      </c>
      <c r="M411">
        <v>340</v>
      </c>
      <c r="N411">
        <v>340</v>
      </c>
      <c r="O411" s="55">
        <v>340</v>
      </c>
      <c r="Q411">
        <v>340</v>
      </c>
      <c r="R411">
        <v>340</v>
      </c>
      <c r="S411" s="55">
        <v>340</v>
      </c>
      <c r="T411">
        <v>340</v>
      </c>
    </row>
    <row r="412" spans="1:20">
      <c r="A412" s="28" t="s">
        <v>75</v>
      </c>
      <c r="B412">
        <v>1022</v>
      </c>
      <c r="C412" s="63">
        <v>0.41515396954355333</v>
      </c>
      <c r="L412" s="1" t="s">
        <v>95</v>
      </c>
      <c r="M412">
        <v>1022</v>
      </c>
      <c r="N412">
        <v>1022</v>
      </c>
      <c r="O412" s="55">
        <v>1022</v>
      </c>
      <c r="Q412">
        <v>1022</v>
      </c>
      <c r="R412">
        <v>1022</v>
      </c>
      <c r="S412" s="55">
        <v>1022</v>
      </c>
      <c r="T412">
        <v>1022</v>
      </c>
    </row>
    <row r="413" spans="1:20">
      <c r="A413" s="28" t="s">
        <v>76</v>
      </c>
      <c r="B413">
        <v>930</v>
      </c>
      <c r="C413" s="63">
        <v>0.43705154016735981</v>
      </c>
      <c r="L413" s="1" t="s">
        <v>95</v>
      </c>
      <c r="M413">
        <v>930</v>
      </c>
      <c r="N413">
        <v>930</v>
      </c>
      <c r="O413" s="55">
        <v>930</v>
      </c>
      <c r="Q413">
        <v>930</v>
      </c>
      <c r="R413">
        <v>930</v>
      </c>
      <c r="S413" s="55">
        <v>930</v>
      </c>
      <c r="T413">
        <v>930</v>
      </c>
    </row>
    <row r="414" spans="1:20">
      <c r="A414" s="28" t="s">
        <v>77</v>
      </c>
      <c r="B414">
        <v>1050</v>
      </c>
      <c r="C414" s="63">
        <v>0.43705154016738001</v>
      </c>
      <c r="L414" s="1" t="s">
        <v>95</v>
      </c>
      <c r="M414">
        <v>1050</v>
      </c>
      <c r="N414">
        <v>1050</v>
      </c>
      <c r="O414" s="55">
        <v>1050</v>
      </c>
      <c r="Q414">
        <v>1050</v>
      </c>
      <c r="R414">
        <v>1050</v>
      </c>
      <c r="S414" s="55">
        <v>1050</v>
      </c>
      <c r="T414">
        <v>1050</v>
      </c>
    </row>
    <row r="415" spans="1:20">
      <c r="A415" s="28" t="s">
        <v>78</v>
      </c>
      <c r="B415">
        <v>1022</v>
      </c>
      <c r="C415" s="54">
        <v>0.41515396954355333</v>
      </c>
      <c r="L415" s="1" t="s">
        <v>95</v>
      </c>
      <c r="M415">
        <v>1022</v>
      </c>
      <c r="N415">
        <v>1022</v>
      </c>
      <c r="O415" s="55">
        <v>1022</v>
      </c>
      <c r="Q415">
        <v>1022</v>
      </c>
      <c r="R415">
        <v>1022</v>
      </c>
      <c r="S415" s="55">
        <v>1022</v>
      </c>
      <c r="T415">
        <v>1022</v>
      </c>
    </row>
    <row r="416" spans="1:20">
      <c r="A416" s="28" t="s">
        <v>79</v>
      </c>
      <c r="B416">
        <v>1050</v>
      </c>
      <c r="C416" s="56">
        <v>0.43116274511361519</v>
      </c>
      <c r="L416" s="1" t="s">
        <v>95</v>
      </c>
      <c r="M416">
        <v>1050</v>
      </c>
      <c r="N416">
        <v>1050</v>
      </c>
      <c r="O416" s="55">
        <v>1050</v>
      </c>
      <c r="Q416">
        <v>1050</v>
      </c>
      <c r="R416">
        <v>1050</v>
      </c>
      <c r="S416" s="55">
        <v>1050</v>
      </c>
      <c r="T416">
        <v>1050</v>
      </c>
    </row>
    <row r="417" spans="1:20">
      <c r="A417" s="28" t="s">
        <v>80</v>
      </c>
      <c r="B417">
        <v>595</v>
      </c>
      <c r="C417" s="57">
        <v>0.43802008068605508</v>
      </c>
      <c r="L417" s="1" t="s">
        <v>95</v>
      </c>
      <c r="M417">
        <v>595</v>
      </c>
      <c r="N417">
        <v>595</v>
      </c>
      <c r="O417" s="55">
        <v>595</v>
      </c>
      <c r="Q417">
        <v>595</v>
      </c>
      <c r="R417">
        <v>595</v>
      </c>
      <c r="S417" s="55">
        <v>595</v>
      </c>
      <c r="T417">
        <v>595</v>
      </c>
    </row>
    <row r="418" spans="1:20">
      <c r="A418" s="28" t="s">
        <v>81</v>
      </c>
      <c r="B418">
        <v>595</v>
      </c>
      <c r="C418" s="57">
        <v>0.43802008068605508</v>
      </c>
      <c r="L418" s="1" t="s">
        <v>95</v>
      </c>
      <c r="M418">
        <v>595</v>
      </c>
      <c r="N418">
        <v>595</v>
      </c>
      <c r="O418" s="55">
        <v>595</v>
      </c>
      <c r="Q418">
        <v>595</v>
      </c>
      <c r="R418">
        <v>595</v>
      </c>
      <c r="S418" s="55">
        <v>595</v>
      </c>
      <c r="T418">
        <v>595</v>
      </c>
    </row>
    <row r="419" spans="1:20">
      <c r="A419" s="28" t="s">
        <v>82</v>
      </c>
      <c r="B419">
        <v>1019</v>
      </c>
      <c r="C419" s="56">
        <v>0.44136378247913438</v>
      </c>
      <c r="L419" s="1" t="s">
        <v>95</v>
      </c>
      <c r="M419">
        <v>1019</v>
      </c>
      <c r="N419">
        <v>1019</v>
      </c>
      <c r="O419" s="55">
        <v>1019</v>
      </c>
      <c r="Q419">
        <v>1019</v>
      </c>
      <c r="R419">
        <v>1019</v>
      </c>
      <c r="S419" s="55">
        <v>1019</v>
      </c>
      <c r="T419">
        <v>1019</v>
      </c>
    </row>
    <row r="420" spans="1:20" ht="17.25" customHeight="1" thickBot="1">
      <c r="A420" s="47" t="s">
        <v>83</v>
      </c>
      <c r="B420">
        <v>1019</v>
      </c>
      <c r="C420" s="56">
        <v>0.44136378247913438</v>
      </c>
      <c r="L420" s="1" t="s">
        <v>95</v>
      </c>
      <c r="M420">
        <v>1019</v>
      </c>
      <c r="N420">
        <v>1019</v>
      </c>
      <c r="O420" s="55">
        <v>1019</v>
      </c>
      <c r="Q420">
        <v>1019</v>
      </c>
      <c r="R420">
        <v>1019</v>
      </c>
      <c r="S420" s="55">
        <v>1019</v>
      </c>
      <c r="T420">
        <v>1019</v>
      </c>
    </row>
    <row r="421" spans="1:20" ht="17.25" customHeight="1" thickBot="1">
      <c r="A421" s="47" t="s">
        <v>84</v>
      </c>
      <c r="B421">
        <v>1000</v>
      </c>
      <c r="C421" s="54">
        <v>0.44136378247913499</v>
      </c>
      <c r="L421" s="1" t="s">
        <v>95</v>
      </c>
      <c r="M421">
        <v>1000</v>
      </c>
      <c r="N421">
        <v>1000</v>
      </c>
      <c r="O421" s="55">
        <v>1000</v>
      </c>
      <c r="Q421">
        <v>0</v>
      </c>
      <c r="R421">
        <v>0</v>
      </c>
      <c r="S421" s="55">
        <v>0</v>
      </c>
      <c r="T421">
        <v>0</v>
      </c>
    </row>
    <row r="422" spans="1:20" ht="17.25" customHeight="1" thickBot="1">
      <c r="A422" s="47" t="s">
        <v>85</v>
      </c>
      <c r="B422">
        <v>1040</v>
      </c>
      <c r="C422" s="54">
        <v>0.44136378247913299</v>
      </c>
      <c r="L422" s="1" t="s">
        <v>95</v>
      </c>
      <c r="M422">
        <v>1040</v>
      </c>
      <c r="N422">
        <v>1040</v>
      </c>
      <c r="O422" s="55">
        <v>1040</v>
      </c>
      <c r="Q422" s="55">
        <v>0</v>
      </c>
      <c r="R422" s="55">
        <v>0</v>
      </c>
      <c r="S422" s="55">
        <v>0</v>
      </c>
      <c r="T422" s="55">
        <v>0</v>
      </c>
    </row>
    <row r="423" spans="1:20" ht="17.25" customHeight="1" thickBot="1">
      <c r="A423" s="47" t="s">
        <v>86</v>
      </c>
      <c r="B423">
        <v>1040</v>
      </c>
      <c r="C423" s="54">
        <v>0.44136378247913438</v>
      </c>
      <c r="L423" s="1" t="s">
        <v>95</v>
      </c>
      <c r="M423">
        <v>1040</v>
      </c>
      <c r="N423">
        <v>1040</v>
      </c>
      <c r="O423" s="55">
        <v>1040</v>
      </c>
      <c r="Q423" s="55">
        <v>0</v>
      </c>
      <c r="R423" s="55">
        <v>0</v>
      </c>
      <c r="S423" s="55">
        <v>0</v>
      </c>
      <c r="T423" s="55">
        <v>0</v>
      </c>
    </row>
    <row r="424" spans="1:20" ht="17.25" customHeight="1" thickBot="1">
      <c r="A424" s="47" t="s">
        <v>87</v>
      </c>
      <c r="B424">
        <v>1050</v>
      </c>
      <c r="C424" s="54">
        <v>0.44136378247913899</v>
      </c>
      <c r="L424" s="1" t="s">
        <v>95</v>
      </c>
      <c r="M424">
        <v>1050</v>
      </c>
      <c r="N424">
        <v>1050</v>
      </c>
      <c r="O424" s="55">
        <v>1050</v>
      </c>
      <c r="Q424" s="55">
        <v>0</v>
      </c>
      <c r="R424" s="55">
        <v>0</v>
      </c>
      <c r="S424" s="55">
        <v>0</v>
      </c>
      <c r="T424" s="55">
        <v>0</v>
      </c>
    </row>
    <row r="425" spans="1:20" ht="17.25" customHeight="1" thickBot="1">
      <c r="A425" s="47" t="s">
        <v>88</v>
      </c>
      <c r="B425">
        <v>1050</v>
      </c>
      <c r="C425" s="54">
        <v>0.44136378247913</v>
      </c>
      <c r="L425" s="1" t="s">
        <v>95</v>
      </c>
      <c r="M425">
        <v>1050</v>
      </c>
      <c r="N425">
        <v>1050</v>
      </c>
      <c r="O425" s="55">
        <v>1050</v>
      </c>
      <c r="Q425" s="55">
        <v>0</v>
      </c>
      <c r="R425" s="55">
        <v>0</v>
      </c>
      <c r="S425" s="55">
        <v>0</v>
      </c>
      <c r="T425" s="55">
        <v>0</v>
      </c>
    </row>
    <row r="426" spans="1:20" ht="17.25" customHeight="1" thickBot="1">
      <c r="A426" s="47" t="s">
        <v>89</v>
      </c>
      <c r="B426">
        <v>1040</v>
      </c>
      <c r="C426" s="54">
        <v>0.44136378247913099</v>
      </c>
      <c r="L426" s="1" t="s">
        <v>95</v>
      </c>
      <c r="M426">
        <v>1040</v>
      </c>
      <c r="N426">
        <v>1040</v>
      </c>
      <c r="O426" s="55">
        <v>1040</v>
      </c>
      <c r="Q426" s="55">
        <v>0</v>
      </c>
      <c r="R426" s="55">
        <v>0</v>
      </c>
      <c r="S426" s="55">
        <v>0</v>
      </c>
      <c r="T426" s="55">
        <v>0</v>
      </c>
    </row>
    <row r="427" spans="1:20" ht="17.25" customHeight="1" thickBot="1">
      <c r="A427" s="47" t="s">
        <v>90</v>
      </c>
      <c r="B427">
        <v>1040</v>
      </c>
      <c r="C427" s="54">
        <v>0.44136378247913199</v>
      </c>
      <c r="L427" s="1" t="s">
        <v>95</v>
      </c>
      <c r="M427">
        <v>1040</v>
      </c>
      <c r="N427">
        <v>1040</v>
      </c>
      <c r="O427" s="55">
        <v>1040</v>
      </c>
      <c r="Q427" s="55">
        <v>0</v>
      </c>
      <c r="R427" s="55">
        <v>0</v>
      </c>
      <c r="S427" s="55">
        <v>0</v>
      </c>
      <c r="T427" s="55">
        <v>0</v>
      </c>
    </row>
    <row r="428" spans="1:20">
      <c r="A428" s="24" t="s">
        <v>19</v>
      </c>
      <c r="B428">
        <v>0</v>
      </c>
      <c r="C428" s="54">
        <v>0.32744214353946921</v>
      </c>
      <c r="L428" s="1" t="s">
        <v>96</v>
      </c>
      <c r="M428">
        <v>0</v>
      </c>
      <c r="N428">
        <v>0</v>
      </c>
      <c r="O428" s="55">
        <v>0</v>
      </c>
      <c r="Q428">
        <v>0</v>
      </c>
      <c r="R428">
        <v>0</v>
      </c>
      <c r="S428" s="55">
        <v>0</v>
      </c>
      <c r="T428">
        <v>0</v>
      </c>
    </row>
    <row r="429" spans="1:20">
      <c r="A429" s="28" t="s">
        <v>21</v>
      </c>
      <c r="B429">
        <v>0</v>
      </c>
      <c r="C429" s="56">
        <v>0.35282717072350539</v>
      </c>
      <c r="L429" s="1" t="s">
        <v>96</v>
      </c>
      <c r="M429">
        <v>0</v>
      </c>
      <c r="N429">
        <v>0</v>
      </c>
      <c r="O429" s="55">
        <v>0</v>
      </c>
      <c r="Q429">
        <v>0</v>
      </c>
      <c r="R429">
        <v>0</v>
      </c>
      <c r="S429" s="55">
        <v>0</v>
      </c>
      <c r="T429">
        <v>0</v>
      </c>
    </row>
    <row r="430" spans="1:20">
      <c r="A430" s="28" t="s">
        <v>22</v>
      </c>
      <c r="B430">
        <v>0</v>
      </c>
      <c r="C430" s="56">
        <v>0.35286975852779401</v>
      </c>
      <c r="L430" s="1" t="s">
        <v>96</v>
      </c>
      <c r="M430">
        <v>0</v>
      </c>
      <c r="N430">
        <v>0</v>
      </c>
      <c r="O430" s="55">
        <v>0</v>
      </c>
      <c r="Q430">
        <v>0</v>
      </c>
      <c r="R430">
        <v>0</v>
      </c>
      <c r="S430" s="55">
        <v>0</v>
      </c>
      <c r="T430">
        <v>0</v>
      </c>
    </row>
    <row r="431" spans="1:20">
      <c r="A431" s="28" t="s">
        <v>23</v>
      </c>
      <c r="B431">
        <v>0</v>
      </c>
      <c r="C431" s="57">
        <v>0.32988580546373969</v>
      </c>
      <c r="L431" s="1" t="s">
        <v>96</v>
      </c>
      <c r="M431">
        <v>0</v>
      </c>
      <c r="N431">
        <v>0</v>
      </c>
      <c r="O431" s="55">
        <v>0</v>
      </c>
      <c r="Q431">
        <v>0</v>
      </c>
      <c r="R431">
        <v>0</v>
      </c>
      <c r="S431" s="55">
        <v>0</v>
      </c>
      <c r="T431">
        <v>0</v>
      </c>
    </row>
    <row r="432" spans="1:20">
      <c r="A432" s="28" t="s">
        <v>24</v>
      </c>
      <c r="B432">
        <v>0</v>
      </c>
      <c r="C432" s="58">
        <v>0.32632870228445671</v>
      </c>
      <c r="L432" s="1" t="s">
        <v>96</v>
      </c>
      <c r="M432">
        <v>0</v>
      </c>
      <c r="N432">
        <v>0</v>
      </c>
      <c r="O432" s="55">
        <v>0</v>
      </c>
      <c r="Q432">
        <v>0</v>
      </c>
      <c r="R432">
        <v>0</v>
      </c>
      <c r="S432" s="55">
        <v>0</v>
      </c>
      <c r="T432">
        <v>0</v>
      </c>
    </row>
    <row r="433" spans="1:20">
      <c r="A433" s="28" t="s">
        <v>25</v>
      </c>
      <c r="B433">
        <v>0</v>
      </c>
      <c r="C433" s="58">
        <v>0.32837855343706779</v>
      </c>
      <c r="L433" s="1" t="s">
        <v>96</v>
      </c>
      <c r="M433">
        <v>0</v>
      </c>
      <c r="N433">
        <v>0</v>
      </c>
      <c r="O433" s="55">
        <v>0</v>
      </c>
      <c r="Q433">
        <v>0</v>
      </c>
      <c r="R433">
        <v>0</v>
      </c>
      <c r="S433" s="55">
        <v>0</v>
      </c>
      <c r="T433">
        <v>0</v>
      </c>
    </row>
    <row r="434" spans="1:20">
      <c r="A434" s="28" t="s">
        <v>26</v>
      </c>
      <c r="B434">
        <v>0</v>
      </c>
      <c r="C434" s="56">
        <v>0.38224005341734901</v>
      </c>
      <c r="L434" s="1" t="s">
        <v>96</v>
      </c>
      <c r="M434">
        <v>0</v>
      </c>
      <c r="N434">
        <v>0</v>
      </c>
      <c r="O434" s="55">
        <v>0</v>
      </c>
      <c r="Q434">
        <v>0</v>
      </c>
      <c r="R434">
        <v>0</v>
      </c>
      <c r="S434" s="55">
        <v>0</v>
      </c>
      <c r="T434">
        <v>0</v>
      </c>
    </row>
    <row r="435" spans="1:20" ht="17.25" customHeight="1">
      <c r="A435" s="28" t="s">
        <v>27</v>
      </c>
      <c r="B435">
        <v>0</v>
      </c>
      <c r="C435" s="59">
        <v>0.38510068208808912</v>
      </c>
      <c r="L435" s="1" t="s">
        <v>96</v>
      </c>
      <c r="M435">
        <v>0</v>
      </c>
      <c r="N435">
        <v>0</v>
      </c>
      <c r="O435" s="55">
        <v>0</v>
      </c>
      <c r="Q435">
        <v>0</v>
      </c>
      <c r="R435">
        <v>0</v>
      </c>
      <c r="S435" s="55">
        <v>0</v>
      </c>
      <c r="T435">
        <v>0</v>
      </c>
    </row>
    <row r="436" spans="1:20">
      <c r="A436" s="28" t="s">
        <v>28</v>
      </c>
      <c r="B436">
        <v>0</v>
      </c>
      <c r="C436" s="60">
        <v>0.38144200717835708</v>
      </c>
      <c r="L436" s="1" t="s">
        <v>96</v>
      </c>
      <c r="M436">
        <v>0</v>
      </c>
      <c r="N436">
        <v>0</v>
      </c>
      <c r="O436" s="55">
        <v>0</v>
      </c>
      <c r="Q436">
        <v>0</v>
      </c>
      <c r="R436">
        <v>0</v>
      </c>
      <c r="S436" s="55">
        <v>0</v>
      </c>
      <c r="T436">
        <v>0</v>
      </c>
    </row>
    <row r="437" spans="1:20">
      <c r="A437" s="28" t="s">
        <v>29</v>
      </c>
      <c r="B437">
        <v>0</v>
      </c>
      <c r="C437" s="60">
        <v>0.38525445146579662</v>
      </c>
      <c r="L437" s="1" t="s">
        <v>96</v>
      </c>
      <c r="M437">
        <v>0</v>
      </c>
      <c r="N437">
        <v>0</v>
      </c>
      <c r="O437" s="55">
        <v>0</v>
      </c>
      <c r="Q437">
        <v>0</v>
      </c>
      <c r="R437">
        <v>0</v>
      </c>
      <c r="S437" s="55">
        <v>0</v>
      </c>
      <c r="T437">
        <v>0</v>
      </c>
    </row>
    <row r="438" spans="1:20">
      <c r="A438" s="28" t="s">
        <v>30</v>
      </c>
      <c r="B438">
        <v>0</v>
      </c>
      <c r="C438" s="60">
        <v>0.38333247232105538</v>
      </c>
      <c r="L438" s="1" t="s">
        <v>96</v>
      </c>
      <c r="M438">
        <v>0</v>
      </c>
      <c r="N438">
        <v>0</v>
      </c>
      <c r="O438" s="55">
        <v>0</v>
      </c>
      <c r="Q438">
        <v>0</v>
      </c>
      <c r="R438">
        <v>0</v>
      </c>
      <c r="S438" s="55">
        <v>0</v>
      </c>
      <c r="T438">
        <v>0</v>
      </c>
    </row>
    <row r="439" spans="1:20" ht="17.25" customHeight="1">
      <c r="A439" s="28" t="s">
        <v>31</v>
      </c>
      <c r="B439">
        <v>0</v>
      </c>
      <c r="C439" s="61">
        <v>0.39287758009433738</v>
      </c>
      <c r="L439" s="1" t="s">
        <v>96</v>
      </c>
      <c r="M439">
        <v>0</v>
      </c>
      <c r="N439">
        <v>0</v>
      </c>
      <c r="O439" s="55">
        <v>0</v>
      </c>
      <c r="Q439">
        <v>0</v>
      </c>
      <c r="R439">
        <v>0</v>
      </c>
      <c r="S439" s="55">
        <v>0</v>
      </c>
      <c r="T439">
        <v>500</v>
      </c>
    </row>
    <row r="440" spans="1:20" ht="17.25" customHeight="1">
      <c r="A440" s="28" t="s">
        <v>32</v>
      </c>
      <c r="B440">
        <v>0</v>
      </c>
      <c r="C440" s="61">
        <v>0.39335518226827731</v>
      </c>
      <c r="L440" s="1" t="s">
        <v>96</v>
      </c>
      <c r="M440">
        <v>0</v>
      </c>
      <c r="N440">
        <v>0</v>
      </c>
      <c r="O440" s="55">
        <v>0</v>
      </c>
      <c r="Q440">
        <v>0</v>
      </c>
      <c r="R440">
        <v>0</v>
      </c>
      <c r="S440" s="55">
        <v>0</v>
      </c>
      <c r="T440">
        <v>500</v>
      </c>
    </row>
    <row r="441" spans="1:20">
      <c r="A441" s="28" t="s">
        <v>33</v>
      </c>
      <c r="B441">
        <v>0</v>
      </c>
      <c r="C441" s="56">
        <v>0.39564104229829211</v>
      </c>
      <c r="L441" s="1" t="s">
        <v>96</v>
      </c>
      <c r="M441">
        <v>0</v>
      </c>
      <c r="N441">
        <v>0</v>
      </c>
      <c r="O441" s="55">
        <v>0</v>
      </c>
      <c r="Q441">
        <v>0</v>
      </c>
      <c r="R441">
        <v>0</v>
      </c>
      <c r="S441" s="55">
        <v>0</v>
      </c>
      <c r="T441">
        <v>500</v>
      </c>
    </row>
    <row r="442" spans="1:20">
      <c r="A442" s="28" t="s">
        <v>34</v>
      </c>
      <c r="B442">
        <v>0</v>
      </c>
      <c r="C442" s="56">
        <v>0.38258826992594502</v>
      </c>
      <c r="L442" s="1" t="s">
        <v>96</v>
      </c>
      <c r="M442">
        <v>0</v>
      </c>
      <c r="N442">
        <v>0</v>
      </c>
      <c r="O442" s="55">
        <v>0</v>
      </c>
      <c r="Q442">
        <v>0</v>
      </c>
      <c r="R442">
        <v>0</v>
      </c>
      <c r="S442" s="55">
        <v>0</v>
      </c>
      <c r="T442">
        <v>0</v>
      </c>
    </row>
    <row r="443" spans="1:20" ht="17.25" customHeight="1">
      <c r="A443" s="28" t="s">
        <v>35</v>
      </c>
      <c r="B443">
        <v>0</v>
      </c>
      <c r="C443" s="61">
        <v>0.39727915811025138</v>
      </c>
      <c r="L443" s="1" t="s">
        <v>96</v>
      </c>
      <c r="M443">
        <v>0</v>
      </c>
      <c r="N443">
        <v>0</v>
      </c>
      <c r="O443" s="55">
        <v>0</v>
      </c>
      <c r="Q443">
        <v>0</v>
      </c>
      <c r="R443">
        <v>0</v>
      </c>
      <c r="S443" s="55">
        <v>0</v>
      </c>
      <c r="T443">
        <v>500</v>
      </c>
    </row>
    <row r="444" spans="1:20">
      <c r="A444" s="28" t="s">
        <v>36</v>
      </c>
      <c r="B444">
        <v>0</v>
      </c>
      <c r="C444" s="56">
        <v>0.39481460088923309</v>
      </c>
      <c r="L444" s="1" t="s">
        <v>96</v>
      </c>
      <c r="M444">
        <v>0</v>
      </c>
      <c r="N444">
        <v>0</v>
      </c>
      <c r="O444" s="55">
        <v>0</v>
      </c>
      <c r="Q444">
        <v>0</v>
      </c>
      <c r="R444">
        <v>0</v>
      </c>
      <c r="S444" s="55">
        <v>0</v>
      </c>
      <c r="T444">
        <v>0</v>
      </c>
    </row>
    <row r="445" spans="1:20">
      <c r="A445" s="28" t="s">
        <v>37</v>
      </c>
      <c r="B445">
        <v>0</v>
      </c>
      <c r="C445" s="56">
        <v>0.39535366180689779</v>
      </c>
      <c r="L445" s="1" t="s">
        <v>96</v>
      </c>
      <c r="M445">
        <v>0</v>
      </c>
      <c r="N445">
        <v>0</v>
      </c>
      <c r="O445" s="55">
        <v>0</v>
      </c>
      <c r="Q445">
        <v>0</v>
      </c>
      <c r="R445">
        <v>0</v>
      </c>
      <c r="S445" s="55">
        <v>0</v>
      </c>
      <c r="T445">
        <v>0</v>
      </c>
    </row>
    <row r="446" spans="1:20">
      <c r="A446" s="28" t="s">
        <v>38</v>
      </c>
      <c r="B446">
        <v>0</v>
      </c>
      <c r="C446" s="60">
        <v>0.39055558094520049</v>
      </c>
      <c r="L446" s="1" t="s">
        <v>96</v>
      </c>
      <c r="M446">
        <v>0</v>
      </c>
      <c r="N446">
        <v>0</v>
      </c>
      <c r="O446" s="55">
        <v>500</v>
      </c>
      <c r="Q446">
        <v>0</v>
      </c>
      <c r="R446">
        <v>0</v>
      </c>
      <c r="S446" s="55">
        <v>500</v>
      </c>
      <c r="T446">
        <v>500</v>
      </c>
    </row>
    <row r="447" spans="1:20">
      <c r="A447" s="28" t="s">
        <v>39</v>
      </c>
      <c r="B447">
        <v>0</v>
      </c>
      <c r="C447" s="60">
        <v>0.39158441311612108</v>
      </c>
      <c r="L447" s="1" t="s">
        <v>96</v>
      </c>
      <c r="M447">
        <v>0</v>
      </c>
      <c r="N447">
        <v>0</v>
      </c>
      <c r="O447" s="55">
        <v>500</v>
      </c>
      <c r="Q447">
        <v>0</v>
      </c>
      <c r="R447">
        <v>0</v>
      </c>
      <c r="S447" s="55">
        <v>500</v>
      </c>
      <c r="T447">
        <v>500</v>
      </c>
    </row>
    <row r="448" spans="1:20">
      <c r="A448" s="28" t="s">
        <v>40</v>
      </c>
      <c r="B448">
        <v>0</v>
      </c>
      <c r="C448" s="60">
        <v>0.39233949472247948</v>
      </c>
      <c r="L448" s="1" t="s">
        <v>96</v>
      </c>
      <c r="M448">
        <v>0</v>
      </c>
      <c r="N448">
        <v>0</v>
      </c>
      <c r="O448" s="55">
        <v>500</v>
      </c>
      <c r="Q448">
        <v>0</v>
      </c>
      <c r="R448">
        <v>0</v>
      </c>
      <c r="S448" s="55">
        <v>500</v>
      </c>
      <c r="T448">
        <v>500</v>
      </c>
    </row>
    <row r="449" spans="1:20">
      <c r="A449" s="28" t="s">
        <v>41</v>
      </c>
      <c r="B449">
        <v>0</v>
      </c>
      <c r="C449" s="56">
        <v>0.39339571374400972</v>
      </c>
      <c r="L449" s="1" t="s">
        <v>96</v>
      </c>
      <c r="M449">
        <v>0</v>
      </c>
      <c r="N449">
        <v>0</v>
      </c>
      <c r="O449" s="55">
        <v>500</v>
      </c>
      <c r="Q449">
        <v>0</v>
      </c>
      <c r="R449">
        <v>0</v>
      </c>
      <c r="S449" s="55">
        <v>500</v>
      </c>
      <c r="T449">
        <v>500</v>
      </c>
    </row>
    <row r="450" spans="1:20">
      <c r="A450" s="28" t="s">
        <v>42</v>
      </c>
      <c r="B450">
        <v>0</v>
      </c>
      <c r="C450" s="56">
        <v>0.39385657747537162</v>
      </c>
      <c r="L450" s="1" t="s">
        <v>96</v>
      </c>
      <c r="M450">
        <v>0</v>
      </c>
      <c r="N450">
        <v>0</v>
      </c>
      <c r="O450" s="55">
        <v>500</v>
      </c>
      <c r="Q450">
        <v>0</v>
      </c>
      <c r="R450">
        <v>0</v>
      </c>
      <c r="S450" s="55">
        <v>500</v>
      </c>
      <c r="T450">
        <v>500</v>
      </c>
    </row>
    <row r="451" spans="1:20">
      <c r="A451" s="28" t="s">
        <v>43</v>
      </c>
      <c r="B451">
        <v>0</v>
      </c>
      <c r="C451" s="56">
        <v>0.39417858692276908</v>
      </c>
      <c r="L451" s="1" t="s">
        <v>96</v>
      </c>
      <c r="M451">
        <v>0</v>
      </c>
      <c r="N451">
        <v>0</v>
      </c>
      <c r="O451" s="55">
        <v>500</v>
      </c>
      <c r="Q451">
        <v>0</v>
      </c>
      <c r="R451">
        <v>0</v>
      </c>
      <c r="S451" s="55">
        <v>500</v>
      </c>
      <c r="T451">
        <v>500</v>
      </c>
    </row>
    <row r="452" spans="1:20">
      <c r="A452" s="28" t="s">
        <v>44</v>
      </c>
      <c r="B452">
        <v>0</v>
      </c>
      <c r="C452" s="58">
        <v>0.37377857663531627</v>
      </c>
      <c r="L452" s="1" t="s">
        <v>96</v>
      </c>
      <c r="M452">
        <v>0</v>
      </c>
      <c r="N452">
        <v>0</v>
      </c>
      <c r="O452" s="55">
        <v>200</v>
      </c>
      <c r="Q452">
        <v>0</v>
      </c>
      <c r="R452">
        <v>0</v>
      </c>
      <c r="S452" s="55">
        <v>200</v>
      </c>
      <c r="T452">
        <v>200</v>
      </c>
    </row>
    <row r="453" spans="1:20">
      <c r="A453" s="28" t="s">
        <v>45</v>
      </c>
      <c r="B453">
        <v>0</v>
      </c>
      <c r="C453" s="56">
        <v>0.39156477609376328</v>
      </c>
      <c r="L453" s="1" t="s">
        <v>96</v>
      </c>
      <c r="M453">
        <v>0</v>
      </c>
      <c r="N453">
        <v>0</v>
      </c>
      <c r="O453" s="55">
        <v>500</v>
      </c>
      <c r="Q453">
        <v>0</v>
      </c>
      <c r="R453">
        <v>0</v>
      </c>
      <c r="S453" s="55">
        <v>500</v>
      </c>
      <c r="T453">
        <v>500</v>
      </c>
    </row>
    <row r="454" spans="1:20">
      <c r="A454" s="28" t="s">
        <v>46</v>
      </c>
      <c r="B454">
        <v>0</v>
      </c>
      <c r="C454" s="56">
        <v>0.39745860494279472</v>
      </c>
      <c r="L454" s="1" t="s">
        <v>96</v>
      </c>
      <c r="M454">
        <v>0</v>
      </c>
      <c r="N454">
        <v>0</v>
      </c>
      <c r="O454" s="55">
        <v>500</v>
      </c>
      <c r="Q454">
        <v>0</v>
      </c>
      <c r="R454">
        <v>0</v>
      </c>
      <c r="S454" s="55">
        <v>500</v>
      </c>
      <c r="T454">
        <v>500</v>
      </c>
    </row>
    <row r="455" spans="1:20">
      <c r="A455" s="28" t="s">
        <v>47</v>
      </c>
      <c r="B455">
        <v>0</v>
      </c>
      <c r="C455" s="58">
        <v>0.37834591197110129</v>
      </c>
      <c r="L455" s="1" t="s">
        <v>96</v>
      </c>
      <c r="M455">
        <v>0</v>
      </c>
      <c r="N455">
        <v>0</v>
      </c>
      <c r="O455" s="55">
        <v>200</v>
      </c>
      <c r="Q455">
        <v>0</v>
      </c>
      <c r="R455">
        <v>0</v>
      </c>
      <c r="S455" s="55">
        <v>200</v>
      </c>
      <c r="T455">
        <v>200</v>
      </c>
    </row>
    <row r="456" spans="1:20">
      <c r="A456" s="28" t="s">
        <v>48</v>
      </c>
      <c r="B456">
        <v>0</v>
      </c>
      <c r="C456" s="56">
        <v>0.39190221280047183</v>
      </c>
      <c r="L456" s="1" t="s">
        <v>96</v>
      </c>
      <c r="M456">
        <v>0</v>
      </c>
      <c r="N456">
        <v>0</v>
      </c>
      <c r="O456" s="55">
        <v>500</v>
      </c>
      <c r="Q456">
        <v>0</v>
      </c>
      <c r="R456">
        <v>0</v>
      </c>
      <c r="S456" s="55">
        <v>500</v>
      </c>
      <c r="T456">
        <v>500</v>
      </c>
    </row>
    <row r="457" spans="1:20">
      <c r="A457" s="28" t="s">
        <v>49</v>
      </c>
      <c r="B457">
        <v>0</v>
      </c>
      <c r="C457" s="56">
        <v>0.39211512867854331</v>
      </c>
      <c r="L457" s="1" t="s">
        <v>96</v>
      </c>
      <c r="M457">
        <v>0</v>
      </c>
      <c r="N457">
        <v>0</v>
      </c>
      <c r="O457" s="55">
        <v>500</v>
      </c>
      <c r="Q457">
        <v>0</v>
      </c>
      <c r="R457">
        <v>0</v>
      </c>
      <c r="S457" s="55">
        <v>500</v>
      </c>
      <c r="T457">
        <v>500</v>
      </c>
    </row>
    <row r="458" spans="1:20">
      <c r="A458" s="28" t="s">
        <v>50</v>
      </c>
      <c r="B458">
        <v>0</v>
      </c>
      <c r="C458" s="56">
        <v>0.38081335430461261</v>
      </c>
      <c r="L458" s="1" t="s">
        <v>96</v>
      </c>
      <c r="M458">
        <v>0</v>
      </c>
      <c r="N458">
        <v>0</v>
      </c>
      <c r="O458" s="55">
        <v>500</v>
      </c>
      <c r="Q458">
        <v>0</v>
      </c>
      <c r="R458">
        <v>0</v>
      </c>
      <c r="S458" s="55">
        <v>500</v>
      </c>
      <c r="T458">
        <v>500</v>
      </c>
    </row>
    <row r="459" spans="1:20" ht="17.25" customHeight="1">
      <c r="A459" s="28" t="s">
        <v>51</v>
      </c>
      <c r="B459">
        <v>0</v>
      </c>
      <c r="C459" s="61">
        <v>0.39397022198432652</v>
      </c>
      <c r="L459" s="1" t="s">
        <v>96</v>
      </c>
      <c r="M459">
        <v>0</v>
      </c>
      <c r="N459">
        <v>0</v>
      </c>
      <c r="O459" s="55">
        <v>500</v>
      </c>
      <c r="Q459">
        <v>0</v>
      </c>
      <c r="R459">
        <v>0</v>
      </c>
      <c r="S459" s="55">
        <v>500</v>
      </c>
      <c r="T459">
        <v>500</v>
      </c>
    </row>
    <row r="460" spans="1:20">
      <c r="A460" s="28" t="s">
        <v>52</v>
      </c>
      <c r="B460">
        <v>0</v>
      </c>
      <c r="C460" s="56">
        <v>0.3901994975148802</v>
      </c>
      <c r="L460" s="1" t="s">
        <v>96</v>
      </c>
      <c r="M460">
        <v>0</v>
      </c>
      <c r="N460">
        <v>0</v>
      </c>
      <c r="O460" s="55">
        <v>500</v>
      </c>
      <c r="Q460">
        <v>0</v>
      </c>
      <c r="R460">
        <v>0</v>
      </c>
      <c r="S460" s="55">
        <v>500</v>
      </c>
      <c r="T460">
        <v>500</v>
      </c>
    </row>
    <row r="461" spans="1:20">
      <c r="A461" s="28" t="s">
        <v>53</v>
      </c>
      <c r="B461">
        <v>0</v>
      </c>
      <c r="C461" s="56">
        <v>0.39128430516784551</v>
      </c>
      <c r="L461" s="1" t="s">
        <v>96</v>
      </c>
      <c r="M461">
        <v>0</v>
      </c>
      <c r="N461">
        <v>0</v>
      </c>
      <c r="O461" s="55">
        <v>500</v>
      </c>
      <c r="Q461">
        <v>0</v>
      </c>
      <c r="R461">
        <v>0</v>
      </c>
      <c r="S461" s="55">
        <v>500</v>
      </c>
      <c r="T461">
        <v>500</v>
      </c>
    </row>
    <row r="462" spans="1:20">
      <c r="A462" s="28" t="s">
        <v>54</v>
      </c>
      <c r="B462">
        <v>0</v>
      </c>
      <c r="C462" s="56">
        <v>0.39439594690988827</v>
      </c>
      <c r="L462" s="1" t="s">
        <v>96</v>
      </c>
      <c r="M462">
        <v>0</v>
      </c>
      <c r="N462">
        <v>0</v>
      </c>
      <c r="O462" s="55">
        <v>500</v>
      </c>
      <c r="Q462">
        <v>0</v>
      </c>
      <c r="R462">
        <v>0</v>
      </c>
      <c r="S462" s="55">
        <v>500</v>
      </c>
      <c r="T462">
        <v>500</v>
      </c>
    </row>
    <row r="463" spans="1:20">
      <c r="A463" s="28" t="s">
        <v>55</v>
      </c>
      <c r="B463">
        <v>0</v>
      </c>
      <c r="C463" s="56">
        <v>0.404840487147345</v>
      </c>
      <c r="L463" s="1" t="s">
        <v>96</v>
      </c>
      <c r="M463">
        <v>0</v>
      </c>
      <c r="N463">
        <v>0</v>
      </c>
      <c r="O463" s="55">
        <v>500</v>
      </c>
      <c r="Q463">
        <v>0</v>
      </c>
      <c r="R463">
        <v>0</v>
      </c>
      <c r="S463" s="55">
        <v>500</v>
      </c>
      <c r="T463">
        <v>500</v>
      </c>
    </row>
    <row r="464" spans="1:20">
      <c r="A464" s="28" t="s">
        <v>56</v>
      </c>
      <c r="B464">
        <v>0</v>
      </c>
      <c r="C464" s="56">
        <v>0.40262546141046118</v>
      </c>
      <c r="L464" s="1" t="s">
        <v>96</v>
      </c>
      <c r="M464">
        <v>0</v>
      </c>
      <c r="N464">
        <v>800</v>
      </c>
      <c r="O464" s="55">
        <v>800</v>
      </c>
      <c r="Q464">
        <v>0</v>
      </c>
      <c r="R464">
        <v>800</v>
      </c>
      <c r="S464" s="55">
        <v>800</v>
      </c>
      <c r="T464">
        <v>800</v>
      </c>
    </row>
    <row r="465" spans="1:20">
      <c r="A465" s="28" t="s">
        <v>57</v>
      </c>
      <c r="B465">
        <v>0</v>
      </c>
      <c r="C465" s="56">
        <v>0.40310052856996231</v>
      </c>
      <c r="L465" s="1" t="s">
        <v>96</v>
      </c>
      <c r="M465">
        <v>0</v>
      </c>
      <c r="N465">
        <v>800</v>
      </c>
      <c r="O465" s="55">
        <v>800</v>
      </c>
      <c r="Q465">
        <v>0</v>
      </c>
      <c r="R465">
        <v>800</v>
      </c>
      <c r="S465" s="55">
        <v>800</v>
      </c>
      <c r="T465">
        <v>800</v>
      </c>
    </row>
    <row r="466" spans="1:20">
      <c r="A466" s="28" t="s">
        <v>58</v>
      </c>
      <c r="B466">
        <v>0</v>
      </c>
      <c r="C466" s="56">
        <v>0.40457163234864901</v>
      </c>
      <c r="L466" s="1" t="s">
        <v>96</v>
      </c>
      <c r="M466">
        <v>0</v>
      </c>
      <c r="N466">
        <v>500</v>
      </c>
      <c r="O466" s="55">
        <v>500</v>
      </c>
      <c r="Q466">
        <v>0</v>
      </c>
      <c r="R466">
        <v>500</v>
      </c>
      <c r="S466" s="55">
        <v>500</v>
      </c>
      <c r="T466">
        <v>500</v>
      </c>
    </row>
    <row r="467" spans="1:20">
      <c r="A467" s="28" t="s">
        <v>59</v>
      </c>
      <c r="B467">
        <v>0</v>
      </c>
      <c r="C467" s="56">
        <v>0.40497809624166953</v>
      </c>
      <c r="L467" s="1" t="s">
        <v>96</v>
      </c>
      <c r="M467">
        <v>0</v>
      </c>
      <c r="N467">
        <v>500</v>
      </c>
      <c r="O467" s="55">
        <v>500</v>
      </c>
      <c r="Q467">
        <v>0</v>
      </c>
      <c r="R467">
        <v>500</v>
      </c>
      <c r="S467" s="55">
        <v>500</v>
      </c>
      <c r="T467">
        <v>500</v>
      </c>
    </row>
    <row r="468" spans="1:20">
      <c r="A468" s="28" t="s">
        <v>60</v>
      </c>
      <c r="B468">
        <v>500</v>
      </c>
      <c r="C468" s="56">
        <v>0.40245093593353221</v>
      </c>
      <c r="L468" s="1" t="s">
        <v>96</v>
      </c>
      <c r="M468">
        <v>500</v>
      </c>
      <c r="N468">
        <v>500</v>
      </c>
      <c r="O468" s="55">
        <v>500</v>
      </c>
      <c r="Q468">
        <v>500</v>
      </c>
      <c r="R468">
        <v>500</v>
      </c>
      <c r="S468" s="55">
        <v>500</v>
      </c>
      <c r="T468">
        <v>500</v>
      </c>
    </row>
    <row r="469" spans="1:20">
      <c r="A469" s="28" t="s">
        <v>61</v>
      </c>
      <c r="B469">
        <v>500</v>
      </c>
      <c r="C469" s="56">
        <v>0.40481556089024212</v>
      </c>
      <c r="L469" s="1" t="s">
        <v>96</v>
      </c>
      <c r="M469">
        <v>500</v>
      </c>
      <c r="N469">
        <v>500</v>
      </c>
      <c r="O469" s="55">
        <v>500</v>
      </c>
      <c r="Q469">
        <v>500</v>
      </c>
      <c r="R469">
        <v>500</v>
      </c>
      <c r="S469" s="55">
        <v>500</v>
      </c>
      <c r="T469">
        <v>500</v>
      </c>
    </row>
    <row r="470" spans="1:20">
      <c r="A470" s="28" t="s">
        <v>62</v>
      </c>
      <c r="B470">
        <v>500</v>
      </c>
      <c r="C470" s="60">
        <v>0.40549662940356962</v>
      </c>
      <c r="L470" s="1" t="s">
        <v>96</v>
      </c>
      <c r="M470">
        <v>500</v>
      </c>
      <c r="N470">
        <v>500</v>
      </c>
      <c r="O470" s="55">
        <v>500</v>
      </c>
      <c r="Q470">
        <v>500</v>
      </c>
      <c r="R470">
        <v>500</v>
      </c>
      <c r="S470" s="55">
        <v>500</v>
      </c>
      <c r="T470">
        <v>500</v>
      </c>
    </row>
    <row r="471" spans="1:20">
      <c r="A471" s="28" t="s">
        <v>63</v>
      </c>
      <c r="B471">
        <v>500</v>
      </c>
      <c r="C471" s="60">
        <v>0.41133525988547709</v>
      </c>
      <c r="L471" s="1" t="s">
        <v>96</v>
      </c>
      <c r="M471">
        <v>500</v>
      </c>
      <c r="N471">
        <v>500</v>
      </c>
      <c r="O471" s="55">
        <v>500</v>
      </c>
      <c r="Q471">
        <v>500</v>
      </c>
      <c r="R471">
        <v>500</v>
      </c>
      <c r="S471" s="55">
        <v>500</v>
      </c>
      <c r="T471">
        <v>500</v>
      </c>
    </row>
    <row r="472" spans="1:20">
      <c r="A472" s="28" t="s">
        <v>64</v>
      </c>
      <c r="B472">
        <v>870</v>
      </c>
      <c r="C472" s="62">
        <v>0.40622144661470649</v>
      </c>
      <c r="L472" s="1" t="s">
        <v>96</v>
      </c>
      <c r="M472">
        <v>870</v>
      </c>
      <c r="N472">
        <v>870</v>
      </c>
      <c r="O472" s="55">
        <v>870</v>
      </c>
      <c r="Q472">
        <v>870</v>
      </c>
      <c r="R472">
        <v>870</v>
      </c>
      <c r="S472" s="55">
        <v>870</v>
      </c>
      <c r="T472">
        <v>870</v>
      </c>
    </row>
    <row r="473" spans="1:20">
      <c r="A473" s="28" t="s">
        <v>65</v>
      </c>
      <c r="B473">
        <v>870</v>
      </c>
      <c r="C473" s="56">
        <v>0.40877575838813701</v>
      </c>
      <c r="L473" s="1" t="s">
        <v>96</v>
      </c>
      <c r="M473">
        <v>870</v>
      </c>
      <c r="N473">
        <v>870</v>
      </c>
      <c r="O473" s="55">
        <v>870</v>
      </c>
      <c r="Q473">
        <v>870</v>
      </c>
      <c r="R473">
        <v>870</v>
      </c>
      <c r="S473" s="55">
        <v>870</v>
      </c>
      <c r="T473">
        <v>870</v>
      </c>
    </row>
    <row r="474" spans="1:20">
      <c r="A474" s="28" t="s">
        <v>66</v>
      </c>
      <c r="B474">
        <v>500</v>
      </c>
      <c r="C474" s="63">
        <v>0.40879200292791668</v>
      </c>
      <c r="L474" s="1" t="s">
        <v>96</v>
      </c>
      <c r="M474">
        <v>500</v>
      </c>
      <c r="N474">
        <v>500</v>
      </c>
      <c r="O474" s="55">
        <v>500</v>
      </c>
      <c r="Q474">
        <v>500</v>
      </c>
      <c r="R474">
        <v>500</v>
      </c>
      <c r="S474" s="55">
        <v>500</v>
      </c>
      <c r="T474">
        <v>500</v>
      </c>
    </row>
    <row r="475" spans="1:20">
      <c r="A475" s="28" t="s">
        <v>67</v>
      </c>
      <c r="B475">
        <v>500</v>
      </c>
      <c r="C475" s="56">
        <v>0.411736863007788</v>
      </c>
      <c r="L475" s="1" t="s">
        <v>96</v>
      </c>
      <c r="M475">
        <v>500</v>
      </c>
      <c r="N475">
        <v>500</v>
      </c>
      <c r="O475" s="55">
        <v>500</v>
      </c>
      <c r="Q475">
        <v>500</v>
      </c>
      <c r="R475">
        <v>500</v>
      </c>
      <c r="S475" s="55">
        <v>500</v>
      </c>
      <c r="T475">
        <v>500</v>
      </c>
    </row>
    <row r="476" spans="1:20">
      <c r="A476" s="28" t="s">
        <v>68</v>
      </c>
      <c r="B476">
        <v>500</v>
      </c>
      <c r="C476" s="56">
        <v>0.41761283490898332</v>
      </c>
      <c r="L476" s="1" t="s">
        <v>96</v>
      </c>
      <c r="M476">
        <v>500</v>
      </c>
      <c r="N476">
        <v>500</v>
      </c>
      <c r="O476" s="55">
        <v>500</v>
      </c>
      <c r="Q476">
        <v>500</v>
      </c>
      <c r="R476">
        <v>500</v>
      </c>
      <c r="S476" s="55">
        <v>500</v>
      </c>
      <c r="T476">
        <v>500</v>
      </c>
    </row>
    <row r="477" spans="1:20" ht="17.25" customHeight="1">
      <c r="A477" s="28" t="s">
        <v>69</v>
      </c>
      <c r="B477">
        <v>500</v>
      </c>
      <c r="C477" s="64">
        <v>0.41517049158235969</v>
      </c>
      <c r="L477" s="1" t="s">
        <v>96</v>
      </c>
      <c r="M477">
        <v>500</v>
      </c>
      <c r="N477">
        <v>500</v>
      </c>
      <c r="O477" s="55">
        <v>500</v>
      </c>
      <c r="Q477">
        <v>500</v>
      </c>
      <c r="R477">
        <v>500</v>
      </c>
      <c r="S477" s="55">
        <v>500</v>
      </c>
      <c r="T477">
        <v>500</v>
      </c>
    </row>
    <row r="478" spans="1:20">
      <c r="A478" s="28" t="s">
        <v>70</v>
      </c>
      <c r="B478">
        <v>329</v>
      </c>
      <c r="C478" s="65">
        <v>0.37179637678267941</v>
      </c>
      <c r="L478" s="1" t="s">
        <v>96</v>
      </c>
      <c r="M478">
        <v>329</v>
      </c>
      <c r="N478">
        <v>329</v>
      </c>
      <c r="O478" s="55">
        <v>329</v>
      </c>
      <c r="Q478">
        <v>329</v>
      </c>
      <c r="R478">
        <v>329</v>
      </c>
      <c r="S478" s="55">
        <v>329</v>
      </c>
      <c r="T478">
        <v>329</v>
      </c>
    </row>
    <row r="479" spans="1:20">
      <c r="A479" s="28" t="s">
        <v>71</v>
      </c>
      <c r="B479">
        <v>870</v>
      </c>
      <c r="C479" s="66">
        <v>0.40996806523564411</v>
      </c>
      <c r="L479" s="1" t="s">
        <v>96</v>
      </c>
      <c r="M479">
        <v>870</v>
      </c>
      <c r="N479">
        <v>870</v>
      </c>
      <c r="O479" s="55">
        <v>870</v>
      </c>
      <c r="Q479">
        <v>870</v>
      </c>
      <c r="R479">
        <v>870</v>
      </c>
      <c r="S479" s="55">
        <v>870</v>
      </c>
      <c r="T479">
        <v>870</v>
      </c>
    </row>
    <row r="480" spans="1:20">
      <c r="A480" s="28" t="s">
        <v>72</v>
      </c>
      <c r="B480">
        <v>870</v>
      </c>
      <c r="C480" s="63">
        <v>0.41546176115687622</v>
      </c>
      <c r="L480" s="1" t="s">
        <v>96</v>
      </c>
      <c r="M480">
        <v>870</v>
      </c>
      <c r="N480">
        <v>870</v>
      </c>
      <c r="O480" s="55">
        <v>870</v>
      </c>
      <c r="Q480">
        <v>870</v>
      </c>
      <c r="R480">
        <v>870</v>
      </c>
      <c r="S480" s="55">
        <v>870</v>
      </c>
      <c r="T480">
        <v>870</v>
      </c>
    </row>
    <row r="481" spans="1:20">
      <c r="A481" s="28" t="s">
        <v>73</v>
      </c>
      <c r="B481">
        <v>1020</v>
      </c>
      <c r="C481" s="63">
        <v>0.43828009300505433</v>
      </c>
      <c r="L481" s="1" t="s">
        <v>96</v>
      </c>
      <c r="M481">
        <v>1020</v>
      </c>
      <c r="N481">
        <v>1020</v>
      </c>
      <c r="O481" s="55">
        <v>1020</v>
      </c>
      <c r="Q481">
        <v>1020</v>
      </c>
      <c r="R481">
        <v>1020</v>
      </c>
      <c r="S481" s="55">
        <v>1020</v>
      </c>
      <c r="T481">
        <v>1020</v>
      </c>
    </row>
    <row r="482" spans="1:20">
      <c r="A482" s="28" t="s">
        <v>74</v>
      </c>
      <c r="B482">
        <v>340</v>
      </c>
      <c r="C482" s="66">
        <v>0.36382481774305242</v>
      </c>
      <c r="L482" s="1" t="s">
        <v>96</v>
      </c>
      <c r="M482">
        <v>340</v>
      </c>
      <c r="N482">
        <v>340</v>
      </c>
      <c r="O482" s="55">
        <v>340</v>
      </c>
      <c r="Q482">
        <v>340</v>
      </c>
      <c r="R482">
        <v>340</v>
      </c>
      <c r="S482" s="55">
        <v>340</v>
      </c>
      <c r="T482">
        <v>340</v>
      </c>
    </row>
    <row r="483" spans="1:20">
      <c r="A483" s="28" t="s">
        <v>75</v>
      </c>
      <c r="B483">
        <v>1022</v>
      </c>
      <c r="C483" s="63">
        <v>0.41515396954355333</v>
      </c>
      <c r="L483" s="1" t="s">
        <v>96</v>
      </c>
      <c r="M483">
        <v>1022</v>
      </c>
      <c r="N483">
        <v>1022</v>
      </c>
      <c r="O483" s="55">
        <v>1022</v>
      </c>
      <c r="Q483">
        <v>1022</v>
      </c>
      <c r="R483">
        <v>1022</v>
      </c>
      <c r="S483" s="55">
        <v>1022</v>
      </c>
      <c r="T483">
        <v>1022</v>
      </c>
    </row>
    <row r="484" spans="1:20">
      <c r="A484" s="28" t="s">
        <v>76</v>
      </c>
      <c r="B484">
        <v>930</v>
      </c>
      <c r="C484" s="63">
        <v>0.43705154016735981</v>
      </c>
      <c r="L484" s="1" t="s">
        <v>96</v>
      </c>
      <c r="M484">
        <v>930</v>
      </c>
      <c r="N484">
        <v>930</v>
      </c>
      <c r="O484" s="55">
        <v>930</v>
      </c>
      <c r="Q484">
        <v>930</v>
      </c>
      <c r="R484">
        <v>930</v>
      </c>
      <c r="S484" s="55">
        <v>930</v>
      </c>
      <c r="T484">
        <v>930</v>
      </c>
    </row>
    <row r="485" spans="1:20">
      <c r="A485" s="28" t="s">
        <v>77</v>
      </c>
      <c r="B485">
        <v>1050</v>
      </c>
      <c r="C485" s="63">
        <v>0.43705154016738001</v>
      </c>
      <c r="L485" s="1" t="s">
        <v>96</v>
      </c>
      <c r="M485">
        <v>1050</v>
      </c>
      <c r="N485">
        <v>1050</v>
      </c>
      <c r="O485" s="55">
        <v>1050</v>
      </c>
      <c r="Q485">
        <v>1050</v>
      </c>
      <c r="R485">
        <v>1050</v>
      </c>
      <c r="S485" s="55">
        <v>1050</v>
      </c>
      <c r="T485">
        <v>1050</v>
      </c>
    </row>
    <row r="486" spans="1:20">
      <c r="A486" s="28" t="s">
        <v>78</v>
      </c>
      <c r="B486">
        <v>1022</v>
      </c>
      <c r="C486" s="54">
        <v>0.41515396954355333</v>
      </c>
      <c r="L486" s="1" t="s">
        <v>96</v>
      </c>
      <c r="M486">
        <v>1022</v>
      </c>
      <c r="N486">
        <v>1022</v>
      </c>
      <c r="O486" s="55">
        <v>1022</v>
      </c>
      <c r="Q486">
        <v>1022</v>
      </c>
      <c r="R486">
        <v>1022</v>
      </c>
      <c r="S486" s="55">
        <v>1022</v>
      </c>
      <c r="T486">
        <v>1022</v>
      </c>
    </row>
    <row r="487" spans="1:20">
      <c r="A487" s="28" t="s">
        <v>79</v>
      </c>
      <c r="B487">
        <v>1050</v>
      </c>
      <c r="C487" s="56">
        <v>0.43116274511361519</v>
      </c>
      <c r="L487" s="1" t="s">
        <v>96</v>
      </c>
      <c r="M487">
        <v>1050</v>
      </c>
      <c r="N487">
        <v>1050</v>
      </c>
      <c r="O487" s="55">
        <v>1050</v>
      </c>
      <c r="Q487">
        <v>1050</v>
      </c>
      <c r="R487">
        <v>1050</v>
      </c>
      <c r="S487" s="55">
        <v>1050</v>
      </c>
      <c r="T487">
        <v>1050</v>
      </c>
    </row>
    <row r="488" spans="1:20">
      <c r="A488" s="28" t="s">
        <v>80</v>
      </c>
      <c r="B488">
        <v>595</v>
      </c>
      <c r="C488" s="57">
        <v>0.43802008068605508</v>
      </c>
      <c r="L488" s="1" t="s">
        <v>96</v>
      </c>
      <c r="M488">
        <v>595</v>
      </c>
      <c r="N488">
        <v>595</v>
      </c>
      <c r="O488" s="55">
        <v>595</v>
      </c>
      <c r="Q488">
        <v>595</v>
      </c>
      <c r="R488">
        <v>595</v>
      </c>
      <c r="S488" s="55">
        <v>595</v>
      </c>
      <c r="T488">
        <v>595</v>
      </c>
    </row>
    <row r="489" spans="1:20">
      <c r="A489" s="28" t="s">
        <v>81</v>
      </c>
      <c r="B489">
        <v>595</v>
      </c>
      <c r="C489" s="57">
        <v>0.43802008068605508</v>
      </c>
      <c r="L489" s="1" t="s">
        <v>96</v>
      </c>
      <c r="M489">
        <v>595</v>
      </c>
      <c r="N489">
        <v>595</v>
      </c>
      <c r="O489" s="55">
        <v>595</v>
      </c>
      <c r="Q489">
        <v>595</v>
      </c>
      <c r="R489">
        <v>595</v>
      </c>
      <c r="S489" s="55">
        <v>595</v>
      </c>
      <c r="T489">
        <v>595</v>
      </c>
    </row>
    <row r="490" spans="1:20">
      <c r="A490" s="28" t="s">
        <v>82</v>
      </c>
      <c r="B490">
        <v>1019</v>
      </c>
      <c r="C490" s="56">
        <v>0.44136378247913438</v>
      </c>
      <c r="L490" s="1" t="s">
        <v>96</v>
      </c>
      <c r="M490">
        <v>1019</v>
      </c>
      <c r="N490">
        <v>1019</v>
      </c>
      <c r="O490" s="55">
        <v>1019</v>
      </c>
      <c r="Q490">
        <v>1019</v>
      </c>
      <c r="R490">
        <v>1019</v>
      </c>
      <c r="S490" s="55">
        <v>1019</v>
      </c>
      <c r="T490">
        <v>1019</v>
      </c>
    </row>
    <row r="491" spans="1:20" ht="17.25" customHeight="1" thickBot="1">
      <c r="A491" s="47" t="s">
        <v>83</v>
      </c>
      <c r="B491">
        <v>1019</v>
      </c>
      <c r="C491" s="56">
        <v>0.44136378247913438</v>
      </c>
      <c r="L491" s="1" t="s">
        <v>96</v>
      </c>
      <c r="M491">
        <v>1019</v>
      </c>
      <c r="N491">
        <v>1019</v>
      </c>
      <c r="O491" s="55">
        <v>1019</v>
      </c>
      <c r="Q491">
        <v>1019</v>
      </c>
      <c r="R491">
        <v>1019</v>
      </c>
      <c r="S491" s="55">
        <v>1019</v>
      </c>
      <c r="T491">
        <v>1019</v>
      </c>
    </row>
    <row r="492" spans="1:20" ht="17.25" customHeight="1" thickBot="1">
      <c r="A492" s="47" t="s">
        <v>84</v>
      </c>
      <c r="B492">
        <v>1000</v>
      </c>
      <c r="C492" s="54">
        <v>0.44136378247913499</v>
      </c>
      <c r="L492" s="1" t="s">
        <v>96</v>
      </c>
      <c r="M492">
        <v>1000</v>
      </c>
      <c r="N492">
        <v>1000</v>
      </c>
      <c r="O492" s="55">
        <v>1000</v>
      </c>
      <c r="Q492">
        <v>0</v>
      </c>
      <c r="R492">
        <v>0</v>
      </c>
      <c r="S492" s="55">
        <v>0</v>
      </c>
      <c r="T492">
        <v>0</v>
      </c>
    </row>
    <row r="493" spans="1:20" ht="17.25" customHeight="1" thickBot="1">
      <c r="A493" s="47" t="s">
        <v>85</v>
      </c>
      <c r="B493">
        <v>1040</v>
      </c>
      <c r="C493" s="54">
        <v>0.44136378247913299</v>
      </c>
      <c r="L493" s="1" t="s">
        <v>96</v>
      </c>
      <c r="M493">
        <v>1040</v>
      </c>
      <c r="N493">
        <v>1040</v>
      </c>
      <c r="O493" s="55">
        <v>1040</v>
      </c>
      <c r="Q493" s="55">
        <v>0</v>
      </c>
      <c r="R493" s="55">
        <v>0</v>
      </c>
      <c r="S493" s="55">
        <v>0</v>
      </c>
      <c r="T493" s="55">
        <v>0</v>
      </c>
    </row>
    <row r="494" spans="1:20" ht="17.25" customHeight="1" thickBot="1">
      <c r="A494" s="47" t="s">
        <v>86</v>
      </c>
      <c r="B494">
        <v>1040</v>
      </c>
      <c r="C494" s="54">
        <v>0.44136378247913438</v>
      </c>
      <c r="L494" s="1" t="s">
        <v>96</v>
      </c>
      <c r="M494">
        <v>1040</v>
      </c>
      <c r="N494">
        <v>1040</v>
      </c>
      <c r="O494" s="55">
        <v>1040</v>
      </c>
      <c r="Q494" s="55">
        <v>0</v>
      </c>
      <c r="R494" s="55">
        <v>0</v>
      </c>
      <c r="S494" s="55">
        <v>0</v>
      </c>
      <c r="T494" s="55">
        <v>0</v>
      </c>
    </row>
    <row r="495" spans="1:20" ht="17.25" customHeight="1" thickBot="1">
      <c r="A495" s="47" t="s">
        <v>87</v>
      </c>
      <c r="B495">
        <v>1050</v>
      </c>
      <c r="C495" s="54">
        <v>0.44136378247913899</v>
      </c>
      <c r="L495" s="1" t="s">
        <v>96</v>
      </c>
      <c r="M495">
        <v>1050</v>
      </c>
      <c r="N495">
        <v>1050</v>
      </c>
      <c r="O495" s="55">
        <v>1050</v>
      </c>
      <c r="Q495" s="55">
        <v>0</v>
      </c>
      <c r="R495" s="55">
        <v>0</v>
      </c>
      <c r="S495" s="55">
        <v>0</v>
      </c>
      <c r="T495" s="55">
        <v>0</v>
      </c>
    </row>
    <row r="496" spans="1:20" ht="17.25" customHeight="1" thickBot="1">
      <c r="A496" s="47" t="s">
        <v>88</v>
      </c>
      <c r="B496">
        <v>1050</v>
      </c>
      <c r="C496" s="54">
        <v>0.44136378247913</v>
      </c>
      <c r="L496" s="1" t="s">
        <v>96</v>
      </c>
      <c r="M496">
        <v>1050</v>
      </c>
      <c r="N496">
        <v>1050</v>
      </c>
      <c r="O496" s="55">
        <v>1050</v>
      </c>
      <c r="Q496" s="55">
        <v>0</v>
      </c>
      <c r="R496" s="55">
        <v>0</v>
      </c>
      <c r="S496" s="55">
        <v>0</v>
      </c>
      <c r="T496" s="55">
        <v>0</v>
      </c>
    </row>
    <row r="497" spans="1:20" ht="17.25" customHeight="1" thickBot="1">
      <c r="A497" s="47" t="s">
        <v>89</v>
      </c>
      <c r="B497">
        <v>1040</v>
      </c>
      <c r="C497" s="54">
        <v>0.44136378247913099</v>
      </c>
      <c r="L497" s="1" t="s">
        <v>96</v>
      </c>
      <c r="M497">
        <v>1040</v>
      </c>
      <c r="N497">
        <v>1040</v>
      </c>
      <c r="O497" s="55">
        <v>1040</v>
      </c>
      <c r="Q497" s="55">
        <v>0</v>
      </c>
      <c r="R497" s="55">
        <v>0</v>
      </c>
      <c r="S497" s="55">
        <v>0</v>
      </c>
      <c r="T497" s="55">
        <v>0</v>
      </c>
    </row>
    <row r="498" spans="1:20" ht="17.25" customHeight="1" thickBot="1">
      <c r="A498" s="47" t="s">
        <v>90</v>
      </c>
      <c r="B498">
        <v>1040</v>
      </c>
      <c r="C498" s="54">
        <v>0.44136378247913199</v>
      </c>
      <c r="L498" s="1" t="s">
        <v>96</v>
      </c>
      <c r="M498">
        <v>1040</v>
      </c>
      <c r="N498">
        <v>1040</v>
      </c>
      <c r="O498" s="55">
        <v>1040</v>
      </c>
      <c r="Q498" s="55">
        <v>0</v>
      </c>
      <c r="R498" s="55">
        <v>0</v>
      </c>
      <c r="S498" s="55">
        <v>0</v>
      </c>
      <c r="T498" s="55">
        <v>0</v>
      </c>
    </row>
    <row r="499" spans="1:20">
      <c r="A499" s="24" t="s">
        <v>19</v>
      </c>
      <c r="B499">
        <v>0</v>
      </c>
      <c r="C499" s="54">
        <v>0.32744214353946921</v>
      </c>
      <c r="L499" s="1" t="s">
        <v>97</v>
      </c>
      <c r="M499">
        <v>0</v>
      </c>
      <c r="N499">
        <v>0</v>
      </c>
      <c r="O499" s="55">
        <v>0</v>
      </c>
      <c r="Q499">
        <v>0</v>
      </c>
      <c r="R499">
        <v>0</v>
      </c>
      <c r="S499" s="55">
        <v>0</v>
      </c>
      <c r="T499">
        <v>0</v>
      </c>
    </row>
    <row r="500" spans="1:20">
      <c r="A500" s="28" t="s">
        <v>21</v>
      </c>
      <c r="B500">
        <v>0</v>
      </c>
      <c r="C500" s="56">
        <v>0.35282717072350539</v>
      </c>
      <c r="L500" s="1" t="s">
        <v>97</v>
      </c>
      <c r="M500">
        <v>0</v>
      </c>
      <c r="N500">
        <v>0</v>
      </c>
      <c r="O500" s="55">
        <v>0</v>
      </c>
      <c r="Q500">
        <v>0</v>
      </c>
      <c r="R500">
        <v>0</v>
      </c>
      <c r="S500" s="55">
        <v>0</v>
      </c>
      <c r="T500">
        <v>0</v>
      </c>
    </row>
    <row r="501" spans="1:20">
      <c r="A501" s="28" t="s">
        <v>22</v>
      </c>
      <c r="B501">
        <v>0</v>
      </c>
      <c r="C501" s="56">
        <v>0.35286975852779401</v>
      </c>
      <c r="L501" s="1" t="s">
        <v>97</v>
      </c>
      <c r="M501">
        <v>0</v>
      </c>
      <c r="N501">
        <v>0</v>
      </c>
      <c r="O501" s="55">
        <v>0</v>
      </c>
      <c r="Q501">
        <v>0</v>
      </c>
      <c r="R501">
        <v>0</v>
      </c>
      <c r="S501" s="55">
        <v>0</v>
      </c>
      <c r="T501">
        <v>0</v>
      </c>
    </row>
    <row r="502" spans="1:20">
      <c r="A502" s="28" t="s">
        <v>23</v>
      </c>
      <c r="B502">
        <v>0</v>
      </c>
      <c r="C502" s="57">
        <v>0.32988580546373969</v>
      </c>
      <c r="L502" s="1" t="s">
        <v>97</v>
      </c>
      <c r="M502">
        <v>0</v>
      </c>
      <c r="N502">
        <v>0</v>
      </c>
      <c r="O502" s="55">
        <v>0</v>
      </c>
      <c r="Q502">
        <v>0</v>
      </c>
      <c r="R502">
        <v>0</v>
      </c>
      <c r="S502" s="55">
        <v>0</v>
      </c>
      <c r="T502">
        <v>0</v>
      </c>
    </row>
    <row r="503" spans="1:20">
      <c r="A503" s="28" t="s">
        <v>24</v>
      </c>
      <c r="B503">
        <v>0</v>
      </c>
      <c r="C503" s="58">
        <v>0.32632870228445671</v>
      </c>
      <c r="L503" s="1" t="s">
        <v>97</v>
      </c>
      <c r="M503">
        <v>0</v>
      </c>
      <c r="N503">
        <v>0</v>
      </c>
      <c r="O503" s="55">
        <v>0</v>
      </c>
      <c r="Q503">
        <v>0</v>
      </c>
      <c r="R503">
        <v>0</v>
      </c>
      <c r="S503" s="55">
        <v>0</v>
      </c>
      <c r="T503">
        <v>0</v>
      </c>
    </row>
    <row r="504" spans="1:20">
      <c r="A504" s="28" t="s">
        <v>25</v>
      </c>
      <c r="B504">
        <v>0</v>
      </c>
      <c r="C504" s="58">
        <v>0.32837855343706779</v>
      </c>
      <c r="L504" s="1" t="s">
        <v>97</v>
      </c>
      <c r="M504">
        <v>0</v>
      </c>
      <c r="N504">
        <v>0</v>
      </c>
      <c r="O504" s="55">
        <v>0</v>
      </c>
      <c r="Q504">
        <v>0</v>
      </c>
      <c r="R504">
        <v>0</v>
      </c>
      <c r="S504" s="55">
        <v>0</v>
      </c>
      <c r="T504">
        <v>0</v>
      </c>
    </row>
    <row r="505" spans="1:20">
      <c r="A505" s="28" t="s">
        <v>26</v>
      </c>
      <c r="B505">
        <v>0</v>
      </c>
      <c r="C505" s="56">
        <v>0.38224005341734901</v>
      </c>
      <c r="L505" s="1" t="s">
        <v>97</v>
      </c>
      <c r="M505">
        <v>0</v>
      </c>
      <c r="N505">
        <v>0</v>
      </c>
      <c r="O505" s="55">
        <v>0</v>
      </c>
      <c r="Q505">
        <v>0</v>
      </c>
      <c r="R505">
        <v>0</v>
      </c>
      <c r="S505" s="55">
        <v>0</v>
      </c>
      <c r="T505">
        <v>0</v>
      </c>
    </row>
    <row r="506" spans="1:20" ht="17.25" customHeight="1">
      <c r="A506" s="28" t="s">
        <v>27</v>
      </c>
      <c r="B506">
        <v>0</v>
      </c>
      <c r="C506" s="59">
        <v>0.38510068208808912</v>
      </c>
      <c r="L506" s="1" t="s">
        <v>97</v>
      </c>
      <c r="M506">
        <v>0</v>
      </c>
      <c r="N506">
        <v>0</v>
      </c>
      <c r="O506" s="55">
        <v>0</v>
      </c>
      <c r="Q506">
        <v>0</v>
      </c>
      <c r="R506">
        <v>0</v>
      </c>
      <c r="S506" s="55">
        <v>0</v>
      </c>
      <c r="T506">
        <v>0</v>
      </c>
    </row>
    <row r="507" spans="1:20">
      <c r="A507" s="28" t="s">
        <v>28</v>
      </c>
      <c r="B507">
        <v>0</v>
      </c>
      <c r="C507" s="60">
        <v>0.38144200717835708</v>
      </c>
      <c r="L507" s="1" t="s">
        <v>97</v>
      </c>
      <c r="M507">
        <v>0</v>
      </c>
      <c r="N507">
        <v>0</v>
      </c>
      <c r="O507" s="55">
        <v>0</v>
      </c>
      <c r="Q507">
        <v>0</v>
      </c>
      <c r="R507">
        <v>0</v>
      </c>
      <c r="S507" s="55">
        <v>0</v>
      </c>
      <c r="T507">
        <v>0</v>
      </c>
    </row>
    <row r="508" spans="1:20">
      <c r="A508" s="28" t="s">
        <v>29</v>
      </c>
      <c r="B508">
        <v>0</v>
      </c>
      <c r="C508" s="60">
        <v>0.38525445146579662</v>
      </c>
      <c r="L508" s="1" t="s">
        <v>97</v>
      </c>
      <c r="M508">
        <v>0</v>
      </c>
      <c r="N508">
        <v>0</v>
      </c>
      <c r="O508" s="55">
        <v>0</v>
      </c>
      <c r="Q508">
        <v>0</v>
      </c>
      <c r="R508">
        <v>0</v>
      </c>
      <c r="S508" s="55">
        <v>0</v>
      </c>
      <c r="T508">
        <v>0</v>
      </c>
    </row>
    <row r="509" spans="1:20">
      <c r="A509" s="28" t="s">
        <v>30</v>
      </c>
      <c r="B509">
        <v>0</v>
      </c>
      <c r="C509" s="60">
        <v>0.38333247232105538</v>
      </c>
      <c r="L509" s="1" t="s">
        <v>97</v>
      </c>
      <c r="M509">
        <v>0</v>
      </c>
      <c r="N509">
        <v>0</v>
      </c>
      <c r="O509" s="55">
        <v>0</v>
      </c>
      <c r="Q509">
        <v>0</v>
      </c>
      <c r="R509">
        <v>0</v>
      </c>
      <c r="S509" s="55">
        <v>0</v>
      </c>
      <c r="T509">
        <v>0</v>
      </c>
    </row>
    <row r="510" spans="1:20" ht="17.25" customHeight="1">
      <c r="A510" s="28" t="s">
        <v>31</v>
      </c>
      <c r="B510">
        <v>0</v>
      </c>
      <c r="C510" s="61">
        <v>0.39287758009433738</v>
      </c>
      <c r="L510" s="1" t="s">
        <v>97</v>
      </c>
      <c r="M510">
        <v>0</v>
      </c>
      <c r="N510">
        <v>0</v>
      </c>
      <c r="O510" s="55">
        <v>0</v>
      </c>
      <c r="Q510">
        <v>0</v>
      </c>
      <c r="R510">
        <v>0</v>
      </c>
      <c r="S510" s="55">
        <v>0</v>
      </c>
      <c r="T510">
        <v>500</v>
      </c>
    </row>
    <row r="511" spans="1:20" ht="17.25" customHeight="1">
      <c r="A511" s="28" t="s">
        <v>32</v>
      </c>
      <c r="B511">
        <v>0</v>
      </c>
      <c r="C511" s="61">
        <v>0.39335518226827731</v>
      </c>
      <c r="L511" s="1" t="s">
        <v>97</v>
      </c>
      <c r="M511">
        <v>0</v>
      </c>
      <c r="N511">
        <v>0</v>
      </c>
      <c r="O511" s="55">
        <v>0</v>
      </c>
      <c r="Q511">
        <v>0</v>
      </c>
      <c r="R511">
        <v>0</v>
      </c>
      <c r="S511" s="55">
        <v>0</v>
      </c>
      <c r="T511">
        <v>500</v>
      </c>
    </row>
    <row r="512" spans="1:20">
      <c r="A512" s="28" t="s">
        <v>33</v>
      </c>
      <c r="B512">
        <v>0</v>
      </c>
      <c r="C512" s="56">
        <v>0.39564104229829211</v>
      </c>
      <c r="L512" s="1" t="s">
        <v>97</v>
      </c>
      <c r="M512">
        <v>0</v>
      </c>
      <c r="N512">
        <v>0</v>
      </c>
      <c r="O512" s="55">
        <v>0</v>
      </c>
      <c r="Q512">
        <v>0</v>
      </c>
      <c r="R512">
        <v>0</v>
      </c>
      <c r="S512" s="55">
        <v>0</v>
      </c>
      <c r="T512">
        <v>500</v>
      </c>
    </row>
    <row r="513" spans="1:20">
      <c r="A513" s="28" t="s">
        <v>34</v>
      </c>
      <c r="B513">
        <v>0</v>
      </c>
      <c r="C513" s="56">
        <v>0.38258826992594502</v>
      </c>
      <c r="L513" s="1" t="s">
        <v>97</v>
      </c>
      <c r="M513">
        <v>0</v>
      </c>
      <c r="N513">
        <v>0</v>
      </c>
      <c r="O513" s="55">
        <v>0</v>
      </c>
      <c r="Q513">
        <v>0</v>
      </c>
      <c r="R513">
        <v>0</v>
      </c>
      <c r="S513" s="55">
        <v>0</v>
      </c>
      <c r="T513">
        <v>0</v>
      </c>
    </row>
    <row r="514" spans="1:20" ht="17.25" customHeight="1">
      <c r="A514" s="28" t="s">
        <v>35</v>
      </c>
      <c r="B514">
        <v>0</v>
      </c>
      <c r="C514" s="61">
        <v>0.39727915811025138</v>
      </c>
      <c r="L514" s="1" t="s">
        <v>97</v>
      </c>
      <c r="M514">
        <v>0</v>
      </c>
      <c r="N514">
        <v>0</v>
      </c>
      <c r="O514" s="55">
        <v>0</v>
      </c>
      <c r="Q514">
        <v>0</v>
      </c>
      <c r="R514">
        <v>0</v>
      </c>
      <c r="S514" s="55">
        <v>0</v>
      </c>
      <c r="T514">
        <v>500</v>
      </c>
    </row>
    <row r="515" spans="1:20">
      <c r="A515" s="28" t="s">
        <v>36</v>
      </c>
      <c r="B515">
        <v>0</v>
      </c>
      <c r="C515" s="56">
        <v>0.39481460088923309</v>
      </c>
      <c r="L515" s="1" t="s">
        <v>97</v>
      </c>
      <c r="M515">
        <v>0</v>
      </c>
      <c r="N515">
        <v>0</v>
      </c>
      <c r="O515" s="55">
        <v>0</v>
      </c>
      <c r="Q515">
        <v>0</v>
      </c>
      <c r="R515">
        <v>0</v>
      </c>
      <c r="S515" s="55">
        <v>0</v>
      </c>
      <c r="T515">
        <v>0</v>
      </c>
    </row>
    <row r="516" spans="1:20">
      <c r="A516" s="28" t="s">
        <v>37</v>
      </c>
      <c r="B516">
        <v>0</v>
      </c>
      <c r="C516" s="56">
        <v>0.39535366180689779</v>
      </c>
      <c r="L516" s="1" t="s">
        <v>97</v>
      </c>
      <c r="M516">
        <v>0</v>
      </c>
      <c r="N516">
        <v>0</v>
      </c>
      <c r="O516" s="55">
        <v>0</v>
      </c>
      <c r="Q516">
        <v>0</v>
      </c>
      <c r="R516">
        <v>0</v>
      </c>
      <c r="S516" s="55">
        <v>0</v>
      </c>
      <c r="T516">
        <v>0</v>
      </c>
    </row>
    <row r="517" spans="1:20">
      <c r="A517" s="28" t="s">
        <v>38</v>
      </c>
      <c r="B517">
        <v>0</v>
      </c>
      <c r="C517" s="60">
        <v>0.39055558094520049</v>
      </c>
      <c r="L517" s="1" t="s">
        <v>97</v>
      </c>
      <c r="M517">
        <v>0</v>
      </c>
      <c r="N517">
        <v>0</v>
      </c>
      <c r="O517" s="55">
        <v>0</v>
      </c>
      <c r="Q517">
        <v>0</v>
      </c>
      <c r="R517">
        <v>0</v>
      </c>
      <c r="S517" s="55">
        <v>0</v>
      </c>
      <c r="T517">
        <v>500</v>
      </c>
    </row>
    <row r="518" spans="1:20">
      <c r="A518" s="28" t="s">
        <v>39</v>
      </c>
      <c r="B518">
        <v>0</v>
      </c>
      <c r="C518" s="60">
        <v>0.39158441311612108</v>
      </c>
      <c r="L518" s="1" t="s">
        <v>97</v>
      </c>
      <c r="M518">
        <v>0</v>
      </c>
      <c r="N518">
        <v>0</v>
      </c>
      <c r="O518" s="55">
        <v>0</v>
      </c>
      <c r="Q518">
        <v>0</v>
      </c>
      <c r="R518">
        <v>0</v>
      </c>
      <c r="S518" s="55">
        <v>0</v>
      </c>
      <c r="T518">
        <v>500</v>
      </c>
    </row>
    <row r="519" spans="1:20">
      <c r="A519" s="28" t="s">
        <v>40</v>
      </c>
      <c r="B519">
        <v>0</v>
      </c>
      <c r="C519" s="60">
        <v>0.39233949472247948</v>
      </c>
      <c r="L519" s="1" t="s">
        <v>97</v>
      </c>
      <c r="M519">
        <v>0</v>
      </c>
      <c r="N519">
        <v>0</v>
      </c>
      <c r="O519" s="55">
        <v>0</v>
      </c>
      <c r="Q519">
        <v>0</v>
      </c>
      <c r="R519">
        <v>0</v>
      </c>
      <c r="S519" s="55">
        <v>0</v>
      </c>
      <c r="T519">
        <v>500</v>
      </c>
    </row>
    <row r="520" spans="1:20">
      <c r="A520" s="28" t="s">
        <v>41</v>
      </c>
      <c r="B520">
        <v>0</v>
      </c>
      <c r="C520" s="56">
        <v>0.39339571374400972</v>
      </c>
      <c r="L520" s="1" t="s">
        <v>97</v>
      </c>
      <c r="M520">
        <v>0</v>
      </c>
      <c r="N520">
        <v>0</v>
      </c>
      <c r="O520" s="55">
        <v>0</v>
      </c>
      <c r="Q520">
        <v>0</v>
      </c>
      <c r="R520">
        <v>0</v>
      </c>
      <c r="S520" s="55">
        <v>0</v>
      </c>
      <c r="T520">
        <v>500</v>
      </c>
    </row>
    <row r="521" spans="1:20">
      <c r="A521" s="28" t="s">
        <v>42</v>
      </c>
      <c r="B521">
        <v>0</v>
      </c>
      <c r="C521" s="56">
        <v>0.39385657747537162</v>
      </c>
      <c r="L521" s="1" t="s">
        <v>97</v>
      </c>
      <c r="M521">
        <v>0</v>
      </c>
      <c r="N521">
        <v>0</v>
      </c>
      <c r="O521" s="55">
        <v>0</v>
      </c>
      <c r="Q521">
        <v>0</v>
      </c>
      <c r="R521">
        <v>0</v>
      </c>
      <c r="S521" s="55">
        <v>0</v>
      </c>
      <c r="T521">
        <v>500</v>
      </c>
    </row>
    <row r="522" spans="1:20">
      <c r="A522" s="28" t="s">
        <v>43</v>
      </c>
      <c r="B522">
        <v>0</v>
      </c>
      <c r="C522" s="56">
        <v>0.39417858692276908</v>
      </c>
      <c r="L522" s="1" t="s">
        <v>97</v>
      </c>
      <c r="M522">
        <v>0</v>
      </c>
      <c r="N522">
        <v>0</v>
      </c>
      <c r="O522" s="55">
        <v>0</v>
      </c>
      <c r="Q522">
        <v>0</v>
      </c>
      <c r="R522">
        <v>0</v>
      </c>
      <c r="S522" s="55">
        <v>0</v>
      </c>
      <c r="T522">
        <v>500</v>
      </c>
    </row>
    <row r="523" spans="1:20">
      <c r="A523" s="28" t="s">
        <v>44</v>
      </c>
      <c r="B523">
        <v>0</v>
      </c>
      <c r="C523" s="58">
        <v>0.37377857663531627</v>
      </c>
      <c r="L523" s="1" t="s">
        <v>97</v>
      </c>
      <c r="M523">
        <v>0</v>
      </c>
      <c r="N523">
        <v>0</v>
      </c>
      <c r="O523" s="55">
        <v>200</v>
      </c>
      <c r="Q523">
        <v>0</v>
      </c>
      <c r="R523">
        <v>0</v>
      </c>
      <c r="S523" s="55">
        <v>200</v>
      </c>
      <c r="T523">
        <v>200</v>
      </c>
    </row>
    <row r="524" spans="1:20">
      <c r="A524" s="28" t="s">
        <v>45</v>
      </c>
      <c r="B524">
        <v>0</v>
      </c>
      <c r="C524" s="56">
        <v>0.39156477609376328</v>
      </c>
      <c r="L524" s="1" t="s">
        <v>97</v>
      </c>
      <c r="M524">
        <v>0</v>
      </c>
      <c r="N524">
        <v>0</v>
      </c>
      <c r="O524" s="55">
        <v>500</v>
      </c>
      <c r="Q524">
        <v>0</v>
      </c>
      <c r="R524">
        <v>0</v>
      </c>
      <c r="S524" s="55">
        <v>500</v>
      </c>
      <c r="T524">
        <v>500</v>
      </c>
    </row>
    <row r="525" spans="1:20">
      <c r="A525" s="28" t="s">
        <v>46</v>
      </c>
      <c r="B525">
        <v>0</v>
      </c>
      <c r="C525" s="56">
        <v>0.39745860494279472</v>
      </c>
      <c r="L525" s="1" t="s">
        <v>97</v>
      </c>
      <c r="M525">
        <v>0</v>
      </c>
      <c r="N525">
        <v>0</v>
      </c>
      <c r="O525" s="55">
        <v>500</v>
      </c>
      <c r="Q525">
        <v>0</v>
      </c>
      <c r="R525">
        <v>0</v>
      </c>
      <c r="S525" s="55">
        <v>500</v>
      </c>
      <c r="T525">
        <v>500</v>
      </c>
    </row>
    <row r="526" spans="1:20">
      <c r="A526" s="28" t="s">
        <v>47</v>
      </c>
      <c r="B526">
        <v>0</v>
      </c>
      <c r="C526" s="58">
        <v>0.37834591197110129</v>
      </c>
      <c r="L526" s="1" t="s">
        <v>97</v>
      </c>
      <c r="M526">
        <v>0</v>
      </c>
      <c r="N526">
        <v>0</v>
      </c>
      <c r="O526" s="55">
        <v>200</v>
      </c>
      <c r="Q526">
        <v>0</v>
      </c>
      <c r="R526">
        <v>0</v>
      </c>
      <c r="S526" s="55">
        <v>200</v>
      </c>
      <c r="T526">
        <v>200</v>
      </c>
    </row>
    <row r="527" spans="1:20">
      <c r="A527" s="28" t="s">
        <v>48</v>
      </c>
      <c r="B527">
        <v>0</v>
      </c>
      <c r="C527" s="56">
        <v>0.39190221280047183</v>
      </c>
      <c r="L527" s="1" t="s">
        <v>97</v>
      </c>
      <c r="M527">
        <v>0</v>
      </c>
      <c r="N527">
        <v>0</v>
      </c>
      <c r="O527" s="55">
        <v>500</v>
      </c>
      <c r="Q527">
        <v>0</v>
      </c>
      <c r="R527">
        <v>0</v>
      </c>
      <c r="S527" s="55">
        <v>500</v>
      </c>
      <c r="T527">
        <v>500</v>
      </c>
    </row>
    <row r="528" spans="1:20">
      <c r="A528" s="28" t="s">
        <v>49</v>
      </c>
      <c r="B528">
        <v>0</v>
      </c>
      <c r="C528" s="56">
        <v>0.39211512867854331</v>
      </c>
      <c r="L528" s="1" t="s">
        <v>97</v>
      </c>
      <c r="M528">
        <v>0</v>
      </c>
      <c r="N528">
        <v>0</v>
      </c>
      <c r="O528" s="55">
        <v>500</v>
      </c>
      <c r="Q528">
        <v>0</v>
      </c>
      <c r="R528">
        <v>0</v>
      </c>
      <c r="S528" s="55">
        <v>500</v>
      </c>
      <c r="T528">
        <v>500</v>
      </c>
    </row>
    <row r="529" spans="1:20">
      <c r="A529" s="28" t="s">
        <v>50</v>
      </c>
      <c r="B529">
        <v>0</v>
      </c>
      <c r="C529" s="56">
        <v>0.38081335430461261</v>
      </c>
      <c r="L529" s="1" t="s">
        <v>97</v>
      </c>
      <c r="M529">
        <v>0</v>
      </c>
      <c r="N529">
        <v>0</v>
      </c>
      <c r="O529" s="55">
        <v>500</v>
      </c>
      <c r="Q529">
        <v>0</v>
      </c>
      <c r="R529">
        <v>0</v>
      </c>
      <c r="S529" s="55">
        <v>500</v>
      </c>
      <c r="T529">
        <v>500</v>
      </c>
    </row>
    <row r="530" spans="1:20" ht="17.25" customHeight="1">
      <c r="A530" s="28" t="s">
        <v>51</v>
      </c>
      <c r="B530">
        <v>0</v>
      </c>
      <c r="C530" s="61">
        <v>0.39397022198432652</v>
      </c>
      <c r="L530" s="1" t="s">
        <v>97</v>
      </c>
      <c r="M530">
        <v>0</v>
      </c>
      <c r="N530">
        <v>0</v>
      </c>
      <c r="O530" s="55">
        <v>500</v>
      </c>
      <c r="Q530">
        <v>0</v>
      </c>
      <c r="R530">
        <v>0</v>
      </c>
      <c r="S530" s="55">
        <v>500</v>
      </c>
      <c r="T530">
        <v>500</v>
      </c>
    </row>
    <row r="531" spans="1:20">
      <c r="A531" s="28" t="s">
        <v>52</v>
      </c>
      <c r="B531">
        <v>0</v>
      </c>
      <c r="C531" s="56">
        <v>0.3901994975148802</v>
      </c>
      <c r="L531" s="1" t="s">
        <v>97</v>
      </c>
      <c r="M531">
        <v>0</v>
      </c>
      <c r="N531">
        <v>0</v>
      </c>
      <c r="O531" s="55">
        <v>500</v>
      </c>
      <c r="Q531">
        <v>0</v>
      </c>
      <c r="R531">
        <v>0</v>
      </c>
      <c r="S531" s="55">
        <v>500</v>
      </c>
      <c r="T531">
        <v>500</v>
      </c>
    </row>
    <row r="532" spans="1:20">
      <c r="A532" s="28" t="s">
        <v>53</v>
      </c>
      <c r="B532">
        <v>0</v>
      </c>
      <c r="C532" s="56">
        <v>0.39128430516784551</v>
      </c>
      <c r="L532" s="1" t="s">
        <v>97</v>
      </c>
      <c r="M532">
        <v>0</v>
      </c>
      <c r="N532">
        <v>0</v>
      </c>
      <c r="O532" s="55">
        <v>500</v>
      </c>
      <c r="Q532">
        <v>0</v>
      </c>
      <c r="R532">
        <v>0</v>
      </c>
      <c r="S532" s="55">
        <v>500</v>
      </c>
      <c r="T532">
        <v>500</v>
      </c>
    </row>
    <row r="533" spans="1:20">
      <c r="A533" s="28" t="s">
        <v>54</v>
      </c>
      <c r="B533">
        <v>0</v>
      </c>
      <c r="C533" s="56">
        <v>0.39439594690988827</v>
      </c>
      <c r="L533" s="1" t="s">
        <v>97</v>
      </c>
      <c r="M533">
        <v>0</v>
      </c>
      <c r="N533">
        <v>0</v>
      </c>
      <c r="O533" s="55">
        <v>500</v>
      </c>
      <c r="Q533">
        <v>0</v>
      </c>
      <c r="R533">
        <v>0</v>
      </c>
      <c r="S533" s="55">
        <v>500</v>
      </c>
      <c r="T533">
        <v>500</v>
      </c>
    </row>
    <row r="534" spans="1:20">
      <c r="A534" s="28" t="s">
        <v>55</v>
      </c>
      <c r="B534">
        <v>0</v>
      </c>
      <c r="C534" s="56">
        <v>0.404840487147345</v>
      </c>
      <c r="L534" s="1" t="s">
        <v>97</v>
      </c>
      <c r="M534">
        <v>0</v>
      </c>
      <c r="N534">
        <v>0</v>
      </c>
      <c r="O534" s="55">
        <v>500</v>
      </c>
      <c r="Q534">
        <v>0</v>
      </c>
      <c r="R534">
        <v>0</v>
      </c>
      <c r="S534" s="55">
        <v>500</v>
      </c>
      <c r="T534">
        <v>500</v>
      </c>
    </row>
    <row r="535" spans="1:20">
      <c r="A535" s="28" t="s">
        <v>56</v>
      </c>
      <c r="B535">
        <v>0</v>
      </c>
      <c r="C535" s="56">
        <v>0.40262546141046118</v>
      </c>
      <c r="L535" s="1" t="s">
        <v>97</v>
      </c>
      <c r="M535">
        <v>0</v>
      </c>
      <c r="N535">
        <v>800</v>
      </c>
      <c r="O535" s="55">
        <v>800</v>
      </c>
      <c r="Q535">
        <v>0</v>
      </c>
      <c r="R535">
        <v>800</v>
      </c>
      <c r="S535" s="55">
        <v>800</v>
      </c>
      <c r="T535">
        <v>800</v>
      </c>
    </row>
    <row r="536" spans="1:20">
      <c r="A536" s="28" t="s">
        <v>57</v>
      </c>
      <c r="B536">
        <v>0</v>
      </c>
      <c r="C536" s="56">
        <v>0.40310052856996231</v>
      </c>
      <c r="L536" s="1" t="s">
        <v>97</v>
      </c>
      <c r="M536">
        <v>0</v>
      </c>
      <c r="N536">
        <v>800</v>
      </c>
      <c r="O536" s="55">
        <v>800</v>
      </c>
      <c r="Q536">
        <v>0</v>
      </c>
      <c r="R536">
        <v>800</v>
      </c>
      <c r="S536" s="55">
        <v>800</v>
      </c>
      <c r="T536">
        <v>800</v>
      </c>
    </row>
    <row r="537" spans="1:20">
      <c r="A537" s="28" t="s">
        <v>58</v>
      </c>
      <c r="B537">
        <v>0</v>
      </c>
      <c r="C537" s="56">
        <v>0.40457163234864901</v>
      </c>
      <c r="L537" s="1" t="s">
        <v>97</v>
      </c>
      <c r="M537">
        <v>0</v>
      </c>
      <c r="N537">
        <v>500</v>
      </c>
      <c r="O537" s="55">
        <v>500</v>
      </c>
      <c r="Q537">
        <v>0</v>
      </c>
      <c r="R537">
        <v>500</v>
      </c>
      <c r="S537" s="55">
        <v>500</v>
      </c>
      <c r="T537">
        <v>500</v>
      </c>
    </row>
    <row r="538" spans="1:20">
      <c r="A538" s="28" t="s">
        <v>59</v>
      </c>
      <c r="B538">
        <v>0</v>
      </c>
      <c r="C538" s="56">
        <v>0.40497809624166953</v>
      </c>
      <c r="L538" s="1" t="s">
        <v>97</v>
      </c>
      <c r="M538">
        <v>0</v>
      </c>
      <c r="N538">
        <v>500</v>
      </c>
      <c r="O538" s="55">
        <v>500</v>
      </c>
      <c r="Q538">
        <v>0</v>
      </c>
      <c r="R538">
        <v>500</v>
      </c>
      <c r="S538" s="55">
        <v>500</v>
      </c>
      <c r="T538">
        <v>500</v>
      </c>
    </row>
    <row r="539" spans="1:20">
      <c r="A539" s="28" t="s">
        <v>60</v>
      </c>
      <c r="B539">
        <v>0</v>
      </c>
      <c r="C539" s="56">
        <v>0.40245093593353221</v>
      </c>
      <c r="L539" s="1" t="s">
        <v>97</v>
      </c>
      <c r="M539">
        <v>0</v>
      </c>
      <c r="N539">
        <v>500</v>
      </c>
      <c r="O539" s="55">
        <v>500</v>
      </c>
      <c r="Q539">
        <v>0</v>
      </c>
      <c r="R539">
        <v>500</v>
      </c>
      <c r="S539" s="55">
        <v>500</v>
      </c>
      <c r="T539">
        <v>500</v>
      </c>
    </row>
    <row r="540" spans="1:20">
      <c r="A540" s="28" t="s">
        <v>61</v>
      </c>
      <c r="B540">
        <v>0</v>
      </c>
      <c r="C540" s="56">
        <v>0.40481556089024212</v>
      </c>
      <c r="L540" s="1" t="s">
        <v>97</v>
      </c>
      <c r="M540">
        <v>0</v>
      </c>
      <c r="N540">
        <v>500</v>
      </c>
      <c r="O540" s="55">
        <v>500</v>
      </c>
      <c r="Q540">
        <v>0</v>
      </c>
      <c r="R540">
        <v>500</v>
      </c>
      <c r="S540" s="55">
        <v>500</v>
      </c>
      <c r="T540">
        <v>500</v>
      </c>
    </row>
    <row r="541" spans="1:20">
      <c r="A541" s="28" t="s">
        <v>62</v>
      </c>
      <c r="B541">
        <v>0</v>
      </c>
      <c r="C541" s="60">
        <v>0.40549662940356962</v>
      </c>
      <c r="L541" s="1" t="s">
        <v>97</v>
      </c>
      <c r="M541">
        <v>0</v>
      </c>
      <c r="N541">
        <v>500</v>
      </c>
      <c r="O541" s="55">
        <v>500</v>
      </c>
      <c r="Q541">
        <v>0</v>
      </c>
      <c r="R541">
        <v>500</v>
      </c>
      <c r="S541" s="55">
        <v>500</v>
      </c>
      <c r="T541">
        <v>500</v>
      </c>
    </row>
    <row r="542" spans="1:20">
      <c r="A542" s="28" t="s">
        <v>63</v>
      </c>
      <c r="B542">
        <v>0</v>
      </c>
      <c r="C542" s="60">
        <v>0.41133525988547709</v>
      </c>
      <c r="L542" s="1" t="s">
        <v>97</v>
      </c>
      <c r="M542">
        <v>0</v>
      </c>
      <c r="N542">
        <v>500</v>
      </c>
      <c r="O542" s="55">
        <v>500</v>
      </c>
      <c r="Q542">
        <v>0</v>
      </c>
      <c r="R542">
        <v>500</v>
      </c>
      <c r="S542" s="55">
        <v>500</v>
      </c>
      <c r="T542">
        <v>500</v>
      </c>
    </row>
    <row r="543" spans="1:20">
      <c r="A543" s="28" t="s">
        <v>64</v>
      </c>
      <c r="B543">
        <v>870</v>
      </c>
      <c r="C543" s="62">
        <v>0.40622144661470649</v>
      </c>
      <c r="L543" s="1" t="s">
        <v>97</v>
      </c>
      <c r="M543">
        <v>870</v>
      </c>
      <c r="N543">
        <v>870</v>
      </c>
      <c r="O543" s="55">
        <v>870</v>
      </c>
      <c r="Q543">
        <v>870</v>
      </c>
      <c r="R543">
        <v>870</v>
      </c>
      <c r="S543" s="55">
        <v>870</v>
      </c>
      <c r="T543">
        <v>870</v>
      </c>
    </row>
    <row r="544" spans="1:20">
      <c r="A544" s="28" t="s">
        <v>65</v>
      </c>
      <c r="B544">
        <v>870</v>
      </c>
      <c r="C544" s="56">
        <v>0.40877575838813701</v>
      </c>
      <c r="L544" s="1" t="s">
        <v>97</v>
      </c>
      <c r="M544">
        <v>870</v>
      </c>
      <c r="N544">
        <v>870</v>
      </c>
      <c r="O544" s="55">
        <v>870</v>
      </c>
      <c r="Q544">
        <v>870</v>
      </c>
      <c r="R544">
        <v>870</v>
      </c>
      <c r="S544" s="55">
        <v>870</v>
      </c>
      <c r="T544">
        <v>870</v>
      </c>
    </row>
    <row r="545" spans="1:20">
      <c r="A545" s="28" t="s">
        <v>66</v>
      </c>
      <c r="B545">
        <v>500</v>
      </c>
      <c r="C545" s="63">
        <v>0.40879200292791668</v>
      </c>
      <c r="L545" s="1" t="s">
        <v>97</v>
      </c>
      <c r="M545">
        <v>500</v>
      </c>
      <c r="N545">
        <v>500</v>
      </c>
      <c r="O545" s="55">
        <v>500</v>
      </c>
      <c r="Q545">
        <v>500</v>
      </c>
      <c r="R545">
        <v>500</v>
      </c>
      <c r="S545" s="55">
        <v>500</v>
      </c>
      <c r="T545">
        <v>500</v>
      </c>
    </row>
    <row r="546" spans="1:20">
      <c r="A546" s="28" t="s">
        <v>67</v>
      </c>
      <c r="B546">
        <v>500</v>
      </c>
      <c r="C546" s="56">
        <v>0.411736863007788</v>
      </c>
      <c r="L546" s="1" t="s">
        <v>97</v>
      </c>
      <c r="M546">
        <v>500</v>
      </c>
      <c r="N546">
        <v>500</v>
      </c>
      <c r="O546" s="55">
        <v>500</v>
      </c>
      <c r="Q546">
        <v>500</v>
      </c>
      <c r="R546">
        <v>500</v>
      </c>
      <c r="S546" s="55">
        <v>500</v>
      </c>
      <c r="T546">
        <v>500</v>
      </c>
    </row>
    <row r="547" spans="1:20">
      <c r="A547" s="28" t="s">
        <v>68</v>
      </c>
      <c r="B547">
        <v>500</v>
      </c>
      <c r="C547" s="56">
        <v>0.41761283490898332</v>
      </c>
      <c r="L547" s="1" t="s">
        <v>97</v>
      </c>
      <c r="M547">
        <v>500</v>
      </c>
      <c r="N547">
        <v>500</v>
      </c>
      <c r="O547" s="55">
        <v>500</v>
      </c>
      <c r="Q547">
        <v>500</v>
      </c>
      <c r="R547">
        <v>500</v>
      </c>
      <c r="S547" s="55">
        <v>500</v>
      </c>
      <c r="T547">
        <v>500</v>
      </c>
    </row>
    <row r="548" spans="1:20" ht="17.25" customHeight="1">
      <c r="A548" s="28" t="s">
        <v>69</v>
      </c>
      <c r="B548">
        <v>500</v>
      </c>
      <c r="C548" s="64">
        <v>0.41517049158235969</v>
      </c>
      <c r="L548" s="1" t="s">
        <v>97</v>
      </c>
      <c r="M548">
        <v>500</v>
      </c>
      <c r="N548">
        <v>500</v>
      </c>
      <c r="O548" s="55">
        <v>500</v>
      </c>
      <c r="Q548">
        <v>500</v>
      </c>
      <c r="R548">
        <v>500</v>
      </c>
      <c r="S548" s="55">
        <v>500</v>
      </c>
      <c r="T548">
        <v>500</v>
      </c>
    </row>
    <row r="549" spans="1:20">
      <c r="A549" s="28" t="s">
        <v>70</v>
      </c>
      <c r="B549">
        <v>329</v>
      </c>
      <c r="C549" s="65">
        <v>0.37179637678267941</v>
      </c>
      <c r="L549" s="1" t="s">
        <v>97</v>
      </c>
      <c r="M549">
        <v>329</v>
      </c>
      <c r="N549">
        <v>329</v>
      </c>
      <c r="O549" s="55">
        <v>329</v>
      </c>
      <c r="Q549">
        <v>329</v>
      </c>
      <c r="R549">
        <v>329</v>
      </c>
      <c r="S549" s="55">
        <v>329</v>
      </c>
      <c r="T549">
        <v>329</v>
      </c>
    </row>
    <row r="550" spans="1:20">
      <c r="A550" s="28" t="s">
        <v>71</v>
      </c>
      <c r="B550">
        <v>870</v>
      </c>
      <c r="C550" s="66">
        <v>0.40996806523564411</v>
      </c>
      <c r="L550" s="1" t="s">
        <v>97</v>
      </c>
      <c r="M550">
        <v>870</v>
      </c>
      <c r="N550">
        <v>870</v>
      </c>
      <c r="O550" s="55">
        <v>870</v>
      </c>
      <c r="Q550">
        <v>870</v>
      </c>
      <c r="R550">
        <v>870</v>
      </c>
      <c r="S550" s="55">
        <v>870</v>
      </c>
      <c r="T550">
        <v>870</v>
      </c>
    </row>
    <row r="551" spans="1:20">
      <c r="A551" s="28" t="s">
        <v>72</v>
      </c>
      <c r="B551">
        <v>870</v>
      </c>
      <c r="C551" s="63">
        <v>0.41546176115687622</v>
      </c>
      <c r="L551" s="1" t="s">
        <v>97</v>
      </c>
      <c r="M551">
        <v>870</v>
      </c>
      <c r="N551">
        <v>870</v>
      </c>
      <c r="O551" s="55">
        <v>870</v>
      </c>
      <c r="Q551">
        <v>870</v>
      </c>
      <c r="R551">
        <v>870</v>
      </c>
      <c r="S551" s="55">
        <v>870</v>
      </c>
      <c r="T551">
        <v>870</v>
      </c>
    </row>
    <row r="552" spans="1:20">
      <c r="A552" s="28" t="s">
        <v>73</v>
      </c>
      <c r="B552">
        <v>1020</v>
      </c>
      <c r="C552" s="63">
        <v>0.43828009300505433</v>
      </c>
      <c r="L552" s="1" t="s">
        <v>97</v>
      </c>
      <c r="M552">
        <v>1020</v>
      </c>
      <c r="N552">
        <v>1020</v>
      </c>
      <c r="O552" s="55">
        <v>1020</v>
      </c>
      <c r="Q552">
        <v>1020</v>
      </c>
      <c r="R552">
        <v>1020</v>
      </c>
      <c r="S552" s="55">
        <v>1020</v>
      </c>
      <c r="T552">
        <v>1020</v>
      </c>
    </row>
    <row r="553" spans="1:20">
      <c r="A553" s="28" t="s">
        <v>74</v>
      </c>
      <c r="B553">
        <v>340</v>
      </c>
      <c r="C553" s="66">
        <v>0.36382481774305242</v>
      </c>
      <c r="L553" s="1" t="s">
        <v>97</v>
      </c>
      <c r="M553">
        <v>340</v>
      </c>
      <c r="N553">
        <v>340</v>
      </c>
      <c r="O553" s="55">
        <v>340</v>
      </c>
      <c r="Q553">
        <v>340</v>
      </c>
      <c r="R553">
        <v>340</v>
      </c>
      <c r="S553" s="55">
        <v>340</v>
      </c>
      <c r="T553">
        <v>340</v>
      </c>
    </row>
    <row r="554" spans="1:20">
      <c r="A554" s="28" t="s">
        <v>75</v>
      </c>
      <c r="B554">
        <v>1022</v>
      </c>
      <c r="C554" s="63">
        <v>0.41515396954355333</v>
      </c>
      <c r="L554" s="1" t="s">
        <v>97</v>
      </c>
      <c r="M554">
        <v>1022</v>
      </c>
      <c r="N554">
        <v>1022</v>
      </c>
      <c r="O554" s="55">
        <v>1022</v>
      </c>
      <c r="Q554">
        <v>1022</v>
      </c>
      <c r="R554">
        <v>1022</v>
      </c>
      <c r="S554" s="55">
        <v>1022</v>
      </c>
      <c r="T554">
        <v>1022</v>
      </c>
    </row>
    <row r="555" spans="1:20">
      <c r="A555" s="28" t="s">
        <v>76</v>
      </c>
      <c r="B555">
        <v>930</v>
      </c>
      <c r="C555" s="63">
        <v>0.43705154016735981</v>
      </c>
      <c r="L555" s="1" t="s">
        <v>97</v>
      </c>
      <c r="M555">
        <v>930</v>
      </c>
      <c r="N555">
        <v>930</v>
      </c>
      <c r="O555" s="55">
        <v>930</v>
      </c>
      <c r="Q555">
        <v>930</v>
      </c>
      <c r="R555">
        <v>930</v>
      </c>
      <c r="S555" s="55">
        <v>930</v>
      </c>
      <c r="T555">
        <v>930</v>
      </c>
    </row>
    <row r="556" spans="1:20">
      <c r="A556" s="28" t="s">
        <v>77</v>
      </c>
      <c r="B556">
        <v>1050</v>
      </c>
      <c r="C556" s="63">
        <v>0.43705154016738001</v>
      </c>
      <c r="L556" s="1" t="s">
        <v>97</v>
      </c>
      <c r="M556">
        <v>1050</v>
      </c>
      <c r="N556">
        <v>1050</v>
      </c>
      <c r="O556" s="55">
        <v>1050</v>
      </c>
      <c r="Q556">
        <v>1050</v>
      </c>
      <c r="R556">
        <v>1050</v>
      </c>
      <c r="S556" s="55">
        <v>1050</v>
      </c>
      <c r="T556">
        <v>1050</v>
      </c>
    </row>
    <row r="557" spans="1:20">
      <c r="A557" s="28" t="s">
        <v>78</v>
      </c>
      <c r="B557">
        <v>1022</v>
      </c>
      <c r="C557" s="54">
        <v>0.41515396954355333</v>
      </c>
      <c r="L557" s="1" t="s">
        <v>97</v>
      </c>
      <c r="M557">
        <v>1022</v>
      </c>
      <c r="N557">
        <v>1022</v>
      </c>
      <c r="O557" s="55">
        <v>1022</v>
      </c>
      <c r="Q557">
        <v>1022</v>
      </c>
      <c r="R557">
        <v>1022</v>
      </c>
      <c r="S557" s="55">
        <v>1022</v>
      </c>
      <c r="T557">
        <v>1022</v>
      </c>
    </row>
    <row r="558" spans="1:20">
      <c r="A558" s="28" t="s">
        <v>79</v>
      </c>
      <c r="B558">
        <v>1050</v>
      </c>
      <c r="C558" s="56">
        <v>0.43116274511361519</v>
      </c>
      <c r="L558" s="1" t="s">
        <v>97</v>
      </c>
      <c r="M558">
        <v>1050</v>
      </c>
      <c r="N558">
        <v>1050</v>
      </c>
      <c r="O558" s="55">
        <v>1050</v>
      </c>
      <c r="Q558">
        <v>1050</v>
      </c>
      <c r="R558">
        <v>1050</v>
      </c>
      <c r="S558" s="55">
        <v>1050</v>
      </c>
      <c r="T558">
        <v>1050</v>
      </c>
    </row>
    <row r="559" spans="1:20">
      <c r="A559" s="28" t="s">
        <v>80</v>
      </c>
      <c r="B559">
        <v>595</v>
      </c>
      <c r="C559" s="57">
        <v>0.43802008068605508</v>
      </c>
      <c r="L559" s="1" t="s">
        <v>97</v>
      </c>
      <c r="M559">
        <v>595</v>
      </c>
      <c r="N559">
        <v>595</v>
      </c>
      <c r="O559" s="55">
        <v>595</v>
      </c>
      <c r="Q559">
        <v>595</v>
      </c>
      <c r="R559">
        <v>595</v>
      </c>
      <c r="S559" s="55">
        <v>595</v>
      </c>
      <c r="T559">
        <v>595</v>
      </c>
    </row>
    <row r="560" spans="1:20">
      <c r="A560" s="28" t="s">
        <v>81</v>
      </c>
      <c r="B560">
        <v>595</v>
      </c>
      <c r="C560" s="57">
        <v>0.43802008068605508</v>
      </c>
      <c r="L560" s="1" t="s">
        <v>97</v>
      </c>
      <c r="M560">
        <v>595</v>
      </c>
      <c r="N560">
        <v>595</v>
      </c>
      <c r="O560" s="55">
        <v>595</v>
      </c>
      <c r="Q560">
        <v>595</v>
      </c>
      <c r="R560">
        <v>595</v>
      </c>
      <c r="S560" s="55">
        <v>595</v>
      </c>
      <c r="T560">
        <v>595</v>
      </c>
    </row>
    <row r="561" spans="1:20">
      <c r="A561" s="28" t="s">
        <v>82</v>
      </c>
      <c r="B561">
        <v>1019</v>
      </c>
      <c r="C561" s="56">
        <v>0.44136378247913438</v>
      </c>
      <c r="L561" s="1" t="s">
        <v>97</v>
      </c>
      <c r="M561">
        <v>1019</v>
      </c>
      <c r="N561">
        <v>1019</v>
      </c>
      <c r="O561" s="55">
        <v>1019</v>
      </c>
      <c r="Q561">
        <v>1019</v>
      </c>
      <c r="R561">
        <v>1019</v>
      </c>
      <c r="S561" s="55">
        <v>1019</v>
      </c>
      <c r="T561">
        <v>1019</v>
      </c>
    </row>
    <row r="562" spans="1:20" ht="17.25" customHeight="1" thickBot="1">
      <c r="A562" s="47" t="s">
        <v>83</v>
      </c>
      <c r="B562">
        <v>1019</v>
      </c>
      <c r="C562" s="56">
        <v>0.44136378247913438</v>
      </c>
      <c r="L562" s="1" t="s">
        <v>97</v>
      </c>
      <c r="M562">
        <v>1019</v>
      </c>
      <c r="N562">
        <v>1019</v>
      </c>
      <c r="O562" s="55">
        <v>1019</v>
      </c>
      <c r="Q562">
        <v>1019</v>
      </c>
      <c r="R562">
        <v>1019</v>
      </c>
      <c r="S562" s="55">
        <v>1019</v>
      </c>
      <c r="T562">
        <v>1019</v>
      </c>
    </row>
    <row r="563" spans="1:20" ht="17.25" customHeight="1" thickBot="1">
      <c r="A563" s="47" t="s">
        <v>84</v>
      </c>
      <c r="B563">
        <v>1000</v>
      </c>
      <c r="C563" s="54">
        <v>0.44136378247913499</v>
      </c>
      <c r="L563" s="1" t="s">
        <v>97</v>
      </c>
      <c r="M563">
        <v>1000</v>
      </c>
      <c r="N563">
        <v>1000</v>
      </c>
      <c r="O563" s="55">
        <v>1000</v>
      </c>
      <c r="Q563">
        <v>0</v>
      </c>
      <c r="R563">
        <v>0</v>
      </c>
      <c r="S563" s="55">
        <v>0</v>
      </c>
      <c r="T563">
        <v>0</v>
      </c>
    </row>
    <row r="564" spans="1:20" ht="17.25" customHeight="1" thickBot="1">
      <c r="A564" s="47" t="s">
        <v>85</v>
      </c>
      <c r="B564">
        <v>1040</v>
      </c>
      <c r="C564" s="54">
        <v>0.44136378247913299</v>
      </c>
      <c r="L564" s="1" t="s">
        <v>97</v>
      </c>
      <c r="M564">
        <v>1040</v>
      </c>
      <c r="N564">
        <v>1040</v>
      </c>
      <c r="O564" s="55">
        <v>1040</v>
      </c>
      <c r="Q564" s="55">
        <v>0</v>
      </c>
      <c r="R564" s="55">
        <v>0</v>
      </c>
      <c r="S564" s="55">
        <v>0</v>
      </c>
      <c r="T564" s="55">
        <v>0</v>
      </c>
    </row>
    <row r="565" spans="1:20" ht="17.25" customHeight="1" thickBot="1">
      <c r="A565" s="47" t="s">
        <v>86</v>
      </c>
      <c r="B565">
        <v>1040</v>
      </c>
      <c r="C565" s="54">
        <v>0.44136378247913438</v>
      </c>
      <c r="L565" s="1" t="s">
        <v>97</v>
      </c>
      <c r="M565">
        <v>1040</v>
      </c>
      <c r="N565">
        <v>1040</v>
      </c>
      <c r="O565" s="55">
        <v>1040</v>
      </c>
      <c r="Q565" s="55">
        <v>0</v>
      </c>
      <c r="R565" s="55">
        <v>0</v>
      </c>
      <c r="S565" s="55">
        <v>0</v>
      </c>
      <c r="T565" s="55">
        <v>0</v>
      </c>
    </row>
    <row r="566" spans="1:20" ht="17.25" customHeight="1" thickBot="1">
      <c r="A566" s="47" t="s">
        <v>87</v>
      </c>
      <c r="B566">
        <v>1050</v>
      </c>
      <c r="C566" s="54">
        <v>0.44136378247913899</v>
      </c>
      <c r="L566" s="1" t="s">
        <v>97</v>
      </c>
      <c r="M566">
        <v>1050</v>
      </c>
      <c r="N566">
        <v>1050</v>
      </c>
      <c r="O566" s="55">
        <v>1050</v>
      </c>
      <c r="Q566" s="55">
        <v>0</v>
      </c>
      <c r="R566" s="55">
        <v>0</v>
      </c>
      <c r="S566" s="55">
        <v>0</v>
      </c>
      <c r="T566" s="55">
        <v>0</v>
      </c>
    </row>
    <row r="567" spans="1:20" ht="17.25" customHeight="1" thickBot="1">
      <c r="A567" s="47" t="s">
        <v>88</v>
      </c>
      <c r="B567">
        <v>1050</v>
      </c>
      <c r="C567" s="54">
        <v>0.44136378247913</v>
      </c>
      <c r="L567" s="1" t="s">
        <v>97</v>
      </c>
      <c r="M567">
        <v>1050</v>
      </c>
      <c r="N567">
        <v>1050</v>
      </c>
      <c r="O567" s="55">
        <v>1050</v>
      </c>
      <c r="Q567" s="55">
        <v>0</v>
      </c>
      <c r="R567" s="55">
        <v>0</v>
      </c>
      <c r="S567" s="55">
        <v>0</v>
      </c>
      <c r="T567" s="55">
        <v>0</v>
      </c>
    </row>
    <row r="568" spans="1:20" ht="17.25" customHeight="1" thickBot="1">
      <c r="A568" s="47" t="s">
        <v>89</v>
      </c>
      <c r="B568">
        <v>1040</v>
      </c>
      <c r="C568" s="54">
        <v>0.44136378247913099</v>
      </c>
      <c r="L568" s="1" t="s">
        <v>97</v>
      </c>
      <c r="M568">
        <v>1040</v>
      </c>
      <c r="N568">
        <v>1040</v>
      </c>
      <c r="O568" s="55">
        <v>1040</v>
      </c>
      <c r="Q568" s="55">
        <v>0</v>
      </c>
      <c r="R568" s="55">
        <v>0</v>
      </c>
      <c r="S568" s="55">
        <v>0</v>
      </c>
      <c r="T568" s="55">
        <v>0</v>
      </c>
    </row>
    <row r="569" spans="1:20" ht="17.25" customHeight="1" thickBot="1">
      <c r="A569" s="47" t="s">
        <v>90</v>
      </c>
      <c r="B569">
        <v>1040</v>
      </c>
      <c r="C569" s="54">
        <v>0.44136378247913199</v>
      </c>
      <c r="L569" s="1" t="s">
        <v>97</v>
      </c>
      <c r="M569">
        <v>1040</v>
      </c>
      <c r="N569">
        <v>1040</v>
      </c>
      <c r="O569" s="55">
        <v>1040</v>
      </c>
      <c r="Q569" s="55">
        <v>0</v>
      </c>
      <c r="R569" s="55">
        <v>0</v>
      </c>
      <c r="S569" s="55">
        <v>0</v>
      </c>
      <c r="T569" s="55">
        <v>0</v>
      </c>
    </row>
    <row r="570" spans="1:20">
      <c r="A570" s="24" t="s">
        <v>19</v>
      </c>
      <c r="B570">
        <v>0</v>
      </c>
      <c r="C570" s="54">
        <v>0.32744214353946921</v>
      </c>
      <c r="L570" s="1" t="s">
        <v>98</v>
      </c>
      <c r="M570">
        <v>0</v>
      </c>
      <c r="N570">
        <v>0</v>
      </c>
      <c r="O570" s="55">
        <v>0</v>
      </c>
      <c r="Q570">
        <v>0</v>
      </c>
      <c r="R570">
        <v>0</v>
      </c>
      <c r="S570" s="55">
        <v>0</v>
      </c>
      <c r="T570">
        <v>0</v>
      </c>
    </row>
    <row r="571" spans="1:20">
      <c r="A571" s="28" t="s">
        <v>21</v>
      </c>
      <c r="B571">
        <v>0</v>
      </c>
      <c r="C571" s="56">
        <v>0.35282717072350539</v>
      </c>
      <c r="L571" s="1" t="s">
        <v>98</v>
      </c>
      <c r="M571">
        <v>0</v>
      </c>
      <c r="N571">
        <v>0</v>
      </c>
      <c r="O571" s="55">
        <v>0</v>
      </c>
      <c r="Q571">
        <v>0</v>
      </c>
      <c r="R571">
        <v>0</v>
      </c>
      <c r="S571" s="55">
        <v>0</v>
      </c>
      <c r="T571">
        <v>0</v>
      </c>
    </row>
    <row r="572" spans="1:20">
      <c r="A572" s="28" t="s">
        <v>22</v>
      </c>
      <c r="B572">
        <v>0</v>
      </c>
      <c r="C572" s="56">
        <v>0.35286975852779401</v>
      </c>
      <c r="L572" s="1" t="s">
        <v>98</v>
      </c>
      <c r="M572">
        <v>0</v>
      </c>
      <c r="N572">
        <v>0</v>
      </c>
      <c r="O572" s="55">
        <v>0</v>
      </c>
      <c r="Q572">
        <v>0</v>
      </c>
      <c r="R572">
        <v>0</v>
      </c>
      <c r="S572" s="55">
        <v>0</v>
      </c>
      <c r="T572">
        <v>0</v>
      </c>
    </row>
    <row r="573" spans="1:20">
      <c r="A573" s="28" t="s">
        <v>23</v>
      </c>
      <c r="B573">
        <v>0</v>
      </c>
      <c r="C573" s="57">
        <v>0.32988580546373969</v>
      </c>
      <c r="L573" s="1" t="s">
        <v>98</v>
      </c>
      <c r="M573">
        <v>0</v>
      </c>
      <c r="N573">
        <v>0</v>
      </c>
      <c r="O573" s="55">
        <v>0</v>
      </c>
      <c r="Q573">
        <v>0</v>
      </c>
      <c r="R573">
        <v>0</v>
      </c>
      <c r="S573" s="55">
        <v>0</v>
      </c>
      <c r="T573">
        <v>0</v>
      </c>
    </row>
    <row r="574" spans="1:20">
      <c r="A574" s="28" t="s">
        <v>24</v>
      </c>
      <c r="B574">
        <v>0</v>
      </c>
      <c r="C574" s="58">
        <v>0.32632870228445671</v>
      </c>
      <c r="L574" s="1" t="s">
        <v>98</v>
      </c>
      <c r="M574">
        <v>0</v>
      </c>
      <c r="N574">
        <v>0</v>
      </c>
      <c r="O574" s="55">
        <v>0</v>
      </c>
      <c r="Q574">
        <v>0</v>
      </c>
      <c r="R574">
        <v>0</v>
      </c>
      <c r="S574" s="55">
        <v>0</v>
      </c>
      <c r="T574">
        <v>0</v>
      </c>
    </row>
    <row r="575" spans="1:20">
      <c r="A575" s="28" t="s">
        <v>25</v>
      </c>
      <c r="B575">
        <v>0</v>
      </c>
      <c r="C575" s="58">
        <v>0.32837855343706779</v>
      </c>
      <c r="L575" s="1" t="s">
        <v>98</v>
      </c>
      <c r="M575">
        <v>0</v>
      </c>
      <c r="N575">
        <v>0</v>
      </c>
      <c r="O575" s="55">
        <v>0</v>
      </c>
      <c r="Q575">
        <v>0</v>
      </c>
      <c r="R575">
        <v>0</v>
      </c>
      <c r="S575" s="55">
        <v>0</v>
      </c>
      <c r="T575">
        <v>0</v>
      </c>
    </row>
    <row r="576" spans="1:20">
      <c r="A576" s="28" t="s">
        <v>26</v>
      </c>
      <c r="B576">
        <v>0</v>
      </c>
      <c r="C576" s="56">
        <v>0.38224005341734901</v>
      </c>
      <c r="L576" s="1" t="s">
        <v>98</v>
      </c>
      <c r="M576">
        <v>0</v>
      </c>
      <c r="N576">
        <v>0</v>
      </c>
      <c r="O576" s="55">
        <v>0</v>
      </c>
      <c r="Q576">
        <v>0</v>
      </c>
      <c r="R576">
        <v>0</v>
      </c>
      <c r="S576" s="55">
        <v>0</v>
      </c>
      <c r="T576">
        <v>0</v>
      </c>
    </row>
    <row r="577" spans="1:20" ht="17.25" customHeight="1">
      <c r="A577" s="28" t="s">
        <v>27</v>
      </c>
      <c r="B577">
        <v>0</v>
      </c>
      <c r="C577" s="59">
        <v>0.38510068208808912</v>
      </c>
      <c r="L577" s="1" t="s">
        <v>98</v>
      </c>
      <c r="M577">
        <v>0</v>
      </c>
      <c r="N577">
        <v>0</v>
      </c>
      <c r="O577" s="55">
        <v>0</v>
      </c>
      <c r="Q577">
        <v>0</v>
      </c>
      <c r="R577">
        <v>0</v>
      </c>
      <c r="S577" s="55">
        <v>0</v>
      </c>
      <c r="T577">
        <v>0</v>
      </c>
    </row>
    <row r="578" spans="1:20">
      <c r="A578" s="28" t="s">
        <v>28</v>
      </c>
      <c r="B578">
        <v>0</v>
      </c>
      <c r="C578" s="60">
        <v>0.38144200717835708</v>
      </c>
      <c r="L578" s="1" t="s">
        <v>98</v>
      </c>
      <c r="M578">
        <v>0</v>
      </c>
      <c r="N578">
        <v>0</v>
      </c>
      <c r="O578" s="55">
        <v>0</v>
      </c>
      <c r="Q578">
        <v>0</v>
      </c>
      <c r="R578">
        <v>0</v>
      </c>
      <c r="S578" s="55">
        <v>0</v>
      </c>
      <c r="T578">
        <v>0</v>
      </c>
    </row>
    <row r="579" spans="1:20">
      <c r="A579" s="28" t="s">
        <v>29</v>
      </c>
      <c r="B579">
        <v>0</v>
      </c>
      <c r="C579" s="60">
        <v>0.38525445146579662</v>
      </c>
      <c r="L579" s="1" t="s">
        <v>98</v>
      </c>
      <c r="M579">
        <v>0</v>
      </c>
      <c r="N579">
        <v>0</v>
      </c>
      <c r="O579" s="55">
        <v>0</v>
      </c>
      <c r="Q579">
        <v>0</v>
      </c>
      <c r="R579">
        <v>0</v>
      </c>
      <c r="S579" s="55">
        <v>0</v>
      </c>
      <c r="T579">
        <v>0</v>
      </c>
    </row>
    <row r="580" spans="1:20">
      <c r="A580" s="28" t="s">
        <v>30</v>
      </c>
      <c r="B580">
        <v>0</v>
      </c>
      <c r="C580" s="60">
        <v>0.38333247232105538</v>
      </c>
      <c r="L580" s="1" t="s">
        <v>98</v>
      </c>
      <c r="M580">
        <v>0</v>
      </c>
      <c r="N580">
        <v>0</v>
      </c>
      <c r="O580" s="55">
        <v>0</v>
      </c>
      <c r="Q580">
        <v>0</v>
      </c>
      <c r="R580">
        <v>0</v>
      </c>
      <c r="S580" s="55">
        <v>0</v>
      </c>
      <c r="T580">
        <v>0</v>
      </c>
    </row>
    <row r="581" spans="1:20" ht="17.25" customHeight="1">
      <c r="A581" s="28" t="s">
        <v>31</v>
      </c>
      <c r="B581">
        <v>0</v>
      </c>
      <c r="C581" s="61">
        <v>0.39287758009433738</v>
      </c>
      <c r="L581" s="1" t="s">
        <v>98</v>
      </c>
      <c r="M581">
        <v>0</v>
      </c>
      <c r="N581">
        <v>0</v>
      </c>
      <c r="O581" s="55">
        <v>0</v>
      </c>
      <c r="Q581">
        <v>0</v>
      </c>
      <c r="R581">
        <v>0</v>
      </c>
      <c r="S581" s="55">
        <v>0</v>
      </c>
      <c r="T581">
        <v>500</v>
      </c>
    </row>
    <row r="582" spans="1:20" ht="17.25" customHeight="1">
      <c r="A582" s="28" t="s">
        <v>32</v>
      </c>
      <c r="B582">
        <v>0</v>
      </c>
      <c r="C582" s="61">
        <v>0.39335518226827731</v>
      </c>
      <c r="L582" s="1" t="s">
        <v>98</v>
      </c>
      <c r="M582">
        <v>0</v>
      </c>
      <c r="N582">
        <v>0</v>
      </c>
      <c r="O582" s="55">
        <v>0</v>
      </c>
      <c r="Q582">
        <v>0</v>
      </c>
      <c r="R582">
        <v>0</v>
      </c>
      <c r="S582" s="55">
        <v>0</v>
      </c>
      <c r="T582">
        <v>500</v>
      </c>
    </row>
    <row r="583" spans="1:20">
      <c r="A583" s="28" t="s">
        <v>33</v>
      </c>
      <c r="B583">
        <v>0</v>
      </c>
      <c r="C583" s="56">
        <v>0.39564104229829211</v>
      </c>
      <c r="L583" s="1" t="s">
        <v>98</v>
      </c>
      <c r="M583">
        <v>0</v>
      </c>
      <c r="N583">
        <v>0</v>
      </c>
      <c r="O583" s="55">
        <v>0</v>
      </c>
      <c r="Q583">
        <v>0</v>
      </c>
      <c r="R583">
        <v>0</v>
      </c>
      <c r="S583" s="55">
        <v>0</v>
      </c>
      <c r="T583">
        <v>500</v>
      </c>
    </row>
    <row r="584" spans="1:20">
      <c r="A584" s="28" t="s">
        <v>34</v>
      </c>
      <c r="B584">
        <v>0</v>
      </c>
      <c r="C584" s="56">
        <v>0.38258826992594502</v>
      </c>
      <c r="L584" s="1" t="s">
        <v>98</v>
      </c>
      <c r="M584">
        <v>0</v>
      </c>
      <c r="N584">
        <v>0</v>
      </c>
      <c r="O584" s="55">
        <v>0</v>
      </c>
      <c r="Q584">
        <v>0</v>
      </c>
      <c r="R584">
        <v>0</v>
      </c>
      <c r="S584" s="55">
        <v>0</v>
      </c>
      <c r="T584">
        <v>0</v>
      </c>
    </row>
    <row r="585" spans="1:20" ht="17.25" customHeight="1">
      <c r="A585" s="28" t="s">
        <v>35</v>
      </c>
      <c r="B585">
        <v>0</v>
      </c>
      <c r="C585" s="61">
        <v>0.39727915811025138</v>
      </c>
      <c r="L585" s="1" t="s">
        <v>98</v>
      </c>
      <c r="M585">
        <v>0</v>
      </c>
      <c r="N585">
        <v>0</v>
      </c>
      <c r="O585" s="55">
        <v>0</v>
      </c>
      <c r="Q585">
        <v>0</v>
      </c>
      <c r="R585">
        <v>0</v>
      </c>
      <c r="S585" s="55">
        <v>0</v>
      </c>
      <c r="T585">
        <v>500</v>
      </c>
    </row>
    <row r="586" spans="1:20">
      <c r="A586" s="28" t="s">
        <v>36</v>
      </c>
      <c r="B586">
        <v>0</v>
      </c>
      <c r="C586" s="56">
        <v>0.39481460088923309</v>
      </c>
      <c r="L586" s="1" t="s">
        <v>98</v>
      </c>
      <c r="M586">
        <v>0</v>
      </c>
      <c r="N586">
        <v>0</v>
      </c>
      <c r="O586" s="55">
        <v>0</v>
      </c>
      <c r="Q586">
        <v>0</v>
      </c>
      <c r="R586">
        <v>0</v>
      </c>
      <c r="S586" s="55">
        <v>0</v>
      </c>
      <c r="T586">
        <v>0</v>
      </c>
    </row>
    <row r="587" spans="1:20">
      <c r="A587" s="28" t="s">
        <v>37</v>
      </c>
      <c r="B587">
        <v>0</v>
      </c>
      <c r="C587" s="56">
        <v>0.39535366180689779</v>
      </c>
      <c r="L587" s="1" t="s">
        <v>98</v>
      </c>
      <c r="M587">
        <v>0</v>
      </c>
      <c r="N587">
        <v>0</v>
      </c>
      <c r="O587" s="55">
        <v>0</v>
      </c>
      <c r="Q587">
        <v>0</v>
      </c>
      <c r="R587">
        <v>0</v>
      </c>
      <c r="S587" s="55">
        <v>0</v>
      </c>
      <c r="T587">
        <v>0</v>
      </c>
    </row>
    <row r="588" spans="1:20">
      <c r="A588" s="28" t="s">
        <v>38</v>
      </c>
      <c r="B588">
        <v>0</v>
      </c>
      <c r="C588" s="60">
        <v>0.39055558094520049</v>
      </c>
      <c r="L588" s="1" t="s">
        <v>98</v>
      </c>
      <c r="M588">
        <v>0</v>
      </c>
      <c r="N588">
        <v>0</v>
      </c>
      <c r="O588" s="55">
        <v>0</v>
      </c>
      <c r="Q588">
        <v>0</v>
      </c>
      <c r="R588">
        <v>0</v>
      </c>
      <c r="S588" s="55">
        <v>0</v>
      </c>
      <c r="T588">
        <v>500</v>
      </c>
    </row>
    <row r="589" spans="1:20">
      <c r="A589" s="28" t="s">
        <v>39</v>
      </c>
      <c r="B589">
        <v>0</v>
      </c>
      <c r="C589" s="60">
        <v>0.39158441311612108</v>
      </c>
      <c r="L589" s="1" t="s">
        <v>98</v>
      </c>
      <c r="M589">
        <v>0</v>
      </c>
      <c r="N589">
        <v>0</v>
      </c>
      <c r="O589" s="55">
        <v>0</v>
      </c>
      <c r="Q589">
        <v>0</v>
      </c>
      <c r="R589">
        <v>0</v>
      </c>
      <c r="S589" s="55">
        <v>0</v>
      </c>
      <c r="T589">
        <v>500</v>
      </c>
    </row>
    <row r="590" spans="1:20">
      <c r="A590" s="28" t="s">
        <v>40</v>
      </c>
      <c r="B590">
        <v>0</v>
      </c>
      <c r="C590" s="60">
        <v>0.39233949472247948</v>
      </c>
      <c r="L590" s="1" t="s">
        <v>98</v>
      </c>
      <c r="M590">
        <v>0</v>
      </c>
      <c r="N590">
        <v>0</v>
      </c>
      <c r="O590" s="55">
        <v>0</v>
      </c>
      <c r="Q590">
        <v>0</v>
      </c>
      <c r="R590">
        <v>0</v>
      </c>
      <c r="S590" s="55">
        <v>0</v>
      </c>
      <c r="T590">
        <v>500</v>
      </c>
    </row>
    <row r="591" spans="1:20">
      <c r="A591" s="28" t="s">
        <v>41</v>
      </c>
      <c r="B591">
        <v>0</v>
      </c>
      <c r="C591" s="56">
        <v>0.39339571374400972</v>
      </c>
      <c r="L591" s="1" t="s">
        <v>98</v>
      </c>
      <c r="M591">
        <v>0</v>
      </c>
      <c r="N591">
        <v>0</v>
      </c>
      <c r="O591" s="55">
        <v>0</v>
      </c>
      <c r="Q591">
        <v>0</v>
      </c>
      <c r="R591">
        <v>0</v>
      </c>
      <c r="S591" s="55">
        <v>0</v>
      </c>
      <c r="T591">
        <v>500</v>
      </c>
    </row>
    <row r="592" spans="1:20">
      <c r="A592" s="28" t="s">
        <v>42</v>
      </c>
      <c r="B592">
        <v>0</v>
      </c>
      <c r="C592" s="56">
        <v>0.39385657747537162</v>
      </c>
      <c r="L592" s="1" t="s">
        <v>98</v>
      </c>
      <c r="M592">
        <v>0</v>
      </c>
      <c r="N592">
        <v>0</v>
      </c>
      <c r="O592" s="55">
        <v>0</v>
      </c>
      <c r="Q592">
        <v>0</v>
      </c>
      <c r="R592">
        <v>0</v>
      </c>
      <c r="S592" s="55">
        <v>0</v>
      </c>
      <c r="T592">
        <v>500</v>
      </c>
    </row>
    <row r="593" spans="1:20">
      <c r="A593" s="28" t="s">
        <v>43</v>
      </c>
      <c r="B593">
        <v>0</v>
      </c>
      <c r="C593" s="56">
        <v>0.39417858692276908</v>
      </c>
      <c r="L593" s="1" t="s">
        <v>98</v>
      </c>
      <c r="M593">
        <v>0</v>
      </c>
      <c r="N593">
        <v>0</v>
      </c>
      <c r="O593" s="55">
        <v>0</v>
      </c>
      <c r="Q593">
        <v>0</v>
      </c>
      <c r="R593">
        <v>0</v>
      </c>
      <c r="S593" s="55">
        <v>0</v>
      </c>
      <c r="T593">
        <v>500</v>
      </c>
    </row>
    <row r="594" spans="1:20">
      <c r="A594" s="28" t="s">
        <v>44</v>
      </c>
      <c r="B594">
        <v>0</v>
      </c>
      <c r="C594" s="58">
        <v>0.37377857663531627</v>
      </c>
      <c r="L594" s="1" t="s">
        <v>98</v>
      </c>
      <c r="M594">
        <v>0</v>
      </c>
      <c r="N594">
        <v>0</v>
      </c>
      <c r="O594" s="55">
        <v>0</v>
      </c>
      <c r="Q594">
        <v>0</v>
      </c>
      <c r="R594">
        <v>0</v>
      </c>
      <c r="S594" s="55">
        <v>0</v>
      </c>
      <c r="T594">
        <v>200</v>
      </c>
    </row>
    <row r="595" spans="1:20">
      <c r="A595" s="28" t="s">
        <v>45</v>
      </c>
      <c r="B595">
        <v>0</v>
      </c>
      <c r="C595" s="56">
        <v>0.39156477609376328</v>
      </c>
      <c r="L595" s="1" t="s">
        <v>98</v>
      </c>
      <c r="M595">
        <v>0</v>
      </c>
      <c r="N595">
        <v>0</v>
      </c>
      <c r="O595" s="55">
        <v>0</v>
      </c>
      <c r="Q595">
        <v>0</v>
      </c>
      <c r="R595">
        <v>0</v>
      </c>
      <c r="S595" s="55">
        <v>0</v>
      </c>
      <c r="T595">
        <v>500</v>
      </c>
    </row>
    <row r="596" spans="1:20">
      <c r="A596" s="28" t="s">
        <v>46</v>
      </c>
      <c r="B596">
        <v>0</v>
      </c>
      <c r="C596" s="56">
        <v>0.39745860494279472</v>
      </c>
      <c r="L596" s="1" t="s">
        <v>98</v>
      </c>
      <c r="M596">
        <v>0</v>
      </c>
      <c r="N596">
        <v>0</v>
      </c>
      <c r="O596" s="55">
        <v>0</v>
      </c>
      <c r="Q596">
        <v>0</v>
      </c>
      <c r="R596">
        <v>0</v>
      </c>
      <c r="S596" s="55">
        <v>0</v>
      </c>
      <c r="T596">
        <v>500</v>
      </c>
    </row>
    <row r="597" spans="1:20">
      <c r="A597" s="28" t="s">
        <v>47</v>
      </c>
      <c r="B597">
        <v>0</v>
      </c>
      <c r="C597" s="58">
        <v>0.37834591197110129</v>
      </c>
      <c r="L597" s="1" t="s">
        <v>98</v>
      </c>
      <c r="M597">
        <v>0</v>
      </c>
      <c r="N597">
        <v>0</v>
      </c>
      <c r="O597" s="55">
        <v>200</v>
      </c>
      <c r="Q597">
        <v>0</v>
      </c>
      <c r="R597">
        <v>0</v>
      </c>
      <c r="S597" s="55">
        <v>200</v>
      </c>
      <c r="T597">
        <v>200</v>
      </c>
    </row>
    <row r="598" spans="1:20">
      <c r="A598" s="28" t="s">
        <v>48</v>
      </c>
      <c r="B598">
        <v>0</v>
      </c>
      <c r="C598" s="56">
        <v>0.39190221280047183</v>
      </c>
      <c r="L598" s="1" t="s">
        <v>98</v>
      </c>
      <c r="M598">
        <v>0</v>
      </c>
      <c r="N598">
        <v>0</v>
      </c>
      <c r="O598" s="55">
        <v>500</v>
      </c>
      <c r="Q598">
        <v>0</v>
      </c>
      <c r="R598">
        <v>0</v>
      </c>
      <c r="S598" s="55">
        <v>500</v>
      </c>
      <c r="T598">
        <v>500</v>
      </c>
    </row>
    <row r="599" spans="1:20">
      <c r="A599" s="28" t="s">
        <v>49</v>
      </c>
      <c r="B599">
        <v>0</v>
      </c>
      <c r="C599" s="56">
        <v>0.39211512867854331</v>
      </c>
      <c r="L599" s="1" t="s">
        <v>98</v>
      </c>
      <c r="M599">
        <v>0</v>
      </c>
      <c r="N599">
        <v>0</v>
      </c>
      <c r="O599" s="55">
        <v>500</v>
      </c>
      <c r="Q599">
        <v>0</v>
      </c>
      <c r="R599">
        <v>0</v>
      </c>
      <c r="S599" s="55">
        <v>500</v>
      </c>
      <c r="T599">
        <v>500</v>
      </c>
    </row>
    <row r="600" spans="1:20">
      <c r="A600" s="28" t="s">
        <v>50</v>
      </c>
      <c r="B600">
        <v>0</v>
      </c>
      <c r="C600" s="56">
        <v>0.38081335430461261</v>
      </c>
      <c r="L600" s="1" t="s">
        <v>98</v>
      </c>
      <c r="M600">
        <v>0</v>
      </c>
      <c r="N600">
        <v>0</v>
      </c>
      <c r="O600" s="55">
        <v>500</v>
      </c>
      <c r="Q600">
        <v>0</v>
      </c>
      <c r="R600">
        <v>0</v>
      </c>
      <c r="S600" s="55">
        <v>500</v>
      </c>
      <c r="T600">
        <v>500</v>
      </c>
    </row>
    <row r="601" spans="1:20" ht="17.25" customHeight="1">
      <c r="A601" s="28" t="s">
        <v>51</v>
      </c>
      <c r="B601">
        <v>0</v>
      </c>
      <c r="C601" s="61">
        <v>0.39397022198432652</v>
      </c>
      <c r="L601" s="1" t="s">
        <v>98</v>
      </c>
      <c r="M601">
        <v>0</v>
      </c>
      <c r="N601">
        <v>0</v>
      </c>
      <c r="O601" s="55">
        <v>500</v>
      </c>
      <c r="Q601">
        <v>0</v>
      </c>
      <c r="R601">
        <v>0</v>
      </c>
      <c r="S601" s="55">
        <v>500</v>
      </c>
      <c r="T601">
        <v>500</v>
      </c>
    </row>
    <row r="602" spans="1:20">
      <c r="A602" s="28" t="s">
        <v>52</v>
      </c>
      <c r="B602">
        <v>0</v>
      </c>
      <c r="C602" s="56">
        <v>0.3901994975148802</v>
      </c>
      <c r="L602" s="1" t="s">
        <v>98</v>
      </c>
      <c r="M602">
        <v>0</v>
      </c>
      <c r="N602">
        <v>0</v>
      </c>
      <c r="O602" s="55">
        <v>500</v>
      </c>
      <c r="Q602">
        <v>0</v>
      </c>
      <c r="R602">
        <v>0</v>
      </c>
      <c r="S602" s="55">
        <v>500</v>
      </c>
      <c r="T602">
        <v>500</v>
      </c>
    </row>
    <row r="603" spans="1:20">
      <c r="A603" s="28" t="s">
        <v>53</v>
      </c>
      <c r="B603">
        <v>0</v>
      </c>
      <c r="C603" s="56">
        <v>0.39128430516784551</v>
      </c>
      <c r="L603" s="1" t="s">
        <v>98</v>
      </c>
      <c r="M603">
        <v>0</v>
      </c>
      <c r="N603">
        <v>0</v>
      </c>
      <c r="O603" s="55">
        <v>500</v>
      </c>
      <c r="Q603">
        <v>0</v>
      </c>
      <c r="R603">
        <v>0</v>
      </c>
      <c r="S603" s="55">
        <v>500</v>
      </c>
      <c r="T603">
        <v>500</v>
      </c>
    </row>
    <row r="604" spans="1:20">
      <c r="A604" s="28" t="s">
        <v>54</v>
      </c>
      <c r="B604">
        <v>0</v>
      </c>
      <c r="C604" s="56">
        <v>0.39439594690988827</v>
      </c>
      <c r="L604" s="1" t="s">
        <v>98</v>
      </c>
      <c r="M604">
        <v>0</v>
      </c>
      <c r="N604">
        <v>0</v>
      </c>
      <c r="O604" s="55">
        <v>500</v>
      </c>
      <c r="Q604">
        <v>0</v>
      </c>
      <c r="R604">
        <v>0</v>
      </c>
      <c r="S604" s="55">
        <v>500</v>
      </c>
      <c r="T604">
        <v>500</v>
      </c>
    </row>
    <row r="605" spans="1:20">
      <c r="A605" s="28" t="s">
        <v>55</v>
      </c>
      <c r="B605">
        <v>0</v>
      </c>
      <c r="C605" s="56">
        <v>0.404840487147345</v>
      </c>
      <c r="L605" s="1" t="s">
        <v>98</v>
      </c>
      <c r="M605">
        <v>0</v>
      </c>
      <c r="N605">
        <v>0</v>
      </c>
      <c r="O605" s="55">
        <v>500</v>
      </c>
      <c r="Q605">
        <v>0</v>
      </c>
      <c r="R605">
        <v>0</v>
      </c>
      <c r="S605" s="55">
        <v>500</v>
      </c>
      <c r="T605">
        <v>500</v>
      </c>
    </row>
    <row r="606" spans="1:20">
      <c r="A606" s="28" t="s">
        <v>56</v>
      </c>
      <c r="B606">
        <v>0</v>
      </c>
      <c r="C606" s="56">
        <v>0.40262546141046118</v>
      </c>
      <c r="L606" s="1" t="s">
        <v>98</v>
      </c>
      <c r="M606">
        <v>0</v>
      </c>
      <c r="N606">
        <v>800</v>
      </c>
      <c r="O606" s="55">
        <v>800</v>
      </c>
      <c r="Q606">
        <v>0</v>
      </c>
      <c r="R606">
        <v>800</v>
      </c>
      <c r="S606" s="55">
        <v>800</v>
      </c>
      <c r="T606">
        <v>800</v>
      </c>
    </row>
    <row r="607" spans="1:20">
      <c r="A607" s="28" t="s">
        <v>57</v>
      </c>
      <c r="B607">
        <v>0</v>
      </c>
      <c r="C607" s="56">
        <v>0.40310052856996231</v>
      </c>
      <c r="L607" s="1" t="s">
        <v>98</v>
      </c>
      <c r="M607">
        <v>0</v>
      </c>
      <c r="N607">
        <v>800</v>
      </c>
      <c r="O607" s="55">
        <v>800</v>
      </c>
      <c r="Q607">
        <v>0</v>
      </c>
      <c r="R607">
        <v>800</v>
      </c>
      <c r="S607" s="55">
        <v>800</v>
      </c>
      <c r="T607">
        <v>800</v>
      </c>
    </row>
    <row r="608" spans="1:20">
      <c r="A608" s="28" t="s">
        <v>58</v>
      </c>
      <c r="B608">
        <v>0</v>
      </c>
      <c r="C608" s="56">
        <v>0.40457163234864901</v>
      </c>
      <c r="L608" s="1" t="s">
        <v>98</v>
      </c>
      <c r="M608">
        <v>0</v>
      </c>
      <c r="N608">
        <v>500</v>
      </c>
      <c r="O608" s="55">
        <v>500</v>
      </c>
      <c r="Q608">
        <v>0</v>
      </c>
      <c r="R608">
        <v>500</v>
      </c>
      <c r="S608" s="55">
        <v>500</v>
      </c>
      <c r="T608">
        <v>500</v>
      </c>
    </row>
    <row r="609" spans="1:20">
      <c r="A609" s="28" t="s">
        <v>59</v>
      </c>
      <c r="B609">
        <v>0</v>
      </c>
      <c r="C609" s="56">
        <v>0.40497809624166953</v>
      </c>
      <c r="L609" s="1" t="s">
        <v>98</v>
      </c>
      <c r="M609">
        <v>0</v>
      </c>
      <c r="N609">
        <v>500</v>
      </c>
      <c r="O609" s="55">
        <v>500</v>
      </c>
      <c r="Q609">
        <v>0</v>
      </c>
      <c r="R609">
        <v>500</v>
      </c>
      <c r="S609" s="55">
        <v>500</v>
      </c>
      <c r="T609">
        <v>500</v>
      </c>
    </row>
    <row r="610" spans="1:20">
      <c r="A610" s="28" t="s">
        <v>60</v>
      </c>
      <c r="B610">
        <v>0</v>
      </c>
      <c r="C610" s="56">
        <v>0.40245093593353221</v>
      </c>
      <c r="L610" s="1" t="s">
        <v>98</v>
      </c>
      <c r="M610">
        <v>0</v>
      </c>
      <c r="N610">
        <v>500</v>
      </c>
      <c r="O610" s="55">
        <v>500</v>
      </c>
      <c r="Q610">
        <v>0</v>
      </c>
      <c r="R610">
        <v>500</v>
      </c>
      <c r="S610" s="55">
        <v>500</v>
      </c>
      <c r="T610">
        <v>500</v>
      </c>
    </row>
    <row r="611" spans="1:20">
      <c r="A611" s="28" t="s">
        <v>61</v>
      </c>
      <c r="B611">
        <v>0</v>
      </c>
      <c r="C611" s="56">
        <v>0.40481556089024212</v>
      </c>
      <c r="L611" s="1" t="s">
        <v>98</v>
      </c>
      <c r="M611">
        <v>0</v>
      </c>
      <c r="N611">
        <v>500</v>
      </c>
      <c r="O611" s="55">
        <v>500</v>
      </c>
      <c r="Q611">
        <v>0</v>
      </c>
      <c r="R611">
        <v>500</v>
      </c>
      <c r="S611" s="55">
        <v>500</v>
      </c>
      <c r="T611">
        <v>500</v>
      </c>
    </row>
    <row r="612" spans="1:20">
      <c r="A612" s="28" t="s">
        <v>62</v>
      </c>
      <c r="B612">
        <v>0</v>
      </c>
      <c r="C612" s="60">
        <v>0.40549662940356962</v>
      </c>
      <c r="L612" s="1" t="s">
        <v>98</v>
      </c>
      <c r="M612">
        <v>0</v>
      </c>
      <c r="N612">
        <v>500</v>
      </c>
      <c r="O612" s="55">
        <v>500</v>
      </c>
      <c r="Q612">
        <v>0</v>
      </c>
      <c r="R612">
        <v>500</v>
      </c>
      <c r="S612" s="55">
        <v>500</v>
      </c>
      <c r="T612">
        <v>500</v>
      </c>
    </row>
    <row r="613" spans="1:20">
      <c r="A613" s="28" t="s">
        <v>63</v>
      </c>
      <c r="B613">
        <v>0</v>
      </c>
      <c r="C613" s="60">
        <v>0.41133525988547709</v>
      </c>
      <c r="L613" s="1" t="s">
        <v>98</v>
      </c>
      <c r="M613">
        <v>0</v>
      </c>
      <c r="N613">
        <v>500</v>
      </c>
      <c r="O613" s="55">
        <v>500</v>
      </c>
      <c r="Q613">
        <v>0</v>
      </c>
      <c r="R613">
        <v>500</v>
      </c>
      <c r="S613" s="55">
        <v>500</v>
      </c>
      <c r="T613">
        <v>500</v>
      </c>
    </row>
    <row r="614" spans="1:20">
      <c r="A614" s="28" t="s">
        <v>64</v>
      </c>
      <c r="B614">
        <v>0</v>
      </c>
      <c r="C614" s="62">
        <v>0.40622144661470649</v>
      </c>
      <c r="L614" s="1" t="s">
        <v>98</v>
      </c>
      <c r="M614">
        <v>0</v>
      </c>
      <c r="N614">
        <v>870</v>
      </c>
      <c r="O614" s="55">
        <v>870</v>
      </c>
      <c r="Q614">
        <v>0</v>
      </c>
      <c r="R614">
        <v>870</v>
      </c>
      <c r="S614" s="55">
        <v>870</v>
      </c>
      <c r="T614">
        <v>870</v>
      </c>
    </row>
    <row r="615" spans="1:20">
      <c r="A615" s="28" t="s">
        <v>65</v>
      </c>
      <c r="B615">
        <v>0</v>
      </c>
      <c r="C615" s="56">
        <v>0.40877575838813701</v>
      </c>
      <c r="L615" s="1" t="s">
        <v>98</v>
      </c>
      <c r="M615">
        <v>0</v>
      </c>
      <c r="N615">
        <v>870</v>
      </c>
      <c r="O615" s="55">
        <v>870</v>
      </c>
      <c r="Q615">
        <v>0</v>
      </c>
      <c r="R615">
        <v>870</v>
      </c>
      <c r="S615" s="55">
        <v>870</v>
      </c>
      <c r="T615">
        <v>870</v>
      </c>
    </row>
    <row r="616" spans="1:20">
      <c r="A616" s="28" t="s">
        <v>66</v>
      </c>
      <c r="B616">
        <v>0</v>
      </c>
      <c r="C616" s="63">
        <v>0.40879200292791668</v>
      </c>
      <c r="L616" s="1" t="s">
        <v>98</v>
      </c>
      <c r="M616">
        <v>0</v>
      </c>
      <c r="N616">
        <v>500</v>
      </c>
      <c r="O616" s="55">
        <v>500</v>
      </c>
      <c r="Q616">
        <v>0</v>
      </c>
      <c r="R616">
        <v>500</v>
      </c>
      <c r="S616" s="55">
        <v>500</v>
      </c>
      <c r="T616">
        <v>500</v>
      </c>
    </row>
    <row r="617" spans="1:20">
      <c r="A617" s="28" t="s">
        <v>67</v>
      </c>
      <c r="B617">
        <v>0</v>
      </c>
      <c r="C617" s="56">
        <v>0.411736863007788</v>
      </c>
      <c r="L617" s="1" t="s">
        <v>98</v>
      </c>
      <c r="M617">
        <v>0</v>
      </c>
      <c r="N617">
        <v>500</v>
      </c>
      <c r="O617" s="55">
        <v>500</v>
      </c>
      <c r="Q617">
        <v>0</v>
      </c>
      <c r="R617">
        <v>500</v>
      </c>
      <c r="S617" s="55">
        <v>500</v>
      </c>
      <c r="T617">
        <v>500</v>
      </c>
    </row>
    <row r="618" spans="1:20">
      <c r="A618" s="28" t="s">
        <v>68</v>
      </c>
      <c r="B618">
        <v>0</v>
      </c>
      <c r="C618" s="56">
        <v>0.41761283490898332</v>
      </c>
      <c r="L618" s="1" t="s">
        <v>98</v>
      </c>
      <c r="M618">
        <v>0</v>
      </c>
      <c r="N618">
        <v>500</v>
      </c>
      <c r="O618" s="55">
        <v>500</v>
      </c>
      <c r="Q618">
        <v>0</v>
      </c>
      <c r="R618">
        <v>500</v>
      </c>
      <c r="S618" s="55">
        <v>500</v>
      </c>
      <c r="T618">
        <v>500</v>
      </c>
    </row>
    <row r="619" spans="1:20" ht="17.25" customHeight="1">
      <c r="A619" s="28" t="s">
        <v>69</v>
      </c>
      <c r="B619">
        <v>500</v>
      </c>
      <c r="C619" s="64">
        <v>0.41517049158235969</v>
      </c>
      <c r="L619" s="1" t="s">
        <v>98</v>
      </c>
      <c r="M619">
        <v>500</v>
      </c>
      <c r="N619">
        <v>500</v>
      </c>
      <c r="O619" s="55">
        <v>500</v>
      </c>
      <c r="Q619">
        <v>500</v>
      </c>
      <c r="R619">
        <v>500</v>
      </c>
      <c r="S619" s="55">
        <v>500</v>
      </c>
      <c r="T619">
        <v>500</v>
      </c>
    </row>
    <row r="620" spans="1:20">
      <c r="A620" s="28" t="s">
        <v>70</v>
      </c>
      <c r="B620">
        <v>329</v>
      </c>
      <c r="C620" s="65">
        <v>0.37179637678267941</v>
      </c>
      <c r="L620" s="1" t="s">
        <v>98</v>
      </c>
      <c r="M620">
        <v>329</v>
      </c>
      <c r="N620">
        <v>329</v>
      </c>
      <c r="O620" s="55">
        <v>329</v>
      </c>
      <c r="Q620">
        <v>329</v>
      </c>
      <c r="R620">
        <v>329</v>
      </c>
      <c r="S620" s="55">
        <v>329</v>
      </c>
      <c r="T620">
        <v>329</v>
      </c>
    </row>
    <row r="621" spans="1:20">
      <c r="A621" s="28" t="s">
        <v>71</v>
      </c>
      <c r="B621">
        <v>870</v>
      </c>
      <c r="C621" s="66">
        <v>0.40996806523564411</v>
      </c>
      <c r="L621" s="1" t="s">
        <v>98</v>
      </c>
      <c r="M621">
        <v>870</v>
      </c>
      <c r="N621">
        <v>870</v>
      </c>
      <c r="O621" s="55">
        <v>870</v>
      </c>
      <c r="Q621">
        <v>870</v>
      </c>
      <c r="R621">
        <v>870</v>
      </c>
      <c r="S621" s="55">
        <v>870</v>
      </c>
      <c r="T621">
        <v>870</v>
      </c>
    </row>
    <row r="622" spans="1:20">
      <c r="A622" s="28" t="s">
        <v>72</v>
      </c>
      <c r="B622">
        <v>870</v>
      </c>
      <c r="C622" s="63">
        <v>0.41546176115687622</v>
      </c>
      <c r="L622" s="1" t="s">
        <v>98</v>
      </c>
      <c r="M622">
        <v>870</v>
      </c>
      <c r="N622">
        <v>870</v>
      </c>
      <c r="O622" s="55">
        <v>870</v>
      </c>
      <c r="Q622">
        <v>870</v>
      </c>
      <c r="R622">
        <v>870</v>
      </c>
      <c r="S622" s="55">
        <v>870</v>
      </c>
      <c r="T622">
        <v>870</v>
      </c>
    </row>
    <row r="623" spans="1:20">
      <c r="A623" s="28" t="s">
        <v>73</v>
      </c>
      <c r="B623">
        <v>1020</v>
      </c>
      <c r="C623" s="63">
        <v>0.43828009300505433</v>
      </c>
      <c r="L623" s="1" t="s">
        <v>98</v>
      </c>
      <c r="M623">
        <v>1020</v>
      </c>
      <c r="N623">
        <v>1020</v>
      </c>
      <c r="O623" s="55">
        <v>1020</v>
      </c>
      <c r="Q623">
        <v>1020</v>
      </c>
      <c r="R623">
        <v>1020</v>
      </c>
      <c r="S623" s="55">
        <v>1020</v>
      </c>
      <c r="T623">
        <v>1020</v>
      </c>
    </row>
    <row r="624" spans="1:20">
      <c r="A624" s="28" t="s">
        <v>74</v>
      </c>
      <c r="B624">
        <v>340</v>
      </c>
      <c r="C624" s="66">
        <v>0.36382481774305242</v>
      </c>
      <c r="L624" s="1" t="s">
        <v>98</v>
      </c>
      <c r="M624">
        <v>340</v>
      </c>
      <c r="N624">
        <v>340</v>
      </c>
      <c r="O624" s="55">
        <v>340</v>
      </c>
      <c r="Q624">
        <v>340</v>
      </c>
      <c r="R624">
        <v>340</v>
      </c>
      <c r="S624" s="55">
        <v>340</v>
      </c>
      <c r="T624">
        <v>340</v>
      </c>
    </row>
    <row r="625" spans="1:20">
      <c r="A625" s="28" t="s">
        <v>75</v>
      </c>
      <c r="B625">
        <v>1022</v>
      </c>
      <c r="C625" s="63">
        <v>0.41515396954355333</v>
      </c>
      <c r="L625" s="1" t="s">
        <v>98</v>
      </c>
      <c r="M625">
        <v>1022</v>
      </c>
      <c r="N625">
        <v>1022</v>
      </c>
      <c r="O625" s="55">
        <v>1022</v>
      </c>
      <c r="Q625">
        <v>1022</v>
      </c>
      <c r="R625">
        <v>1022</v>
      </c>
      <c r="S625" s="55">
        <v>1022</v>
      </c>
      <c r="T625">
        <v>1022</v>
      </c>
    </row>
    <row r="626" spans="1:20">
      <c r="A626" s="28" t="s">
        <v>76</v>
      </c>
      <c r="B626">
        <v>930</v>
      </c>
      <c r="C626" s="63">
        <v>0.43705154016735981</v>
      </c>
      <c r="L626" s="1" t="s">
        <v>98</v>
      </c>
      <c r="M626">
        <v>930</v>
      </c>
      <c r="N626">
        <v>930</v>
      </c>
      <c r="O626" s="55">
        <v>930</v>
      </c>
      <c r="Q626">
        <v>930</v>
      </c>
      <c r="R626">
        <v>930</v>
      </c>
      <c r="S626" s="55">
        <v>930</v>
      </c>
      <c r="T626">
        <v>930</v>
      </c>
    </row>
    <row r="627" spans="1:20">
      <c r="A627" s="28" t="s">
        <v>77</v>
      </c>
      <c r="B627">
        <v>1050</v>
      </c>
      <c r="C627" s="63">
        <v>0.43705154016738001</v>
      </c>
      <c r="L627" s="1" t="s">
        <v>98</v>
      </c>
      <c r="M627">
        <v>1050</v>
      </c>
      <c r="N627">
        <v>1050</v>
      </c>
      <c r="O627" s="55">
        <v>1050</v>
      </c>
      <c r="Q627">
        <v>1050</v>
      </c>
      <c r="R627">
        <v>1050</v>
      </c>
      <c r="S627" s="55">
        <v>1050</v>
      </c>
      <c r="T627">
        <v>1050</v>
      </c>
    </row>
    <row r="628" spans="1:20">
      <c r="A628" s="28" t="s">
        <v>78</v>
      </c>
      <c r="B628">
        <v>1022</v>
      </c>
      <c r="C628" s="54">
        <v>0.41515396954355333</v>
      </c>
      <c r="L628" s="1" t="s">
        <v>98</v>
      </c>
      <c r="M628">
        <v>1022</v>
      </c>
      <c r="N628">
        <v>1022</v>
      </c>
      <c r="O628" s="55">
        <v>1022</v>
      </c>
      <c r="Q628">
        <v>1022</v>
      </c>
      <c r="R628">
        <v>1022</v>
      </c>
      <c r="S628" s="55">
        <v>1022</v>
      </c>
      <c r="T628">
        <v>1022</v>
      </c>
    </row>
    <row r="629" spans="1:20">
      <c r="A629" s="28" t="s">
        <v>79</v>
      </c>
      <c r="B629">
        <v>1050</v>
      </c>
      <c r="C629" s="56">
        <v>0.43116274511361519</v>
      </c>
      <c r="L629" s="1" t="s">
        <v>98</v>
      </c>
      <c r="M629">
        <v>1050</v>
      </c>
      <c r="N629">
        <v>1050</v>
      </c>
      <c r="O629" s="55">
        <v>1050</v>
      </c>
      <c r="Q629">
        <v>1050</v>
      </c>
      <c r="R629">
        <v>1050</v>
      </c>
      <c r="S629" s="55">
        <v>1050</v>
      </c>
      <c r="T629">
        <v>1050</v>
      </c>
    </row>
    <row r="630" spans="1:20">
      <c r="A630" s="28" t="s">
        <v>80</v>
      </c>
      <c r="B630">
        <v>595</v>
      </c>
      <c r="C630" s="57">
        <v>0.43802008068605508</v>
      </c>
      <c r="L630" s="1" t="s">
        <v>98</v>
      </c>
      <c r="M630">
        <v>595</v>
      </c>
      <c r="N630">
        <v>595</v>
      </c>
      <c r="O630" s="55">
        <v>595</v>
      </c>
      <c r="Q630">
        <v>595</v>
      </c>
      <c r="R630">
        <v>595</v>
      </c>
      <c r="S630" s="55">
        <v>595</v>
      </c>
      <c r="T630">
        <v>595</v>
      </c>
    </row>
    <row r="631" spans="1:20">
      <c r="A631" s="28" t="s">
        <v>81</v>
      </c>
      <c r="B631">
        <v>595</v>
      </c>
      <c r="C631" s="57">
        <v>0.43802008068605508</v>
      </c>
      <c r="L631" s="1" t="s">
        <v>98</v>
      </c>
      <c r="M631">
        <v>595</v>
      </c>
      <c r="N631">
        <v>595</v>
      </c>
      <c r="O631" s="55">
        <v>595</v>
      </c>
      <c r="Q631">
        <v>595</v>
      </c>
      <c r="R631">
        <v>595</v>
      </c>
      <c r="S631" s="55">
        <v>595</v>
      </c>
      <c r="T631">
        <v>595</v>
      </c>
    </row>
    <row r="632" spans="1:20">
      <c r="A632" s="28" t="s">
        <v>82</v>
      </c>
      <c r="B632">
        <v>1019</v>
      </c>
      <c r="C632" s="56">
        <v>0.44136378247913438</v>
      </c>
      <c r="L632" s="1" t="s">
        <v>98</v>
      </c>
      <c r="M632">
        <v>1019</v>
      </c>
      <c r="N632">
        <v>1019</v>
      </c>
      <c r="O632" s="55">
        <v>1019</v>
      </c>
      <c r="Q632">
        <v>1019</v>
      </c>
      <c r="R632">
        <v>1019</v>
      </c>
      <c r="S632" s="55">
        <v>1019</v>
      </c>
      <c r="T632">
        <v>1019</v>
      </c>
    </row>
    <row r="633" spans="1:20" ht="17.25" customHeight="1" thickBot="1">
      <c r="A633" s="47" t="s">
        <v>83</v>
      </c>
      <c r="B633">
        <v>1019</v>
      </c>
      <c r="C633" s="56">
        <v>0.44136378247913438</v>
      </c>
      <c r="L633" s="1" t="s">
        <v>98</v>
      </c>
      <c r="M633">
        <v>1019</v>
      </c>
      <c r="N633">
        <v>1019</v>
      </c>
      <c r="O633" s="55">
        <v>1019</v>
      </c>
      <c r="Q633">
        <v>1019</v>
      </c>
      <c r="R633">
        <v>1019</v>
      </c>
      <c r="S633" s="55">
        <v>1019</v>
      </c>
      <c r="T633">
        <v>1019</v>
      </c>
    </row>
    <row r="634" spans="1:20" ht="17.25" customHeight="1" thickBot="1">
      <c r="A634" s="47" t="s">
        <v>84</v>
      </c>
      <c r="B634">
        <v>1000</v>
      </c>
      <c r="C634" s="54">
        <v>0.44136378247913499</v>
      </c>
      <c r="L634" s="1" t="s">
        <v>98</v>
      </c>
      <c r="M634">
        <v>1000</v>
      </c>
      <c r="N634">
        <v>1000</v>
      </c>
      <c r="O634" s="55">
        <v>1000</v>
      </c>
      <c r="Q634">
        <v>0</v>
      </c>
      <c r="R634">
        <v>0</v>
      </c>
      <c r="S634" s="55">
        <v>0</v>
      </c>
      <c r="T634">
        <v>0</v>
      </c>
    </row>
    <row r="635" spans="1:20" ht="17.25" customHeight="1" thickBot="1">
      <c r="A635" s="47" t="s">
        <v>85</v>
      </c>
      <c r="B635">
        <v>1040</v>
      </c>
      <c r="C635" s="54">
        <v>0.44136378247913299</v>
      </c>
      <c r="L635" s="1" t="s">
        <v>98</v>
      </c>
      <c r="M635">
        <v>1040</v>
      </c>
      <c r="N635">
        <v>1040</v>
      </c>
      <c r="O635" s="55">
        <v>1040</v>
      </c>
      <c r="Q635" s="55">
        <v>0</v>
      </c>
      <c r="R635" s="55">
        <v>0</v>
      </c>
      <c r="S635" s="55">
        <v>0</v>
      </c>
      <c r="T635" s="55">
        <v>0</v>
      </c>
    </row>
    <row r="636" spans="1:20" ht="17.25" customHeight="1" thickBot="1">
      <c r="A636" s="47" t="s">
        <v>86</v>
      </c>
      <c r="B636">
        <v>1040</v>
      </c>
      <c r="C636" s="54">
        <v>0.44136378247913438</v>
      </c>
      <c r="L636" s="1" t="s">
        <v>98</v>
      </c>
      <c r="M636">
        <v>1040</v>
      </c>
      <c r="N636">
        <v>1040</v>
      </c>
      <c r="O636" s="55">
        <v>1040</v>
      </c>
      <c r="Q636" s="55">
        <v>0</v>
      </c>
      <c r="R636" s="55">
        <v>0</v>
      </c>
      <c r="S636" s="55">
        <v>0</v>
      </c>
      <c r="T636" s="55">
        <v>0</v>
      </c>
    </row>
    <row r="637" spans="1:20" ht="17.25" customHeight="1" thickBot="1">
      <c r="A637" s="47" t="s">
        <v>87</v>
      </c>
      <c r="B637">
        <v>1050</v>
      </c>
      <c r="C637" s="54">
        <v>0.44136378247913899</v>
      </c>
      <c r="L637" s="1" t="s">
        <v>98</v>
      </c>
      <c r="M637">
        <v>1050</v>
      </c>
      <c r="N637">
        <v>1050</v>
      </c>
      <c r="O637" s="55">
        <v>1050</v>
      </c>
      <c r="Q637" s="55">
        <v>0</v>
      </c>
      <c r="R637" s="55">
        <v>0</v>
      </c>
      <c r="S637" s="55">
        <v>0</v>
      </c>
      <c r="T637" s="55">
        <v>0</v>
      </c>
    </row>
    <row r="638" spans="1:20" ht="17.25" customHeight="1" thickBot="1">
      <c r="A638" s="47" t="s">
        <v>88</v>
      </c>
      <c r="B638">
        <v>1050</v>
      </c>
      <c r="C638" s="54">
        <v>0.44136378247913</v>
      </c>
      <c r="L638" s="1" t="s">
        <v>98</v>
      </c>
      <c r="M638">
        <v>1050</v>
      </c>
      <c r="N638">
        <v>1050</v>
      </c>
      <c r="O638" s="55">
        <v>1050</v>
      </c>
      <c r="Q638" s="55">
        <v>0</v>
      </c>
      <c r="R638" s="55">
        <v>0</v>
      </c>
      <c r="S638" s="55">
        <v>0</v>
      </c>
      <c r="T638" s="55">
        <v>0</v>
      </c>
    </row>
    <row r="639" spans="1:20" ht="17.25" customHeight="1" thickBot="1">
      <c r="A639" s="47" t="s">
        <v>89</v>
      </c>
      <c r="B639">
        <v>1040</v>
      </c>
      <c r="C639" s="54">
        <v>0.44136378247913099</v>
      </c>
      <c r="L639" s="1" t="s">
        <v>98</v>
      </c>
      <c r="M639">
        <v>1040</v>
      </c>
      <c r="N639">
        <v>1040</v>
      </c>
      <c r="O639" s="55">
        <v>1040</v>
      </c>
      <c r="Q639" s="55">
        <v>0</v>
      </c>
      <c r="R639" s="55">
        <v>0</v>
      </c>
      <c r="S639" s="55">
        <v>0</v>
      </c>
      <c r="T639" s="55">
        <v>0</v>
      </c>
    </row>
    <row r="640" spans="1:20" ht="17.25" customHeight="1" thickBot="1">
      <c r="A640" s="47" t="s">
        <v>90</v>
      </c>
      <c r="B640">
        <v>1040</v>
      </c>
      <c r="C640" s="54">
        <v>0.44136378247913199</v>
      </c>
      <c r="L640" s="1" t="s">
        <v>98</v>
      </c>
      <c r="M640">
        <v>1040</v>
      </c>
      <c r="N640">
        <v>1040</v>
      </c>
      <c r="O640" s="55">
        <v>1040</v>
      </c>
      <c r="Q640" s="55">
        <v>0</v>
      </c>
      <c r="R640" s="55">
        <v>0</v>
      </c>
      <c r="S640" s="55">
        <v>0</v>
      </c>
      <c r="T640" s="55">
        <v>0</v>
      </c>
    </row>
    <row r="641" spans="1:20">
      <c r="A641" s="24" t="s">
        <v>19</v>
      </c>
      <c r="B641">
        <v>0</v>
      </c>
      <c r="C641" s="54">
        <v>0.32744214353946921</v>
      </c>
      <c r="L641" s="1" t="s">
        <v>99</v>
      </c>
      <c r="M641">
        <v>0</v>
      </c>
      <c r="N641">
        <v>0</v>
      </c>
      <c r="O641" s="55">
        <v>0</v>
      </c>
      <c r="Q641">
        <v>0</v>
      </c>
      <c r="R641">
        <v>0</v>
      </c>
      <c r="S641" s="55">
        <v>0</v>
      </c>
      <c r="T641">
        <v>0</v>
      </c>
    </row>
    <row r="642" spans="1:20">
      <c r="A642" s="28" t="s">
        <v>21</v>
      </c>
      <c r="B642">
        <v>0</v>
      </c>
      <c r="C642" s="56">
        <v>0.35282717072350539</v>
      </c>
      <c r="L642" s="1" t="s">
        <v>99</v>
      </c>
      <c r="M642">
        <v>0</v>
      </c>
      <c r="N642">
        <v>0</v>
      </c>
      <c r="O642" s="55">
        <v>0</v>
      </c>
      <c r="Q642">
        <v>0</v>
      </c>
      <c r="R642">
        <v>0</v>
      </c>
      <c r="S642" s="55">
        <v>0</v>
      </c>
      <c r="T642">
        <v>0</v>
      </c>
    </row>
    <row r="643" spans="1:20">
      <c r="A643" s="28" t="s">
        <v>22</v>
      </c>
      <c r="B643">
        <v>0</v>
      </c>
      <c r="C643" s="56">
        <v>0.35286975852779401</v>
      </c>
      <c r="L643" s="1" t="s">
        <v>99</v>
      </c>
      <c r="M643">
        <v>0</v>
      </c>
      <c r="N643">
        <v>0</v>
      </c>
      <c r="O643" s="55">
        <v>0</v>
      </c>
      <c r="Q643">
        <v>0</v>
      </c>
      <c r="R643">
        <v>0</v>
      </c>
      <c r="S643" s="55">
        <v>0</v>
      </c>
      <c r="T643">
        <v>0</v>
      </c>
    </row>
    <row r="644" spans="1:20">
      <c r="A644" s="28" t="s">
        <v>23</v>
      </c>
      <c r="B644">
        <v>0</v>
      </c>
      <c r="C644" s="57">
        <v>0.32988580546373969</v>
      </c>
      <c r="L644" s="1" t="s">
        <v>99</v>
      </c>
      <c r="M644">
        <v>0</v>
      </c>
      <c r="N644">
        <v>0</v>
      </c>
      <c r="O644" s="55">
        <v>0</v>
      </c>
      <c r="Q644">
        <v>0</v>
      </c>
      <c r="R644">
        <v>0</v>
      </c>
      <c r="S644" s="55">
        <v>0</v>
      </c>
      <c r="T644">
        <v>0</v>
      </c>
    </row>
    <row r="645" spans="1:20">
      <c r="A645" s="28" t="s">
        <v>24</v>
      </c>
      <c r="B645">
        <v>0</v>
      </c>
      <c r="C645" s="58">
        <v>0.32632870228445671</v>
      </c>
      <c r="L645" s="1" t="s">
        <v>99</v>
      </c>
      <c r="M645">
        <v>0</v>
      </c>
      <c r="N645">
        <v>0</v>
      </c>
      <c r="O645" s="55">
        <v>0</v>
      </c>
      <c r="Q645">
        <v>0</v>
      </c>
      <c r="R645">
        <v>0</v>
      </c>
      <c r="S645" s="55">
        <v>0</v>
      </c>
      <c r="T645">
        <v>0</v>
      </c>
    </row>
    <row r="646" spans="1:20">
      <c r="A646" s="28" t="s">
        <v>25</v>
      </c>
      <c r="B646">
        <v>0</v>
      </c>
      <c r="C646" s="58">
        <v>0.32837855343706779</v>
      </c>
      <c r="L646" s="1" t="s">
        <v>99</v>
      </c>
      <c r="M646">
        <v>0</v>
      </c>
      <c r="N646">
        <v>0</v>
      </c>
      <c r="O646" s="55">
        <v>0</v>
      </c>
      <c r="Q646">
        <v>0</v>
      </c>
      <c r="R646">
        <v>0</v>
      </c>
      <c r="S646" s="55">
        <v>0</v>
      </c>
      <c r="T646">
        <v>0</v>
      </c>
    </row>
    <row r="647" spans="1:20">
      <c r="A647" s="28" t="s">
        <v>26</v>
      </c>
      <c r="B647">
        <v>0</v>
      </c>
      <c r="C647" s="56">
        <v>0.38224005341734901</v>
      </c>
      <c r="L647" s="1" t="s">
        <v>99</v>
      </c>
      <c r="M647">
        <v>0</v>
      </c>
      <c r="N647">
        <v>0</v>
      </c>
      <c r="O647" s="55">
        <v>0</v>
      </c>
      <c r="Q647">
        <v>0</v>
      </c>
      <c r="R647">
        <v>0</v>
      </c>
      <c r="S647" s="55">
        <v>0</v>
      </c>
      <c r="T647">
        <v>0</v>
      </c>
    </row>
    <row r="648" spans="1:20" ht="17.25" customHeight="1">
      <c r="A648" s="28" t="s">
        <v>27</v>
      </c>
      <c r="B648">
        <v>0</v>
      </c>
      <c r="C648" s="59">
        <v>0.38510068208808912</v>
      </c>
      <c r="L648" s="1" t="s">
        <v>99</v>
      </c>
      <c r="M648">
        <v>0</v>
      </c>
      <c r="N648">
        <v>0</v>
      </c>
      <c r="O648" s="55">
        <v>0</v>
      </c>
      <c r="Q648">
        <v>0</v>
      </c>
      <c r="R648">
        <v>0</v>
      </c>
      <c r="S648" s="55">
        <v>0</v>
      </c>
      <c r="T648">
        <v>0</v>
      </c>
    </row>
    <row r="649" spans="1:20">
      <c r="A649" s="28" t="s">
        <v>28</v>
      </c>
      <c r="B649">
        <v>0</v>
      </c>
      <c r="C649" s="60">
        <v>0.38144200717835708</v>
      </c>
      <c r="L649" s="1" t="s">
        <v>99</v>
      </c>
      <c r="M649">
        <v>0</v>
      </c>
      <c r="N649">
        <v>0</v>
      </c>
      <c r="O649" s="55">
        <v>0</v>
      </c>
      <c r="Q649">
        <v>0</v>
      </c>
      <c r="R649">
        <v>0</v>
      </c>
      <c r="S649" s="55">
        <v>0</v>
      </c>
      <c r="T649">
        <v>0</v>
      </c>
    </row>
    <row r="650" spans="1:20">
      <c r="A650" s="28" t="s">
        <v>29</v>
      </c>
      <c r="B650">
        <v>0</v>
      </c>
      <c r="C650" s="60">
        <v>0.38525445146579662</v>
      </c>
      <c r="L650" s="1" t="s">
        <v>99</v>
      </c>
      <c r="M650">
        <v>0</v>
      </c>
      <c r="N650">
        <v>0</v>
      </c>
      <c r="O650" s="55">
        <v>0</v>
      </c>
      <c r="Q650">
        <v>0</v>
      </c>
      <c r="R650">
        <v>0</v>
      </c>
      <c r="S650" s="55">
        <v>0</v>
      </c>
      <c r="T650">
        <v>0</v>
      </c>
    </row>
    <row r="651" spans="1:20">
      <c r="A651" s="28" t="s">
        <v>30</v>
      </c>
      <c r="B651">
        <v>0</v>
      </c>
      <c r="C651" s="60">
        <v>0.38333247232105538</v>
      </c>
      <c r="L651" s="1" t="s">
        <v>99</v>
      </c>
      <c r="M651">
        <v>0</v>
      </c>
      <c r="N651">
        <v>0</v>
      </c>
      <c r="O651" s="55">
        <v>0</v>
      </c>
      <c r="Q651">
        <v>0</v>
      </c>
      <c r="R651">
        <v>0</v>
      </c>
      <c r="S651" s="55">
        <v>0</v>
      </c>
      <c r="T651">
        <v>0</v>
      </c>
    </row>
    <row r="652" spans="1:20" ht="17.25" customHeight="1">
      <c r="A652" s="28" t="s">
        <v>31</v>
      </c>
      <c r="B652">
        <v>0</v>
      </c>
      <c r="C652" s="61">
        <v>0.39287758009433738</v>
      </c>
      <c r="L652" s="1" t="s">
        <v>99</v>
      </c>
      <c r="M652">
        <v>0</v>
      </c>
      <c r="N652">
        <v>0</v>
      </c>
      <c r="O652" s="55">
        <v>0</v>
      </c>
      <c r="Q652">
        <v>0</v>
      </c>
      <c r="R652">
        <v>0</v>
      </c>
      <c r="S652" s="55">
        <v>0</v>
      </c>
      <c r="T652">
        <v>500</v>
      </c>
    </row>
    <row r="653" spans="1:20" ht="17.25" customHeight="1">
      <c r="A653" s="28" t="s">
        <v>32</v>
      </c>
      <c r="B653">
        <v>0</v>
      </c>
      <c r="C653" s="61">
        <v>0.39335518226827731</v>
      </c>
      <c r="L653" s="1" t="s">
        <v>99</v>
      </c>
      <c r="M653">
        <v>0</v>
      </c>
      <c r="N653">
        <v>0</v>
      </c>
      <c r="O653" s="55">
        <v>0</v>
      </c>
      <c r="Q653">
        <v>0</v>
      </c>
      <c r="R653">
        <v>0</v>
      </c>
      <c r="S653" s="55">
        <v>0</v>
      </c>
      <c r="T653">
        <v>500</v>
      </c>
    </row>
    <row r="654" spans="1:20">
      <c r="A654" s="28" t="s">
        <v>33</v>
      </c>
      <c r="B654">
        <v>0</v>
      </c>
      <c r="C654" s="56">
        <v>0.39564104229829211</v>
      </c>
      <c r="L654" s="1" t="s">
        <v>99</v>
      </c>
      <c r="M654">
        <v>0</v>
      </c>
      <c r="N654">
        <v>0</v>
      </c>
      <c r="O654" s="55">
        <v>0</v>
      </c>
      <c r="Q654">
        <v>0</v>
      </c>
      <c r="R654">
        <v>0</v>
      </c>
      <c r="S654" s="55">
        <v>0</v>
      </c>
      <c r="T654">
        <v>500</v>
      </c>
    </row>
    <row r="655" spans="1:20">
      <c r="A655" s="28" t="s">
        <v>34</v>
      </c>
      <c r="B655">
        <v>0</v>
      </c>
      <c r="C655" s="56">
        <v>0.38258826992594502</v>
      </c>
      <c r="L655" s="1" t="s">
        <v>99</v>
      </c>
      <c r="M655">
        <v>0</v>
      </c>
      <c r="N655">
        <v>0</v>
      </c>
      <c r="O655" s="55">
        <v>0</v>
      </c>
      <c r="Q655">
        <v>0</v>
      </c>
      <c r="R655">
        <v>0</v>
      </c>
      <c r="S655" s="55">
        <v>0</v>
      </c>
      <c r="T655">
        <v>0</v>
      </c>
    </row>
    <row r="656" spans="1:20" ht="17.25" customHeight="1">
      <c r="A656" s="28" t="s">
        <v>35</v>
      </c>
      <c r="B656">
        <v>0</v>
      </c>
      <c r="C656" s="61">
        <v>0.39727915811025138</v>
      </c>
      <c r="L656" s="1" t="s">
        <v>99</v>
      </c>
      <c r="M656">
        <v>0</v>
      </c>
      <c r="N656">
        <v>0</v>
      </c>
      <c r="O656" s="55">
        <v>0</v>
      </c>
      <c r="Q656">
        <v>0</v>
      </c>
      <c r="R656">
        <v>0</v>
      </c>
      <c r="S656" s="55">
        <v>0</v>
      </c>
      <c r="T656">
        <v>500</v>
      </c>
    </row>
    <row r="657" spans="1:20">
      <c r="A657" s="28" t="s">
        <v>36</v>
      </c>
      <c r="B657">
        <v>0</v>
      </c>
      <c r="C657" s="56">
        <v>0.39481460088923309</v>
      </c>
      <c r="L657" s="1" t="s">
        <v>99</v>
      </c>
      <c r="M657">
        <v>0</v>
      </c>
      <c r="N657">
        <v>0</v>
      </c>
      <c r="O657" s="55">
        <v>0</v>
      </c>
      <c r="Q657">
        <v>0</v>
      </c>
      <c r="R657">
        <v>0</v>
      </c>
      <c r="S657" s="55">
        <v>0</v>
      </c>
      <c r="T657">
        <v>0</v>
      </c>
    </row>
    <row r="658" spans="1:20">
      <c r="A658" s="28" t="s">
        <v>37</v>
      </c>
      <c r="B658">
        <v>0</v>
      </c>
      <c r="C658" s="56">
        <v>0.39535366180689779</v>
      </c>
      <c r="L658" s="1" t="s">
        <v>99</v>
      </c>
      <c r="M658">
        <v>0</v>
      </c>
      <c r="N658">
        <v>0</v>
      </c>
      <c r="O658" s="55">
        <v>0</v>
      </c>
      <c r="Q658">
        <v>0</v>
      </c>
      <c r="R658">
        <v>0</v>
      </c>
      <c r="S658" s="55">
        <v>0</v>
      </c>
      <c r="T658">
        <v>0</v>
      </c>
    </row>
    <row r="659" spans="1:20">
      <c r="A659" s="28" t="s">
        <v>38</v>
      </c>
      <c r="B659">
        <v>0</v>
      </c>
      <c r="C659" s="60">
        <v>0.39055558094520049</v>
      </c>
      <c r="L659" s="1" t="s">
        <v>99</v>
      </c>
      <c r="M659">
        <v>0</v>
      </c>
      <c r="N659">
        <v>0</v>
      </c>
      <c r="O659" s="55">
        <v>0</v>
      </c>
      <c r="Q659">
        <v>0</v>
      </c>
      <c r="R659">
        <v>0</v>
      </c>
      <c r="S659" s="55">
        <v>0</v>
      </c>
      <c r="T659">
        <v>500</v>
      </c>
    </row>
    <row r="660" spans="1:20">
      <c r="A660" s="28" t="s">
        <v>39</v>
      </c>
      <c r="B660">
        <v>0</v>
      </c>
      <c r="C660" s="60">
        <v>0.39158441311612108</v>
      </c>
      <c r="L660" s="1" t="s">
        <v>99</v>
      </c>
      <c r="M660">
        <v>0</v>
      </c>
      <c r="N660">
        <v>0</v>
      </c>
      <c r="O660" s="55">
        <v>0</v>
      </c>
      <c r="Q660">
        <v>0</v>
      </c>
      <c r="R660">
        <v>0</v>
      </c>
      <c r="S660" s="55">
        <v>0</v>
      </c>
      <c r="T660">
        <v>500</v>
      </c>
    </row>
    <row r="661" spans="1:20">
      <c r="A661" s="28" t="s">
        <v>40</v>
      </c>
      <c r="B661">
        <v>0</v>
      </c>
      <c r="C661" s="60">
        <v>0.39233949472247948</v>
      </c>
      <c r="L661" s="1" t="s">
        <v>99</v>
      </c>
      <c r="M661">
        <v>0</v>
      </c>
      <c r="N661">
        <v>0</v>
      </c>
      <c r="O661" s="55">
        <v>0</v>
      </c>
      <c r="Q661">
        <v>0</v>
      </c>
      <c r="R661">
        <v>0</v>
      </c>
      <c r="S661" s="55">
        <v>0</v>
      </c>
      <c r="T661">
        <v>500</v>
      </c>
    </row>
    <row r="662" spans="1:20">
      <c r="A662" s="28" t="s">
        <v>41</v>
      </c>
      <c r="B662">
        <v>0</v>
      </c>
      <c r="C662" s="56">
        <v>0.39339571374400972</v>
      </c>
      <c r="L662" s="1" t="s">
        <v>99</v>
      </c>
      <c r="M662">
        <v>0</v>
      </c>
      <c r="N662">
        <v>0</v>
      </c>
      <c r="O662" s="55">
        <v>0</v>
      </c>
      <c r="Q662">
        <v>0</v>
      </c>
      <c r="R662">
        <v>0</v>
      </c>
      <c r="S662" s="55">
        <v>0</v>
      </c>
      <c r="T662">
        <v>500</v>
      </c>
    </row>
    <row r="663" spans="1:20">
      <c r="A663" s="28" t="s">
        <v>42</v>
      </c>
      <c r="B663">
        <v>0</v>
      </c>
      <c r="C663" s="56">
        <v>0.39385657747537162</v>
      </c>
      <c r="L663" s="1" t="s">
        <v>99</v>
      </c>
      <c r="M663">
        <v>0</v>
      </c>
      <c r="N663">
        <v>0</v>
      </c>
      <c r="O663" s="55">
        <v>0</v>
      </c>
      <c r="Q663">
        <v>0</v>
      </c>
      <c r="R663">
        <v>0</v>
      </c>
      <c r="S663" s="55">
        <v>0</v>
      </c>
      <c r="T663">
        <v>500</v>
      </c>
    </row>
    <row r="664" spans="1:20">
      <c r="A664" s="28" t="s">
        <v>43</v>
      </c>
      <c r="B664">
        <v>0</v>
      </c>
      <c r="C664" s="56">
        <v>0.39417858692276908</v>
      </c>
      <c r="L664" s="1" t="s">
        <v>99</v>
      </c>
      <c r="M664">
        <v>0</v>
      </c>
      <c r="N664">
        <v>0</v>
      </c>
      <c r="O664" s="55">
        <v>0</v>
      </c>
      <c r="Q664">
        <v>0</v>
      </c>
      <c r="R664">
        <v>0</v>
      </c>
      <c r="S664" s="55">
        <v>0</v>
      </c>
      <c r="T664">
        <v>500</v>
      </c>
    </row>
    <row r="665" spans="1:20">
      <c r="A665" s="28" t="s">
        <v>44</v>
      </c>
      <c r="B665">
        <v>0</v>
      </c>
      <c r="C665" s="58">
        <v>0.37377857663531627</v>
      </c>
      <c r="L665" s="1" t="s">
        <v>99</v>
      </c>
      <c r="M665">
        <v>0</v>
      </c>
      <c r="N665">
        <v>0</v>
      </c>
      <c r="O665" s="55">
        <v>0</v>
      </c>
      <c r="Q665">
        <v>0</v>
      </c>
      <c r="R665">
        <v>0</v>
      </c>
      <c r="S665" s="55">
        <v>0</v>
      </c>
      <c r="T665">
        <v>200</v>
      </c>
    </row>
    <row r="666" spans="1:20">
      <c r="A666" s="28" t="s">
        <v>45</v>
      </c>
      <c r="B666">
        <v>0</v>
      </c>
      <c r="C666" s="56">
        <v>0.39156477609376328</v>
      </c>
      <c r="L666" s="1" t="s">
        <v>99</v>
      </c>
      <c r="M666">
        <v>0</v>
      </c>
      <c r="N666">
        <v>0</v>
      </c>
      <c r="O666" s="55">
        <v>0</v>
      </c>
      <c r="Q666">
        <v>0</v>
      </c>
      <c r="R666">
        <v>0</v>
      </c>
      <c r="S666" s="55">
        <v>0</v>
      </c>
      <c r="T666">
        <v>500</v>
      </c>
    </row>
    <row r="667" spans="1:20">
      <c r="A667" s="28" t="s">
        <v>46</v>
      </c>
      <c r="B667">
        <v>0</v>
      </c>
      <c r="C667" s="56">
        <v>0.39745860494279472</v>
      </c>
      <c r="L667" s="1" t="s">
        <v>99</v>
      </c>
      <c r="M667">
        <v>0</v>
      </c>
      <c r="N667">
        <v>0</v>
      </c>
      <c r="O667" s="55">
        <v>0</v>
      </c>
      <c r="Q667">
        <v>0</v>
      </c>
      <c r="R667">
        <v>0</v>
      </c>
      <c r="S667" s="55">
        <v>0</v>
      </c>
      <c r="T667">
        <v>500</v>
      </c>
    </row>
    <row r="668" spans="1:20">
      <c r="A668" s="28" t="s">
        <v>47</v>
      </c>
      <c r="B668">
        <v>0</v>
      </c>
      <c r="C668" s="58">
        <v>0.37834591197110129</v>
      </c>
      <c r="L668" s="1" t="s">
        <v>99</v>
      </c>
      <c r="M668">
        <v>0</v>
      </c>
      <c r="N668">
        <v>0</v>
      </c>
      <c r="O668" s="55">
        <v>0</v>
      </c>
      <c r="Q668">
        <v>0</v>
      </c>
      <c r="R668">
        <v>0</v>
      </c>
      <c r="S668" s="55">
        <v>0</v>
      </c>
      <c r="T668">
        <v>200</v>
      </c>
    </row>
    <row r="669" spans="1:20">
      <c r="A669" s="28" t="s">
        <v>48</v>
      </c>
      <c r="B669">
        <v>0</v>
      </c>
      <c r="C669" s="56">
        <v>0.39190221280047183</v>
      </c>
      <c r="L669" s="1" t="s">
        <v>99</v>
      </c>
      <c r="M669">
        <v>0</v>
      </c>
      <c r="N669">
        <v>0</v>
      </c>
      <c r="O669" s="55">
        <v>0</v>
      </c>
      <c r="Q669">
        <v>0</v>
      </c>
      <c r="R669">
        <v>0</v>
      </c>
      <c r="S669" s="55">
        <v>0</v>
      </c>
      <c r="T669">
        <v>500</v>
      </c>
    </row>
    <row r="670" spans="1:20">
      <c r="A670" s="28" t="s">
        <v>49</v>
      </c>
      <c r="B670">
        <v>0</v>
      </c>
      <c r="C670" s="56">
        <v>0.39211512867854331</v>
      </c>
      <c r="L670" s="1" t="s">
        <v>99</v>
      </c>
      <c r="M670">
        <v>0</v>
      </c>
      <c r="N670">
        <v>0</v>
      </c>
      <c r="O670" s="55">
        <v>0</v>
      </c>
      <c r="Q670">
        <v>0</v>
      </c>
      <c r="R670">
        <v>0</v>
      </c>
      <c r="S670" s="55">
        <v>0</v>
      </c>
      <c r="T670">
        <v>500</v>
      </c>
    </row>
    <row r="671" spans="1:20">
      <c r="A671" s="28" t="s">
        <v>50</v>
      </c>
      <c r="B671">
        <v>0</v>
      </c>
      <c r="C671" s="56">
        <v>0.38081335430461261</v>
      </c>
      <c r="L671" s="1" t="s">
        <v>99</v>
      </c>
      <c r="M671">
        <v>0</v>
      </c>
      <c r="N671">
        <v>0</v>
      </c>
      <c r="O671" s="55">
        <v>500</v>
      </c>
      <c r="Q671">
        <v>0</v>
      </c>
      <c r="R671">
        <v>0</v>
      </c>
      <c r="S671" s="55">
        <v>500</v>
      </c>
      <c r="T671">
        <v>500</v>
      </c>
    </row>
    <row r="672" spans="1:20" ht="17.25" customHeight="1">
      <c r="A672" s="28" t="s">
        <v>51</v>
      </c>
      <c r="B672">
        <v>0</v>
      </c>
      <c r="C672" s="61">
        <v>0.39397022198432652</v>
      </c>
      <c r="L672" s="1" t="s">
        <v>99</v>
      </c>
      <c r="M672">
        <v>0</v>
      </c>
      <c r="N672">
        <v>0</v>
      </c>
      <c r="O672" s="55">
        <v>500</v>
      </c>
      <c r="Q672">
        <v>0</v>
      </c>
      <c r="R672">
        <v>0</v>
      </c>
      <c r="S672" s="55">
        <v>500</v>
      </c>
      <c r="T672">
        <v>500</v>
      </c>
    </row>
    <row r="673" spans="1:20">
      <c r="A673" s="28" t="s">
        <v>52</v>
      </c>
      <c r="B673">
        <v>0</v>
      </c>
      <c r="C673" s="56">
        <v>0.3901994975148802</v>
      </c>
      <c r="L673" s="1" t="s">
        <v>99</v>
      </c>
      <c r="M673">
        <v>0</v>
      </c>
      <c r="N673">
        <v>0</v>
      </c>
      <c r="O673" s="55">
        <v>500</v>
      </c>
      <c r="Q673">
        <v>0</v>
      </c>
      <c r="R673">
        <v>0</v>
      </c>
      <c r="S673" s="55">
        <v>500</v>
      </c>
      <c r="T673">
        <v>500</v>
      </c>
    </row>
    <row r="674" spans="1:20">
      <c r="A674" s="28" t="s">
        <v>53</v>
      </c>
      <c r="B674">
        <v>0</v>
      </c>
      <c r="C674" s="56">
        <v>0.39128430516784551</v>
      </c>
      <c r="L674" s="1" t="s">
        <v>99</v>
      </c>
      <c r="M674">
        <v>0</v>
      </c>
      <c r="N674">
        <v>0</v>
      </c>
      <c r="O674" s="55">
        <v>500</v>
      </c>
      <c r="Q674">
        <v>0</v>
      </c>
      <c r="R674">
        <v>0</v>
      </c>
      <c r="S674" s="55">
        <v>500</v>
      </c>
      <c r="T674">
        <v>500</v>
      </c>
    </row>
    <row r="675" spans="1:20">
      <c r="A675" s="28" t="s">
        <v>54</v>
      </c>
      <c r="B675">
        <v>0</v>
      </c>
      <c r="C675" s="56">
        <v>0.39439594690988827</v>
      </c>
      <c r="L675" s="1" t="s">
        <v>99</v>
      </c>
      <c r="M675">
        <v>0</v>
      </c>
      <c r="N675">
        <v>0</v>
      </c>
      <c r="O675" s="55">
        <v>500</v>
      </c>
      <c r="Q675">
        <v>0</v>
      </c>
      <c r="R675">
        <v>0</v>
      </c>
      <c r="S675" s="55">
        <v>500</v>
      </c>
      <c r="T675">
        <v>500</v>
      </c>
    </row>
    <row r="676" spans="1:20">
      <c r="A676" s="28" t="s">
        <v>55</v>
      </c>
      <c r="B676">
        <v>0</v>
      </c>
      <c r="C676" s="56">
        <v>0.404840487147345</v>
      </c>
      <c r="L676" s="1" t="s">
        <v>99</v>
      </c>
      <c r="M676">
        <v>0</v>
      </c>
      <c r="N676">
        <v>0</v>
      </c>
      <c r="O676" s="55">
        <v>500</v>
      </c>
      <c r="Q676">
        <v>0</v>
      </c>
      <c r="R676">
        <v>0</v>
      </c>
      <c r="S676" s="55">
        <v>500</v>
      </c>
      <c r="T676">
        <v>500</v>
      </c>
    </row>
    <row r="677" spans="1:20">
      <c r="A677" s="28" t="s">
        <v>56</v>
      </c>
      <c r="B677">
        <v>0</v>
      </c>
      <c r="C677" s="56">
        <v>0.40262546141046118</v>
      </c>
      <c r="L677" s="1" t="s">
        <v>99</v>
      </c>
      <c r="M677">
        <v>0</v>
      </c>
      <c r="N677">
        <v>0</v>
      </c>
      <c r="O677" s="55">
        <v>800</v>
      </c>
      <c r="Q677">
        <v>0</v>
      </c>
      <c r="R677">
        <v>0</v>
      </c>
      <c r="S677" s="55">
        <v>800</v>
      </c>
      <c r="T677">
        <v>800</v>
      </c>
    </row>
    <row r="678" spans="1:20">
      <c r="A678" s="28" t="s">
        <v>57</v>
      </c>
      <c r="B678">
        <v>0</v>
      </c>
      <c r="C678" s="56">
        <v>0.40310052856996231</v>
      </c>
      <c r="L678" s="1" t="s">
        <v>99</v>
      </c>
      <c r="M678">
        <v>0</v>
      </c>
      <c r="N678">
        <v>0</v>
      </c>
      <c r="O678" s="55">
        <v>800</v>
      </c>
      <c r="Q678">
        <v>0</v>
      </c>
      <c r="R678">
        <v>0</v>
      </c>
      <c r="S678" s="55">
        <v>800</v>
      </c>
      <c r="T678">
        <v>800</v>
      </c>
    </row>
    <row r="679" spans="1:20">
      <c r="A679" s="28" t="s">
        <v>58</v>
      </c>
      <c r="B679">
        <v>0</v>
      </c>
      <c r="C679" s="56">
        <v>0.40457163234864901</v>
      </c>
      <c r="L679" s="1" t="s">
        <v>99</v>
      </c>
      <c r="M679">
        <v>0</v>
      </c>
      <c r="N679">
        <v>500</v>
      </c>
      <c r="O679" s="55">
        <v>500</v>
      </c>
      <c r="Q679">
        <v>0</v>
      </c>
      <c r="R679">
        <v>500</v>
      </c>
      <c r="S679" s="55">
        <v>500</v>
      </c>
      <c r="T679">
        <v>500</v>
      </c>
    </row>
    <row r="680" spans="1:20">
      <c r="A680" s="28" t="s">
        <v>59</v>
      </c>
      <c r="B680">
        <v>0</v>
      </c>
      <c r="C680" s="56">
        <v>0.40497809624166953</v>
      </c>
      <c r="L680" s="1" t="s">
        <v>99</v>
      </c>
      <c r="M680">
        <v>0</v>
      </c>
      <c r="N680">
        <v>500</v>
      </c>
      <c r="O680" s="55">
        <v>500</v>
      </c>
      <c r="Q680">
        <v>0</v>
      </c>
      <c r="R680">
        <v>500</v>
      </c>
      <c r="S680" s="55">
        <v>500</v>
      </c>
      <c r="T680">
        <v>500</v>
      </c>
    </row>
    <row r="681" spans="1:20">
      <c r="A681" s="28" t="s">
        <v>60</v>
      </c>
      <c r="B681">
        <v>0</v>
      </c>
      <c r="C681" s="56">
        <v>0.40245093593353221</v>
      </c>
      <c r="L681" s="1" t="s">
        <v>99</v>
      </c>
      <c r="M681">
        <v>0</v>
      </c>
      <c r="N681">
        <v>500</v>
      </c>
      <c r="O681" s="55">
        <v>500</v>
      </c>
      <c r="Q681">
        <v>0</v>
      </c>
      <c r="R681">
        <v>500</v>
      </c>
      <c r="S681" s="55">
        <v>500</v>
      </c>
      <c r="T681">
        <v>500</v>
      </c>
    </row>
    <row r="682" spans="1:20">
      <c r="A682" s="28" t="s">
        <v>61</v>
      </c>
      <c r="B682">
        <v>0</v>
      </c>
      <c r="C682" s="56">
        <v>0.40481556089024212</v>
      </c>
      <c r="L682" s="1" t="s">
        <v>99</v>
      </c>
      <c r="M682">
        <v>0</v>
      </c>
      <c r="N682">
        <v>500</v>
      </c>
      <c r="O682" s="55">
        <v>500</v>
      </c>
      <c r="Q682">
        <v>0</v>
      </c>
      <c r="R682">
        <v>500</v>
      </c>
      <c r="S682" s="55">
        <v>500</v>
      </c>
      <c r="T682">
        <v>500</v>
      </c>
    </row>
    <row r="683" spans="1:20">
      <c r="A683" s="28" t="s">
        <v>62</v>
      </c>
      <c r="B683">
        <v>0</v>
      </c>
      <c r="C683" s="60">
        <v>0.40549662940356962</v>
      </c>
      <c r="L683" s="1" t="s">
        <v>99</v>
      </c>
      <c r="M683">
        <v>0</v>
      </c>
      <c r="N683">
        <v>500</v>
      </c>
      <c r="O683" s="55">
        <v>500</v>
      </c>
      <c r="Q683">
        <v>0</v>
      </c>
      <c r="R683">
        <v>500</v>
      </c>
      <c r="S683" s="55">
        <v>500</v>
      </c>
      <c r="T683">
        <v>500</v>
      </c>
    </row>
    <row r="684" spans="1:20">
      <c r="A684" s="28" t="s">
        <v>63</v>
      </c>
      <c r="B684">
        <v>0</v>
      </c>
      <c r="C684" s="60">
        <v>0.41133525988547709</v>
      </c>
      <c r="L684" s="1" t="s">
        <v>99</v>
      </c>
      <c r="M684">
        <v>0</v>
      </c>
      <c r="N684">
        <v>500</v>
      </c>
      <c r="O684" s="55">
        <v>500</v>
      </c>
      <c r="Q684">
        <v>0</v>
      </c>
      <c r="R684">
        <v>500</v>
      </c>
      <c r="S684" s="55">
        <v>500</v>
      </c>
      <c r="T684">
        <v>500</v>
      </c>
    </row>
    <row r="685" spans="1:20">
      <c r="A685" s="28" t="s">
        <v>64</v>
      </c>
      <c r="B685">
        <v>0</v>
      </c>
      <c r="C685" s="62">
        <v>0.40622144661470649</v>
      </c>
      <c r="L685" s="1" t="s">
        <v>99</v>
      </c>
      <c r="M685">
        <v>0</v>
      </c>
      <c r="N685">
        <v>870</v>
      </c>
      <c r="O685" s="55">
        <v>870</v>
      </c>
      <c r="Q685">
        <v>0</v>
      </c>
      <c r="R685">
        <v>870</v>
      </c>
      <c r="S685" s="55">
        <v>870</v>
      </c>
      <c r="T685">
        <v>870</v>
      </c>
    </row>
    <row r="686" spans="1:20">
      <c r="A686" s="28" t="s">
        <v>65</v>
      </c>
      <c r="B686">
        <v>0</v>
      </c>
      <c r="C686" s="56">
        <v>0.40877575838813701</v>
      </c>
      <c r="L686" s="1" t="s">
        <v>99</v>
      </c>
      <c r="M686">
        <v>0</v>
      </c>
      <c r="N686">
        <v>870</v>
      </c>
      <c r="O686" s="55">
        <v>870</v>
      </c>
      <c r="Q686">
        <v>0</v>
      </c>
      <c r="R686">
        <v>870</v>
      </c>
      <c r="S686" s="55">
        <v>870</v>
      </c>
      <c r="T686">
        <v>870</v>
      </c>
    </row>
    <row r="687" spans="1:20">
      <c r="A687" s="28" t="s">
        <v>66</v>
      </c>
      <c r="B687">
        <v>0</v>
      </c>
      <c r="C687" s="63">
        <v>0.40879200292791668</v>
      </c>
      <c r="L687" s="1" t="s">
        <v>99</v>
      </c>
      <c r="M687">
        <v>0</v>
      </c>
      <c r="N687">
        <v>500</v>
      </c>
      <c r="O687" s="55">
        <v>500</v>
      </c>
      <c r="Q687">
        <v>0</v>
      </c>
      <c r="R687">
        <v>500</v>
      </c>
      <c r="S687" s="55">
        <v>500</v>
      </c>
      <c r="T687">
        <v>500</v>
      </c>
    </row>
    <row r="688" spans="1:20">
      <c r="A688" s="28" t="s">
        <v>67</v>
      </c>
      <c r="B688">
        <v>0</v>
      </c>
      <c r="C688" s="56">
        <v>0.411736863007788</v>
      </c>
      <c r="L688" s="1" t="s">
        <v>99</v>
      </c>
      <c r="M688">
        <v>0</v>
      </c>
      <c r="N688">
        <v>500</v>
      </c>
      <c r="O688" s="55">
        <v>500</v>
      </c>
      <c r="Q688">
        <v>0</v>
      </c>
      <c r="R688">
        <v>500</v>
      </c>
      <c r="S688" s="55">
        <v>500</v>
      </c>
      <c r="T688">
        <v>500</v>
      </c>
    </row>
    <row r="689" spans="1:20">
      <c r="A689" s="28" t="s">
        <v>68</v>
      </c>
      <c r="B689">
        <v>0</v>
      </c>
      <c r="C689" s="56">
        <v>0.41761283490898332</v>
      </c>
      <c r="L689" s="1" t="s">
        <v>99</v>
      </c>
      <c r="M689">
        <v>0</v>
      </c>
      <c r="N689">
        <v>500</v>
      </c>
      <c r="O689" s="55">
        <v>500</v>
      </c>
      <c r="Q689">
        <v>0</v>
      </c>
      <c r="R689">
        <v>500</v>
      </c>
      <c r="S689" s="55">
        <v>500</v>
      </c>
      <c r="T689">
        <v>500</v>
      </c>
    </row>
    <row r="690" spans="1:20" ht="17.25" customHeight="1">
      <c r="A690" s="28" t="s">
        <v>69</v>
      </c>
      <c r="B690">
        <v>0</v>
      </c>
      <c r="C690" s="64">
        <v>0.41517049158235969</v>
      </c>
      <c r="L690" s="1" t="s">
        <v>99</v>
      </c>
      <c r="M690">
        <v>0</v>
      </c>
      <c r="N690">
        <v>500</v>
      </c>
      <c r="O690" s="55">
        <v>500</v>
      </c>
      <c r="Q690">
        <v>0</v>
      </c>
      <c r="R690">
        <v>500</v>
      </c>
      <c r="S690" s="55">
        <v>500</v>
      </c>
      <c r="T690">
        <v>500</v>
      </c>
    </row>
    <row r="691" spans="1:20">
      <c r="A691" s="28" t="s">
        <v>70</v>
      </c>
      <c r="B691">
        <v>329</v>
      </c>
      <c r="C691" s="65">
        <v>0.37179637678267941</v>
      </c>
      <c r="L691" s="1" t="s">
        <v>99</v>
      </c>
      <c r="M691">
        <v>329</v>
      </c>
      <c r="N691">
        <v>329</v>
      </c>
      <c r="O691" s="55">
        <v>329</v>
      </c>
      <c r="Q691">
        <v>329</v>
      </c>
      <c r="R691">
        <v>329</v>
      </c>
      <c r="S691" s="55">
        <v>329</v>
      </c>
      <c r="T691">
        <v>329</v>
      </c>
    </row>
    <row r="692" spans="1:20">
      <c r="A692" s="28" t="s">
        <v>71</v>
      </c>
      <c r="B692">
        <v>870</v>
      </c>
      <c r="C692" s="66">
        <v>0.40996806523564411</v>
      </c>
      <c r="L692" s="1" t="s">
        <v>99</v>
      </c>
      <c r="M692">
        <v>870</v>
      </c>
      <c r="N692">
        <v>870</v>
      </c>
      <c r="O692" s="55">
        <v>870</v>
      </c>
      <c r="Q692">
        <v>870</v>
      </c>
      <c r="R692">
        <v>870</v>
      </c>
      <c r="S692" s="55">
        <v>870</v>
      </c>
      <c r="T692">
        <v>870</v>
      </c>
    </row>
    <row r="693" spans="1:20">
      <c r="A693" s="28" t="s">
        <v>72</v>
      </c>
      <c r="B693">
        <v>870</v>
      </c>
      <c r="C693" s="63">
        <v>0.41546176115687622</v>
      </c>
      <c r="L693" s="1" t="s">
        <v>99</v>
      </c>
      <c r="M693">
        <v>870</v>
      </c>
      <c r="N693">
        <v>870</v>
      </c>
      <c r="O693" s="55">
        <v>870</v>
      </c>
      <c r="Q693">
        <v>870</v>
      </c>
      <c r="R693">
        <v>870</v>
      </c>
      <c r="S693" s="55">
        <v>870</v>
      </c>
      <c r="T693">
        <v>870</v>
      </c>
    </row>
    <row r="694" spans="1:20">
      <c r="A694" s="28" t="s">
        <v>73</v>
      </c>
      <c r="B694">
        <v>1020</v>
      </c>
      <c r="C694" s="63">
        <v>0.43828009300505433</v>
      </c>
      <c r="L694" s="1" t="s">
        <v>99</v>
      </c>
      <c r="M694">
        <v>1020</v>
      </c>
      <c r="N694">
        <v>1020</v>
      </c>
      <c r="O694" s="55">
        <v>1020</v>
      </c>
      <c r="Q694">
        <v>1020</v>
      </c>
      <c r="R694">
        <v>1020</v>
      </c>
      <c r="S694" s="55">
        <v>1020</v>
      </c>
      <c r="T694">
        <v>1020</v>
      </c>
    </row>
    <row r="695" spans="1:20">
      <c r="A695" s="28" t="s">
        <v>74</v>
      </c>
      <c r="B695">
        <v>340</v>
      </c>
      <c r="C695" s="66">
        <v>0.36382481774305242</v>
      </c>
      <c r="L695" s="1" t="s">
        <v>99</v>
      </c>
      <c r="M695">
        <v>340</v>
      </c>
      <c r="N695">
        <v>340</v>
      </c>
      <c r="O695" s="55">
        <v>340</v>
      </c>
      <c r="Q695">
        <v>340</v>
      </c>
      <c r="R695">
        <v>340</v>
      </c>
      <c r="S695" s="55">
        <v>340</v>
      </c>
      <c r="T695">
        <v>340</v>
      </c>
    </row>
    <row r="696" spans="1:20">
      <c r="A696" s="28" t="s">
        <v>75</v>
      </c>
      <c r="B696">
        <v>1022</v>
      </c>
      <c r="C696" s="63">
        <v>0.41515396954355333</v>
      </c>
      <c r="L696" s="1" t="s">
        <v>99</v>
      </c>
      <c r="M696">
        <v>1022</v>
      </c>
      <c r="N696">
        <v>1022</v>
      </c>
      <c r="O696" s="55">
        <v>1022</v>
      </c>
      <c r="Q696">
        <v>1022</v>
      </c>
      <c r="R696">
        <v>1022</v>
      </c>
      <c r="S696" s="55">
        <v>1022</v>
      </c>
      <c r="T696">
        <v>1022</v>
      </c>
    </row>
    <row r="697" spans="1:20">
      <c r="A697" s="28" t="s">
        <v>76</v>
      </c>
      <c r="B697">
        <v>930</v>
      </c>
      <c r="C697" s="63">
        <v>0.43705154016735981</v>
      </c>
      <c r="L697" s="1" t="s">
        <v>99</v>
      </c>
      <c r="M697">
        <v>930</v>
      </c>
      <c r="N697">
        <v>930</v>
      </c>
      <c r="O697" s="55">
        <v>930</v>
      </c>
      <c r="Q697">
        <v>930</v>
      </c>
      <c r="R697">
        <v>930</v>
      </c>
      <c r="S697" s="55">
        <v>930</v>
      </c>
      <c r="T697">
        <v>930</v>
      </c>
    </row>
    <row r="698" spans="1:20">
      <c r="A698" s="28" t="s">
        <v>77</v>
      </c>
      <c r="B698">
        <v>1050</v>
      </c>
      <c r="C698" s="63">
        <v>0.43705154016738001</v>
      </c>
      <c r="L698" s="1" t="s">
        <v>99</v>
      </c>
      <c r="M698">
        <v>1050</v>
      </c>
      <c r="N698">
        <v>1050</v>
      </c>
      <c r="O698" s="55">
        <v>1050</v>
      </c>
      <c r="Q698">
        <v>1050</v>
      </c>
      <c r="R698">
        <v>1050</v>
      </c>
      <c r="S698" s="55">
        <v>1050</v>
      </c>
      <c r="T698">
        <v>1050</v>
      </c>
    </row>
    <row r="699" spans="1:20">
      <c r="A699" s="28" t="s">
        <v>78</v>
      </c>
      <c r="B699">
        <v>1022</v>
      </c>
      <c r="C699" s="54">
        <v>0.41515396954355333</v>
      </c>
      <c r="L699" s="1" t="s">
        <v>99</v>
      </c>
      <c r="M699">
        <v>1022</v>
      </c>
      <c r="N699">
        <v>1022</v>
      </c>
      <c r="O699" s="55">
        <v>1022</v>
      </c>
      <c r="Q699">
        <v>1022</v>
      </c>
      <c r="R699">
        <v>1022</v>
      </c>
      <c r="S699" s="55">
        <v>1022</v>
      </c>
      <c r="T699">
        <v>1022</v>
      </c>
    </row>
    <row r="700" spans="1:20">
      <c r="A700" s="28" t="s">
        <v>79</v>
      </c>
      <c r="B700">
        <v>1050</v>
      </c>
      <c r="C700" s="56">
        <v>0.43116274511361519</v>
      </c>
      <c r="L700" s="1" t="s">
        <v>99</v>
      </c>
      <c r="M700">
        <v>1050</v>
      </c>
      <c r="N700">
        <v>1050</v>
      </c>
      <c r="O700" s="55">
        <v>1050</v>
      </c>
      <c r="Q700">
        <v>1050</v>
      </c>
      <c r="R700">
        <v>1050</v>
      </c>
      <c r="S700" s="55">
        <v>1050</v>
      </c>
      <c r="T700">
        <v>1050</v>
      </c>
    </row>
    <row r="701" spans="1:20">
      <c r="A701" s="28" t="s">
        <v>80</v>
      </c>
      <c r="B701">
        <v>595</v>
      </c>
      <c r="C701" s="57">
        <v>0.43802008068605508</v>
      </c>
      <c r="L701" s="1" t="s">
        <v>99</v>
      </c>
      <c r="M701">
        <v>595</v>
      </c>
      <c r="N701">
        <v>595</v>
      </c>
      <c r="O701" s="55">
        <v>595</v>
      </c>
      <c r="Q701">
        <v>595</v>
      </c>
      <c r="R701">
        <v>595</v>
      </c>
      <c r="S701" s="55">
        <v>595</v>
      </c>
      <c r="T701">
        <v>595</v>
      </c>
    </row>
    <row r="702" spans="1:20">
      <c r="A702" s="28" t="s">
        <v>81</v>
      </c>
      <c r="B702">
        <v>595</v>
      </c>
      <c r="C702" s="57">
        <v>0.43802008068605508</v>
      </c>
      <c r="L702" s="1" t="s">
        <v>99</v>
      </c>
      <c r="M702">
        <v>595</v>
      </c>
      <c r="N702">
        <v>595</v>
      </c>
      <c r="O702" s="55">
        <v>595</v>
      </c>
      <c r="Q702">
        <v>595</v>
      </c>
      <c r="R702">
        <v>595</v>
      </c>
      <c r="S702" s="55">
        <v>595</v>
      </c>
      <c r="T702">
        <v>595</v>
      </c>
    </row>
    <row r="703" spans="1:20">
      <c r="A703" s="28" t="s">
        <v>82</v>
      </c>
      <c r="B703">
        <v>1019</v>
      </c>
      <c r="C703" s="56">
        <v>0.44136378247913438</v>
      </c>
      <c r="L703" s="1" t="s">
        <v>99</v>
      </c>
      <c r="M703">
        <v>1019</v>
      </c>
      <c r="N703">
        <v>1019</v>
      </c>
      <c r="O703" s="55">
        <v>1019</v>
      </c>
      <c r="Q703">
        <v>1019</v>
      </c>
      <c r="R703">
        <v>1019</v>
      </c>
      <c r="S703" s="55">
        <v>1019</v>
      </c>
      <c r="T703">
        <v>1019</v>
      </c>
    </row>
    <row r="704" spans="1:20" ht="17.25" customHeight="1" thickBot="1">
      <c r="A704" s="47" t="s">
        <v>83</v>
      </c>
      <c r="B704">
        <v>1019</v>
      </c>
      <c r="C704" s="56">
        <v>0.44136378247913438</v>
      </c>
      <c r="L704" s="1" t="s">
        <v>99</v>
      </c>
      <c r="M704">
        <v>1019</v>
      </c>
      <c r="N704">
        <v>1019</v>
      </c>
      <c r="O704" s="55">
        <v>1019</v>
      </c>
      <c r="Q704">
        <v>1019</v>
      </c>
      <c r="R704">
        <v>1019</v>
      </c>
      <c r="S704" s="55">
        <v>1019</v>
      </c>
      <c r="T704">
        <v>1019</v>
      </c>
    </row>
    <row r="705" spans="1:20" ht="17.25" customHeight="1" thickBot="1">
      <c r="A705" s="47" t="s">
        <v>84</v>
      </c>
      <c r="B705">
        <v>1000</v>
      </c>
      <c r="C705" s="54">
        <v>0.44136378247913499</v>
      </c>
      <c r="L705" s="1" t="s">
        <v>99</v>
      </c>
      <c r="M705">
        <v>1000</v>
      </c>
      <c r="N705">
        <v>1000</v>
      </c>
      <c r="O705" s="55">
        <v>1000</v>
      </c>
      <c r="Q705">
        <v>0</v>
      </c>
      <c r="R705">
        <v>0</v>
      </c>
      <c r="S705" s="55">
        <v>0</v>
      </c>
      <c r="T705">
        <v>0</v>
      </c>
    </row>
    <row r="706" spans="1:20" ht="17.25" customHeight="1" thickBot="1">
      <c r="A706" s="47" t="s">
        <v>85</v>
      </c>
      <c r="B706">
        <v>1040</v>
      </c>
      <c r="C706" s="54">
        <v>0.44136378247913299</v>
      </c>
      <c r="L706" s="1" t="s">
        <v>99</v>
      </c>
      <c r="M706">
        <v>1040</v>
      </c>
      <c r="N706">
        <v>1040</v>
      </c>
      <c r="O706" s="55">
        <v>1040</v>
      </c>
      <c r="Q706" s="55">
        <v>0</v>
      </c>
      <c r="R706" s="55">
        <v>0</v>
      </c>
      <c r="S706" s="55">
        <v>0</v>
      </c>
      <c r="T706" s="55">
        <v>0</v>
      </c>
    </row>
    <row r="707" spans="1:20" ht="17.25" customHeight="1" thickBot="1">
      <c r="A707" s="47" t="s">
        <v>86</v>
      </c>
      <c r="B707">
        <v>1040</v>
      </c>
      <c r="C707" s="54">
        <v>0.44136378247913438</v>
      </c>
      <c r="L707" s="1" t="s">
        <v>99</v>
      </c>
      <c r="M707">
        <v>1040</v>
      </c>
      <c r="N707">
        <v>1040</v>
      </c>
      <c r="O707" s="55">
        <v>1040</v>
      </c>
      <c r="Q707" s="55">
        <v>0</v>
      </c>
      <c r="R707" s="55">
        <v>0</v>
      </c>
      <c r="S707" s="55">
        <v>0</v>
      </c>
      <c r="T707" s="55">
        <v>0</v>
      </c>
    </row>
    <row r="708" spans="1:20" ht="17.25" customHeight="1" thickBot="1">
      <c r="A708" s="47" t="s">
        <v>87</v>
      </c>
      <c r="B708">
        <v>1050</v>
      </c>
      <c r="C708" s="54">
        <v>0.44136378247913899</v>
      </c>
      <c r="L708" s="1" t="s">
        <v>99</v>
      </c>
      <c r="M708">
        <v>1050</v>
      </c>
      <c r="N708">
        <v>1050</v>
      </c>
      <c r="O708" s="55">
        <v>1050</v>
      </c>
      <c r="Q708" s="55">
        <v>0</v>
      </c>
      <c r="R708" s="55">
        <v>0</v>
      </c>
      <c r="S708" s="55">
        <v>0</v>
      </c>
      <c r="T708" s="55">
        <v>0</v>
      </c>
    </row>
    <row r="709" spans="1:20" ht="17.25" customHeight="1" thickBot="1">
      <c r="A709" s="47" t="s">
        <v>88</v>
      </c>
      <c r="B709">
        <v>1050</v>
      </c>
      <c r="C709" s="54">
        <v>0.44136378247913</v>
      </c>
      <c r="L709" s="1" t="s">
        <v>99</v>
      </c>
      <c r="M709">
        <v>1050</v>
      </c>
      <c r="N709">
        <v>1050</v>
      </c>
      <c r="O709" s="55">
        <v>1050</v>
      </c>
      <c r="Q709" s="55">
        <v>0</v>
      </c>
      <c r="R709" s="55">
        <v>0</v>
      </c>
      <c r="S709" s="55">
        <v>0</v>
      </c>
      <c r="T709" s="55">
        <v>0</v>
      </c>
    </row>
    <row r="710" spans="1:20" ht="17.25" customHeight="1" thickBot="1">
      <c r="A710" s="47" t="s">
        <v>89</v>
      </c>
      <c r="B710">
        <v>1040</v>
      </c>
      <c r="C710" s="54">
        <v>0.44136378247913099</v>
      </c>
      <c r="L710" s="1" t="s">
        <v>99</v>
      </c>
      <c r="M710">
        <v>1040</v>
      </c>
      <c r="N710">
        <v>1040</v>
      </c>
      <c r="O710" s="55">
        <v>1040</v>
      </c>
      <c r="Q710" s="55">
        <v>0</v>
      </c>
      <c r="R710" s="55">
        <v>0</v>
      </c>
      <c r="S710" s="55">
        <v>0</v>
      </c>
      <c r="T710" s="55">
        <v>0</v>
      </c>
    </row>
    <row r="711" spans="1:20" ht="17.25" customHeight="1" thickBot="1">
      <c r="A711" s="47" t="s">
        <v>90</v>
      </c>
      <c r="B711">
        <v>1040</v>
      </c>
      <c r="C711" s="54">
        <v>0.44136378247913199</v>
      </c>
      <c r="L711" s="1" t="s">
        <v>99</v>
      </c>
      <c r="M711">
        <v>1040</v>
      </c>
      <c r="N711">
        <v>1040</v>
      </c>
      <c r="O711" s="55">
        <v>1040</v>
      </c>
      <c r="Q711" s="55">
        <v>0</v>
      </c>
      <c r="R711" s="55">
        <v>0</v>
      </c>
      <c r="S711" s="55">
        <v>0</v>
      </c>
      <c r="T711" s="55">
        <v>0</v>
      </c>
    </row>
    <row r="712" spans="1:20">
      <c r="A712" s="24" t="s">
        <v>19</v>
      </c>
      <c r="B712">
        <v>0</v>
      </c>
      <c r="C712" s="54">
        <v>0.32744214353946921</v>
      </c>
      <c r="L712" s="1" t="s">
        <v>100</v>
      </c>
      <c r="M712">
        <v>0</v>
      </c>
      <c r="N712">
        <v>0</v>
      </c>
      <c r="O712" s="55">
        <v>0</v>
      </c>
      <c r="Q712">
        <v>0</v>
      </c>
      <c r="R712">
        <v>0</v>
      </c>
      <c r="S712" s="55">
        <v>0</v>
      </c>
      <c r="T712">
        <v>0</v>
      </c>
    </row>
    <row r="713" spans="1:20">
      <c r="A713" s="28" t="s">
        <v>21</v>
      </c>
      <c r="B713">
        <v>0</v>
      </c>
      <c r="C713" s="56">
        <v>0.35282717072350539</v>
      </c>
      <c r="L713" s="1" t="s">
        <v>100</v>
      </c>
      <c r="M713">
        <v>0</v>
      </c>
      <c r="N713">
        <v>0</v>
      </c>
      <c r="O713" s="55">
        <v>0</v>
      </c>
      <c r="Q713">
        <v>0</v>
      </c>
      <c r="R713">
        <v>0</v>
      </c>
      <c r="S713" s="55">
        <v>0</v>
      </c>
      <c r="T713">
        <v>0</v>
      </c>
    </row>
    <row r="714" spans="1:20">
      <c r="A714" s="28" t="s">
        <v>22</v>
      </c>
      <c r="B714">
        <v>0</v>
      </c>
      <c r="C714" s="56">
        <v>0.35286975852779401</v>
      </c>
      <c r="L714" s="1" t="s">
        <v>100</v>
      </c>
      <c r="M714">
        <v>0</v>
      </c>
      <c r="N714">
        <v>0</v>
      </c>
      <c r="O714" s="55">
        <v>0</v>
      </c>
      <c r="Q714">
        <v>0</v>
      </c>
      <c r="R714">
        <v>0</v>
      </c>
      <c r="S714" s="55">
        <v>0</v>
      </c>
      <c r="T714">
        <v>0</v>
      </c>
    </row>
    <row r="715" spans="1:20">
      <c r="A715" s="28" t="s">
        <v>23</v>
      </c>
      <c r="B715">
        <v>0</v>
      </c>
      <c r="C715" s="57">
        <v>0.32988580546373969</v>
      </c>
      <c r="L715" s="1" t="s">
        <v>100</v>
      </c>
      <c r="M715">
        <v>0</v>
      </c>
      <c r="N715">
        <v>0</v>
      </c>
      <c r="O715" s="55">
        <v>0</v>
      </c>
      <c r="Q715">
        <v>0</v>
      </c>
      <c r="R715">
        <v>0</v>
      </c>
      <c r="S715" s="55">
        <v>0</v>
      </c>
      <c r="T715">
        <v>0</v>
      </c>
    </row>
    <row r="716" spans="1:20">
      <c r="A716" s="28" t="s">
        <v>24</v>
      </c>
      <c r="B716">
        <v>0</v>
      </c>
      <c r="C716" s="58">
        <v>0.32632870228445671</v>
      </c>
      <c r="L716" s="1" t="s">
        <v>100</v>
      </c>
      <c r="M716">
        <v>0</v>
      </c>
      <c r="N716">
        <v>0</v>
      </c>
      <c r="O716" s="55">
        <v>0</v>
      </c>
      <c r="Q716">
        <v>0</v>
      </c>
      <c r="R716">
        <v>0</v>
      </c>
      <c r="S716" s="55">
        <v>0</v>
      </c>
      <c r="T716">
        <v>0</v>
      </c>
    </row>
    <row r="717" spans="1:20">
      <c r="A717" s="28" t="s">
        <v>25</v>
      </c>
      <c r="B717">
        <v>0</v>
      </c>
      <c r="C717" s="58">
        <v>0.32837855343706779</v>
      </c>
      <c r="L717" s="1" t="s">
        <v>100</v>
      </c>
      <c r="M717">
        <v>0</v>
      </c>
      <c r="N717">
        <v>0</v>
      </c>
      <c r="O717" s="55">
        <v>0</v>
      </c>
      <c r="Q717">
        <v>0</v>
      </c>
      <c r="R717">
        <v>0</v>
      </c>
      <c r="S717" s="55">
        <v>0</v>
      </c>
      <c r="T717">
        <v>0</v>
      </c>
    </row>
    <row r="718" spans="1:20">
      <c r="A718" s="28" t="s">
        <v>26</v>
      </c>
      <c r="B718">
        <v>0</v>
      </c>
      <c r="C718" s="56">
        <v>0.38224005341734901</v>
      </c>
      <c r="L718" s="1" t="s">
        <v>100</v>
      </c>
      <c r="M718">
        <v>0</v>
      </c>
      <c r="N718">
        <v>0</v>
      </c>
      <c r="O718" s="55">
        <v>0</v>
      </c>
      <c r="Q718">
        <v>0</v>
      </c>
      <c r="R718">
        <v>0</v>
      </c>
      <c r="S718" s="55">
        <v>0</v>
      </c>
      <c r="T718">
        <v>0</v>
      </c>
    </row>
    <row r="719" spans="1:20" ht="17.25" customHeight="1">
      <c r="A719" s="28" t="s">
        <v>27</v>
      </c>
      <c r="B719">
        <v>0</v>
      </c>
      <c r="C719" s="59">
        <v>0.38510068208808912</v>
      </c>
      <c r="L719" s="1" t="s">
        <v>100</v>
      </c>
      <c r="M719">
        <v>0</v>
      </c>
      <c r="N719">
        <v>0</v>
      </c>
      <c r="O719" s="55">
        <v>0</v>
      </c>
      <c r="Q719">
        <v>0</v>
      </c>
      <c r="R719">
        <v>0</v>
      </c>
      <c r="S719" s="55">
        <v>0</v>
      </c>
      <c r="T719">
        <v>0</v>
      </c>
    </row>
    <row r="720" spans="1:20">
      <c r="A720" s="28" t="s">
        <v>28</v>
      </c>
      <c r="B720">
        <v>0</v>
      </c>
      <c r="C720" s="60">
        <v>0.38144200717835708</v>
      </c>
      <c r="L720" s="1" t="s">
        <v>100</v>
      </c>
      <c r="M720">
        <v>0</v>
      </c>
      <c r="N720">
        <v>0</v>
      </c>
      <c r="O720" s="55">
        <v>0</v>
      </c>
      <c r="Q720">
        <v>0</v>
      </c>
      <c r="R720">
        <v>0</v>
      </c>
      <c r="S720" s="55">
        <v>0</v>
      </c>
      <c r="T720">
        <v>0</v>
      </c>
    </row>
    <row r="721" spans="1:20">
      <c r="A721" s="28" t="s">
        <v>29</v>
      </c>
      <c r="B721">
        <v>0</v>
      </c>
      <c r="C721" s="60">
        <v>0.38525445146579662</v>
      </c>
      <c r="L721" s="1" t="s">
        <v>100</v>
      </c>
      <c r="M721">
        <v>0</v>
      </c>
      <c r="N721">
        <v>0</v>
      </c>
      <c r="O721" s="55">
        <v>0</v>
      </c>
      <c r="Q721">
        <v>0</v>
      </c>
      <c r="R721">
        <v>0</v>
      </c>
      <c r="S721" s="55">
        <v>0</v>
      </c>
      <c r="T721">
        <v>0</v>
      </c>
    </row>
    <row r="722" spans="1:20">
      <c r="A722" s="28" t="s">
        <v>30</v>
      </c>
      <c r="B722">
        <v>0</v>
      </c>
      <c r="C722" s="60">
        <v>0.38333247232105538</v>
      </c>
      <c r="L722" s="1" t="s">
        <v>100</v>
      </c>
      <c r="M722">
        <v>0</v>
      </c>
      <c r="N722">
        <v>0</v>
      </c>
      <c r="O722" s="55">
        <v>0</v>
      </c>
      <c r="Q722">
        <v>0</v>
      </c>
      <c r="R722">
        <v>0</v>
      </c>
      <c r="S722" s="55">
        <v>0</v>
      </c>
      <c r="T722">
        <v>0</v>
      </c>
    </row>
    <row r="723" spans="1:20" ht="17.25" customHeight="1">
      <c r="A723" s="28" t="s">
        <v>31</v>
      </c>
      <c r="B723">
        <v>0</v>
      </c>
      <c r="C723" s="61">
        <v>0.39287758009433738</v>
      </c>
      <c r="L723" s="1" t="s">
        <v>100</v>
      </c>
      <c r="M723">
        <v>0</v>
      </c>
      <c r="N723">
        <v>0</v>
      </c>
      <c r="O723" s="55">
        <v>0</v>
      </c>
      <c r="Q723">
        <v>0</v>
      </c>
      <c r="R723">
        <v>0</v>
      </c>
      <c r="S723" s="55">
        <v>0</v>
      </c>
      <c r="T723">
        <v>500</v>
      </c>
    </row>
    <row r="724" spans="1:20" ht="17.25" customHeight="1">
      <c r="A724" s="28" t="s">
        <v>32</v>
      </c>
      <c r="B724">
        <v>0</v>
      </c>
      <c r="C724" s="61">
        <v>0.39335518226827731</v>
      </c>
      <c r="L724" s="1" t="s">
        <v>100</v>
      </c>
      <c r="M724">
        <v>0</v>
      </c>
      <c r="N724">
        <v>0</v>
      </c>
      <c r="O724" s="55">
        <v>0</v>
      </c>
      <c r="Q724">
        <v>0</v>
      </c>
      <c r="R724">
        <v>0</v>
      </c>
      <c r="S724" s="55">
        <v>0</v>
      </c>
      <c r="T724">
        <v>500</v>
      </c>
    </row>
    <row r="725" spans="1:20">
      <c r="A725" s="28" t="s">
        <v>33</v>
      </c>
      <c r="B725">
        <v>0</v>
      </c>
      <c r="C725" s="56">
        <v>0.39564104229829211</v>
      </c>
      <c r="L725" s="1" t="s">
        <v>100</v>
      </c>
      <c r="M725">
        <v>0</v>
      </c>
      <c r="N725">
        <v>0</v>
      </c>
      <c r="O725" s="55">
        <v>0</v>
      </c>
      <c r="Q725">
        <v>0</v>
      </c>
      <c r="R725">
        <v>0</v>
      </c>
      <c r="S725" s="55">
        <v>0</v>
      </c>
      <c r="T725">
        <v>500</v>
      </c>
    </row>
    <row r="726" spans="1:20">
      <c r="A726" s="28" t="s">
        <v>34</v>
      </c>
      <c r="B726">
        <v>0</v>
      </c>
      <c r="C726" s="56">
        <v>0.38258826992594502</v>
      </c>
      <c r="L726" s="1" t="s">
        <v>100</v>
      </c>
      <c r="M726">
        <v>0</v>
      </c>
      <c r="N726">
        <v>0</v>
      </c>
      <c r="O726" s="55">
        <v>0</v>
      </c>
      <c r="Q726">
        <v>0</v>
      </c>
      <c r="R726">
        <v>0</v>
      </c>
      <c r="S726" s="55">
        <v>0</v>
      </c>
      <c r="T726">
        <v>0</v>
      </c>
    </row>
    <row r="727" spans="1:20" ht="17.25" customHeight="1">
      <c r="A727" s="28" t="s">
        <v>35</v>
      </c>
      <c r="B727">
        <v>0</v>
      </c>
      <c r="C727" s="61">
        <v>0.39727915811025138</v>
      </c>
      <c r="L727" s="1" t="s">
        <v>100</v>
      </c>
      <c r="M727">
        <v>0</v>
      </c>
      <c r="N727">
        <v>0</v>
      </c>
      <c r="O727" s="55">
        <v>0</v>
      </c>
      <c r="Q727">
        <v>0</v>
      </c>
      <c r="R727">
        <v>0</v>
      </c>
      <c r="S727" s="55">
        <v>0</v>
      </c>
      <c r="T727">
        <v>500</v>
      </c>
    </row>
    <row r="728" spans="1:20">
      <c r="A728" s="28" t="s">
        <v>36</v>
      </c>
      <c r="B728">
        <v>0</v>
      </c>
      <c r="C728" s="56">
        <v>0.39481460088923309</v>
      </c>
      <c r="L728" s="1" t="s">
        <v>100</v>
      </c>
      <c r="M728">
        <v>0</v>
      </c>
      <c r="N728">
        <v>0</v>
      </c>
      <c r="O728" s="55">
        <v>0</v>
      </c>
      <c r="Q728">
        <v>0</v>
      </c>
      <c r="R728">
        <v>0</v>
      </c>
      <c r="S728" s="55">
        <v>0</v>
      </c>
      <c r="T728">
        <v>0</v>
      </c>
    </row>
    <row r="729" spans="1:20">
      <c r="A729" s="28" t="s">
        <v>37</v>
      </c>
      <c r="B729">
        <v>0</v>
      </c>
      <c r="C729" s="56">
        <v>0.39535366180689779</v>
      </c>
      <c r="L729" s="1" t="s">
        <v>100</v>
      </c>
      <c r="M729">
        <v>0</v>
      </c>
      <c r="N729">
        <v>0</v>
      </c>
      <c r="O729" s="55">
        <v>0</v>
      </c>
      <c r="Q729">
        <v>0</v>
      </c>
      <c r="R729">
        <v>0</v>
      </c>
      <c r="S729" s="55">
        <v>0</v>
      </c>
      <c r="T729">
        <v>0</v>
      </c>
    </row>
    <row r="730" spans="1:20">
      <c r="A730" s="28" t="s">
        <v>38</v>
      </c>
      <c r="B730">
        <v>0</v>
      </c>
      <c r="C730" s="60">
        <v>0.39055558094520049</v>
      </c>
      <c r="L730" s="1" t="s">
        <v>100</v>
      </c>
      <c r="M730">
        <v>0</v>
      </c>
      <c r="N730">
        <v>0</v>
      </c>
      <c r="O730" s="55">
        <v>0</v>
      </c>
      <c r="Q730">
        <v>0</v>
      </c>
      <c r="R730">
        <v>0</v>
      </c>
      <c r="S730" s="55">
        <v>0</v>
      </c>
      <c r="T730">
        <v>500</v>
      </c>
    </row>
    <row r="731" spans="1:20">
      <c r="A731" s="28" t="s">
        <v>39</v>
      </c>
      <c r="B731">
        <v>0</v>
      </c>
      <c r="C731" s="60">
        <v>0.39158441311612108</v>
      </c>
      <c r="L731" s="1" t="s">
        <v>100</v>
      </c>
      <c r="M731">
        <v>0</v>
      </c>
      <c r="N731">
        <v>0</v>
      </c>
      <c r="O731" s="55">
        <v>0</v>
      </c>
      <c r="Q731">
        <v>0</v>
      </c>
      <c r="R731">
        <v>0</v>
      </c>
      <c r="S731" s="55">
        <v>0</v>
      </c>
      <c r="T731">
        <v>500</v>
      </c>
    </row>
    <row r="732" spans="1:20">
      <c r="A732" s="28" t="s">
        <v>40</v>
      </c>
      <c r="B732">
        <v>0</v>
      </c>
      <c r="C732" s="60">
        <v>0.39233949472247948</v>
      </c>
      <c r="L732" s="1" t="s">
        <v>100</v>
      </c>
      <c r="M732">
        <v>0</v>
      </c>
      <c r="N732">
        <v>0</v>
      </c>
      <c r="O732" s="55">
        <v>0</v>
      </c>
      <c r="Q732">
        <v>0</v>
      </c>
      <c r="R732">
        <v>0</v>
      </c>
      <c r="S732" s="55">
        <v>0</v>
      </c>
      <c r="T732">
        <v>500</v>
      </c>
    </row>
    <row r="733" spans="1:20">
      <c r="A733" s="28" t="s">
        <v>41</v>
      </c>
      <c r="B733">
        <v>0</v>
      </c>
      <c r="C733" s="56">
        <v>0.39339571374400972</v>
      </c>
      <c r="L733" s="1" t="s">
        <v>100</v>
      </c>
      <c r="M733">
        <v>0</v>
      </c>
      <c r="N733">
        <v>0</v>
      </c>
      <c r="O733" s="55">
        <v>0</v>
      </c>
      <c r="Q733">
        <v>0</v>
      </c>
      <c r="R733">
        <v>0</v>
      </c>
      <c r="S733" s="55">
        <v>0</v>
      </c>
      <c r="T733">
        <v>500</v>
      </c>
    </row>
    <row r="734" spans="1:20">
      <c r="A734" s="28" t="s">
        <v>42</v>
      </c>
      <c r="B734">
        <v>0</v>
      </c>
      <c r="C734" s="56">
        <v>0.39385657747537162</v>
      </c>
      <c r="L734" s="1" t="s">
        <v>100</v>
      </c>
      <c r="M734">
        <v>0</v>
      </c>
      <c r="N734">
        <v>0</v>
      </c>
      <c r="O734" s="55">
        <v>0</v>
      </c>
      <c r="Q734">
        <v>0</v>
      </c>
      <c r="R734">
        <v>0</v>
      </c>
      <c r="S734" s="55">
        <v>0</v>
      </c>
      <c r="T734">
        <v>500</v>
      </c>
    </row>
    <row r="735" spans="1:20">
      <c r="A735" s="28" t="s">
        <v>43</v>
      </c>
      <c r="B735">
        <v>0</v>
      </c>
      <c r="C735" s="56">
        <v>0.39417858692276908</v>
      </c>
      <c r="L735" s="1" t="s">
        <v>100</v>
      </c>
      <c r="M735">
        <v>0</v>
      </c>
      <c r="N735">
        <v>0</v>
      </c>
      <c r="O735" s="55">
        <v>0</v>
      </c>
      <c r="Q735">
        <v>0</v>
      </c>
      <c r="R735">
        <v>0</v>
      </c>
      <c r="S735" s="55">
        <v>0</v>
      </c>
      <c r="T735">
        <v>500</v>
      </c>
    </row>
    <row r="736" spans="1:20">
      <c r="A736" s="28" t="s">
        <v>44</v>
      </c>
      <c r="B736">
        <v>0</v>
      </c>
      <c r="C736" s="58">
        <v>0.37377857663531627</v>
      </c>
      <c r="L736" s="1" t="s">
        <v>100</v>
      </c>
      <c r="M736">
        <v>0</v>
      </c>
      <c r="N736">
        <v>0</v>
      </c>
      <c r="O736" s="55">
        <v>0</v>
      </c>
      <c r="Q736">
        <v>0</v>
      </c>
      <c r="R736">
        <v>0</v>
      </c>
      <c r="S736" s="55">
        <v>0</v>
      </c>
      <c r="T736">
        <v>200</v>
      </c>
    </row>
    <row r="737" spans="1:20">
      <c r="A737" s="28" t="s">
        <v>45</v>
      </c>
      <c r="B737">
        <v>0</v>
      </c>
      <c r="C737" s="56">
        <v>0.39156477609376328</v>
      </c>
      <c r="L737" s="1" t="s">
        <v>100</v>
      </c>
      <c r="M737">
        <v>0</v>
      </c>
      <c r="N737">
        <v>0</v>
      </c>
      <c r="O737" s="55">
        <v>0</v>
      </c>
      <c r="Q737">
        <v>0</v>
      </c>
      <c r="R737">
        <v>0</v>
      </c>
      <c r="S737" s="55">
        <v>0</v>
      </c>
      <c r="T737">
        <v>500</v>
      </c>
    </row>
    <row r="738" spans="1:20">
      <c r="A738" s="28" t="s">
        <v>46</v>
      </c>
      <c r="B738">
        <v>0</v>
      </c>
      <c r="C738" s="56">
        <v>0.39745860494279472</v>
      </c>
      <c r="L738" s="1" t="s">
        <v>100</v>
      </c>
      <c r="M738">
        <v>0</v>
      </c>
      <c r="N738">
        <v>0</v>
      </c>
      <c r="O738" s="55">
        <v>0</v>
      </c>
      <c r="Q738">
        <v>0</v>
      </c>
      <c r="R738">
        <v>0</v>
      </c>
      <c r="S738" s="55">
        <v>0</v>
      </c>
      <c r="T738">
        <v>500</v>
      </c>
    </row>
    <row r="739" spans="1:20">
      <c r="A739" s="28" t="s">
        <v>47</v>
      </c>
      <c r="B739">
        <v>0</v>
      </c>
      <c r="C739" s="58">
        <v>0.37834591197110129</v>
      </c>
      <c r="L739" s="1" t="s">
        <v>100</v>
      </c>
      <c r="M739">
        <v>0</v>
      </c>
      <c r="N739">
        <v>0</v>
      </c>
      <c r="O739" s="55">
        <v>0</v>
      </c>
      <c r="Q739">
        <v>0</v>
      </c>
      <c r="R739">
        <v>0</v>
      </c>
      <c r="S739" s="55">
        <v>0</v>
      </c>
      <c r="T739">
        <v>200</v>
      </c>
    </row>
    <row r="740" spans="1:20">
      <c r="A740" s="28" t="s">
        <v>48</v>
      </c>
      <c r="B740">
        <v>0</v>
      </c>
      <c r="C740" s="56">
        <v>0.39190221280047183</v>
      </c>
      <c r="L740" s="1" t="s">
        <v>100</v>
      </c>
      <c r="M740">
        <v>0</v>
      </c>
      <c r="N740">
        <v>0</v>
      </c>
      <c r="O740" s="55">
        <v>0</v>
      </c>
      <c r="Q740">
        <v>0</v>
      </c>
      <c r="R740">
        <v>0</v>
      </c>
      <c r="S740" s="55">
        <v>0</v>
      </c>
      <c r="T740">
        <v>500</v>
      </c>
    </row>
    <row r="741" spans="1:20">
      <c r="A741" s="28" t="s">
        <v>49</v>
      </c>
      <c r="B741">
        <v>0</v>
      </c>
      <c r="C741" s="56">
        <v>0.39211512867854331</v>
      </c>
      <c r="L741" s="1" t="s">
        <v>100</v>
      </c>
      <c r="M741">
        <v>0</v>
      </c>
      <c r="N741">
        <v>0</v>
      </c>
      <c r="O741" s="55">
        <v>0</v>
      </c>
      <c r="Q741">
        <v>0</v>
      </c>
      <c r="R741">
        <v>0</v>
      </c>
      <c r="S741" s="55">
        <v>0</v>
      </c>
      <c r="T741">
        <v>500</v>
      </c>
    </row>
    <row r="742" spans="1:20">
      <c r="A742" s="28" t="s">
        <v>50</v>
      </c>
      <c r="B742">
        <v>0</v>
      </c>
      <c r="C742" s="56">
        <v>0.38081335430461261</v>
      </c>
      <c r="L742" s="1" t="s">
        <v>100</v>
      </c>
      <c r="M742">
        <v>0</v>
      </c>
      <c r="N742">
        <v>0</v>
      </c>
      <c r="O742" s="55">
        <v>0</v>
      </c>
      <c r="Q742">
        <v>0</v>
      </c>
      <c r="R742">
        <v>0</v>
      </c>
      <c r="S742" s="55">
        <v>0</v>
      </c>
      <c r="T742">
        <v>500</v>
      </c>
    </row>
    <row r="743" spans="1:20" ht="17.25" customHeight="1">
      <c r="A743" s="28" t="s">
        <v>51</v>
      </c>
      <c r="B743">
        <v>0</v>
      </c>
      <c r="C743" s="61">
        <v>0.39397022198432652</v>
      </c>
      <c r="L743" s="1" t="s">
        <v>100</v>
      </c>
      <c r="M743">
        <v>0</v>
      </c>
      <c r="N743">
        <v>0</v>
      </c>
      <c r="O743" s="55">
        <v>0</v>
      </c>
      <c r="Q743">
        <v>0</v>
      </c>
      <c r="R743">
        <v>0</v>
      </c>
      <c r="S743" s="55">
        <v>0</v>
      </c>
      <c r="T743">
        <v>500</v>
      </c>
    </row>
    <row r="744" spans="1:20">
      <c r="A744" s="28" t="s">
        <v>52</v>
      </c>
      <c r="B744">
        <v>0</v>
      </c>
      <c r="C744" s="56">
        <v>0.3901994975148802</v>
      </c>
      <c r="L744" s="1" t="s">
        <v>100</v>
      </c>
      <c r="M744">
        <v>0</v>
      </c>
      <c r="N744">
        <v>0</v>
      </c>
      <c r="O744" s="55">
        <v>500</v>
      </c>
      <c r="Q744">
        <v>0</v>
      </c>
      <c r="R744">
        <v>0</v>
      </c>
      <c r="S744" s="55">
        <v>500</v>
      </c>
      <c r="T744">
        <v>500</v>
      </c>
    </row>
    <row r="745" spans="1:20">
      <c r="A745" s="28" t="s">
        <v>53</v>
      </c>
      <c r="B745">
        <v>0</v>
      </c>
      <c r="C745" s="56">
        <v>0.39128430516784551</v>
      </c>
      <c r="L745" s="1" t="s">
        <v>100</v>
      </c>
      <c r="M745">
        <v>0</v>
      </c>
      <c r="N745">
        <v>0</v>
      </c>
      <c r="O745" s="55">
        <v>500</v>
      </c>
      <c r="Q745">
        <v>0</v>
      </c>
      <c r="R745">
        <v>0</v>
      </c>
      <c r="S745" s="55">
        <v>500</v>
      </c>
      <c r="T745">
        <v>500</v>
      </c>
    </row>
    <row r="746" spans="1:20">
      <c r="A746" s="28" t="s">
        <v>54</v>
      </c>
      <c r="B746">
        <v>0</v>
      </c>
      <c r="C746" s="56">
        <v>0.39439594690988827</v>
      </c>
      <c r="L746" s="1" t="s">
        <v>100</v>
      </c>
      <c r="M746">
        <v>0</v>
      </c>
      <c r="N746">
        <v>0</v>
      </c>
      <c r="O746" s="55">
        <v>500</v>
      </c>
      <c r="Q746">
        <v>0</v>
      </c>
      <c r="R746">
        <v>0</v>
      </c>
      <c r="S746" s="55">
        <v>500</v>
      </c>
      <c r="T746">
        <v>500</v>
      </c>
    </row>
    <row r="747" spans="1:20">
      <c r="A747" s="28" t="s">
        <v>55</v>
      </c>
      <c r="B747">
        <v>0</v>
      </c>
      <c r="C747" s="56">
        <v>0.404840487147345</v>
      </c>
      <c r="L747" s="1" t="s">
        <v>100</v>
      </c>
      <c r="M747">
        <v>0</v>
      </c>
      <c r="N747">
        <v>0</v>
      </c>
      <c r="O747" s="55">
        <v>500</v>
      </c>
      <c r="Q747">
        <v>0</v>
      </c>
      <c r="R747">
        <v>0</v>
      </c>
      <c r="S747" s="55">
        <v>500</v>
      </c>
      <c r="T747">
        <v>500</v>
      </c>
    </row>
    <row r="748" spans="1:20">
      <c r="A748" s="28" t="s">
        <v>56</v>
      </c>
      <c r="B748">
        <v>0</v>
      </c>
      <c r="C748" s="56">
        <v>0.40262546141046118</v>
      </c>
      <c r="L748" s="1" t="s">
        <v>100</v>
      </c>
      <c r="M748">
        <v>0</v>
      </c>
      <c r="N748">
        <v>0</v>
      </c>
      <c r="O748" s="55">
        <v>800</v>
      </c>
      <c r="Q748">
        <v>0</v>
      </c>
      <c r="R748">
        <v>0</v>
      </c>
      <c r="S748" s="55">
        <v>800</v>
      </c>
      <c r="T748">
        <v>800</v>
      </c>
    </row>
    <row r="749" spans="1:20">
      <c r="A749" s="28" t="s">
        <v>57</v>
      </c>
      <c r="B749">
        <v>0</v>
      </c>
      <c r="C749" s="56">
        <v>0.40310052856996231</v>
      </c>
      <c r="L749" s="1" t="s">
        <v>100</v>
      </c>
      <c r="M749">
        <v>0</v>
      </c>
      <c r="N749">
        <v>0</v>
      </c>
      <c r="O749" s="55">
        <v>800</v>
      </c>
      <c r="Q749">
        <v>0</v>
      </c>
      <c r="R749">
        <v>0</v>
      </c>
      <c r="S749" s="55">
        <v>800</v>
      </c>
      <c r="T749">
        <v>800</v>
      </c>
    </row>
    <row r="750" spans="1:20">
      <c r="A750" s="28" t="s">
        <v>58</v>
      </c>
      <c r="B750">
        <v>0</v>
      </c>
      <c r="C750" s="56">
        <v>0.40457163234864901</v>
      </c>
      <c r="L750" s="1" t="s">
        <v>100</v>
      </c>
      <c r="M750">
        <v>0</v>
      </c>
      <c r="N750">
        <v>0</v>
      </c>
      <c r="O750" s="55">
        <v>500</v>
      </c>
      <c r="Q750">
        <v>0</v>
      </c>
      <c r="R750">
        <v>0</v>
      </c>
      <c r="S750" s="55">
        <v>500</v>
      </c>
      <c r="T750">
        <v>500</v>
      </c>
    </row>
    <row r="751" spans="1:20">
      <c r="A751" s="28" t="s">
        <v>59</v>
      </c>
      <c r="B751">
        <v>0</v>
      </c>
      <c r="C751" s="56">
        <v>0.40497809624166953</v>
      </c>
      <c r="L751" s="1" t="s">
        <v>100</v>
      </c>
      <c r="M751">
        <v>0</v>
      </c>
      <c r="N751">
        <v>500</v>
      </c>
      <c r="O751" s="55">
        <v>500</v>
      </c>
      <c r="Q751">
        <v>0</v>
      </c>
      <c r="R751">
        <v>500</v>
      </c>
      <c r="S751" s="55">
        <v>500</v>
      </c>
      <c r="T751">
        <v>500</v>
      </c>
    </row>
    <row r="752" spans="1:20">
      <c r="A752" s="28" t="s">
        <v>60</v>
      </c>
      <c r="B752">
        <v>0</v>
      </c>
      <c r="C752" s="56">
        <v>0.40245093593353221</v>
      </c>
      <c r="L752" s="1" t="s">
        <v>100</v>
      </c>
      <c r="M752">
        <v>0</v>
      </c>
      <c r="N752">
        <v>500</v>
      </c>
      <c r="O752" s="55">
        <v>500</v>
      </c>
      <c r="Q752">
        <v>0</v>
      </c>
      <c r="R752">
        <v>500</v>
      </c>
      <c r="S752" s="55">
        <v>500</v>
      </c>
      <c r="T752">
        <v>500</v>
      </c>
    </row>
    <row r="753" spans="1:20">
      <c r="A753" s="28" t="s">
        <v>61</v>
      </c>
      <c r="B753">
        <v>0</v>
      </c>
      <c r="C753" s="56">
        <v>0.40481556089024212</v>
      </c>
      <c r="L753" s="1" t="s">
        <v>100</v>
      </c>
      <c r="M753">
        <v>0</v>
      </c>
      <c r="N753">
        <v>500</v>
      </c>
      <c r="O753" s="55">
        <v>500</v>
      </c>
      <c r="Q753">
        <v>0</v>
      </c>
      <c r="R753">
        <v>500</v>
      </c>
      <c r="S753" s="55">
        <v>500</v>
      </c>
      <c r="T753">
        <v>500</v>
      </c>
    </row>
    <row r="754" spans="1:20">
      <c r="A754" s="28" t="s">
        <v>62</v>
      </c>
      <c r="B754">
        <v>0</v>
      </c>
      <c r="C754" s="60">
        <v>0.40549662940356962</v>
      </c>
      <c r="L754" s="1" t="s">
        <v>100</v>
      </c>
      <c r="M754">
        <v>0</v>
      </c>
      <c r="N754">
        <v>500</v>
      </c>
      <c r="O754" s="55">
        <v>500</v>
      </c>
      <c r="Q754">
        <v>0</v>
      </c>
      <c r="R754">
        <v>500</v>
      </c>
      <c r="S754" s="55">
        <v>500</v>
      </c>
      <c r="T754">
        <v>500</v>
      </c>
    </row>
    <row r="755" spans="1:20">
      <c r="A755" s="28" t="s">
        <v>63</v>
      </c>
      <c r="B755">
        <v>0</v>
      </c>
      <c r="C755" s="60">
        <v>0.41133525988547709</v>
      </c>
      <c r="L755" s="1" t="s">
        <v>100</v>
      </c>
      <c r="M755">
        <v>0</v>
      </c>
      <c r="N755">
        <v>500</v>
      </c>
      <c r="O755" s="55">
        <v>500</v>
      </c>
      <c r="Q755">
        <v>0</v>
      </c>
      <c r="R755">
        <v>500</v>
      </c>
      <c r="S755" s="55">
        <v>500</v>
      </c>
      <c r="T755">
        <v>500</v>
      </c>
    </row>
    <row r="756" spans="1:20">
      <c r="A756" s="28" t="s">
        <v>64</v>
      </c>
      <c r="B756">
        <v>0</v>
      </c>
      <c r="C756" s="62">
        <v>0.40622144661470649</v>
      </c>
      <c r="L756" s="1" t="s">
        <v>100</v>
      </c>
      <c r="M756">
        <v>0</v>
      </c>
      <c r="N756">
        <v>870</v>
      </c>
      <c r="O756" s="55">
        <v>870</v>
      </c>
      <c r="Q756">
        <v>0</v>
      </c>
      <c r="R756">
        <v>870</v>
      </c>
      <c r="S756" s="55">
        <v>870</v>
      </c>
      <c r="T756">
        <v>870</v>
      </c>
    </row>
    <row r="757" spans="1:20">
      <c r="A757" s="28" t="s">
        <v>65</v>
      </c>
      <c r="B757">
        <v>0</v>
      </c>
      <c r="C757" s="56">
        <v>0.40877575838813701</v>
      </c>
      <c r="L757" s="1" t="s">
        <v>100</v>
      </c>
      <c r="M757">
        <v>0</v>
      </c>
      <c r="N757">
        <v>870</v>
      </c>
      <c r="O757" s="55">
        <v>870</v>
      </c>
      <c r="Q757">
        <v>0</v>
      </c>
      <c r="R757">
        <v>870</v>
      </c>
      <c r="S757" s="55">
        <v>870</v>
      </c>
      <c r="T757">
        <v>870</v>
      </c>
    </row>
    <row r="758" spans="1:20">
      <c r="A758" s="28" t="s">
        <v>66</v>
      </c>
      <c r="B758">
        <v>0</v>
      </c>
      <c r="C758" s="63">
        <v>0.40879200292791668</v>
      </c>
      <c r="L758" s="1" t="s">
        <v>100</v>
      </c>
      <c r="M758">
        <v>0</v>
      </c>
      <c r="N758">
        <v>500</v>
      </c>
      <c r="O758" s="55">
        <v>500</v>
      </c>
      <c r="Q758">
        <v>0</v>
      </c>
      <c r="R758">
        <v>500</v>
      </c>
      <c r="S758" s="55">
        <v>500</v>
      </c>
      <c r="T758">
        <v>500</v>
      </c>
    </row>
    <row r="759" spans="1:20">
      <c r="A759" s="28" t="s">
        <v>67</v>
      </c>
      <c r="B759">
        <v>0</v>
      </c>
      <c r="C759" s="56">
        <v>0.411736863007788</v>
      </c>
      <c r="L759" s="1" t="s">
        <v>100</v>
      </c>
      <c r="M759">
        <v>0</v>
      </c>
      <c r="N759">
        <v>500</v>
      </c>
      <c r="O759" s="55">
        <v>500</v>
      </c>
      <c r="Q759">
        <v>0</v>
      </c>
      <c r="R759">
        <v>500</v>
      </c>
      <c r="S759" s="55">
        <v>500</v>
      </c>
      <c r="T759">
        <v>500</v>
      </c>
    </row>
    <row r="760" spans="1:20">
      <c r="A760" s="28" t="s">
        <v>68</v>
      </c>
      <c r="B760">
        <v>0</v>
      </c>
      <c r="C760" s="56">
        <v>0.41761283490898332</v>
      </c>
      <c r="L760" s="1" t="s">
        <v>100</v>
      </c>
      <c r="M760">
        <v>0</v>
      </c>
      <c r="N760">
        <v>500</v>
      </c>
      <c r="O760" s="55">
        <v>500</v>
      </c>
      <c r="Q760">
        <v>0</v>
      </c>
      <c r="R760">
        <v>500</v>
      </c>
      <c r="S760" s="55">
        <v>500</v>
      </c>
      <c r="T760">
        <v>500</v>
      </c>
    </row>
    <row r="761" spans="1:20" ht="17.25" customHeight="1">
      <c r="A761" s="28" t="s">
        <v>69</v>
      </c>
      <c r="B761">
        <v>0</v>
      </c>
      <c r="C761" s="64">
        <v>0.41517049158235969</v>
      </c>
      <c r="L761" s="1" t="s">
        <v>100</v>
      </c>
      <c r="M761">
        <v>0</v>
      </c>
      <c r="N761">
        <v>500</v>
      </c>
      <c r="O761" s="55">
        <v>500</v>
      </c>
      <c r="Q761">
        <v>0</v>
      </c>
      <c r="R761">
        <v>500</v>
      </c>
      <c r="S761" s="55">
        <v>500</v>
      </c>
      <c r="T761">
        <v>500</v>
      </c>
    </row>
    <row r="762" spans="1:20">
      <c r="A762" s="28" t="s">
        <v>70</v>
      </c>
      <c r="B762">
        <v>329</v>
      </c>
      <c r="C762" s="65">
        <v>0.37179637678267941</v>
      </c>
      <c r="L762" s="1" t="s">
        <v>100</v>
      </c>
      <c r="M762">
        <v>329</v>
      </c>
      <c r="N762">
        <v>329</v>
      </c>
      <c r="O762" s="55">
        <v>329</v>
      </c>
      <c r="Q762">
        <v>329</v>
      </c>
      <c r="R762">
        <v>329</v>
      </c>
      <c r="S762" s="55">
        <v>329</v>
      </c>
      <c r="T762">
        <v>329</v>
      </c>
    </row>
    <row r="763" spans="1:20">
      <c r="A763" s="28" t="s">
        <v>71</v>
      </c>
      <c r="B763">
        <v>870</v>
      </c>
      <c r="C763" s="66">
        <v>0.40996806523564411</v>
      </c>
      <c r="L763" s="1" t="s">
        <v>100</v>
      </c>
      <c r="M763">
        <v>870</v>
      </c>
      <c r="N763">
        <v>870</v>
      </c>
      <c r="O763" s="55">
        <v>870</v>
      </c>
      <c r="Q763">
        <v>870</v>
      </c>
      <c r="R763">
        <v>870</v>
      </c>
      <c r="S763" s="55">
        <v>870</v>
      </c>
      <c r="T763">
        <v>870</v>
      </c>
    </row>
    <row r="764" spans="1:20">
      <c r="A764" s="28" t="s">
        <v>72</v>
      </c>
      <c r="B764">
        <v>870</v>
      </c>
      <c r="C764" s="63">
        <v>0.41546176115687622</v>
      </c>
      <c r="L764" s="1" t="s">
        <v>100</v>
      </c>
      <c r="M764">
        <v>870</v>
      </c>
      <c r="N764">
        <v>870</v>
      </c>
      <c r="O764" s="55">
        <v>870</v>
      </c>
      <c r="Q764">
        <v>870</v>
      </c>
      <c r="R764">
        <v>870</v>
      </c>
      <c r="S764" s="55">
        <v>870</v>
      </c>
      <c r="T764">
        <v>870</v>
      </c>
    </row>
    <row r="765" spans="1:20">
      <c r="A765" s="28" t="s">
        <v>73</v>
      </c>
      <c r="B765">
        <v>1020</v>
      </c>
      <c r="C765" s="63">
        <v>0.43828009300505433</v>
      </c>
      <c r="L765" s="1" t="s">
        <v>100</v>
      </c>
      <c r="M765">
        <v>1020</v>
      </c>
      <c r="N765">
        <v>1020</v>
      </c>
      <c r="O765" s="55">
        <v>1020</v>
      </c>
      <c r="Q765">
        <v>1020</v>
      </c>
      <c r="R765">
        <v>1020</v>
      </c>
      <c r="S765" s="55">
        <v>1020</v>
      </c>
      <c r="T765">
        <v>1020</v>
      </c>
    </row>
    <row r="766" spans="1:20">
      <c r="A766" s="28" t="s">
        <v>74</v>
      </c>
      <c r="B766">
        <v>340</v>
      </c>
      <c r="C766" s="66">
        <v>0.36382481774305242</v>
      </c>
      <c r="L766" s="1" t="s">
        <v>100</v>
      </c>
      <c r="M766">
        <v>340</v>
      </c>
      <c r="N766">
        <v>340</v>
      </c>
      <c r="O766" s="55">
        <v>340</v>
      </c>
      <c r="Q766">
        <v>340</v>
      </c>
      <c r="R766">
        <v>340</v>
      </c>
      <c r="S766" s="55">
        <v>340</v>
      </c>
      <c r="T766">
        <v>340</v>
      </c>
    </row>
    <row r="767" spans="1:20">
      <c r="A767" s="28" t="s">
        <v>75</v>
      </c>
      <c r="B767">
        <v>1022</v>
      </c>
      <c r="C767" s="63">
        <v>0.41515396954355333</v>
      </c>
      <c r="L767" s="1" t="s">
        <v>100</v>
      </c>
      <c r="M767">
        <v>1022</v>
      </c>
      <c r="N767">
        <v>1022</v>
      </c>
      <c r="O767" s="55">
        <v>1022</v>
      </c>
      <c r="Q767">
        <v>1022</v>
      </c>
      <c r="R767">
        <v>1022</v>
      </c>
      <c r="S767" s="55">
        <v>1022</v>
      </c>
      <c r="T767">
        <v>1022</v>
      </c>
    </row>
    <row r="768" spans="1:20">
      <c r="A768" s="28" t="s">
        <v>76</v>
      </c>
      <c r="B768">
        <v>930</v>
      </c>
      <c r="C768" s="63">
        <v>0.43705154016735981</v>
      </c>
      <c r="L768" s="1" t="s">
        <v>100</v>
      </c>
      <c r="M768">
        <v>930</v>
      </c>
      <c r="N768">
        <v>930</v>
      </c>
      <c r="O768" s="55">
        <v>930</v>
      </c>
      <c r="Q768">
        <v>930</v>
      </c>
      <c r="R768">
        <v>930</v>
      </c>
      <c r="S768" s="55">
        <v>930</v>
      </c>
      <c r="T768">
        <v>930</v>
      </c>
    </row>
    <row r="769" spans="1:20">
      <c r="A769" s="28" t="s">
        <v>77</v>
      </c>
      <c r="B769">
        <v>1050</v>
      </c>
      <c r="C769" s="63">
        <v>0.43705154016738001</v>
      </c>
      <c r="L769" s="1" t="s">
        <v>100</v>
      </c>
      <c r="M769">
        <v>1050</v>
      </c>
      <c r="N769">
        <v>1050</v>
      </c>
      <c r="O769" s="55">
        <v>1050</v>
      </c>
      <c r="Q769">
        <v>1050</v>
      </c>
      <c r="R769">
        <v>1050</v>
      </c>
      <c r="S769" s="55">
        <v>1050</v>
      </c>
      <c r="T769">
        <v>1050</v>
      </c>
    </row>
    <row r="770" spans="1:20">
      <c r="A770" s="28" t="s">
        <v>78</v>
      </c>
      <c r="B770">
        <v>1022</v>
      </c>
      <c r="C770" s="54">
        <v>0.41515396954355333</v>
      </c>
      <c r="L770" s="1" t="s">
        <v>100</v>
      </c>
      <c r="M770">
        <v>1022</v>
      </c>
      <c r="N770">
        <v>1022</v>
      </c>
      <c r="O770" s="55">
        <v>1022</v>
      </c>
      <c r="Q770">
        <v>1022</v>
      </c>
      <c r="R770">
        <v>1022</v>
      </c>
      <c r="S770" s="55">
        <v>1022</v>
      </c>
      <c r="T770">
        <v>1022</v>
      </c>
    </row>
    <row r="771" spans="1:20">
      <c r="A771" s="28" t="s">
        <v>79</v>
      </c>
      <c r="B771">
        <v>1050</v>
      </c>
      <c r="C771" s="56">
        <v>0.43116274511361519</v>
      </c>
      <c r="L771" s="1" t="s">
        <v>100</v>
      </c>
      <c r="M771">
        <v>1050</v>
      </c>
      <c r="N771">
        <v>1050</v>
      </c>
      <c r="O771" s="55">
        <v>1050</v>
      </c>
      <c r="Q771">
        <v>1050</v>
      </c>
      <c r="R771">
        <v>1050</v>
      </c>
      <c r="S771" s="55">
        <v>1050</v>
      </c>
      <c r="T771">
        <v>1050</v>
      </c>
    </row>
    <row r="772" spans="1:20">
      <c r="A772" s="28" t="s">
        <v>80</v>
      </c>
      <c r="B772">
        <v>595</v>
      </c>
      <c r="C772" s="57">
        <v>0.43802008068605508</v>
      </c>
      <c r="L772" s="1" t="s">
        <v>100</v>
      </c>
      <c r="M772">
        <v>595</v>
      </c>
      <c r="N772">
        <v>595</v>
      </c>
      <c r="O772" s="55">
        <v>595</v>
      </c>
      <c r="Q772">
        <v>595</v>
      </c>
      <c r="R772">
        <v>595</v>
      </c>
      <c r="S772" s="55">
        <v>595</v>
      </c>
      <c r="T772">
        <v>595</v>
      </c>
    </row>
    <row r="773" spans="1:20">
      <c r="A773" s="28" t="s">
        <v>81</v>
      </c>
      <c r="B773">
        <v>595</v>
      </c>
      <c r="C773" s="57">
        <v>0.43802008068605508</v>
      </c>
      <c r="L773" s="1" t="s">
        <v>100</v>
      </c>
      <c r="M773">
        <v>595</v>
      </c>
      <c r="N773">
        <v>595</v>
      </c>
      <c r="O773" s="55">
        <v>595</v>
      </c>
      <c r="Q773">
        <v>595</v>
      </c>
      <c r="R773">
        <v>595</v>
      </c>
      <c r="S773" s="55">
        <v>595</v>
      </c>
      <c r="T773">
        <v>595</v>
      </c>
    </row>
    <row r="774" spans="1:20">
      <c r="A774" s="28" t="s">
        <v>82</v>
      </c>
      <c r="B774">
        <v>1019</v>
      </c>
      <c r="C774" s="56">
        <v>0.44136378247913438</v>
      </c>
      <c r="L774" s="1" t="s">
        <v>100</v>
      </c>
      <c r="M774">
        <v>1019</v>
      </c>
      <c r="N774">
        <v>1019</v>
      </c>
      <c r="O774" s="55">
        <v>1019</v>
      </c>
      <c r="Q774">
        <v>1019</v>
      </c>
      <c r="R774">
        <v>1019</v>
      </c>
      <c r="S774" s="55">
        <v>1019</v>
      </c>
      <c r="T774">
        <v>1019</v>
      </c>
    </row>
    <row r="775" spans="1:20" ht="17.25" customHeight="1" thickBot="1">
      <c r="A775" s="47" t="s">
        <v>83</v>
      </c>
      <c r="B775">
        <v>1019</v>
      </c>
      <c r="C775" s="56">
        <v>0.44136378247913438</v>
      </c>
      <c r="L775" s="1" t="s">
        <v>100</v>
      </c>
      <c r="M775">
        <v>1019</v>
      </c>
      <c r="N775">
        <v>1019</v>
      </c>
      <c r="O775" s="55">
        <v>1019</v>
      </c>
      <c r="Q775">
        <v>1019</v>
      </c>
      <c r="R775">
        <v>1019</v>
      </c>
      <c r="S775" s="55">
        <v>1019</v>
      </c>
      <c r="T775">
        <v>1019</v>
      </c>
    </row>
    <row r="776" spans="1:20" ht="17.25" customHeight="1" thickBot="1">
      <c r="A776" s="47" t="s">
        <v>84</v>
      </c>
      <c r="B776">
        <v>1000</v>
      </c>
      <c r="C776" s="54">
        <v>0.44136378247913499</v>
      </c>
      <c r="L776" s="1" t="s">
        <v>100</v>
      </c>
      <c r="M776">
        <v>1000</v>
      </c>
      <c r="N776">
        <v>1000</v>
      </c>
      <c r="O776" s="55">
        <v>1000</v>
      </c>
      <c r="Q776">
        <v>0</v>
      </c>
      <c r="R776">
        <v>0</v>
      </c>
      <c r="S776" s="55">
        <v>0</v>
      </c>
      <c r="T776">
        <v>0</v>
      </c>
    </row>
    <row r="777" spans="1:20" ht="17.25" customHeight="1" thickBot="1">
      <c r="A777" s="47" t="s">
        <v>85</v>
      </c>
      <c r="B777">
        <v>1040</v>
      </c>
      <c r="C777" s="54">
        <v>0.44136378247913299</v>
      </c>
      <c r="L777" s="1" t="s">
        <v>100</v>
      </c>
      <c r="M777">
        <v>1040</v>
      </c>
      <c r="N777">
        <v>1040</v>
      </c>
      <c r="O777" s="55">
        <v>1040</v>
      </c>
      <c r="Q777" s="55">
        <v>0</v>
      </c>
      <c r="R777" s="55">
        <v>0</v>
      </c>
      <c r="S777" s="55">
        <v>0</v>
      </c>
      <c r="T777" s="55">
        <v>0</v>
      </c>
    </row>
    <row r="778" spans="1:20" ht="17.25" customHeight="1" thickBot="1">
      <c r="A778" s="47" t="s">
        <v>86</v>
      </c>
      <c r="B778">
        <v>1040</v>
      </c>
      <c r="C778" s="54">
        <v>0.44136378247913438</v>
      </c>
      <c r="L778" s="1" t="s">
        <v>100</v>
      </c>
      <c r="M778">
        <v>1040</v>
      </c>
      <c r="N778">
        <v>1040</v>
      </c>
      <c r="O778" s="55">
        <v>1040</v>
      </c>
      <c r="Q778" s="55">
        <v>0</v>
      </c>
      <c r="R778" s="55">
        <v>0</v>
      </c>
      <c r="S778" s="55">
        <v>0</v>
      </c>
      <c r="T778" s="55">
        <v>0</v>
      </c>
    </row>
    <row r="779" spans="1:20" ht="17.25" customHeight="1" thickBot="1">
      <c r="A779" s="47" t="s">
        <v>87</v>
      </c>
      <c r="B779">
        <v>1050</v>
      </c>
      <c r="C779" s="54">
        <v>0.44136378247913899</v>
      </c>
      <c r="L779" s="1" t="s">
        <v>100</v>
      </c>
      <c r="M779">
        <v>1050</v>
      </c>
      <c r="N779">
        <v>1050</v>
      </c>
      <c r="O779" s="55">
        <v>1050</v>
      </c>
      <c r="Q779" s="55">
        <v>0</v>
      </c>
      <c r="R779" s="55">
        <v>0</v>
      </c>
      <c r="S779" s="55">
        <v>0</v>
      </c>
      <c r="T779" s="55">
        <v>0</v>
      </c>
    </row>
    <row r="780" spans="1:20" ht="17.25" customHeight="1" thickBot="1">
      <c r="A780" s="47" t="s">
        <v>88</v>
      </c>
      <c r="B780">
        <v>1050</v>
      </c>
      <c r="C780" s="54">
        <v>0.44136378247913</v>
      </c>
      <c r="L780" s="1" t="s">
        <v>100</v>
      </c>
      <c r="M780">
        <v>1050</v>
      </c>
      <c r="N780">
        <v>1050</v>
      </c>
      <c r="O780" s="55">
        <v>1050</v>
      </c>
      <c r="Q780" s="55">
        <v>0</v>
      </c>
      <c r="R780" s="55">
        <v>0</v>
      </c>
      <c r="S780" s="55">
        <v>0</v>
      </c>
      <c r="T780" s="55">
        <v>0</v>
      </c>
    </row>
    <row r="781" spans="1:20" ht="17.25" customHeight="1" thickBot="1">
      <c r="A781" s="47" t="s">
        <v>89</v>
      </c>
      <c r="B781">
        <v>1040</v>
      </c>
      <c r="C781" s="54">
        <v>0.44136378247913099</v>
      </c>
      <c r="L781" s="1" t="s">
        <v>100</v>
      </c>
      <c r="M781">
        <v>1040</v>
      </c>
      <c r="N781">
        <v>1040</v>
      </c>
      <c r="O781" s="55">
        <v>1040</v>
      </c>
      <c r="Q781" s="55">
        <v>0</v>
      </c>
      <c r="R781" s="55">
        <v>0</v>
      </c>
      <c r="S781" s="55">
        <v>0</v>
      </c>
      <c r="T781" s="55">
        <v>0</v>
      </c>
    </row>
    <row r="782" spans="1:20" ht="17.25" customHeight="1" thickBot="1">
      <c r="A782" s="47" t="s">
        <v>90</v>
      </c>
      <c r="B782">
        <v>1040</v>
      </c>
      <c r="C782" s="54">
        <v>0.44136378247913199</v>
      </c>
      <c r="L782" s="1" t="s">
        <v>100</v>
      </c>
      <c r="M782">
        <v>1040</v>
      </c>
      <c r="N782">
        <v>1040</v>
      </c>
      <c r="O782" s="55">
        <v>1040</v>
      </c>
      <c r="Q782" s="55">
        <v>0</v>
      </c>
      <c r="R782" s="55">
        <v>0</v>
      </c>
      <c r="S782" s="55">
        <v>0</v>
      </c>
      <c r="T782" s="55">
        <v>0</v>
      </c>
    </row>
  </sheetData>
  <sheetProtection algorithmName="SHA-512" hashValue="0JiuXSCnzIzB8JTHhPGgET4tGCX7QLBW7vFt4cLozI3PjfyMmwrU2GBlVrD9IjoQdO+DGC+4idg1fPBJm+UyaA==" saltValue="N5nZ5wJ8il2tU1WdokxSKw==" spinCount="100000" sheet="1" objects="1" scenarios="1"/>
  <phoneticPr fontId="6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92D050"/>
  </sheetPr>
  <dimension ref="A1:R90"/>
  <sheetViews>
    <sheetView workbookViewId="0">
      <selection activeCell="J27" sqref="J27"/>
    </sheetView>
  </sheetViews>
  <sheetFormatPr defaultRowHeight="16.5"/>
  <cols>
    <col min="3" max="3" width="12.875" bestFit="1" customWidth="1"/>
    <col min="259" max="259" width="12.875" bestFit="1" customWidth="1"/>
    <col min="515" max="515" width="12.875" bestFit="1" customWidth="1"/>
    <col min="771" max="771" width="12.875" bestFit="1" customWidth="1"/>
    <col min="1027" max="1027" width="12.875" bestFit="1" customWidth="1"/>
    <col min="1283" max="1283" width="12.875" bestFit="1" customWidth="1"/>
    <col min="1539" max="1539" width="12.875" bestFit="1" customWidth="1"/>
    <col min="1795" max="1795" width="12.875" bestFit="1" customWidth="1"/>
    <col min="2051" max="2051" width="12.875" bestFit="1" customWidth="1"/>
    <col min="2307" max="2307" width="12.875" bestFit="1" customWidth="1"/>
    <col min="2563" max="2563" width="12.875" bestFit="1" customWidth="1"/>
    <col min="2819" max="2819" width="12.875" bestFit="1" customWidth="1"/>
    <col min="3075" max="3075" width="12.875" bestFit="1" customWidth="1"/>
    <col min="3331" max="3331" width="12.875" bestFit="1" customWidth="1"/>
    <col min="3587" max="3587" width="12.875" bestFit="1" customWidth="1"/>
    <col min="3843" max="3843" width="12.875" bestFit="1" customWidth="1"/>
    <col min="4099" max="4099" width="12.875" bestFit="1" customWidth="1"/>
    <col min="4355" max="4355" width="12.875" bestFit="1" customWidth="1"/>
    <col min="4611" max="4611" width="12.875" bestFit="1" customWidth="1"/>
    <col min="4867" max="4867" width="12.875" bestFit="1" customWidth="1"/>
    <col min="5123" max="5123" width="12.875" bestFit="1" customWidth="1"/>
    <col min="5379" max="5379" width="12.875" bestFit="1" customWidth="1"/>
    <col min="5635" max="5635" width="12.875" bestFit="1" customWidth="1"/>
    <col min="5891" max="5891" width="12.875" bestFit="1" customWidth="1"/>
    <col min="6147" max="6147" width="12.875" bestFit="1" customWidth="1"/>
    <col min="6403" max="6403" width="12.875" bestFit="1" customWidth="1"/>
    <col min="6659" max="6659" width="12.875" bestFit="1" customWidth="1"/>
    <col min="6915" max="6915" width="12.875" bestFit="1" customWidth="1"/>
    <col min="7171" max="7171" width="12.875" bestFit="1" customWidth="1"/>
    <col min="7427" max="7427" width="12.875" bestFit="1" customWidth="1"/>
    <col min="7683" max="7683" width="12.875" bestFit="1" customWidth="1"/>
    <col min="7939" max="7939" width="12.875" bestFit="1" customWidth="1"/>
    <col min="8195" max="8195" width="12.875" bestFit="1" customWidth="1"/>
    <col min="8451" max="8451" width="12.875" bestFit="1" customWidth="1"/>
    <col min="8707" max="8707" width="12.875" bestFit="1" customWidth="1"/>
    <col min="8963" max="8963" width="12.875" bestFit="1" customWidth="1"/>
    <col min="9219" max="9219" width="12.875" bestFit="1" customWidth="1"/>
    <col min="9475" max="9475" width="12.875" bestFit="1" customWidth="1"/>
    <col min="9731" max="9731" width="12.875" bestFit="1" customWidth="1"/>
    <col min="9987" max="9987" width="12.875" bestFit="1" customWidth="1"/>
    <col min="10243" max="10243" width="12.875" bestFit="1" customWidth="1"/>
    <col min="10499" max="10499" width="12.875" bestFit="1" customWidth="1"/>
    <col min="10755" max="10755" width="12.875" bestFit="1" customWidth="1"/>
    <col min="11011" max="11011" width="12.875" bestFit="1" customWidth="1"/>
    <col min="11267" max="11267" width="12.875" bestFit="1" customWidth="1"/>
    <col min="11523" max="11523" width="12.875" bestFit="1" customWidth="1"/>
    <col min="11779" max="11779" width="12.875" bestFit="1" customWidth="1"/>
    <col min="12035" max="12035" width="12.875" bestFit="1" customWidth="1"/>
    <col min="12291" max="12291" width="12.875" bestFit="1" customWidth="1"/>
    <col min="12547" max="12547" width="12.875" bestFit="1" customWidth="1"/>
    <col min="12803" max="12803" width="12.875" bestFit="1" customWidth="1"/>
    <col min="13059" max="13059" width="12.875" bestFit="1" customWidth="1"/>
    <col min="13315" max="13315" width="12.875" bestFit="1" customWidth="1"/>
    <col min="13571" max="13571" width="12.875" bestFit="1" customWidth="1"/>
    <col min="13827" max="13827" width="12.875" bestFit="1" customWidth="1"/>
    <col min="14083" max="14083" width="12.875" bestFit="1" customWidth="1"/>
    <col min="14339" max="14339" width="12.875" bestFit="1" customWidth="1"/>
    <col min="14595" max="14595" width="12.875" bestFit="1" customWidth="1"/>
    <col min="14851" max="14851" width="12.875" bestFit="1" customWidth="1"/>
    <col min="15107" max="15107" width="12.875" bestFit="1" customWidth="1"/>
    <col min="15363" max="15363" width="12.875" bestFit="1" customWidth="1"/>
    <col min="15619" max="15619" width="12.875" bestFit="1" customWidth="1"/>
    <col min="15875" max="15875" width="12.875" bestFit="1" customWidth="1"/>
    <col min="16131" max="16131" width="12.875" bestFit="1" customWidth="1"/>
  </cols>
  <sheetData>
    <row r="1" spans="1:18" ht="17.25" customHeight="1" thickBot="1">
      <c r="A1" s="1"/>
      <c r="B1" s="1" t="s">
        <v>9</v>
      </c>
      <c r="C1" s="1" t="s">
        <v>10</v>
      </c>
      <c r="D1" t="s">
        <v>101</v>
      </c>
      <c r="R1" s="23">
        <v>0.49416730246759588</v>
      </c>
    </row>
    <row r="2" spans="1:18">
      <c r="A2" s="24" t="s">
        <v>102</v>
      </c>
      <c r="B2" s="25">
        <v>225</v>
      </c>
      <c r="C2" s="23">
        <v>0.49416730246759588</v>
      </c>
      <c r="D2" s="26">
        <v>1</v>
      </c>
      <c r="E2">
        <f t="shared" ref="E2:E33" si="0">B2*C2</f>
        <v>111.18764305520908</v>
      </c>
      <c r="H2">
        <f t="shared" ref="H2:H33" si="1">B2*C2</f>
        <v>111.18764305520908</v>
      </c>
      <c r="I2">
        <f>SUM(H2:H83)/SUM(B2:B83)</f>
        <v>0.52357488930424001</v>
      </c>
      <c r="R2" s="27">
        <v>0.48677951245507389</v>
      </c>
    </row>
    <row r="3" spans="1:18">
      <c r="A3" s="28" t="s">
        <v>103</v>
      </c>
      <c r="B3" s="29">
        <v>225</v>
      </c>
      <c r="C3" s="27">
        <v>0.48677951245507389</v>
      </c>
      <c r="D3" s="30">
        <v>1</v>
      </c>
      <c r="E3">
        <f t="shared" si="0"/>
        <v>109.52539030239163</v>
      </c>
      <c r="H3">
        <f t="shared" si="1"/>
        <v>109.52539030239163</v>
      </c>
      <c r="R3" s="27">
        <v>0.48576919316194739</v>
      </c>
    </row>
    <row r="4" spans="1:18">
      <c r="A4" s="28" t="s">
        <v>104</v>
      </c>
      <c r="B4" s="29">
        <v>225</v>
      </c>
      <c r="C4" s="27">
        <v>0.48576919316194739</v>
      </c>
      <c r="D4" s="30">
        <v>1</v>
      </c>
      <c r="E4">
        <f t="shared" si="0"/>
        <v>109.29806846143816</v>
      </c>
      <c r="H4">
        <f t="shared" si="1"/>
        <v>109.29806846143816</v>
      </c>
      <c r="R4" s="27">
        <v>0.48624763284726352</v>
      </c>
    </row>
    <row r="5" spans="1:18">
      <c r="A5" s="28" t="s">
        <v>105</v>
      </c>
      <c r="B5" s="29">
        <v>225</v>
      </c>
      <c r="C5" s="27">
        <v>0.48624763284726352</v>
      </c>
      <c r="D5" s="30">
        <v>1</v>
      </c>
      <c r="E5">
        <f t="shared" si="0"/>
        <v>109.40571739063429</v>
      </c>
      <c r="H5">
        <f t="shared" si="1"/>
        <v>109.40571739063429</v>
      </c>
      <c r="R5" s="27">
        <v>0.48835859365424877</v>
      </c>
    </row>
    <row r="6" spans="1:18">
      <c r="A6" s="28" t="s">
        <v>106</v>
      </c>
      <c r="B6" s="29">
        <v>225</v>
      </c>
      <c r="C6" s="27">
        <v>0.48835859365424877</v>
      </c>
      <c r="D6" s="30">
        <v>1</v>
      </c>
      <c r="E6">
        <f t="shared" si="0"/>
        <v>109.88068357220597</v>
      </c>
      <c r="H6">
        <f t="shared" si="1"/>
        <v>109.88068357220597</v>
      </c>
      <c r="R6" s="27">
        <v>0.49497938065545111</v>
      </c>
    </row>
    <row r="7" spans="1:18">
      <c r="A7" s="28" t="s">
        <v>107</v>
      </c>
      <c r="B7" s="29">
        <v>225</v>
      </c>
      <c r="C7" s="27">
        <v>0.49497938065545111</v>
      </c>
      <c r="D7" s="30">
        <v>1</v>
      </c>
      <c r="E7">
        <f t="shared" si="0"/>
        <v>111.3703606474765</v>
      </c>
      <c r="H7">
        <f t="shared" si="1"/>
        <v>111.3703606474765</v>
      </c>
      <c r="R7" s="27">
        <v>0.49133467690387722</v>
      </c>
    </row>
    <row r="8" spans="1:18">
      <c r="A8" s="28" t="s">
        <v>108</v>
      </c>
      <c r="B8" s="29">
        <v>225</v>
      </c>
      <c r="C8" s="27">
        <v>0.49133467690387722</v>
      </c>
      <c r="D8" s="30">
        <v>1</v>
      </c>
      <c r="E8">
        <f t="shared" si="0"/>
        <v>110.55030230337238</v>
      </c>
      <c r="H8">
        <f t="shared" si="1"/>
        <v>110.55030230337238</v>
      </c>
      <c r="R8" s="27">
        <v>0.4835024515798157</v>
      </c>
    </row>
    <row r="9" spans="1:18">
      <c r="A9" s="28" t="s">
        <v>109</v>
      </c>
      <c r="B9" s="29">
        <v>225</v>
      </c>
      <c r="C9" s="27">
        <v>0.4835024515798157</v>
      </c>
      <c r="D9" s="30">
        <v>1</v>
      </c>
      <c r="E9">
        <f t="shared" si="0"/>
        <v>108.78805160545853</v>
      </c>
      <c r="H9">
        <f t="shared" si="1"/>
        <v>108.78805160545853</v>
      </c>
      <c r="R9" s="27">
        <v>0.5059899164760483</v>
      </c>
    </row>
    <row r="10" spans="1:18">
      <c r="A10" s="28" t="s">
        <v>110</v>
      </c>
      <c r="B10" s="29">
        <v>450</v>
      </c>
      <c r="C10" s="27">
        <v>0.5059899164760483</v>
      </c>
      <c r="D10" s="30">
        <v>1</v>
      </c>
      <c r="E10">
        <f t="shared" si="0"/>
        <v>227.69546241422174</v>
      </c>
      <c r="H10">
        <f t="shared" si="1"/>
        <v>227.69546241422174</v>
      </c>
      <c r="R10" s="27">
        <v>0.506072526396671</v>
      </c>
    </row>
    <row r="11" spans="1:18">
      <c r="A11" s="28" t="s">
        <v>111</v>
      </c>
      <c r="B11" s="29">
        <v>450</v>
      </c>
      <c r="C11" s="27">
        <v>0.506072526396671</v>
      </c>
      <c r="D11" s="30">
        <v>1</v>
      </c>
      <c r="E11">
        <f t="shared" si="0"/>
        <v>227.73263687850195</v>
      </c>
      <c r="H11">
        <f t="shared" si="1"/>
        <v>227.73263687850195</v>
      </c>
      <c r="R11" s="27">
        <v>0.5006984057048588</v>
      </c>
    </row>
    <row r="12" spans="1:18">
      <c r="A12" s="28" t="s">
        <v>112</v>
      </c>
      <c r="B12" s="29">
        <v>450</v>
      </c>
      <c r="C12" s="27">
        <v>0.5006984057048588</v>
      </c>
      <c r="D12" s="30">
        <v>1</v>
      </c>
      <c r="E12">
        <f t="shared" si="0"/>
        <v>225.31428256718647</v>
      </c>
      <c r="H12">
        <f t="shared" si="1"/>
        <v>225.31428256718647</v>
      </c>
      <c r="R12" s="31">
        <v>0.50011112352859888</v>
      </c>
    </row>
    <row r="13" spans="1:18">
      <c r="A13" s="28" t="s">
        <v>113</v>
      </c>
      <c r="B13" s="29">
        <v>450</v>
      </c>
      <c r="C13" s="31">
        <v>0.50011112352859888</v>
      </c>
      <c r="D13" s="30">
        <v>1</v>
      </c>
      <c r="E13">
        <f t="shared" si="0"/>
        <v>225.05000558786949</v>
      </c>
      <c r="H13">
        <f t="shared" si="1"/>
        <v>225.05000558786949</v>
      </c>
      <c r="R13" s="27">
        <v>0.43497542727712091</v>
      </c>
    </row>
    <row r="14" spans="1:18">
      <c r="A14" s="28" t="s">
        <v>114</v>
      </c>
      <c r="B14" s="29">
        <v>450</v>
      </c>
      <c r="C14" s="27">
        <v>0.43497542727712091</v>
      </c>
      <c r="D14" s="30">
        <v>1</v>
      </c>
      <c r="E14">
        <f t="shared" si="0"/>
        <v>195.73894227470441</v>
      </c>
      <c r="H14">
        <f t="shared" si="1"/>
        <v>195.73894227470441</v>
      </c>
      <c r="R14" s="27">
        <v>0.4191241855732698</v>
      </c>
    </row>
    <row r="15" spans="1:18">
      <c r="A15" s="28" t="s">
        <v>115</v>
      </c>
      <c r="B15" s="29">
        <v>574</v>
      </c>
      <c r="C15" s="27">
        <v>0.4191241855732698</v>
      </c>
      <c r="D15" s="30">
        <v>1</v>
      </c>
      <c r="E15">
        <f t="shared" si="0"/>
        <v>240.57728251905687</v>
      </c>
      <c r="H15">
        <f t="shared" si="1"/>
        <v>240.57728251905687</v>
      </c>
      <c r="R15" s="27">
        <v>0.43135490617947692</v>
      </c>
    </row>
    <row r="16" spans="1:18">
      <c r="A16" s="28" t="s">
        <v>116</v>
      </c>
      <c r="B16" s="29">
        <v>338</v>
      </c>
      <c r="C16" s="27">
        <v>0.43135490617947692</v>
      </c>
      <c r="D16" s="30">
        <v>1</v>
      </c>
      <c r="E16">
        <f t="shared" si="0"/>
        <v>145.79795828866321</v>
      </c>
      <c r="H16">
        <f t="shared" si="1"/>
        <v>145.79795828866321</v>
      </c>
      <c r="R16" s="27">
        <v>0.4277202106438483</v>
      </c>
    </row>
    <row r="17" spans="1:18">
      <c r="A17" s="28" t="s">
        <v>117</v>
      </c>
      <c r="B17" s="29">
        <v>600</v>
      </c>
      <c r="C17" s="27">
        <v>0.4277202106438483</v>
      </c>
      <c r="D17" s="30">
        <v>1</v>
      </c>
      <c r="E17">
        <f t="shared" si="0"/>
        <v>256.63212638630898</v>
      </c>
      <c r="H17">
        <f t="shared" si="1"/>
        <v>256.63212638630898</v>
      </c>
      <c r="R17" s="27">
        <v>0.42773622243929521</v>
      </c>
    </row>
    <row r="18" spans="1:18">
      <c r="A18" s="28" t="s">
        <v>118</v>
      </c>
      <c r="B18" s="29">
        <v>300</v>
      </c>
      <c r="C18" s="27">
        <v>0.42773622243929521</v>
      </c>
      <c r="D18" s="30">
        <v>1</v>
      </c>
      <c r="E18">
        <f t="shared" si="0"/>
        <v>128.32086673178856</v>
      </c>
      <c r="H18">
        <f t="shared" si="1"/>
        <v>128.32086673178856</v>
      </c>
      <c r="R18" s="27">
        <v>0.44042695148004057</v>
      </c>
    </row>
    <row r="19" spans="1:18">
      <c r="A19" s="28" t="s">
        <v>119</v>
      </c>
      <c r="B19" s="29">
        <v>450</v>
      </c>
      <c r="C19" s="27">
        <v>0.44042695148004057</v>
      </c>
      <c r="D19" s="30">
        <v>1</v>
      </c>
      <c r="E19">
        <f t="shared" si="0"/>
        <v>198.19212816601825</v>
      </c>
      <c r="H19">
        <f t="shared" si="1"/>
        <v>198.19212816601825</v>
      </c>
      <c r="R19" s="27">
        <v>0.42275499661227622</v>
      </c>
    </row>
    <row r="20" spans="1:18">
      <c r="A20" s="28" t="s">
        <v>120</v>
      </c>
      <c r="B20" s="29">
        <v>480</v>
      </c>
      <c r="C20" s="27">
        <v>0.42275499661227622</v>
      </c>
      <c r="D20" s="30">
        <v>1</v>
      </c>
      <c r="E20">
        <f t="shared" si="0"/>
        <v>202.92239837389258</v>
      </c>
      <c r="H20">
        <f t="shared" si="1"/>
        <v>202.92239837389258</v>
      </c>
      <c r="R20" s="31">
        <v>0.54112257394881391</v>
      </c>
    </row>
    <row r="21" spans="1:18">
      <c r="A21" s="28" t="s">
        <v>121</v>
      </c>
      <c r="B21" s="32">
        <v>869</v>
      </c>
      <c r="C21" s="31">
        <v>0.54112257394881391</v>
      </c>
      <c r="D21" s="30">
        <v>1</v>
      </c>
      <c r="E21">
        <f t="shared" si="0"/>
        <v>470.23551676151931</v>
      </c>
      <c r="H21">
        <f t="shared" si="1"/>
        <v>470.23551676151931</v>
      </c>
      <c r="R21" s="27">
        <v>0.45016945529893743</v>
      </c>
    </row>
    <row r="22" spans="1:18">
      <c r="A22" s="28" t="s">
        <v>122</v>
      </c>
      <c r="B22" s="29">
        <v>450</v>
      </c>
      <c r="C22" s="27">
        <v>0.45016945529893743</v>
      </c>
      <c r="D22" s="30">
        <v>1</v>
      </c>
      <c r="E22">
        <f t="shared" si="0"/>
        <v>202.57625488452183</v>
      </c>
      <c r="H22">
        <f t="shared" si="1"/>
        <v>202.57625488452183</v>
      </c>
      <c r="R22" s="27">
        <v>0.45109125426059632</v>
      </c>
    </row>
    <row r="23" spans="1:18">
      <c r="A23" s="28" t="s">
        <v>123</v>
      </c>
      <c r="B23" s="29">
        <v>450</v>
      </c>
      <c r="C23" s="27">
        <v>0.45109125426059632</v>
      </c>
      <c r="D23" s="30">
        <v>1</v>
      </c>
      <c r="E23">
        <f t="shared" si="0"/>
        <v>202.99106441726835</v>
      </c>
      <c r="H23">
        <f t="shared" si="1"/>
        <v>202.99106441726835</v>
      </c>
      <c r="R23" s="27">
        <v>0.51476269400769636</v>
      </c>
    </row>
    <row r="24" spans="1:18">
      <c r="A24" s="28" t="s">
        <v>124</v>
      </c>
      <c r="B24" s="29">
        <v>575</v>
      </c>
      <c r="C24" s="27">
        <v>0.51476269400769636</v>
      </c>
      <c r="D24" s="30">
        <v>1</v>
      </c>
      <c r="E24">
        <f t="shared" si="0"/>
        <v>295.98854905442539</v>
      </c>
      <c r="H24">
        <f t="shared" si="1"/>
        <v>295.98854905442539</v>
      </c>
      <c r="R24" s="31">
        <v>0.51396337409689963</v>
      </c>
    </row>
    <row r="25" spans="1:18">
      <c r="A25" s="28" t="s">
        <v>125</v>
      </c>
      <c r="B25" s="32">
        <v>575</v>
      </c>
      <c r="C25" s="31">
        <v>0.51396337409689963</v>
      </c>
      <c r="D25" s="30">
        <v>1</v>
      </c>
      <c r="E25">
        <f t="shared" si="0"/>
        <v>295.52894010571731</v>
      </c>
      <c r="H25">
        <f t="shared" si="1"/>
        <v>295.52894010571731</v>
      </c>
      <c r="R25" s="33">
        <v>0.54095346544675216</v>
      </c>
    </row>
    <row r="26" spans="1:18">
      <c r="A26" s="28" t="s">
        <v>126</v>
      </c>
      <c r="B26" s="34">
        <v>376</v>
      </c>
      <c r="C26" s="33">
        <v>0.54095346544675216</v>
      </c>
      <c r="D26" s="30">
        <v>1</v>
      </c>
      <c r="E26">
        <f t="shared" si="0"/>
        <v>203.3985030079788</v>
      </c>
      <c r="H26">
        <f t="shared" si="1"/>
        <v>203.3985030079788</v>
      </c>
      <c r="R26" s="33">
        <v>0.54105847123490569</v>
      </c>
    </row>
    <row r="27" spans="1:18">
      <c r="A27" s="28" t="s">
        <v>127</v>
      </c>
      <c r="B27" s="34">
        <v>376</v>
      </c>
      <c r="C27" s="33">
        <v>0.54105847123490569</v>
      </c>
      <c r="D27" s="30">
        <v>1</v>
      </c>
      <c r="E27">
        <f t="shared" si="0"/>
        <v>203.43798518432453</v>
      </c>
      <c r="H27">
        <f t="shared" si="1"/>
        <v>203.43798518432453</v>
      </c>
      <c r="R27" s="33">
        <v>0.54254228482555866</v>
      </c>
    </row>
    <row r="28" spans="1:18">
      <c r="A28" s="28" t="s">
        <v>128</v>
      </c>
      <c r="B28" s="34">
        <v>376</v>
      </c>
      <c r="C28" s="33">
        <v>0.54254228482555866</v>
      </c>
      <c r="D28" s="30">
        <v>1</v>
      </c>
      <c r="E28">
        <f t="shared" si="0"/>
        <v>203.99589909441005</v>
      </c>
      <c r="H28">
        <f t="shared" si="1"/>
        <v>203.99589909441005</v>
      </c>
      <c r="R28" s="27">
        <v>0.51068421625403848</v>
      </c>
    </row>
    <row r="29" spans="1:18">
      <c r="A29" s="28" t="s">
        <v>129</v>
      </c>
      <c r="B29" s="29">
        <v>504</v>
      </c>
      <c r="C29" s="27">
        <v>0.51068421625403848</v>
      </c>
      <c r="D29" s="30">
        <v>1</v>
      </c>
      <c r="E29">
        <f t="shared" si="0"/>
        <v>257.38484499203537</v>
      </c>
      <c r="H29">
        <f t="shared" si="1"/>
        <v>257.38484499203537</v>
      </c>
      <c r="R29" s="27">
        <v>0.51188836521866909</v>
      </c>
    </row>
    <row r="30" spans="1:18">
      <c r="A30" s="28" t="s">
        <v>130</v>
      </c>
      <c r="B30" s="29">
        <v>509</v>
      </c>
      <c r="C30" s="27">
        <v>0.51188836521866909</v>
      </c>
      <c r="D30" s="30">
        <v>1</v>
      </c>
      <c r="E30">
        <f t="shared" si="0"/>
        <v>260.55117789630259</v>
      </c>
      <c r="H30">
        <f t="shared" si="1"/>
        <v>260.55117789630259</v>
      </c>
      <c r="R30" s="27">
        <v>0.50084320163725449</v>
      </c>
    </row>
    <row r="31" spans="1:18">
      <c r="A31" s="28" t="s">
        <v>131</v>
      </c>
      <c r="B31" s="29">
        <v>456</v>
      </c>
      <c r="C31" s="27">
        <v>0.50084320163725449</v>
      </c>
      <c r="D31" s="30">
        <v>1</v>
      </c>
      <c r="E31">
        <f t="shared" si="0"/>
        <v>228.38449994658805</v>
      </c>
      <c r="H31">
        <f t="shared" si="1"/>
        <v>228.38449994658805</v>
      </c>
      <c r="R31" s="27">
        <v>0.51983225686607748</v>
      </c>
    </row>
    <row r="32" spans="1:18">
      <c r="A32" s="28" t="s">
        <v>132</v>
      </c>
      <c r="B32" s="29">
        <v>770</v>
      </c>
      <c r="C32" s="27">
        <v>0.51983225686607748</v>
      </c>
      <c r="D32" s="30">
        <v>1</v>
      </c>
      <c r="E32">
        <f t="shared" si="0"/>
        <v>400.27083778687967</v>
      </c>
      <c r="H32">
        <f t="shared" si="1"/>
        <v>400.27083778687967</v>
      </c>
      <c r="R32" s="31">
        <v>0.53021276354815361</v>
      </c>
    </row>
    <row r="33" spans="1:18">
      <c r="A33" s="28" t="s">
        <v>133</v>
      </c>
      <c r="B33" s="32">
        <v>725</v>
      </c>
      <c r="C33" s="31">
        <v>0.53021276354815361</v>
      </c>
      <c r="D33" s="30">
        <v>1</v>
      </c>
      <c r="E33">
        <f t="shared" si="0"/>
        <v>384.40425357241139</v>
      </c>
      <c r="H33">
        <f t="shared" si="1"/>
        <v>384.40425357241139</v>
      </c>
      <c r="R33" s="31">
        <v>0.52694873779884321</v>
      </c>
    </row>
    <row r="34" spans="1:18">
      <c r="A34" s="28" t="s">
        <v>134</v>
      </c>
      <c r="B34" s="32">
        <v>725</v>
      </c>
      <c r="C34" s="31">
        <v>0.52694873779884321</v>
      </c>
      <c r="D34" s="30">
        <v>1</v>
      </c>
      <c r="E34">
        <f t="shared" ref="E34:E65" si="2">B34*C34</f>
        <v>382.03783490416134</v>
      </c>
      <c r="H34">
        <f t="shared" ref="H34:H65" si="3">B34*C34</f>
        <v>382.03783490416134</v>
      </c>
      <c r="R34" s="31">
        <v>0.54057257746039444</v>
      </c>
    </row>
    <row r="35" spans="1:18">
      <c r="A35" s="28" t="s">
        <v>135</v>
      </c>
      <c r="B35" s="32">
        <v>751</v>
      </c>
      <c r="C35" s="31">
        <v>0.54057257746039444</v>
      </c>
      <c r="D35" s="30">
        <v>1</v>
      </c>
      <c r="E35">
        <f t="shared" si="2"/>
        <v>405.9700056727562</v>
      </c>
      <c r="H35">
        <f t="shared" si="3"/>
        <v>405.9700056727562</v>
      </c>
      <c r="R35" s="31">
        <v>0.54397304705703176</v>
      </c>
    </row>
    <row r="36" spans="1:18">
      <c r="A36" s="28" t="s">
        <v>136</v>
      </c>
      <c r="B36" s="32">
        <v>858</v>
      </c>
      <c r="C36" s="31">
        <v>0.54397304705703176</v>
      </c>
      <c r="D36" s="30">
        <v>1</v>
      </c>
      <c r="E36">
        <f t="shared" si="2"/>
        <v>466.72887437493324</v>
      </c>
      <c r="H36">
        <f t="shared" si="3"/>
        <v>466.72887437493324</v>
      </c>
      <c r="R36" s="27">
        <v>0.54422962287772469</v>
      </c>
    </row>
    <row r="37" spans="1:18">
      <c r="A37" s="28" t="s">
        <v>137</v>
      </c>
      <c r="B37" s="29">
        <v>858</v>
      </c>
      <c r="C37" s="27">
        <v>0.54422962287772469</v>
      </c>
      <c r="D37" s="30">
        <v>1</v>
      </c>
      <c r="E37">
        <f t="shared" si="2"/>
        <v>466.94901642908781</v>
      </c>
      <c r="H37">
        <f t="shared" si="3"/>
        <v>466.94901642908781</v>
      </c>
      <c r="R37" s="35">
        <v>0.5594088273127632</v>
      </c>
    </row>
    <row r="38" spans="1:18">
      <c r="A38" s="28" t="s">
        <v>138</v>
      </c>
      <c r="B38" s="36">
        <v>947</v>
      </c>
      <c r="C38" s="35">
        <v>0.5594088273127632</v>
      </c>
      <c r="D38" s="30">
        <v>1</v>
      </c>
      <c r="E38">
        <f t="shared" si="2"/>
        <v>529.7601594651868</v>
      </c>
      <c r="H38">
        <f t="shared" si="3"/>
        <v>529.7601594651868</v>
      </c>
      <c r="R38" s="35">
        <v>0.55687181969724187</v>
      </c>
    </row>
    <row r="39" spans="1:18">
      <c r="A39" s="28" t="s">
        <v>139</v>
      </c>
      <c r="B39" s="37">
        <v>912</v>
      </c>
      <c r="C39" s="35">
        <v>0.55687181969724187</v>
      </c>
      <c r="D39" s="30">
        <v>1</v>
      </c>
      <c r="E39">
        <f t="shared" si="2"/>
        <v>507.86709956388461</v>
      </c>
      <c r="H39">
        <f t="shared" si="3"/>
        <v>507.86709956388461</v>
      </c>
      <c r="R39" s="35">
        <v>0.55687181969724187</v>
      </c>
    </row>
    <row r="40" spans="1:18">
      <c r="A40" s="28" t="s">
        <v>140</v>
      </c>
      <c r="B40" s="37">
        <v>912</v>
      </c>
      <c r="C40" s="35">
        <v>0.55687181969724187</v>
      </c>
      <c r="D40" s="30">
        <v>1</v>
      </c>
      <c r="E40">
        <f t="shared" si="2"/>
        <v>507.86709956388461</v>
      </c>
      <c r="H40">
        <f t="shared" si="3"/>
        <v>507.86709956388461</v>
      </c>
      <c r="R40" s="31">
        <v>0.49879375224356898</v>
      </c>
    </row>
    <row r="41" spans="1:18">
      <c r="A41" s="28" t="s">
        <v>141</v>
      </c>
      <c r="B41" s="32">
        <v>848</v>
      </c>
      <c r="C41" s="31">
        <v>0.49879375224356898</v>
      </c>
      <c r="D41" s="30">
        <v>2</v>
      </c>
      <c r="E41">
        <f t="shared" si="2"/>
        <v>422.97710190254651</v>
      </c>
      <c r="H41">
        <f t="shared" si="3"/>
        <v>422.97710190254651</v>
      </c>
      <c r="R41" s="27">
        <v>0.49297274988033951</v>
      </c>
    </row>
    <row r="42" spans="1:18">
      <c r="A42" s="28" t="s">
        <v>142</v>
      </c>
      <c r="B42" s="29">
        <v>450</v>
      </c>
      <c r="C42" s="27">
        <v>0.49297274988033951</v>
      </c>
      <c r="D42" s="30">
        <v>3</v>
      </c>
      <c r="E42">
        <f t="shared" si="2"/>
        <v>221.83773744615277</v>
      </c>
      <c r="H42">
        <f t="shared" si="3"/>
        <v>221.83773744615277</v>
      </c>
      <c r="R42" s="27">
        <v>0.49701891139234688</v>
      </c>
    </row>
    <row r="43" spans="1:18">
      <c r="A43" s="28" t="s">
        <v>143</v>
      </c>
      <c r="B43" s="29">
        <v>450</v>
      </c>
      <c r="C43" s="27">
        <v>0.49701891139234688</v>
      </c>
      <c r="D43" s="30">
        <v>3</v>
      </c>
      <c r="E43">
        <f t="shared" si="2"/>
        <v>223.65851012655611</v>
      </c>
      <c r="H43">
        <f t="shared" si="3"/>
        <v>223.65851012655611</v>
      </c>
      <c r="R43" s="27">
        <v>0.49527438615641389</v>
      </c>
    </row>
    <row r="44" spans="1:18">
      <c r="A44" s="28" t="s">
        <v>144</v>
      </c>
      <c r="B44" s="29">
        <v>450</v>
      </c>
      <c r="C44" s="27">
        <v>0.49527438615641389</v>
      </c>
      <c r="D44" s="30">
        <v>3</v>
      </c>
      <c r="E44">
        <f t="shared" si="2"/>
        <v>222.87347377038625</v>
      </c>
      <c r="H44">
        <f t="shared" si="3"/>
        <v>222.87347377038625</v>
      </c>
      <c r="R44" s="31">
        <v>0.51784248729080451</v>
      </c>
    </row>
    <row r="45" spans="1:18">
      <c r="A45" s="28" t="s">
        <v>145</v>
      </c>
      <c r="B45" s="32">
        <v>501</v>
      </c>
      <c r="C45" s="31">
        <v>0.51784248729080451</v>
      </c>
      <c r="D45" s="30">
        <v>3</v>
      </c>
      <c r="E45">
        <f t="shared" si="2"/>
        <v>259.43908613269303</v>
      </c>
      <c r="H45">
        <f t="shared" si="3"/>
        <v>259.43908613269303</v>
      </c>
      <c r="R45" s="31">
        <v>0.52555047841145075</v>
      </c>
    </row>
    <row r="46" spans="1:18" ht="17.25" customHeight="1" thickBot="1">
      <c r="A46" s="28" t="s">
        <v>146</v>
      </c>
      <c r="B46" s="32">
        <v>533</v>
      </c>
      <c r="C46" s="31">
        <v>0.52555047841145075</v>
      </c>
      <c r="D46" s="30">
        <v>3</v>
      </c>
      <c r="E46">
        <f t="shared" si="2"/>
        <v>280.11840499330327</v>
      </c>
      <c r="H46">
        <f t="shared" si="3"/>
        <v>280.11840499330327</v>
      </c>
      <c r="R46" s="38">
        <v>0.54221729848100542</v>
      </c>
    </row>
    <row r="47" spans="1:18" ht="17.25" customHeight="1" thickBot="1">
      <c r="A47" s="28" t="s">
        <v>147</v>
      </c>
      <c r="B47" s="39">
        <v>382</v>
      </c>
      <c r="C47" s="38">
        <v>0.54221729848100542</v>
      </c>
      <c r="D47" s="30">
        <v>3</v>
      </c>
      <c r="E47">
        <f t="shared" si="2"/>
        <v>207.12700801974407</v>
      </c>
      <c r="H47">
        <f t="shared" si="3"/>
        <v>207.12700801974407</v>
      </c>
      <c r="R47" s="40">
        <v>0.55384382657639208</v>
      </c>
    </row>
    <row r="48" spans="1:18">
      <c r="A48" s="28" t="s">
        <v>148</v>
      </c>
      <c r="B48" s="41">
        <v>846</v>
      </c>
      <c r="C48" s="40">
        <v>0.55384382657639208</v>
      </c>
      <c r="D48" s="30">
        <v>3</v>
      </c>
      <c r="E48">
        <f t="shared" si="2"/>
        <v>468.55187728362768</v>
      </c>
      <c r="H48">
        <f t="shared" si="3"/>
        <v>468.55187728362768</v>
      </c>
      <c r="R48" s="31">
        <v>0.51112284424807997</v>
      </c>
    </row>
    <row r="49" spans="1:18">
      <c r="A49" s="28" t="s">
        <v>149</v>
      </c>
      <c r="B49" s="32">
        <v>526</v>
      </c>
      <c r="C49" s="31">
        <v>0.51112284424807997</v>
      </c>
      <c r="D49" s="30">
        <v>3</v>
      </c>
      <c r="E49">
        <f t="shared" si="2"/>
        <v>268.85061607449006</v>
      </c>
      <c r="H49">
        <f t="shared" si="3"/>
        <v>268.85061607449006</v>
      </c>
      <c r="R49" s="42">
        <v>0.55849652998703792</v>
      </c>
    </row>
    <row r="50" spans="1:18">
      <c r="A50" s="28" t="s">
        <v>150</v>
      </c>
      <c r="B50" s="34">
        <v>864</v>
      </c>
      <c r="C50" s="42">
        <v>0.55849652998703792</v>
      </c>
      <c r="D50" s="30">
        <v>3</v>
      </c>
      <c r="E50">
        <f t="shared" si="2"/>
        <v>482.54100190880075</v>
      </c>
      <c r="H50">
        <f t="shared" si="3"/>
        <v>482.54100190880075</v>
      </c>
      <c r="R50" s="31">
        <v>0.51686863941127548</v>
      </c>
    </row>
    <row r="51" spans="1:18" ht="17.25" customHeight="1" thickBot="1">
      <c r="A51" s="28" t="s">
        <v>151</v>
      </c>
      <c r="B51" s="39">
        <v>495</v>
      </c>
      <c r="C51" s="31">
        <v>0.51686863941127548</v>
      </c>
      <c r="D51" s="30">
        <v>3</v>
      </c>
      <c r="E51">
        <f t="shared" si="2"/>
        <v>255.84997650858136</v>
      </c>
      <c r="H51">
        <f t="shared" si="3"/>
        <v>255.84997650858136</v>
      </c>
      <c r="R51" s="27">
        <v>0.52395161546467961</v>
      </c>
    </row>
    <row r="52" spans="1:18" ht="17.25" customHeight="1" thickBot="1">
      <c r="A52" s="28" t="s">
        <v>152</v>
      </c>
      <c r="B52" s="43">
        <v>495</v>
      </c>
      <c r="C52" s="27">
        <v>0.52395161546467961</v>
      </c>
      <c r="D52" s="30">
        <v>3</v>
      </c>
      <c r="E52">
        <f t="shared" si="2"/>
        <v>259.35604965501642</v>
      </c>
      <c r="H52">
        <f t="shared" si="3"/>
        <v>259.35604965501642</v>
      </c>
      <c r="R52" s="27">
        <v>0.38226212225843609</v>
      </c>
    </row>
    <row r="53" spans="1:18" ht="17.25" customHeight="1" thickBot="1">
      <c r="A53" s="28" t="s">
        <v>153</v>
      </c>
      <c r="B53" s="43">
        <v>372</v>
      </c>
      <c r="C53" s="27">
        <v>0.38226212225843609</v>
      </c>
      <c r="D53" s="30">
        <v>3</v>
      </c>
      <c r="E53">
        <f t="shared" si="2"/>
        <v>142.20150948013821</v>
      </c>
      <c r="H53">
        <f t="shared" si="3"/>
        <v>142.20150948013821</v>
      </c>
      <c r="R53" s="31">
        <v>0.5187694462089617</v>
      </c>
    </row>
    <row r="54" spans="1:18" ht="17.25" customHeight="1" thickBot="1">
      <c r="A54" s="28" t="s">
        <v>154</v>
      </c>
      <c r="B54" s="43">
        <v>718</v>
      </c>
      <c r="C54" s="31">
        <v>0.5187694462089617</v>
      </c>
      <c r="D54" s="30">
        <v>5</v>
      </c>
      <c r="E54">
        <f t="shared" si="2"/>
        <v>372.47646237803451</v>
      </c>
      <c r="H54">
        <f t="shared" si="3"/>
        <v>372.47646237803451</v>
      </c>
      <c r="R54" s="44">
        <v>0.53926442814605158</v>
      </c>
    </row>
    <row r="55" spans="1:18" ht="17.25" customHeight="1" thickBot="1">
      <c r="A55" s="28" t="s">
        <v>155</v>
      </c>
      <c r="B55" s="45">
        <v>362</v>
      </c>
      <c r="C55" s="44">
        <v>0.53926442814605158</v>
      </c>
      <c r="D55" s="30">
        <v>7</v>
      </c>
      <c r="E55">
        <f t="shared" si="2"/>
        <v>195.21372298887067</v>
      </c>
      <c r="H55">
        <f t="shared" si="3"/>
        <v>195.21372298887067</v>
      </c>
      <c r="R55" s="44">
        <v>0.42846612412470297</v>
      </c>
    </row>
    <row r="56" spans="1:18" ht="17.25" customHeight="1" thickBot="1">
      <c r="A56" s="28" t="s">
        <v>156</v>
      </c>
      <c r="B56" s="45">
        <v>300</v>
      </c>
      <c r="C56" s="44">
        <v>0.42846612412470297</v>
      </c>
      <c r="D56" s="30">
        <v>8</v>
      </c>
      <c r="E56">
        <f t="shared" si="2"/>
        <v>128.53983723741089</v>
      </c>
      <c r="H56">
        <f t="shared" si="3"/>
        <v>128.53983723741089</v>
      </c>
      <c r="R56" s="44">
        <v>0.49002464366854559</v>
      </c>
    </row>
    <row r="57" spans="1:18" ht="17.25" customHeight="1" thickBot="1">
      <c r="A57" s="28" t="s">
        <v>157</v>
      </c>
      <c r="B57" s="45">
        <v>450</v>
      </c>
      <c r="C57" s="44">
        <v>0.49002464366854559</v>
      </c>
      <c r="D57" s="30">
        <v>8</v>
      </c>
      <c r="E57">
        <f t="shared" si="2"/>
        <v>220.51108965084552</v>
      </c>
      <c r="H57">
        <f t="shared" si="3"/>
        <v>220.51108965084552</v>
      </c>
      <c r="R57" s="44">
        <v>0.48991127484010621</v>
      </c>
    </row>
    <row r="58" spans="1:18" ht="17.25" customHeight="1" thickBot="1">
      <c r="A58" s="28" t="s">
        <v>158</v>
      </c>
      <c r="B58" s="45">
        <v>450</v>
      </c>
      <c r="C58" s="44">
        <v>0.48991127484010621</v>
      </c>
      <c r="D58" s="30">
        <v>8</v>
      </c>
      <c r="E58">
        <f t="shared" si="2"/>
        <v>220.46007367804779</v>
      </c>
      <c r="H58">
        <f t="shared" si="3"/>
        <v>220.46007367804779</v>
      </c>
      <c r="R58" s="44">
        <v>0.53717134523410548</v>
      </c>
    </row>
    <row r="59" spans="1:18" ht="17.25" customHeight="1" thickBot="1">
      <c r="A59" s="28" t="s">
        <v>159</v>
      </c>
      <c r="B59" s="45">
        <v>872</v>
      </c>
      <c r="C59" s="44">
        <v>0.53717134523410548</v>
      </c>
      <c r="D59" s="30">
        <v>8</v>
      </c>
      <c r="E59">
        <f t="shared" si="2"/>
        <v>468.41341304413999</v>
      </c>
      <c r="H59">
        <f t="shared" si="3"/>
        <v>468.41341304413999</v>
      </c>
      <c r="R59" s="44">
        <v>0.51175395221196895</v>
      </c>
    </row>
    <row r="60" spans="1:18" ht="17.25" customHeight="1" thickBot="1">
      <c r="A60" s="28" t="s">
        <v>160</v>
      </c>
      <c r="B60" s="45">
        <v>450</v>
      </c>
      <c r="C60" s="44">
        <v>0.51175395221196895</v>
      </c>
      <c r="D60" s="30">
        <v>8</v>
      </c>
      <c r="E60">
        <f t="shared" si="2"/>
        <v>230.28927849538604</v>
      </c>
      <c r="H60">
        <f t="shared" si="3"/>
        <v>230.28927849538604</v>
      </c>
      <c r="R60" s="44">
        <v>0.51050820458578039</v>
      </c>
    </row>
    <row r="61" spans="1:18" ht="17.25" customHeight="1" thickBot="1">
      <c r="A61" s="28" t="s">
        <v>161</v>
      </c>
      <c r="B61" s="45">
        <v>450</v>
      </c>
      <c r="C61" s="44">
        <v>0.51050820458578039</v>
      </c>
      <c r="D61" s="30">
        <v>8</v>
      </c>
      <c r="E61">
        <f t="shared" si="2"/>
        <v>229.72869206360119</v>
      </c>
      <c r="H61">
        <f t="shared" si="3"/>
        <v>229.72869206360119</v>
      </c>
      <c r="R61" s="44">
        <v>0.51176944221169407</v>
      </c>
    </row>
    <row r="62" spans="1:18" ht="17.25" customHeight="1" thickBot="1">
      <c r="A62" s="28" t="s">
        <v>162</v>
      </c>
      <c r="B62" s="45">
        <v>450</v>
      </c>
      <c r="C62" s="44">
        <v>0.51176944221169407</v>
      </c>
      <c r="D62" s="30">
        <v>8</v>
      </c>
      <c r="E62">
        <f t="shared" si="2"/>
        <v>230.29624899526232</v>
      </c>
      <c r="H62">
        <f t="shared" si="3"/>
        <v>230.29624899526232</v>
      </c>
      <c r="R62" s="46">
        <v>0.51432783927360815</v>
      </c>
    </row>
    <row r="63" spans="1:18" ht="17.25" customHeight="1" thickBot="1">
      <c r="A63" s="47" t="s">
        <v>163</v>
      </c>
      <c r="B63" s="48">
        <v>450</v>
      </c>
      <c r="C63" s="46">
        <v>0.51432783927360815</v>
      </c>
      <c r="D63" s="49">
        <v>8</v>
      </c>
      <c r="E63">
        <f t="shared" si="2"/>
        <v>231.44752767312366</v>
      </c>
      <c r="H63">
        <f t="shared" si="3"/>
        <v>231.44752767312366</v>
      </c>
      <c r="R63" s="35">
        <v>0.5594088273127632</v>
      </c>
    </row>
    <row r="64" spans="1:18">
      <c r="A64" s="1" t="s">
        <v>164</v>
      </c>
      <c r="B64" s="50">
        <v>912</v>
      </c>
      <c r="C64" s="35">
        <v>0.5594088273127632</v>
      </c>
      <c r="D64">
        <v>1</v>
      </c>
      <c r="E64">
        <f t="shared" si="2"/>
        <v>510.18085050924003</v>
      </c>
      <c r="H64">
        <f t="shared" si="3"/>
        <v>510.18085050924003</v>
      </c>
      <c r="R64" s="35">
        <v>0.5594088273127632</v>
      </c>
    </row>
    <row r="65" spans="1:18">
      <c r="A65" s="1" t="s">
        <v>165</v>
      </c>
      <c r="B65" s="50">
        <v>912</v>
      </c>
      <c r="C65" s="35">
        <v>0.5594088273127632</v>
      </c>
      <c r="D65">
        <v>1</v>
      </c>
      <c r="E65">
        <f t="shared" si="2"/>
        <v>510.18085050924003</v>
      </c>
      <c r="H65">
        <f t="shared" si="3"/>
        <v>510.18085050924003</v>
      </c>
      <c r="R65" s="35">
        <v>0.5594088273127632</v>
      </c>
    </row>
    <row r="66" spans="1:18">
      <c r="A66" s="1" t="s">
        <v>166</v>
      </c>
      <c r="B66" s="50">
        <v>912</v>
      </c>
      <c r="C66" s="35">
        <v>0.5594088273127632</v>
      </c>
      <c r="D66">
        <v>1</v>
      </c>
      <c r="E66">
        <f t="shared" ref="E66:E83" si="4">B66*C66</f>
        <v>510.18085050924003</v>
      </c>
      <c r="H66">
        <f t="shared" ref="H66:H83" si="5">B66*C66</f>
        <v>510.18085050924003</v>
      </c>
      <c r="R66" s="35">
        <v>0.5594088273127632</v>
      </c>
    </row>
    <row r="67" spans="1:18">
      <c r="A67" s="1" t="s">
        <v>167</v>
      </c>
      <c r="B67" s="51">
        <v>450</v>
      </c>
      <c r="C67" s="35">
        <v>0.5594088273127632</v>
      </c>
      <c r="D67">
        <v>8</v>
      </c>
      <c r="E67">
        <f t="shared" si="4"/>
        <v>251.73397229074345</v>
      </c>
      <c r="H67">
        <f t="shared" si="5"/>
        <v>251.73397229074345</v>
      </c>
      <c r="R67" s="35">
        <v>0.5594088273127632</v>
      </c>
    </row>
    <row r="68" spans="1:18">
      <c r="A68" s="1" t="s">
        <v>168</v>
      </c>
      <c r="B68" s="51">
        <v>450</v>
      </c>
      <c r="C68" s="35">
        <v>0.5594088273127632</v>
      </c>
      <c r="D68">
        <v>8</v>
      </c>
      <c r="E68">
        <f t="shared" si="4"/>
        <v>251.73397229074345</v>
      </c>
      <c r="H68">
        <f t="shared" si="5"/>
        <v>251.73397229074345</v>
      </c>
      <c r="R68" s="35">
        <v>0.5594088273127632</v>
      </c>
    </row>
    <row r="69" spans="1:18">
      <c r="A69" s="1" t="s">
        <v>169</v>
      </c>
      <c r="B69" s="51">
        <v>450</v>
      </c>
      <c r="C69" s="35">
        <v>0.5594088273127632</v>
      </c>
      <c r="D69">
        <v>8</v>
      </c>
      <c r="E69">
        <f t="shared" si="4"/>
        <v>251.73397229074345</v>
      </c>
      <c r="H69">
        <f t="shared" si="5"/>
        <v>251.73397229074345</v>
      </c>
      <c r="R69" s="35">
        <v>0.5594088273127632</v>
      </c>
    </row>
    <row r="70" spans="1:18">
      <c r="A70" s="1" t="s">
        <v>170</v>
      </c>
      <c r="B70" s="52">
        <v>376</v>
      </c>
      <c r="C70" s="35">
        <v>0.5594088273127632</v>
      </c>
      <c r="D70">
        <v>1</v>
      </c>
      <c r="E70">
        <f t="shared" si="4"/>
        <v>210.33771906959896</v>
      </c>
      <c r="H70">
        <f t="shared" si="5"/>
        <v>210.33771906959896</v>
      </c>
      <c r="R70" s="35">
        <v>0.5594088273127632</v>
      </c>
    </row>
    <row r="71" spans="1:18">
      <c r="A71" s="1" t="s">
        <v>171</v>
      </c>
      <c r="B71" s="52">
        <v>376</v>
      </c>
      <c r="C71" s="35">
        <v>0.5594088273127632</v>
      </c>
      <c r="D71">
        <v>1</v>
      </c>
      <c r="E71">
        <f t="shared" si="4"/>
        <v>210.33771906959896</v>
      </c>
      <c r="H71">
        <f t="shared" si="5"/>
        <v>210.33771906959896</v>
      </c>
      <c r="R71" s="35">
        <v>0.5594088273127632</v>
      </c>
    </row>
    <row r="72" spans="1:18">
      <c r="A72" s="1" t="s">
        <v>172</v>
      </c>
      <c r="B72" s="50">
        <v>912</v>
      </c>
      <c r="C72" s="35">
        <v>0.5594088273127632</v>
      </c>
      <c r="D72">
        <v>1</v>
      </c>
      <c r="E72">
        <f t="shared" si="4"/>
        <v>510.18085050924003</v>
      </c>
      <c r="H72">
        <f t="shared" si="5"/>
        <v>510.18085050924003</v>
      </c>
      <c r="R72" s="35">
        <v>0.5594088273127632</v>
      </c>
    </row>
    <row r="73" spans="1:18">
      <c r="A73" s="1" t="s">
        <v>173</v>
      </c>
      <c r="B73" s="51">
        <v>450</v>
      </c>
      <c r="C73" s="35">
        <v>0.5594088273127632</v>
      </c>
      <c r="D73">
        <v>8</v>
      </c>
      <c r="E73">
        <f t="shared" si="4"/>
        <v>251.73397229074345</v>
      </c>
      <c r="H73">
        <f t="shared" si="5"/>
        <v>251.73397229074345</v>
      </c>
      <c r="R73" s="35">
        <v>0.5594088273127632</v>
      </c>
    </row>
    <row r="74" spans="1:18">
      <c r="A74" s="1" t="s">
        <v>174</v>
      </c>
      <c r="B74" s="51">
        <v>450</v>
      </c>
      <c r="C74" s="35">
        <v>0.5594088273127632</v>
      </c>
      <c r="D74">
        <v>8</v>
      </c>
      <c r="E74">
        <f t="shared" si="4"/>
        <v>251.73397229074345</v>
      </c>
      <c r="H74">
        <f t="shared" si="5"/>
        <v>251.73397229074345</v>
      </c>
      <c r="R74" s="35">
        <v>0.5594088273127632</v>
      </c>
    </row>
    <row r="75" spans="1:18">
      <c r="A75" s="1" t="s">
        <v>175</v>
      </c>
      <c r="B75" s="51">
        <v>450</v>
      </c>
      <c r="C75" s="35">
        <v>0.5594088273127632</v>
      </c>
      <c r="D75">
        <v>8</v>
      </c>
      <c r="E75">
        <f t="shared" si="4"/>
        <v>251.73397229074345</v>
      </c>
      <c r="H75">
        <f t="shared" si="5"/>
        <v>251.73397229074345</v>
      </c>
      <c r="R75" s="35">
        <v>0.5594088273127632</v>
      </c>
    </row>
    <row r="76" spans="1:18">
      <c r="A76" s="1" t="s">
        <v>176</v>
      </c>
      <c r="B76" s="50">
        <v>912</v>
      </c>
      <c r="C76" s="35">
        <v>0.5594088273127632</v>
      </c>
      <c r="D76">
        <v>1</v>
      </c>
      <c r="E76">
        <f t="shared" si="4"/>
        <v>510.18085050924003</v>
      </c>
      <c r="H76">
        <f t="shared" si="5"/>
        <v>510.18085050924003</v>
      </c>
      <c r="R76" s="35">
        <v>0.5594088273127632</v>
      </c>
    </row>
    <row r="77" spans="1:18">
      <c r="A77" s="1" t="s">
        <v>177</v>
      </c>
      <c r="B77" s="50">
        <v>912</v>
      </c>
      <c r="C77" s="35">
        <v>0.5594088273127632</v>
      </c>
      <c r="D77">
        <v>1</v>
      </c>
      <c r="E77">
        <f t="shared" si="4"/>
        <v>510.18085050924003</v>
      </c>
      <c r="H77">
        <f t="shared" si="5"/>
        <v>510.18085050924003</v>
      </c>
      <c r="R77" s="35">
        <v>0.5594088273127632</v>
      </c>
    </row>
    <row r="78" spans="1:18">
      <c r="A78" s="1" t="s">
        <v>178</v>
      </c>
      <c r="B78" s="50">
        <v>912</v>
      </c>
      <c r="C78" s="35">
        <v>0.5594088273127632</v>
      </c>
      <c r="D78">
        <v>1</v>
      </c>
      <c r="E78">
        <f t="shared" si="4"/>
        <v>510.18085050924003</v>
      </c>
      <c r="H78">
        <f t="shared" si="5"/>
        <v>510.18085050924003</v>
      </c>
      <c r="R78" s="35">
        <v>0.5594088273127632</v>
      </c>
    </row>
    <row r="79" spans="1:18">
      <c r="A79" s="1" t="s">
        <v>179</v>
      </c>
      <c r="B79" s="51">
        <v>450</v>
      </c>
      <c r="C79" s="35">
        <v>0.5594088273127632</v>
      </c>
      <c r="D79">
        <v>8</v>
      </c>
      <c r="E79">
        <f t="shared" si="4"/>
        <v>251.73397229074345</v>
      </c>
      <c r="H79">
        <f t="shared" si="5"/>
        <v>251.73397229074345</v>
      </c>
      <c r="R79" s="35">
        <v>0.5594088273127632</v>
      </c>
    </row>
    <row r="80" spans="1:18">
      <c r="A80" s="1" t="s">
        <v>180</v>
      </c>
      <c r="B80" s="51">
        <v>450</v>
      </c>
      <c r="C80" s="35">
        <v>0.5594088273127632</v>
      </c>
      <c r="D80">
        <v>8</v>
      </c>
      <c r="E80">
        <f t="shared" si="4"/>
        <v>251.73397229074345</v>
      </c>
      <c r="H80">
        <f t="shared" si="5"/>
        <v>251.73397229074345</v>
      </c>
      <c r="R80" s="35">
        <v>0.5594088273127632</v>
      </c>
    </row>
    <row r="81" spans="1:18">
      <c r="A81" s="1" t="s">
        <v>181</v>
      </c>
      <c r="B81" s="51">
        <v>450</v>
      </c>
      <c r="C81" s="35">
        <v>0.5594088273127632</v>
      </c>
      <c r="D81">
        <v>8</v>
      </c>
      <c r="E81">
        <f t="shared" si="4"/>
        <v>251.73397229074345</v>
      </c>
      <c r="H81">
        <f t="shared" si="5"/>
        <v>251.73397229074345</v>
      </c>
      <c r="R81" s="53">
        <v>0.55687181969724187</v>
      </c>
    </row>
    <row r="82" spans="1:18">
      <c r="A82" s="1" t="s">
        <v>182</v>
      </c>
      <c r="B82" s="50">
        <v>912</v>
      </c>
      <c r="C82" s="53">
        <v>0.55687181969724187</v>
      </c>
      <c r="D82">
        <v>1</v>
      </c>
      <c r="E82">
        <f t="shared" si="4"/>
        <v>507.86709956388461</v>
      </c>
      <c r="H82">
        <f t="shared" si="5"/>
        <v>507.86709956388461</v>
      </c>
      <c r="R82" s="35">
        <v>0.5594088273127632</v>
      </c>
    </row>
    <row r="83" spans="1:18">
      <c r="A83" s="1" t="s">
        <v>183</v>
      </c>
      <c r="B83" s="52">
        <v>376</v>
      </c>
      <c r="C83" s="35">
        <v>0.5594088273127632</v>
      </c>
      <c r="D83">
        <v>1</v>
      </c>
      <c r="E83">
        <f t="shared" si="4"/>
        <v>210.33771906959896</v>
      </c>
      <c r="H83">
        <f t="shared" si="5"/>
        <v>210.33771906959896</v>
      </c>
      <c r="R83" s="35">
        <v>0.55940882731276298</v>
      </c>
    </row>
    <row r="84" spans="1:18">
      <c r="A84" s="1" t="s">
        <v>184</v>
      </c>
      <c r="C84" s="35">
        <v>0.55940882731276298</v>
      </c>
      <c r="K84">
        <v>1000</v>
      </c>
      <c r="R84" s="35">
        <v>0.55940882731276198</v>
      </c>
    </row>
    <row r="85" spans="1:18">
      <c r="A85" s="1" t="s">
        <v>185</v>
      </c>
      <c r="C85" s="35">
        <v>0.55940882731276198</v>
      </c>
      <c r="K85">
        <v>1040</v>
      </c>
      <c r="R85" s="35">
        <v>0.55940882731276298</v>
      </c>
    </row>
    <row r="86" spans="1:18">
      <c r="A86" s="1" t="s">
        <v>186</v>
      </c>
      <c r="C86" s="35">
        <v>0.55940882731276298</v>
      </c>
      <c r="K86">
        <v>1040</v>
      </c>
      <c r="R86" s="35">
        <v>0.55940882731276298</v>
      </c>
    </row>
    <row r="87" spans="1:18">
      <c r="A87" s="1" t="s">
        <v>187</v>
      </c>
      <c r="C87" s="35">
        <v>0.55940882731276298</v>
      </c>
      <c r="K87">
        <v>1050</v>
      </c>
      <c r="R87" s="35">
        <v>0.55940882731276398</v>
      </c>
    </row>
    <row r="88" spans="1:18">
      <c r="A88" s="1" t="s">
        <v>188</v>
      </c>
      <c r="C88" s="35">
        <v>0.55940882731276398</v>
      </c>
      <c r="K88">
        <v>1050</v>
      </c>
      <c r="R88" s="35">
        <v>0.55940882731276498</v>
      </c>
    </row>
    <row r="89" spans="1:18">
      <c r="A89" s="1" t="s">
        <v>189</v>
      </c>
      <c r="C89" s="35">
        <v>0.55940882731276498</v>
      </c>
      <c r="K89">
        <v>1040</v>
      </c>
      <c r="R89" s="35">
        <v>0.55940882731276398</v>
      </c>
    </row>
    <row r="90" spans="1:18">
      <c r="A90" s="1" t="s">
        <v>190</v>
      </c>
      <c r="C90" s="35">
        <v>0.55940882731276398</v>
      </c>
      <c r="K90">
        <v>1040</v>
      </c>
    </row>
  </sheetData>
  <sheetProtection algorithmName="SHA-512" hashValue="wi8vubLhsqhor9uELIHM04ih0bPnGrwL5dfWq2noyy7NWzNvzd2ki8MbZ+LUGlxarutbIw9ZyeAqwVu7ZKGGqQ==" saltValue="ON3QeMSL4e4SSuESTUJVkg==" spinCount="100000" sheet="1" objects="1" scenarios="1"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rgb="FF92D050"/>
  </sheetPr>
  <dimension ref="A1:Y8786"/>
  <sheetViews>
    <sheetView workbookViewId="0">
      <selection activeCell="J27" sqref="J27"/>
    </sheetView>
  </sheetViews>
  <sheetFormatPr defaultRowHeight="16.5"/>
  <cols>
    <col min="2" max="2" width="9.375" bestFit="1" customWidth="1"/>
    <col min="10" max="10" width="12.75" bestFit="1" customWidth="1"/>
    <col min="12" max="12" width="20" customWidth="1"/>
    <col min="266" max="266" width="12.75" bestFit="1" customWidth="1"/>
    <col min="268" max="268" width="20" customWidth="1"/>
    <col min="522" max="522" width="12.75" bestFit="1" customWidth="1"/>
    <col min="524" max="524" width="20" customWidth="1"/>
    <col min="778" max="778" width="12.75" bestFit="1" customWidth="1"/>
    <col min="780" max="780" width="20" customWidth="1"/>
    <col min="1034" max="1034" width="12.75" bestFit="1" customWidth="1"/>
    <col min="1036" max="1036" width="20" customWidth="1"/>
    <col min="1290" max="1290" width="12.75" bestFit="1" customWidth="1"/>
    <col min="1292" max="1292" width="20" customWidth="1"/>
    <col min="1546" max="1546" width="12.75" bestFit="1" customWidth="1"/>
    <col min="1548" max="1548" width="20" customWidth="1"/>
    <col min="1802" max="1802" width="12.75" bestFit="1" customWidth="1"/>
    <col min="1804" max="1804" width="20" customWidth="1"/>
    <col min="2058" max="2058" width="12.75" bestFit="1" customWidth="1"/>
    <col min="2060" max="2060" width="20" customWidth="1"/>
    <col min="2314" max="2314" width="12.75" bestFit="1" customWidth="1"/>
    <col min="2316" max="2316" width="20" customWidth="1"/>
    <col min="2570" max="2570" width="12.75" bestFit="1" customWidth="1"/>
    <col min="2572" max="2572" width="20" customWidth="1"/>
    <col min="2826" max="2826" width="12.75" bestFit="1" customWidth="1"/>
    <col min="2828" max="2828" width="20" customWidth="1"/>
    <col min="3082" max="3082" width="12.75" bestFit="1" customWidth="1"/>
    <col min="3084" max="3084" width="20" customWidth="1"/>
    <col min="3338" max="3338" width="12.75" bestFit="1" customWidth="1"/>
    <col min="3340" max="3340" width="20" customWidth="1"/>
    <col min="3594" max="3594" width="12.75" bestFit="1" customWidth="1"/>
    <col min="3596" max="3596" width="20" customWidth="1"/>
    <col min="3850" max="3850" width="12.75" bestFit="1" customWidth="1"/>
    <col min="3852" max="3852" width="20" customWidth="1"/>
    <col min="4106" max="4106" width="12.75" bestFit="1" customWidth="1"/>
    <col min="4108" max="4108" width="20" customWidth="1"/>
    <col min="4362" max="4362" width="12.75" bestFit="1" customWidth="1"/>
    <col min="4364" max="4364" width="20" customWidth="1"/>
    <col min="4618" max="4618" width="12.75" bestFit="1" customWidth="1"/>
    <col min="4620" max="4620" width="20" customWidth="1"/>
    <col min="4874" max="4874" width="12.75" bestFit="1" customWidth="1"/>
    <col min="4876" max="4876" width="20" customWidth="1"/>
    <col min="5130" max="5130" width="12.75" bestFit="1" customWidth="1"/>
    <col min="5132" max="5132" width="20" customWidth="1"/>
    <col min="5386" max="5386" width="12.75" bestFit="1" customWidth="1"/>
    <col min="5388" max="5388" width="20" customWidth="1"/>
    <col min="5642" max="5642" width="12.75" bestFit="1" customWidth="1"/>
    <col min="5644" max="5644" width="20" customWidth="1"/>
    <col min="5898" max="5898" width="12.75" bestFit="1" customWidth="1"/>
    <col min="5900" max="5900" width="20" customWidth="1"/>
    <col min="6154" max="6154" width="12.75" bestFit="1" customWidth="1"/>
    <col min="6156" max="6156" width="20" customWidth="1"/>
    <col min="6410" max="6410" width="12.75" bestFit="1" customWidth="1"/>
    <col min="6412" max="6412" width="20" customWidth="1"/>
    <col min="6666" max="6666" width="12.75" bestFit="1" customWidth="1"/>
    <col min="6668" max="6668" width="20" customWidth="1"/>
    <col min="6922" max="6922" width="12.75" bestFit="1" customWidth="1"/>
    <col min="6924" max="6924" width="20" customWidth="1"/>
    <col min="7178" max="7178" width="12.75" bestFit="1" customWidth="1"/>
    <col min="7180" max="7180" width="20" customWidth="1"/>
    <col min="7434" max="7434" width="12.75" bestFit="1" customWidth="1"/>
    <col min="7436" max="7436" width="20" customWidth="1"/>
    <col min="7690" max="7690" width="12.75" bestFit="1" customWidth="1"/>
    <col min="7692" max="7692" width="20" customWidth="1"/>
    <col min="7946" max="7946" width="12.75" bestFit="1" customWidth="1"/>
    <col min="7948" max="7948" width="20" customWidth="1"/>
    <col min="8202" max="8202" width="12.75" bestFit="1" customWidth="1"/>
    <col min="8204" max="8204" width="20" customWidth="1"/>
    <col min="8458" max="8458" width="12.75" bestFit="1" customWidth="1"/>
    <col min="8460" max="8460" width="20" customWidth="1"/>
    <col min="8714" max="8714" width="12.75" bestFit="1" customWidth="1"/>
    <col min="8716" max="8716" width="20" customWidth="1"/>
    <col min="8970" max="8970" width="12.75" bestFit="1" customWidth="1"/>
    <col min="8972" max="8972" width="20" customWidth="1"/>
    <col min="9226" max="9226" width="12.75" bestFit="1" customWidth="1"/>
    <col min="9228" max="9228" width="20" customWidth="1"/>
    <col min="9482" max="9482" width="12.75" bestFit="1" customWidth="1"/>
    <col min="9484" max="9484" width="20" customWidth="1"/>
    <col min="9738" max="9738" width="12.75" bestFit="1" customWidth="1"/>
    <col min="9740" max="9740" width="20" customWidth="1"/>
    <col min="9994" max="9994" width="12.75" bestFit="1" customWidth="1"/>
    <col min="9996" max="9996" width="20" customWidth="1"/>
    <col min="10250" max="10250" width="12.75" bestFit="1" customWidth="1"/>
    <col min="10252" max="10252" width="20" customWidth="1"/>
    <col min="10506" max="10506" width="12.75" bestFit="1" customWidth="1"/>
    <col min="10508" max="10508" width="20" customWidth="1"/>
    <col min="10762" max="10762" width="12.75" bestFit="1" customWidth="1"/>
    <col min="10764" max="10764" width="20" customWidth="1"/>
    <col min="11018" max="11018" width="12.75" bestFit="1" customWidth="1"/>
    <col min="11020" max="11020" width="20" customWidth="1"/>
    <col min="11274" max="11274" width="12.75" bestFit="1" customWidth="1"/>
    <col min="11276" max="11276" width="20" customWidth="1"/>
    <col min="11530" max="11530" width="12.75" bestFit="1" customWidth="1"/>
    <col min="11532" max="11532" width="20" customWidth="1"/>
    <col min="11786" max="11786" width="12.75" bestFit="1" customWidth="1"/>
    <col min="11788" max="11788" width="20" customWidth="1"/>
    <col min="12042" max="12042" width="12.75" bestFit="1" customWidth="1"/>
    <col min="12044" max="12044" width="20" customWidth="1"/>
    <col min="12298" max="12298" width="12.75" bestFit="1" customWidth="1"/>
    <col min="12300" max="12300" width="20" customWidth="1"/>
    <col min="12554" max="12554" width="12.75" bestFit="1" customWidth="1"/>
    <col min="12556" max="12556" width="20" customWidth="1"/>
    <col min="12810" max="12810" width="12.75" bestFit="1" customWidth="1"/>
    <col min="12812" max="12812" width="20" customWidth="1"/>
    <col min="13066" max="13066" width="12.75" bestFit="1" customWidth="1"/>
    <col min="13068" max="13068" width="20" customWidth="1"/>
    <col min="13322" max="13322" width="12.75" bestFit="1" customWidth="1"/>
    <col min="13324" max="13324" width="20" customWidth="1"/>
    <col min="13578" max="13578" width="12.75" bestFit="1" customWidth="1"/>
    <col min="13580" max="13580" width="20" customWidth="1"/>
    <col min="13834" max="13834" width="12.75" bestFit="1" customWidth="1"/>
    <col min="13836" max="13836" width="20" customWidth="1"/>
    <col min="14090" max="14090" width="12.75" bestFit="1" customWidth="1"/>
    <col min="14092" max="14092" width="20" customWidth="1"/>
    <col min="14346" max="14346" width="12.75" bestFit="1" customWidth="1"/>
    <col min="14348" max="14348" width="20" customWidth="1"/>
    <col min="14602" max="14602" width="12.75" bestFit="1" customWidth="1"/>
    <col min="14604" max="14604" width="20" customWidth="1"/>
    <col min="14858" max="14858" width="12.75" bestFit="1" customWidth="1"/>
    <col min="14860" max="14860" width="20" customWidth="1"/>
    <col min="15114" max="15114" width="12.75" bestFit="1" customWidth="1"/>
    <col min="15116" max="15116" width="20" customWidth="1"/>
    <col min="15370" max="15370" width="12.75" bestFit="1" customWidth="1"/>
    <col min="15372" max="15372" width="20" customWidth="1"/>
    <col min="15626" max="15626" width="12.75" bestFit="1" customWidth="1"/>
    <col min="15628" max="15628" width="20" customWidth="1"/>
    <col min="15882" max="15882" width="12.75" bestFit="1" customWidth="1"/>
    <col min="15884" max="15884" width="20" customWidth="1"/>
    <col min="16138" max="16138" width="12.75" bestFit="1" customWidth="1"/>
    <col min="16140" max="16140" width="20" customWidth="1"/>
  </cols>
  <sheetData>
    <row r="1" spans="1:25">
      <c r="A1" s="1"/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>
        <v>0.55000000000000004</v>
      </c>
      <c r="L1" s="254">
        <f>MAX(D2:D8761)</f>
        <v>873.89864999999963</v>
      </c>
      <c r="N1" s="1" t="s">
        <v>200</v>
      </c>
      <c r="P1" s="254">
        <f>MAX(E2:E8761)</f>
        <v>1404.076928</v>
      </c>
      <c r="T1" t="s">
        <v>201</v>
      </c>
    </row>
    <row r="2" spans="1:25">
      <c r="A2" s="1">
        <v>1</v>
      </c>
      <c r="B2">
        <v>56792.881348000003</v>
      </c>
      <c r="C2" s="255">
        <v>144</v>
      </c>
      <c r="D2" s="256">
        <v>310.37265300000001</v>
      </c>
      <c r="E2" s="256">
        <v>0</v>
      </c>
      <c r="F2" s="1">
        <v>702799</v>
      </c>
      <c r="G2" s="256">
        <v>0</v>
      </c>
      <c r="H2" s="256">
        <v>25.487123</v>
      </c>
      <c r="I2" s="257">
        <v>1</v>
      </c>
      <c r="J2" s="258">
        <f t="shared" ref="J2:J65" si="0">D2/$L$1</f>
        <v>0.35515863653067797</v>
      </c>
      <c r="K2" s="258">
        <f t="shared" ref="K2:K65" si="1">J2/(1-$K$1*(1-J2))</f>
        <v>0.55034578661020439</v>
      </c>
      <c r="L2" s="259">
        <f>AVERAGE(K2:K8785)</f>
        <v>0.41758506065826934</v>
      </c>
      <c r="M2" s="260">
        <f>AVERAGE(J2:J8785)</f>
        <v>0.28250097508042921</v>
      </c>
      <c r="N2">
        <v>42566</v>
      </c>
      <c r="O2">
        <v>17.673999999999999</v>
      </c>
      <c r="P2">
        <f>SUM(E2:E8761)/(P1*8760)</f>
        <v>0.20016325026241036</v>
      </c>
      <c r="S2" t="s">
        <v>202</v>
      </c>
      <c r="T2">
        <v>0.25454565746941021</v>
      </c>
      <c r="U2" t="s">
        <v>202</v>
      </c>
      <c r="V2">
        <f>SUM(D2:D8761)/(8760*L1)</f>
        <v>0.28236254309624503</v>
      </c>
      <c r="Y2">
        <f>MIN(F2:F8761)</f>
        <v>40026</v>
      </c>
    </row>
    <row r="3" spans="1:25">
      <c r="A3" s="1">
        <v>2</v>
      </c>
      <c r="B3">
        <v>54386.948364999997</v>
      </c>
      <c r="C3" s="255">
        <v>145</v>
      </c>
      <c r="D3" s="256">
        <v>323.00101400000011</v>
      </c>
      <c r="E3" s="256">
        <v>0</v>
      </c>
      <c r="F3" s="1">
        <v>539061</v>
      </c>
      <c r="G3" s="256">
        <v>0</v>
      </c>
      <c r="H3" s="256">
        <v>20.013670999999999</v>
      </c>
      <c r="I3" s="257">
        <v>1</v>
      </c>
      <c r="J3" s="258">
        <f t="shared" si="0"/>
        <v>0.36960923786757222</v>
      </c>
      <c r="K3" s="258">
        <f t="shared" si="1"/>
        <v>0.56577021076248535</v>
      </c>
      <c r="O3">
        <f>O2*8760</f>
        <v>154824.24</v>
      </c>
      <c r="S3" t="s">
        <v>203</v>
      </c>
      <c r="T3">
        <v>0.32255848918039443</v>
      </c>
      <c r="U3" t="s">
        <v>204</v>
      </c>
      <c r="V3">
        <f>SUM(E2:E8761)/(MAX(E2:E8761)*8760)</f>
        <v>0.20016325026241036</v>
      </c>
      <c r="Y3">
        <f>MAX(F2:F8761)</f>
        <v>1292914</v>
      </c>
    </row>
    <row r="4" spans="1:25">
      <c r="A4" s="1">
        <v>3</v>
      </c>
      <c r="B4">
        <v>52896.774048000007</v>
      </c>
      <c r="C4" s="255">
        <v>142</v>
      </c>
      <c r="D4" s="256">
        <v>312.63111900000001</v>
      </c>
      <c r="E4" s="256">
        <v>0</v>
      </c>
      <c r="F4" s="1">
        <v>480956</v>
      </c>
      <c r="G4" s="256">
        <v>0</v>
      </c>
      <c r="H4" s="256">
        <v>20.354679000000001</v>
      </c>
      <c r="I4" s="257">
        <v>1</v>
      </c>
      <c r="J4" s="258">
        <f t="shared" si="0"/>
        <v>0.35774299342377991</v>
      </c>
      <c r="K4" s="258">
        <f t="shared" si="1"/>
        <v>0.55313213889665835</v>
      </c>
      <c r="O4">
        <f>N2/O3</f>
        <v>0.27493110897880074</v>
      </c>
      <c r="S4" t="s">
        <v>204</v>
      </c>
      <c r="T4">
        <v>0.1824076535242794</v>
      </c>
      <c r="Y4">
        <f>Y2/Y3</f>
        <v>3.0957975549804551E-2</v>
      </c>
    </row>
    <row r="5" spans="1:25">
      <c r="A5" s="1">
        <v>4</v>
      </c>
      <c r="B5">
        <v>52149.108460000003</v>
      </c>
      <c r="C5" s="255">
        <v>126</v>
      </c>
      <c r="D5" s="256">
        <v>293.60685899999999</v>
      </c>
      <c r="E5" s="256">
        <v>0</v>
      </c>
      <c r="F5" s="1">
        <v>414184</v>
      </c>
      <c r="G5" s="256">
        <v>0</v>
      </c>
      <c r="H5" s="256">
        <v>19.983920999999999</v>
      </c>
      <c r="I5" s="257">
        <v>1</v>
      </c>
      <c r="J5" s="258">
        <f t="shared" si="0"/>
        <v>0.33597358114696724</v>
      </c>
      <c r="K5" s="258">
        <f t="shared" si="1"/>
        <v>0.52927106435242954</v>
      </c>
    </row>
    <row r="6" spans="1:25">
      <c r="A6" s="1">
        <v>5</v>
      </c>
      <c r="B6">
        <v>51434.881439999997</v>
      </c>
      <c r="C6" s="255">
        <v>138</v>
      </c>
      <c r="D6" s="256">
        <v>283.00607999999988</v>
      </c>
      <c r="E6" s="256">
        <v>0</v>
      </c>
      <c r="F6" s="1">
        <v>451188</v>
      </c>
      <c r="G6" s="256">
        <v>0</v>
      </c>
      <c r="H6" s="256">
        <v>19.525243</v>
      </c>
      <c r="I6" s="257">
        <v>1</v>
      </c>
      <c r="J6" s="258">
        <f t="shared" si="0"/>
        <v>0.32384313672987136</v>
      </c>
      <c r="K6" s="258">
        <f t="shared" si="1"/>
        <v>0.51558041758444051</v>
      </c>
    </row>
    <row r="7" spans="1:25">
      <c r="A7" s="1">
        <v>6</v>
      </c>
      <c r="B7">
        <v>51918.905150999999</v>
      </c>
      <c r="C7" s="255">
        <v>129</v>
      </c>
      <c r="D7" s="256">
        <v>262.82677899999999</v>
      </c>
      <c r="E7" s="256">
        <v>0</v>
      </c>
      <c r="F7" s="1">
        <v>734723</v>
      </c>
      <c r="G7" s="256">
        <v>0</v>
      </c>
      <c r="H7" s="256">
        <v>9.7539259999999999</v>
      </c>
      <c r="I7" s="257">
        <v>1</v>
      </c>
      <c r="J7" s="258">
        <f t="shared" si="0"/>
        <v>0.30075201397782236</v>
      </c>
      <c r="K7" s="258">
        <f t="shared" si="1"/>
        <v>0.48869899888595425</v>
      </c>
    </row>
    <row r="8" spans="1:25">
      <c r="A8" s="1">
        <v>7</v>
      </c>
      <c r="B8">
        <v>52636.588379000001</v>
      </c>
      <c r="C8" s="255">
        <v>141</v>
      </c>
      <c r="D8" s="256">
        <v>280.84016700000012</v>
      </c>
      <c r="E8" s="256">
        <v>0</v>
      </c>
      <c r="F8" s="1">
        <v>691991</v>
      </c>
      <c r="G8" s="256">
        <v>26.341560000000001</v>
      </c>
      <c r="H8" s="256">
        <v>20.175556</v>
      </c>
      <c r="I8" s="257">
        <v>1</v>
      </c>
      <c r="J8" s="258">
        <f t="shared" si="0"/>
        <v>0.32136468799900336</v>
      </c>
      <c r="K8" s="258">
        <f t="shared" si="1"/>
        <v>0.51274733374746961</v>
      </c>
    </row>
    <row r="9" spans="1:25">
      <c r="A9" s="1">
        <v>8</v>
      </c>
      <c r="B9">
        <v>52612.380005999999</v>
      </c>
      <c r="C9" s="255">
        <v>141</v>
      </c>
      <c r="D9" s="256">
        <v>261.26922100000007</v>
      </c>
      <c r="E9" s="256">
        <v>1.6239820000000009</v>
      </c>
      <c r="F9" s="1">
        <v>612757</v>
      </c>
      <c r="G9" s="256">
        <v>134.749944</v>
      </c>
      <c r="H9" s="256">
        <v>20.278894999999999</v>
      </c>
      <c r="I9" s="257">
        <v>1</v>
      </c>
      <c r="J9" s="258">
        <f t="shared" si="0"/>
        <v>0.298969704324409</v>
      </c>
      <c r="K9" s="258">
        <f t="shared" si="1"/>
        <v>0.4865779347195085</v>
      </c>
    </row>
    <row r="10" spans="1:25">
      <c r="A10" s="1">
        <v>9</v>
      </c>
      <c r="B10">
        <v>51142.294676999998</v>
      </c>
      <c r="C10" s="255">
        <v>148</v>
      </c>
      <c r="D10" s="256">
        <v>279.47276299999999</v>
      </c>
      <c r="E10" s="256">
        <v>74.531723999999983</v>
      </c>
      <c r="F10" s="1">
        <v>594010</v>
      </c>
      <c r="G10" s="256">
        <v>147.261912</v>
      </c>
      <c r="H10" s="256">
        <v>25.252652000000001</v>
      </c>
      <c r="I10" s="257">
        <v>1</v>
      </c>
      <c r="J10" s="258">
        <f t="shared" si="0"/>
        <v>0.31979997108360347</v>
      </c>
      <c r="K10" s="258">
        <f t="shared" si="1"/>
        <v>0.51095237056000131</v>
      </c>
    </row>
    <row r="11" spans="1:25">
      <c r="A11" s="1">
        <v>10</v>
      </c>
      <c r="B11">
        <v>50597.686614999999</v>
      </c>
      <c r="C11" s="255">
        <v>140</v>
      </c>
      <c r="D11" s="256">
        <v>282.500561</v>
      </c>
      <c r="E11" s="256">
        <v>264.7608840000002</v>
      </c>
      <c r="F11" s="1">
        <v>587301</v>
      </c>
      <c r="G11" s="256">
        <v>130.236456</v>
      </c>
      <c r="H11" s="256">
        <v>114.88901199999999</v>
      </c>
      <c r="I11" s="257">
        <v>1</v>
      </c>
      <c r="J11" s="258">
        <f t="shared" si="0"/>
        <v>0.32326467262536696</v>
      </c>
      <c r="K11" s="258">
        <f t="shared" si="1"/>
        <v>0.51492028313329341</v>
      </c>
    </row>
    <row r="12" spans="1:25">
      <c r="A12" s="1">
        <v>11</v>
      </c>
      <c r="B12">
        <v>51579.885008999998</v>
      </c>
      <c r="C12" s="255">
        <v>123</v>
      </c>
      <c r="D12" s="256">
        <v>305.41418299999998</v>
      </c>
      <c r="E12" s="256">
        <v>500.64972699999998</v>
      </c>
      <c r="F12" s="1">
        <v>597798</v>
      </c>
      <c r="G12" s="256">
        <v>73.121160000000003</v>
      </c>
      <c r="H12" s="256">
        <v>56.725234999999998</v>
      </c>
      <c r="I12" s="257">
        <v>1</v>
      </c>
      <c r="J12" s="258">
        <f t="shared" si="0"/>
        <v>0.34948467193535554</v>
      </c>
      <c r="K12" s="258">
        <f t="shared" si="1"/>
        <v>0.54418507478307165</v>
      </c>
    </row>
    <row r="13" spans="1:25">
      <c r="A13" s="1">
        <v>12</v>
      </c>
      <c r="B13">
        <v>51172.663086</v>
      </c>
      <c r="C13" s="255">
        <v>103</v>
      </c>
      <c r="D13" s="256">
        <v>282.07510200000002</v>
      </c>
      <c r="E13" s="256">
        <v>702.7360239999997</v>
      </c>
      <c r="F13" s="1">
        <v>658905</v>
      </c>
      <c r="G13" s="256">
        <v>0</v>
      </c>
      <c r="H13" s="256">
        <v>72.052166999999997</v>
      </c>
      <c r="I13" s="257">
        <v>1</v>
      </c>
      <c r="J13" s="258">
        <f t="shared" si="0"/>
        <v>0.32277782097500679</v>
      </c>
      <c r="K13" s="258">
        <f t="shared" si="1"/>
        <v>0.51436417667044065</v>
      </c>
    </row>
    <row r="14" spans="1:25">
      <c r="A14" s="1">
        <v>13</v>
      </c>
      <c r="B14">
        <v>50616.175506</v>
      </c>
      <c r="C14" s="255">
        <v>91</v>
      </c>
      <c r="D14" s="256">
        <v>243.09323599999999</v>
      </c>
      <c r="E14" s="256">
        <v>807.9487409999997</v>
      </c>
      <c r="F14" s="1">
        <v>730816</v>
      </c>
      <c r="G14" s="256">
        <v>0</v>
      </c>
      <c r="H14" s="256">
        <v>25.898647</v>
      </c>
      <c r="I14" s="257">
        <v>1</v>
      </c>
      <c r="J14" s="258">
        <f t="shared" si="0"/>
        <v>0.27817097097014637</v>
      </c>
      <c r="K14" s="258">
        <f t="shared" si="1"/>
        <v>0.46131629049360573</v>
      </c>
    </row>
    <row r="15" spans="1:25">
      <c r="A15" s="1">
        <v>14</v>
      </c>
      <c r="B15">
        <v>50231.629608000003</v>
      </c>
      <c r="C15" s="255">
        <v>90</v>
      </c>
      <c r="D15" s="256">
        <v>194.94237899999999</v>
      </c>
      <c r="E15" s="256">
        <v>817.95682800000122</v>
      </c>
      <c r="F15" s="1">
        <v>722128</v>
      </c>
      <c r="G15" s="256">
        <v>0</v>
      </c>
      <c r="H15" s="256">
        <v>25.209592000000001</v>
      </c>
      <c r="I15" s="257">
        <v>1</v>
      </c>
      <c r="J15" s="258">
        <f t="shared" si="0"/>
        <v>0.22307206791084994</v>
      </c>
      <c r="K15" s="258">
        <f t="shared" si="1"/>
        <v>0.3895165083529219</v>
      </c>
    </row>
    <row r="16" spans="1:25">
      <c r="A16" s="1">
        <v>15</v>
      </c>
      <c r="B16">
        <v>50018.768982000001</v>
      </c>
      <c r="C16" s="255">
        <v>81</v>
      </c>
      <c r="D16" s="256">
        <v>175.65807000000001</v>
      </c>
      <c r="E16" s="256">
        <v>688.08440300000018</v>
      </c>
      <c r="F16" s="1">
        <v>724901</v>
      </c>
      <c r="G16" s="256">
        <v>0</v>
      </c>
      <c r="H16" s="256">
        <v>25.234742000000001</v>
      </c>
      <c r="I16" s="257">
        <v>1</v>
      </c>
      <c r="J16" s="258">
        <f t="shared" si="0"/>
        <v>0.20100508222549615</v>
      </c>
      <c r="K16" s="258">
        <f t="shared" si="1"/>
        <v>0.35858367657441659</v>
      </c>
    </row>
    <row r="17" spans="1:11">
      <c r="A17" s="1">
        <v>16</v>
      </c>
      <c r="B17">
        <v>50515.239564000003</v>
      </c>
      <c r="C17" s="255">
        <v>87</v>
      </c>
      <c r="D17" s="256">
        <v>181.128207</v>
      </c>
      <c r="E17" s="256">
        <v>430.87691100000001</v>
      </c>
      <c r="F17" s="1">
        <v>745212</v>
      </c>
      <c r="G17" s="256">
        <v>0</v>
      </c>
      <c r="H17" s="256">
        <v>25.276928000000002</v>
      </c>
      <c r="I17" s="257">
        <v>1</v>
      </c>
      <c r="J17" s="258">
        <f t="shared" si="0"/>
        <v>0.20726454606606851</v>
      </c>
      <c r="K17" s="258">
        <f t="shared" si="1"/>
        <v>0.36749326181231357</v>
      </c>
    </row>
    <row r="18" spans="1:11">
      <c r="A18" s="1">
        <v>17</v>
      </c>
      <c r="B18">
        <v>50753.992430999999</v>
      </c>
      <c r="C18" s="255">
        <v>106</v>
      </c>
      <c r="D18" s="256">
        <v>176.53406000000001</v>
      </c>
      <c r="E18" s="256">
        <v>139.64161399999981</v>
      </c>
      <c r="F18" s="1">
        <v>746936</v>
      </c>
      <c r="G18" s="256">
        <v>0</v>
      </c>
      <c r="H18" s="256">
        <v>21.945053000000001</v>
      </c>
      <c r="I18" s="257">
        <v>1</v>
      </c>
      <c r="J18" s="258">
        <f t="shared" si="0"/>
        <v>0.20200747535197597</v>
      </c>
      <c r="K18" s="258">
        <f t="shared" si="1"/>
        <v>0.3600178135074773</v>
      </c>
    </row>
    <row r="19" spans="1:11">
      <c r="A19" s="1">
        <v>18</v>
      </c>
      <c r="B19">
        <v>51623.234986000003</v>
      </c>
      <c r="C19" s="255">
        <v>132</v>
      </c>
      <c r="D19" s="256">
        <v>157.951392</v>
      </c>
      <c r="E19" s="256">
        <v>7.4265289999999906</v>
      </c>
      <c r="F19" s="1">
        <v>738848</v>
      </c>
      <c r="G19" s="256">
        <v>0</v>
      </c>
      <c r="H19" s="256">
        <v>202.65958499999999</v>
      </c>
      <c r="I19" s="257">
        <v>1</v>
      </c>
      <c r="J19" s="258">
        <f t="shared" si="0"/>
        <v>0.18074337567634424</v>
      </c>
      <c r="K19" s="258">
        <f t="shared" si="1"/>
        <v>0.3289779068863854</v>
      </c>
    </row>
    <row r="20" spans="1:11">
      <c r="A20" s="1">
        <v>19</v>
      </c>
      <c r="B20">
        <v>54969.939026</v>
      </c>
      <c r="C20" s="255">
        <v>153</v>
      </c>
      <c r="D20" s="256">
        <v>178.78577500000009</v>
      </c>
      <c r="E20" s="256">
        <v>3.8817999999999998E-2</v>
      </c>
      <c r="F20" s="1">
        <v>734950</v>
      </c>
      <c r="G20" s="256">
        <v>0.100464</v>
      </c>
      <c r="H20" s="256">
        <v>242.35217399999999</v>
      </c>
      <c r="I20" s="257">
        <v>1</v>
      </c>
      <c r="J20" s="258">
        <f t="shared" si="0"/>
        <v>0.20458410709296801</v>
      </c>
      <c r="K20" s="258">
        <f t="shared" si="1"/>
        <v>0.36369133407085208</v>
      </c>
    </row>
    <row r="21" spans="1:11">
      <c r="A21" s="1">
        <v>20</v>
      </c>
      <c r="B21">
        <v>55011.596862999999</v>
      </c>
      <c r="C21" s="255">
        <v>162</v>
      </c>
      <c r="D21" s="256">
        <v>178.750947</v>
      </c>
      <c r="E21" s="256">
        <v>0</v>
      </c>
      <c r="F21" s="1">
        <v>788450</v>
      </c>
      <c r="G21" s="256">
        <v>141.575952</v>
      </c>
      <c r="H21" s="256">
        <v>134.077539</v>
      </c>
      <c r="I21" s="257">
        <v>1</v>
      </c>
      <c r="J21" s="258">
        <f t="shared" si="0"/>
        <v>0.20454425350124991</v>
      </c>
      <c r="K21" s="258">
        <f t="shared" si="1"/>
        <v>0.36363465548259999</v>
      </c>
    </row>
    <row r="22" spans="1:11">
      <c r="A22" s="1">
        <v>21</v>
      </c>
      <c r="B22">
        <v>55004.447875999998</v>
      </c>
      <c r="C22" s="255">
        <v>168</v>
      </c>
      <c r="D22" s="256">
        <v>192.1523</v>
      </c>
      <c r="E22" s="256">
        <v>0</v>
      </c>
      <c r="F22" s="1">
        <v>796736</v>
      </c>
      <c r="G22" s="256">
        <v>165.064536</v>
      </c>
      <c r="H22" s="256">
        <v>83.601815999999999</v>
      </c>
      <c r="I22" s="257">
        <v>1</v>
      </c>
      <c r="J22" s="258">
        <f t="shared" si="0"/>
        <v>0.21987938761548617</v>
      </c>
      <c r="K22" s="258">
        <f t="shared" si="1"/>
        <v>0.38512247883145734</v>
      </c>
    </row>
    <row r="23" spans="1:11">
      <c r="A23" s="1">
        <v>22</v>
      </c>
      <c r="B23">
        <v>54274.925782999999</v>
      </c>
      <c r="C23" s="255">
        <v>166</v>
      </c>
      <c r="D23" s="256">
        <v>194.59070600000001</v>
      </c>
      <c r="E23" s="256">
        <v>0</v>
      </c>
      <c r="F23" s="1">
        <v>879831</v>
      </c>
      <c r="G23" s="256">
        <v>152.98130399999999</v>
      </c>
      <c r="H23" s="256">
        <v>155.92843400000001</v>
      </c>
      <c r="I23" s="257">
        <v>1</v>
      </c>
      <c r="J23" s="258">
        <f t="shared" si="0"/>
        <v>0.22266964939240963</v>
      </c>
      <c r="K23" s="258">
        <f t="shared" si="1"/>
        <v>0.3889641515611616</v>
      </c>
    </row>
    <row r="24" spans="1:11">
      <c r="A24" s="1">
        <v>23</v>
      </c>
      <c r="B24">
        <v>54645.632141000002</v>
      </c>
      <c r="C24" s="255">
        <v>159</v>
      </c>
      <c r="D24" s="256">
        <v>203.10953099999989</v>
      </c>
      <c r="E24" s="256">
        <v>0</v>
      </c>
      <c r="F24" s="1">
        <v>909288</v>
      </c>
      <c r="G24" s="256">
        <v>90.845495999999997</v>
      </c>
      <c r="H24" s="256">
        <v>148.37006700000001</v>
      </c>
      <c r="I24" s="257">
        <v>1</v>
      </c>
      <c r="J24" s="258">
        <f t="shared" si="0"/>
        <v>0.23241771914855341</v>
      </c>
      <c r="K24" s="258">
        <f t="shared" si="1"/>
        <v>0.40222525916295382</v>
      </c>
    </row>
    <row r="25" spans="1:11">
      <c r="A25" s="1">
        <v>24</v>
      </c>
      <c r="B25">
        <v>55798.045532999997</v>
      </c>
      <c r="C25" s="255">
        <v>144</v>
      </c>
      <c r="D25" s="256">
        <v>194.87675300000001</v>
      </c>
      <c r="E25" s="256">
        <v>0</v>
      </c>
      <c r="F25" s="1">
        <v>884275</v>
      </c>
      <c r="G25" s="256">
        <v>0</v>
      </c>
      <c r="H25" s="256">
        <v>139.290797</v>
      </c>
      <c r="I25" s="257">
        <v>1</v>
      </c>
      <c r="J25" s="258">
        <f t="shared" si="0"/>
        <v>0.22299697224615245</v>
      </c>
      <c r="K25" s="258">
        <f t="shared" si="1"/>
        <v>0.3894134649831778</v>
      </c>
    </row>
    <row r="26" spans="1:11">
      <c r="A26" s="1">
        <v>25</v>
      </c>
      <c r="B26">
        <v>54536.613158</v>
      </c>
      <c r="C26" s="255">
        <v>135</v>
      </c>
      <c r="D26" s="256">
        <v>238.24522899999999</v>
      </c>
      <c r="E26" s="256">
        <v>0</v>
      </c>
      <c r="F26" s="1">
        <v>884148</v>
      </c>
      <c r="G26" s="256">
        <v>0</v>
      </c>
      <c r="H26" s="256">
        <v>26.749700000000001</v>
      </c>
      <c r="I26" s="257">
        <v>1</v>
      </c>
      <c r="J26" s="258">
        <f t="shared" si="0"/>
        <v>0.27262340890445375</v>
      </c>
      <c r="K26" s="258">
        <f t="shared" si="1"/>
        <v>0.45441561240485479</v>
      </c>
    </row>
    <row r="27" spans="1:11">
      <c r="A27" s="1">
        <v>26</v>
      </c>
      <c r="B27">
        <v>52873.772064999997</v>
      </c>
      <c r="C27" s="255">
        <v>127</v>
      </c>
      <c r="D27" s="256">
        <v>309.21009400000003</v>
      </c>
      <c r="E27" s="256">
        <v>0</v>
      </c>
      <c r="F27" s="1">
        <v>728420</v>
      </c>
      <c r="G27" s="256">
        <v>0</v>
      </c>
      <c r="H27" s="256">
        <v>24.539898999999998</v>
      </c>
      <c r="I27" s="257">
        <v>1</v>
      </c>
      <c r="J27" s="258">
        <f t="shared" si="0"/>
        <v>0.35382832322718449</v>
      </c>
      <c r="K27" s="258">
        <f t="shared" si="1"/>
        <v>0.54890670423381782</v>
      </c>
    </row>
    <row r="28" spans="1:11">
      <c r="A28" s="1">
        <v>27</v>
      </c>
      <c r="B28">
        <v>52902.441010000002</v>
      </c>
      <c r="C28" s="255">
        <v>117</v>
      </c>
      <c r="D28" s="256">
        <v>321.81780800000001</v>
      </c>
      <c r="E28" s="256">
        <v>0</v>
      </c>
      <c r="F28" s="1">
        <v>593986</v>
      </c>
      <c r="G28" s="256">
        <v>0</v>
      </c>
      <c r="H28" s="256">
        <v>25.433679000000001</v>
      </c>
      <c r="I28" s="257">
        <v>1</v>
      </c>
      <c r="J28" s="258">
        <f t="shared" si="0"/>
        <v>0.36825529825455178</v>
      </c>
      <c r="K28" s="258">
        <f t="shared" si="1"/>
        <v>0.56434098230730612</v>
      </c>
    </row>
    <row r="29" spans="1:11">
      <c r="A29" s="1">
        <v>28</v>
      </c>
      <c r="B29">
        <v>52741.250122999998</v>
      </c>
      <c r="C29" s="255">
        <v>123</v>
      </c>
      <c r="D29" s="256">
        <v>355.32883600000002</v>
      </c>
      <c r="E29" s="256">
        <v>0</v>
      </c>
      <c r="F29" s="1">
        <v>477096</v>
      </c>
      <c r="G29" s="256">
        <v>0</v>
      </c>
      <c r="H29" s="256">
        <v>24.202573000000001</v>
      </c>
      <c r="I29" s="257">
        <v>1</v>
      </c>
      <c r="J29" s="258">
        <f t="shared" si="0"/>
        <v>0.40660188226632477</v>
      </c>
      <c r="K29" s="258">
        <f t="shared" si="1"/>
        <v>0.60359731216592616</v>
      </c>
    </row>
    <row r="30" spans="1:11">
      <c r="A30" s="1">
        <v>29</v>
      </c>
      <c r="B30">
        <v>52821.256775999987</v>
      </c>
      <c r="C30" s="255">
        <v>121</v>
      </c>
      <c r="D30" s="256">
        <v>348.005832</v>
      </c>
      <c r="E30" s="256">
        <v>0</v>
      </c>
      <c r="F30" s="1">
        <v>538387</v>
      </c>
      <c r="G30" s="256">
        <v>0</v>
      </c>
      <c r="H30" s="256">
        <v>24.721696999999999</v>
      </c>
      <c r="I30" s="257">
        <v>1</v>
      </c>
      <c r="J30" s="258">
        <f t="shared" si="0"/>
        <v>0.3982221874355798</v>
      </c>
      <c r="K30" s="258">
        <f t="shared" si="1"/>
        <v>0.59523015169986171</v>
      </c>
    </row>
    <row r="31" spans="1:11">
      <c r="A31" s="1">
        <v>30</v>
      </c>
      <c r="B31">
        <v>54104.290008999997</v>
      </c>
      <c r="C31" s="255">
        <v>121</v>
      </c>
      <c r="D31" s="256">
        <v>370.69615700000003</v>
      </c>
      <c r="E31" s="256">
        <v>0</v>
      </c>
      <c r="F31" s="1">
        <v>885933</v>
      </c>
      <c r="G31" s="256">
        <v>0</v>
      </c>
      <c r="H31" s="256">
        <v>8.5530550000000005</v>
      </c>
      <c r="I31" s="257">
        <v>1</v>
      </c>
      <c r="J31" s="258">
        <f t="shared" si="0"/>
        <v>0.42418666855704629</v>
      </c>
      <c r="K31" s="258">
        <f t="shared" si="1"/>
        <v>0.62078883722333877</v>
      </c>
    </row>
    <row r="32" spans="1:11">
      <c r="A32" s="1">
        <v>31</v>
      </c>
      <c r="B32">
        <v>55752.246765000004</v>
      </c>
      <c r="C32" s="255">
        <v>130</v>
      </c>
      <c r="D32" s="256">
        <v>332.03196000000003</v>
      </c>
      <c r="E32" s="256">
        <v>0</v>
      </c>
      <c r="F32" s="1">
        <v>1021229</v>
      </c>
      <c r="G32" s="256">
        <v>0</v>
      </c>
      <c r="H32" s="256">
        <v>18.874994000000001</v>
      </c>
      <c r="I32" s="257">
        <v>1</v>
      </c>
      <c r="J32" s="258">
        <f t="shared" si="0"/>
        <v>0.37994332638001005</v>
      </c>
      <c r="K32" s="258">
        <f t="shared" si="1"/>
        <v>0.57657253175860235</v>
      </c>
    </row>
    <row r="33" spans="1:11">
      <c r="A33" s="1">
        <v>32</v>
      </c>
      <c r="B33">
        <v>57802.00995</v>
      </c>
      <c r="C33" s="255">
        <v>133</v>
      </c>
      <c r="D33" s="256">
        <v>300.50567899999999</v>
      </c>
      <c r="E33" s="256">
        <v>0.52501900000000046</v>
      </c>
      <c r="F33" s="1">
        <v>1113071</v>
      </c>
      <c r="G33" s="256">
        <v>0</v>
      </c>
      <c r="H33" s="256">
        <v>19.175124</v>
      </c>
      <c r="I33" s="257">
        <v>1</v>
      </c>
      <c r="J33" s="258">
        <f t="shared" si="0"/>
        <v>0.34386788330660556</v>
      </c>
      <c r="K33" s="258">
        <f t="shared" si="1"/>
        <v>0.53802718806598804</v>
      </c>
    </row>
    <row r="34" spans="1:11">
      <c r="A34" s="1">
        <v>33</v>
      </c>
      <c r="B34">
        <v>61183.242857999998</v>
      </c>
      <c r="C34" s="255">
        <v>140</v>
      </c>
      <c r="D34" s="256">
        <v>277.36639300000002</v>
      </c>
      <c r="E34" s="256">
        <v>47.743453999999943</v>
      </c>
      <c r="F34" s="1">
        <v>992766</v>
      </c>
      <c r="G34" s="256">
        <v>101.09937600000001</v>
      </c>
      <c r="H34" s="256">
        <v>19.300623999999999</v>
      </c>
      <c r="I34" s="257">
        <v>1</v>
      </c>
      <c r="J34" s="258">
        <f t="shared" si="0"/>
        <v>0.31738965725602175</v>
      </c>
      <c r="K34" s="258">
        <f t="shared" si="1"/>
        <v>0.5081777031070257</v>
      </c>
    </row>
    <row r="35" spans="1:11">
      <c r="A35" s="1">
        <v>34</v>
      </c>
      <c r="B35">
        <v>67478.207276000001</v>
      </c>
      <c r="C35" s="255">
        <v>129</v>
      </c>
      <c r="D35" s="256">
        <v>302.85187600000012</v>
      </c>
      <c r="E35" s="256">
        <v>205.042295</v>
      </c>
      <c r="F35" s="1">
        <v>879886</v>
      </c>
      <c r="G35" s="256">
        <v>119.289744</v>
      </c>
      <c r="H35" s="256">
        <v>26.122122999999998</v>
      </c>
      <c r="I35" s="257">
        <v>1</v>
      </c>
      <c r="J35" s="258">
        <f t="shared" si="0"/>
        <v>0.34655263055961955</v>
      </c>
      <c r="K35" s="258">
        <f t="shared" si="1"/>
        <v>0.54097798224087512</v>
      </c>
    </row>
    <row r="36" spans="1:11">
      <c r="A36" s="1">
        <v>35</v>
      </c>
      <c r="B36">
        <v>69074.743774000002</v>
      </c>
      <c r="C36" s="255">
        <v>117</v>
      </c>
      <c r="D36" s="256">
        <v>301.65194200000002</v>
      </c>
      <c r="E36" s="256">
        <v>416.64490599999988</v>
      </c>
      <c r="F36" s="1">
        <v>857014</v>
      </c>
      <c r="G36" s="256">
        <v>97.848408000000006</v>
      </c>
      <c r="H36" s="256">
        <v>53.761029000000001</v>
      </c>
      <c r="I36" s="257">
        <v>1</v>
      </c>
      <c r="J36" s="258">
        <f t="shared" si="0"/>
        <v>0.34517954913879334</v>
      </c>
      <c r="K36" s="258">
        <f t="shared" si="1"/>
        <v>0.53947053588155736</v>
      </c>
    </row>
    <row r="37" spans="1:11">
      <c r="A37" s="1">
        <v>36</v>
      </c>
      <c r="B37">
        <v>69306.054443000001</v>
      </c>
      <c r="C37" s="255">
        <v>105</v>
      </c>
      <c r="D37" s="256">
        <v>301.7045720000001</v>
      </c>
      <c r="E37" s="256">
        <v>550.03927599999975</v>
      </c>
      <c r="F37" s="1">
        <v>823490</v>
      </c>
      <c r="G37" s="256">
        <v>6.8979119999999998</v>
      </c>
      <c r="H37" s="256">
        <v>101.454235</v>
      </c>
      <c r="I37" s="257">
        <v>1</v>
      </c>
      <c r="J37" s="258">
        <f t="shared" si="0"/>
        <v>0.34523977351378243</v>
      </c>
      <c r="K37" s="258">
        <f t="shared" si="1"/>
        <v>0.53953672821314003</v>
      </c>
    </row>
    <row r="38" spans="1:11">
      <c r="A38" s="1">
        <v>37</v>
      </c>
      <c r="B38">
        <v>65576.671264000004</v>
      </c>
      <c r="C38" s="255">
        <v>92</v>
      </c>
      <c r="D38" s="256">
        <v>314.45739999999989</v>
      </c>
      <c r="E38" s="256">
        <v>625.32372400000031</v>
      </c>
      <c r="F38" s="1">
        <v>814821</v>
      </c>
      <c r="G38" s="256">
        <v>0</v>
      </c>
      <c r="H38" s="256">
        <v>22.356192</v>
      </c>
      <c r="I38" s="257">
        <v>1</v>
      </c>
      <c r="J38" s="258">
        <f t="shared" si="0"/>
        <v>0.35983280212184793</v>
      </c>
      <c r="K38" s="258">
        <f t="shared" si="1"/>
        <v>0.55537634858446061</v>
      </c>
    </row>
    <row r="39" spans="1:11">
      <c r="A39" s="1">
        <v>38</v>
      </c>
      <c r="B39">
        <v>63957.382325000013</v>
      </c>
      <c r="C39" s="255">
        <v>92</v>
      </c>
      <c r="D39" s="256">
        <v>303.22988400000008</v>
      </c>
      <c r="E39" s="256">
        <v>625.84268199999929</v>
      </c>
      <c r="F39" s="1">
        <v>795999</v>
      </c>
      <c r="G39" s="256">
        <v>0</v>
      </c>
      <c r="H39" s="256">
        <v>19.645842999999999</v>
      </c>
      <c r="I39" s="257">
        <v>1</v>
      </c>
      <c r="J39" s="258">
        <f t="shared" si="0"/>
        <v>0.34698518415150337</v>
      </c>
      <c r="K39" s="258">
        <f t="shared" si="1"/>
        <v>0.54145212809781906</v>
      </c>
    </row>
    <row r="40" spans="1:11">
      <c r="A40" s="1">
        <v>39</v>
      </c>
      <c r="B40">
        <v>66135.717529999994</v>
      </c>
      <c r="C40" s="255">
        <v>92</v>
      </c>
      <c r="D40" s="256">
        <v>328.33407199999999</v>
      </c>
      <c r="E40" s="256">
        <v>515.09915100000046</v>
      </c>
      <c r="F40" s="1">
        <v>809763</v>
      </c>
      <c r="G40" s="256">
        <v>0</v>
      </c>
      <c r="H40" s="256">
        <v>19.417567999999999</v>
      </c>
      <c r="I40" s="257">
        <v>1</v>
      </c>
      <c r="J40" s="258">
        <f t="shared" si="0"/>
        <v>0.37571184255748663</v>
      </c>
      <c r="K40" s="258">
        <f t="shared" si="1"/>
        <v>0.57217193078201178</v>
      </c>
    </row>
    <row r="41" spans="1:11">
      <c r="A41" s="1">
        <v>40</v>
      </c>
      <c r="B41">
        <v>65856.549071999994</v>
      </c>
      <c r="C41" s="255">
        <v>92</v>
      </c>
      <c r="D41" s="256">
        <v>330.40000399999991</v>
      </c>
      <c r="E41" s="256">
        <v>297.94750500000038</v>
      </c>
      <c r="F41" s="1">
        <v>813954</v>
      </c>
      <c r="G41" s="256">
        <v>0</v>
      </c>
      <c r="H41" s="256">
        <v>18.934891</v>
      </c>
      <c r="I41" s="257">
        <v>1</v>
      </c>
      <c r="J41" s="258">
        <f t="shared" si="0"/>
        <v>0.37807588328463493</v>
      </c>
      <c r="K41" s="258">
        <f t="shared" si="1"/>
        <v>0.57463429162335189</v>
      </c>
    </row>
    <row r="42" spans="1:11">
      <c r="A42" s="1">
        <v>41</v>
      </c>
      <c r="B42">
        <v>65706.163329000003</v>
      </c>
      <c r="C42" s="255">
        <v>94</v>
      </c>
      <c r="D42" s="256">
        <v>352.95816899999988</v>
      </c>
      <c r="E42" s="256">
        <v>102.04656800000009</v>
      </c>
      <c r="F42" s="1">
        <v>829157</v>
      </c>
      <c r="G42" s="256">
        <v>0</v>
      </c>
      <c r="H42" s="256">
        <v>14.146910999999999</v>
      </c>
      <c r="I42" s="257">
        <v>1</v>
      </c>
      <c r="J42" s="258">
        <f t="shared" si="0"/>
        <v>0.4038891340546184</v>
      </c>
      <c r="K42" s="258">
        <f t="shared" si="1"/>
        <v>0.6009011823375956</v>
      </c>
    </row>
    <row r="43" spans="1:11">
      <c r="A43" s="1">
        <v>42</v>
      </c>
      <c r="B43">
        <v>66239.932432999994</v>
      </c>
      <c r="C43" s="255">
        <v>112</v>
      </c>
      <c r="D43" s="256">
        <v>380.69236999999998</v>
      </c>
      <c r="E43" s="256">
        <v>4.5865049999999954</v>
      </c>
      <c r="F43" s="1">
        <v>804261</v>
      </c>
      <c r="G43" s="256">
        <v>0</v>
      </c>
      <c r="H43" s="256">
        <v>20.96725</v>
      </c>
      <c r="I43" s="257">
        <v>1</v>
      </c>
      <c r="J43" s="258">
        <f t="shared" si="0"/>
        <v>0.43562530963973928</v>
      </c>
      <c r="K43" s="258">
        <f t="shared" si="1"/>
        <v>0.63171280490560677</v>
      </c>
    </row>
    <row r="44" spans="1:11">
      <c r="A44" s="1">
        <v>43</v>
      </c>
      <c r="B44">
        <v>66484.099791999994</v>
      </c>
      <c r="C44" s="255">
        <v>134</v>
      </c>
      <c r="D44" s="256">
        <v>373.20889799999998</v>
      </c>
      <c r="E44" s="256">
        <v>4.7141000000000002E-2</v>
      </c>
      <c r="F44" s="1">
        <v>811601</v>
      </c>
      <c r="G44" s="256">
        <v>0</v>
      </c>
      <c r="H44" s="256">
        <v>220.77086299999999</v>
      </c>
      <c r="I44" s="257">
        <v>1</v>
      </c>
      <c r="J44" s="258">
        <f t="shared" si="0"/>
        <v>0.42706199168519154</v>
      </c>
      <c r="K44" s="258">
        <f t="shared" si="1"/>
        <v>0.62355367066747891</v>
      </c>
    </row>
    <row r="45" spans="1:11">
      <c r="A45" s="1">
        <v>44</v>
      </c>
      <c r="B45">
        <v>65311.994444000004</v>
      </c>
      <c r="C45" s="255">
        <v>152</v>
      </c>
      <c r="D45" s="256">
        <v>391.14879999999999</v>
      </c>
      <c r="E45" s="256">
        <v>0</v>
      </c>
      <c r="F45" s="1">
        <v>833342</v>
      </c>
      <c r="G45" s="256">
        <v>0</v>
      </c>
      <c r="H45" s="256">
        <v>264.050749</v>
      </c>
      <c r="I45" s="257">
        <v>1</v>
      </c>
      <c r="J45" s="258">
        <f t="shared" si="0"/>
        <v>0.44759057586368872</v>
      </c>
      <c r="K45" s="258">
        <f t="shared" si="1"/>
        <v>0.64292842129691041</v>
      </c>
    </row>
    <row r="46" spans="1:11">
      <c r="A46" s="1">
        <v>45</v>
      </c>
      <c r="B46">
        <v>63432.820374000003</v>
      </c>
      <c r="C46" s="255">
        <v>153</v>
      </c>
      <c r="D46" s="256">
        <v>392.0717239999999</v>
      </c>
      <c r="E46" s="256">
        <v>0</v>
      </c>
      <c r="F46" s="1">
        <v>861295</v>
      </c>
      <c r="G46" s="256">
        <v>89.868576000000004</v>
      </c>
      <c r="H46" s="256">
        <v>211.945369</v>
      </c>
      <c r="I46" s="257">
        <v>1</v>
      </c>
      <c r="J46" s="258">
        <f t="shared" si="0"/>
        <v>0.4486466754468611</v>
      </c>
      <c r="K46" s="258">
        <f t="shared" si="1"/>
        <v>0.64390817872170347</v>
      </c>
    </row>
    <row r="47" spans="1:11">
      <c r="A47" s="1">
        <v>46</v>
      </c>
      <c r="B47">
        <v>61669.324341</v>
      </c>
      <c r="C47" s="255">
        <v>160</v>
      </c>
      <c r="D47" s="256">
        <v>356.15836899999988</v>
      </c>
      <c r="E47" s="256">
        <v>0</v>
      </c>
      <c r="F47" s="1">
        <v>941845</v>
      </c>
      <c r="G47" s="256">
        <v>127.459248</v>
      </c>
      <c r="H47" s="256">
        <v>166.65652499999999</v>
      </c>
      <c r="I47" s="257">
        <v>1</v>
      </c>
      <c r="J47" s="258">
        <f t="shared" si="0"/>
        <v>0.4075511147659972</v>
      </c>
      <c r="K47" s="258">
        <f t="shared" si="1"/>
        <v>0.60453791109716015</v>
      </c>
    </row>
    <row r="48" spans="1:11">
      <c r="A48" s="1">
        <v>47</v>
      </c>
      <c r="B48">
        <v>61063.727113000001</v>
      </c>
      <c r="C48" s="255">
        <v>156</v>
      </c>
      <c r="D48" s="256">
        <v>369.21553100000011</v>
      </c>
      <c r="E48" s="256">
        <v>0</v>
      </c>
      <c r="F48" s="1">
        <v>991756</v>
      </c>
      <c r="G48" s="256">
        <v>93.773736</v>
      </c>
      <c r="H48" s="256">
        <v>151.262632</v>
      </c>
      <c r="I48" s="257">
        <v>1</v>
      </c>
      <c r="J48" s="258">
        <f t="shared" si="0"/>
        <v>0.42249239199534211</v>
      </c>
      <c r="K48" s="258">
        <f t="shared" si="1"/>
        <v>0.61915366592200471</v>
      </c>
    </row>
    <row r="49" spans="1:11">
      <c r="A49" s="1">
        <v>48</v>
      </c>
      <c r="B49">
        <v>61801.649049</v>
      </c>
      <c r="C49" s="255">
        <v>146</v>
      </c>
      <c r="D49" s="256">
        <v>391.82352600000002</v>
      </c>
      <c r="E49" s="256">
        <v>0</v>
      </c>
      <c r="F49" s="1">
        <v>1009426</v>
      </c>
      <c r="G49" s="256">
        <v>0</v>
      </c>
      <c r="H49" s="256">
        <v>164.79723300000001</v>
      </c>
      <c r="I49" s="257">
        <v>1</v>
      </c>
      <c r="J49" s="258">
        <f t="shared" si="0"/>
        <v>0.44836266310744405</v>
      </c>
      <c r="K49" s="258">
        <f t="shared" si="1"/>
        <v>0.64364485737106347</v>
      </c>
    </row>
    <row r="50" spans="1:11">
      <c r="A50" s="1">
        <v>49</v>
      </c>
      <c r="B50">
        <v>61199.481139000003</v>
      </c>
      <c r="C50" s="255">
        <v>140</v>
      </c>
      <c r="D50" s="256">
        <v>409.14984700000002</v>
      </c>
      <c r="E50" s="256">
        <v>0</v>
      </c>
      <c r="F50" s="1">
        <v>865871</v>
      </c>
      <c r="G50" s="256">
        <v>0</v>
      </c>
      <c r="H50" s="256">
        <v>25.924102000000001</v>
      </c>
      <c r="I50" s="257">
        <v>1</v>
      </c>
      <c r="J50" s="258">
        <f t="shared" si="0"/>
        <v>0.4681891281099933</v>
      </c>
      <c r="K50" s="258">
        <f t="shared" si="1"/>
        <v>0.66174765735643581</v>
      </c>
    </row>
    <row r="51" spans="1:11">
      <c r="A51" s="1">
        <v>50</v>
      </c>
      <c r="B51">
        <v>58134.590638000001</v>
      </c>
      <c r="C51" s="255">
        <v>127</v>
      </c>
      <c r="D51" s="256">
        <v>436.56644200000022</v>
      </c>
      <c r="E51" s="256">
        <v>0</v>
      </c>
      <c r="F51" s="1">
        <v>751077</v>
      </c>
      <c r="G51" s="256">
        <v>0</v>
      </c>
      <c r="H51" s="256">
        <v>25.059096</v>
      </c>
      <c r="I51" s="257">
        <v>1</v>
      </c>
      <c r="J51" s="258">
        <f t="shared" si="0"/>
        <v>0.4995618679580297</v>
      </c>
      <c r="K51" s="258">
        <f t="shared" si="1"/>
        <v>0.68927995249133867</v>
      </c>
    </row>
    <row r="52" spans="1:11">
      <c r="A52" s="1">
        <v>51</v>
      </c>
      <c r="B52">
        <v>57488.742279999999</v>
      </c>
      <c r="C52" s="255">
        <v>126</v>
      </c>
      <c r="D52" s="256">
        <v>431.17739300000011</v>
      </c>
      <c r="E52" s="256">
        <v>0</v>
      </c>
      <c r="F52" s="1">
        <v>597532</v>
      </c>
      <c r="G52" s="256">
        <v>0</v>
      </c>
      <c r="H52" s="256">
        <v>25.135622000000001</v>
      </c>
      <c r="I52" s="257">
        <v>1</v>
      </c>
      <c r="J52" s="258">
        <f t="shared" si="0"/>
        <v>0.49339519290938405</v>
      </c>
      <c r="K52" s="258">
        <f t="shared" si="1"/>
        <v>0.68397216582791498</v>
      </c>
    </row>
    <row r="53" spans="1:11">
      <c r="A53" s="1">
        <v>52</v>
      </c>
      <c r="B53">
        <v>57601.908171000003</v>
      </c>
      <c r="C53" s="255">
        <v>122</v>
      </c>
      <c r="D53" s="256">
        <v>434.64828499999999</v>
      </c>
      <c r="E53" s="256">
        <v>0</v>
      </c>
      <c r="F53" s="1">
        <v>505553</v>
      </c>
      <c r="G53" s="256">
        <v>0</v>
      </c>
      <c r="H53" s="256">
        <v>25.23338</v>
      </c>
      <c r="I53" s="257">
        <v>1</v>
      </c>
      <c r="J53" s="258">
        <f t="shared" si="0"/>
        <v>0.49736692578710379</v>
      </c>
      <c r="K53" s="258">
        <f t="shared" si="1"/>
        <v>0.68739642341406149</v>
      </c>
    </row>
    <row r="54" spans="1:11">
      <c r="A54" s="1">
        <v>53</v>
      </c>
      <c r="B54">
        <v>57680.162810000002</v>
      </c>
      <c r="C54" s="255">
        <v>123</v>
      </c>
      <c r="D54" s="256">
        <v>451.72978899999998</v>
      </c>
      <c r="E54" s="256">
        <v>0</v>
      </c>
      <c r="F54" s="1">
        <v>538888</v>
      </c>
      <c r="G54" s="256">
        <v>0</v>
      </c>
      <c r="H54" s="256">
        <v>24.633506000000001</v>
      </c>
      <c r="I54" s="257">
        <v>1</v>
      </c>
      <c r="J54" s="258">
        <f t="shared" si="0"/>
        <v>0.51691324731992683</v>
      </c>
      <c r="K54" s="258">
        <f t="shared" si="1"/>
        <v>0.70395157029601341</v>
      </c>
    </row>
    <row r="55" spans="1:11">
      <c r="A55" s="1">
        <v>54</v>
      </c>
      <c r="B55">
        <v>59054.853973999998</v>
      </c>
      <c r="C55" s="255">
        <v>124</v>
      </c>
      <c r="D55" s="256">
        <v>408.91307400000011</v>
      </c>
      <c r="E55" s="256">
        <v>0</v>
      </c>
      <c r="F55" s="1">
        <v>884804</v>
      </c>
      <c r="G55" s="256">
        <v>0</v>
      </c>
      <c r="H55" s="256">
        <v>15.024424</v>
      </c>
      <c r="I55" s="257">
        <v>1</v>
      </c>
      <c r="J55" s="258">
        <f t="shared" si="0"/>
        <v>0.46791818936898494</v>
      </c>
      <c r="K55" s="258">
        <f t="shared" si="1"/>
        <v>0.66150403492135801</v>
      </c>
    </row>
    <row r="56" spans="1:11">
      <c r="A56" s="1">
        <v>55</v>
      </c>
      <c r="B56">
        <v>61049.648651000003</v>
      </c>
      <c r="C56" s="255">
        <v>134</v>
      </c>
      <c r="D56" s="256">
        <v>379.85737399999999</v>
      </c>
      <c r="E56" s="256">
        <v>0</v>
      </c>
      <c r="F56" s="1">
        <v>1030937</v>
      </c>
      <c r="G56" s="256">
        <v>0</v>
      </c>
      <c r="H56" s="256">
        <v>25.197385000000001</v>
      </c>
      <c r="I56" s="257">
        <v>1</v>
      </c>
      <c r="J56" s="258">
        <f t="shared" si="0"/>
        <v>0.43466982584307706</v>
      </c>
      <c r="K56" s="258">
        <f t="shared" si="1"/>
        <v>0.63080794763632531</v>
      </c>
    </row>
    <row r="57" spans="1:11">
      <c r="A57" s="1">
        <v>56</v>
      </c>
      <c r="B57">
        <v>63400.700683000003</v>
      </c>
      <c r="C57" s="255">
        <v>144</v>
      </c>
      <c r="D57" s="256">
        <v>334.33556900000002</v>
      </c>
      <c r="E57" s="256">
        <v>1.4096600000000019</v>
      </c>
      <c r="F57" s="1">
        <v>1041807</v>
      </c>
      <c r="G57" s="256">
        <v>0</v>
      </c>
      <c r="H57" s="256">
        <v>23.166637999999999</v>
      </c>
      <c r="I57" s="257">
        <v>1</v>
      </c>
      <c r="J57" s="258">
        <f t="shared" si="0"/>
        <v>0.38257934029306506</v>
      </c>
      <c r="K57" s="258">
        <f t="shared" si="1"/>
        <v>0.57929821898664924</v>
      </c>
    </row>
    <row r="58" spans="1:11">
      <c r="A58" s="1">
        <v>57</v>
      </c>
      <c r="B58">
        <v>65532.964232999999</v>
      </c>
      <c r="C58" s="255">
        <v>153</v>
      </c>
      <c r="D58" s="256">
        <v>318.31988699999999</v>
      </c>
      <c r="E58" s="256">
        <v>97.909613000000036</v>
      </c>
      <c r="F58" s="1">
        <v>1016900</v>
      </c>
      <c r="G58" s="256">
        <v>0</v>
      </c>
      <c r="H58" s="256">
        <v>23.989801</v>
      </c>
      <c r="I58" s="257">
        <v>1</v>
      </c>
      <c r="J58" s="258">
        <f t="shared" si="0"/>
        <v>0.36425263616095543</v>
      </c>
      <c r="K58" s="258">
        <f t="shared" si="1"/>
        <v>0.5600966022770002</v>
      </c>
    </row>
    <row r="59" spans="1:11">
      <c r="A59" s="1">
        <v>58</v>
      </c>
      <c r="B59">
        <v>70443.99929800001</v>
      </c>
      <c r="C59" s="255">
        <v>127</v>
      </c>
      <c r="D59" s="256">
        <v>322.52897800000011</v>
      </c>
      <c r="E59" s="256">
        <v>393.80541900000048</v>
      </c>
      <c r="F59" s="1">
        <v>858611</v>
      </c>
      <c r="G59" s="256">
        <v>79.382856000000004</v>
      </c>
      <c r="H59" s="256">
        <v>118.26230700000001</v>
      </c>
      <c r="I59" s="257">
        <v>1</v>
      </c>
      <c r="J59" s="258">
        <f t="shared" si="0"/>
        <v>0.36906908827471041</v>
      </c>
      <c r="K59" s="258">
        <f t="shared" si="1"/>
        <v>0.56520041577124625</v>
      </c>
    </row>
    <row r="60" spans="1:11">
      <c r="A60" s="1">
        <v>59</v>
      </c>
      <c r="B60">
        <v>70544.401916999996</v>
      </c>
      <c r="C60" s="255">
        <v>101</v>
      </c>
      <c r="D60" s="256">
        <v>298.93532499999992</v>
      </c>
      <c r="E60" s="256">
        <v>720.37143800000115</v>
      </c>
      <c r="F60" s="1">
        <v>794826</v>
      </c>
      <c r="G60" s="256">
        <v>99.153096000000005</v>
      </c>
      <c r="H60" s="256">
        <v>56.987195999999997</v>
      </c>
      <c r="I60" s="257">
        <v>1</v>
      </c>
      <c r="J60" s="258">
        <f t="shared" si="0"/>
        <v>0.34207093122297427</v>
      </c>
      <c r="K60" s="258">
        <f t="shared" si="1"/>
        <v>0.5360445368452631</v>
      </c>
    </row>
    <row r="61" spans="1:11">
      <c r="A61" s="1">
        <v>60</v>
      </c>
      <c r="B61">
        <v>69748.85220400001</v>
      </c>
      <c r="C61" s="255">
        <v>91</v>
      </c>
      <c r="D61" s="256">
        <v>274.25420000000003</v>
      </c>
      <c r="E61" s="256">
        <v>922.83346800000038</v>
      </c>
      <c r="F61" s="1">
        <v>863676</v>
      </c>
      <c r="G61" s="256">
        <v>67.635624000000007</v>
      </c>
      <c r="H61" s="256">
        <v>63.206778</v>
      </c>
      <c r="I61" s="257">
        <v>1</v>
      </c>
      <c r="J61" s="258">
        <f t="shared" si="0"/>
        <v>0.31382838273065206</v>
      </c>
      <c r="K61" s="258">
        <f t="shared" si="1"/>
        <v>0.50405646437668139</v>
      </c>
    </row>
    <row r="62" spans="1:11">
      <c r="A62" s="1">
        <v>61</v>
      </c>
      <c r="B62">
        <v>66380.427245999992</v>
      </c>
      <c r="C62" s="255">
        <v>79</v>
      </c>
      <c r="D62" s="256">
        <v>248.209551</v>
      </c>
      <c r="E62" s="256">
        <v>1001.349257</v>
      </c>
      <c r="F62" s="1">
        <v>787630</v>
      </c>
      <c r="G62" s="256">
        <v>0</v>
      </c>
      <c r="H62" s="256">
        <v>20.712463</v>
      </c>
      <c r="I62" s="257">
        <v>1</v>
      </c>
      <c r="J62" s="258">
        <f t="shared" si="0"/>
        <v>0.28402555719705036</v>
      </c>
      <c r="K62" s="258">
        <f t="shared" si="1"/>
        <v>0.46852354242061589</v>
      </c>
    </row>
    <row r="63" spans="1:11">
      <c r="A63" s="1">
        <v>62</v>
      </c>
      <c r="B63">
        <v>64458.626433999998</v>
      </c>
      <c r="C63" s="255">
        <v>76</v>
      </c>
      <c r="D63" s="256">
        <v>195.17795100000001</v>
      </c>
      <c r="E63" s="256">
        <v>971.94211499999994</v>
      </c>
      <c r="F63" s="1">
        <v>756775</v>
      </c>
      <c r="G63" s="256">
        <v>0</v>
      </c>
      <c r="H63" s="256">
        <v>19.812228000000001</v>
      </c>
      <c r="I63" s="257">
        <v>1</v>
      </c>
      <c r="J63" s="258">
        <f t="shared" si="0"/>
        <v>0.22334163235061649</v>
      </c>
      <c r="K63" s="258">
        <f t="shared" si="1"/>
        <v>0.38988627186008162</v>
      </c>
    </row>
    <row r="64" spans="1:11">
      <c r="A64" s="1">
        <v>63</v>
      </c>
      <c r="B64">
        <v>67164.878998</v>
      </c>
      <c r="C64" s="255">
        <v>77</v>
      </c>
      <c r="D64" s="256">
        <v>206.36056199999999</v>
      </c>
      <c r="E64" s="256">
        <v>832.72217299999886</v>
      </c>
      <c r="F64" s="1">
        <v>778238</v>
      </c>
      <c r="G64" s="256">
        <v>0</v>
      </c>
      <c r="H64" s="256">
        <v>19.692273</v>
      </c>
      <c r="I64" s="257">
        <v>1</v>
      </c>
      <c r="J64" s="258">
        <f t="shared" si="0"/>
        <v>0.23613786564380215</v>
      </c>
      <c r="K64" s="258">
        <f t="shared" si="1"/>
        <v>0.40722143433758878</v>
      </c>
    </row>
    <row r="65" spans="1:11">
      <c r="A65" s="1">
        <v>64</v>
      </c>
      <c r="B65">
        <v>66838.409362999999</v>
      </c>
      <c r="C65" s="255">
        <v>82</v>
      </c>
      <c r="D65" s="256">
        <v>204.990725</v>
      </c>
      <c r="E65" s="256">
        <v>545.43909100000008</v>
      </c>
      <c r="F65" s="1">
        <v>759530</v>
      </c>
      <c r="G65" s="256">
        <v>0</v>
      </c>
      <c r="H65" s="256">
        <v>19.247515</v>
      </c>
      <c r="I65" s="257">
        <v>1</v>
      </c>
      <c r="J65" s="258">
        <f t="shared" si="0"/>
        <v>0.23457036465269751</v>
      </c>
      <c r="K65" s="258">
        <f t="shared" si="1"/>
        <v>0.40512057733045309</v>
      </c>
    </row>
    <row r="66" spans="1:11">
      <c r="A66" s="1">
        <v>65</v>
      </c>
      <c r="B66">
        <v>67470.681580000004</v>
      </c>
      <c r="C66" s="255">
        <v>95</v>
      </c>
      <c r="D66" s="256">
        <v>249.739001</v>
      </c>
      <c r="E66" s="256">
        <v>176.8054350000001</v>
      </c>
      <c r="F66" s="1">
        <v>771723</v>
      </c>
      <c r="G66" s="256">
        <v>0</v>
      </c>
      <c r="H66" s="256">
        <v>22.114062000000001</v>
      </c>
      <c r="I66" s="257">
        <v>1</v>
      </c>
      <c r="J66" s="258">
        <f t="shared" ref="J66:J129" si="2">D66/$L$1</f>
        <v>0.28577570293763482</v>
      </c>
      <c r="K66" s="258">
        <f t="shared" ref="K66:K129" si="3">J66/(1-$K$1*(1-J66))</f>
        <v>0.47066320688902108</v>
      </c>
    </row>
    <row r="67" spans="1:11">
      <c r="A67" s="1">
        <v>66</v>
      </c>
      <c r="B67">
        <v>67809.622558999996</v>
      </c>
      <c r="C67" s="255">
        <v>108</v>
      </c>
      <c r="D67" s="256">
        <v>264.44750599999998</v>
      </c>
      <c r="E67" s="256">
        <v>8.640945999999996</v>
      </c>
      <c r="F67" s="1">
        <v>761523</v>
      </c>
      <c r="G67" s="256">
        <v>0</v>
      </c>
      <c r="H67" s="256">
        <v>22.366229000000001</v>
      </c>
      <c r="I67" s="257">
        <v>1</v>
      </c>
      <c r="J67" s="258">
        <f t="shared" si="2"/>
        <v>0.30260660775708953</v>
      </c>
      <c r="K67" s="258">
        <f t="shared" si="3"/>
        <v>0.49089892396480506</v>
      </c>
    </row>
    <row r="68" spans="1:11">
      <c r="A68" s="1">
        <v>67</v>
      </c>
      <c r="B68">
        <v>68696.023375999997</v>
      </c>
      <c r="C68" s="255">
        <v>133</v>
      </c>
      <c r="D68" s="256">
        <v>326.84501699999998</v>
      </c>
      <c r="E68" s="256">
        <v>4.0322999999999998E-2</v>
      </c>
      <c r="F68" s="1">
        <v>759100</v>
      </c>
      <c r="G68" s="256">
        <v>0</v>
      </c>
      <c r="H68" s="256">
        <v>250.267776</v>
      </c>
      <c r="I68" s="257">
        <v>1</v>
      </c>
      <c r="J68" s="258">
        <f t="shared" si="2"/>
        <v>0.37400792071254502</v>
      </c>
      <c r="K68" s="258">
        <f t="shared" si="3"/>
        <v>0.57039108718229847</v>
      </c>
    </row>
    <row r="69" spans="1:11">
      <c r="A69" s="1">
        <v>68</v>
      </c>
      <c r="B69">
        <v>67381.498657999997</v>
      </c>
      <c r="C69" s="255">
        <v>147</v>
      </c>
      <c r="D69" s="256">
        <v>335.84266700000012</v>
      </c>
      <c r="E69" s="256">
        <v>0</v>
      </c>
      <c r="F69" s="1">
        <v>890963</v>
      </c>
      <c r="G69" s="256">
        <v>0</v>
      </c>
      <c r="H69" s="256">
        <v>202.16564500000001</v>
      </c>
      <c r="I69" s="257">
        <v>1</v>
      </c>
      <c r="J69" s="258">
        <f t="shared" si="2"/>
        <v>0.38430390869696418</v>
      </c>
      <c r="K69" s="258">
        <f t="shared" si="3"/>
        <v>0.5810749881104097</v>
      </c>
    </row>
    <row r="70" spans="1:11">
      <c r="A70" s="1">
        <v>69</v>
      </c>
      <c r="B70">
        <v>65327.866698999998</v>
      </c>
      <c r="C70" s="255">
        <v>153</v>
      </c>
      <c r="D70" s="256">
        <v>357.44964499999998</v>
      </c>
      <c r="E70" s="256">
        <v>0</v>
      </c>
      <c r="F70" s="1">
        <v>926909</v>
      </c>
      <c r="G70" s="256">
        <v>0</v>
      </c>
      <c r="H70" s="256">
        <v>37.852220000000003</v>
      </c>
      <c r="I70" s="257">
        <v>1</v>
      </c>
      <c r="J70" s="258">
        <f t="shared" si="2"/>
        <v>0.40902871860484064</v>
      </c>
      <c r="K70" s="258">
        <f t="shared" si="3"/>
        <v>0.60599918024564103</v>
      </c>
    </row>
    <row r="71" spans="1:11">
      <c r="A71" s="1">
        <v>70</v>
      </c>
      <c r="B71">
        <v>63581.308654</v>
      </c>
      <c r="C71" s="255">
        <v>163</v>
      </c>
      <c r="D71" s="256">
        <v>370.422056</v>
      </c>
      <c r="E71" s="256">
        <v>0</v>
      </c>
      <c r="F71" s="1">
        <v>957578</v>
      </c>
      <c r="G71" s="256">
        <v>26.769624</v>
      </c>
      <c r="H71" s="256">
        <v>38.36365</v>
      </c>
      <c r="I71" s="257">
        <v>1</v>
      </c>
      <c r="J71" s="258">
        <f t="shared" si="2"/>
        <v>0.42387301548068551</v>
      </c>
      <c r="K71" s="258">
        <f t="shared" si="3"/>
        <v>0.62048646249566042</v>
      </c>
    </row>
    <row r="72" spans="1:11">
      <c r="A72" s="1">
        <v>71</v>
      </c>
      <c r="B72">
        <v>62490.600403999997</v>
      </c>
      <c r="C72" s="255">
        <v>158</v>
      </c>
      <c r="D72" s="256">
        <v>362.46574399999997</v>
      </c>
      <c r="E72" s="256">
        <v>0</v>
      </c>
      <c r="F72" s="1">
        <v>982759</v>
      </c>
      <c r="G72" s="256">
        <v>47.954591999999998</v>
      </c>
      <c r="H72" s="256">
        <v>177.35090099999999</v>
      </c>
      <c r="I72" s="257">
        <v>1</v>
      </c>
      <c r="J72" s="258">
        <f t="shared" si="2"/>
        <v>0.41476862791812313</v>
      </c>
      <c r="K72" s="258">
        <f t="shared" si="3"/>
        <v>0.61164240656904945</v>
      </c>
    </row>
    <row r="73" spans="1:11">
      <c r="A73" s="1">
        <v>72</v>
      </c>
      <c r="B73">
        <v>62922.714540000001</v>
      </c>
      <c r="C73" s="255">
        <v>145</v>
      </c>
      <c r="D73" s="256">
        <v>380.90401600000013</v>
      </c>
      <c r="E73" s="256">
        <v>0</v>
      </c>
      <c r="F73" s="1">
        <v>966605</v>
      </c>
      <c r="G73" s="256">
        <v>32.930183999999997</v>
      </c>
      <c r="H73" s="256">
        <v>205.130439</v>
      </c>
      <c r="I73" s="257">
        <v>1</v>
      </c>
      <c r="J73" s="258">
        <f t="shared" si="2"/>
        <v>0.43586749561862842</v>
      </c>
      <c r="K73" s="258">
        <f t="shared" si="3"/>
        <v>0.63194193956262523</v>
      </c>
    </row>
    <row r="74" spans="1:11">
      <c r="A74" s="1">
        <v>73</v>
      </c>
      <c r="B74">
        <v>61719.325865999999</v>
      </c>
      <c r="C74" s="255">
        <v>135</v>
      </c>
      <c r="D74" s="256">
        <v>377.17114299999992</v>
      </c>
      <c r="E74" s="256">
        <v>0</v>
      </c>
      <c r="F74" s="1">
        <v>840770</v>
      </c>
      <c r="G74" s="256">
        <v>0</v>
      </c>
      <c r="H74" s="256">
        <v>20.941037999999999</v>
      </c>
      <c r="I74" s="257">
        <v>1</v>
      </c>
      <c r="J74" s="258">
        <f t="shared" si="2"/>
        <v>0.43159597854968662</v>
      </c>
      <c r="K74" s="258">
        <f t="shared" si="3"/>
        <v>0.62788758373822762</v>
      </c>
    </row>
    <row r="75" spans="1:11">
      <c r="A75" s="1">
        <v>74</v>
      </c>
      <c r="B75">
        <v>58642.293455999999</v>
      </c>
      <c r="C75" s="255">
        <v>132</v>
      </c>
      <c r="D75" s="256">
        <v>393.518168</v>
      </c>
      <c r="E75" s="256">
        <v>0</v>
      </c>
      <c r="F75" s="1">
        <v>708475</v>
      </c>
      <c r="G75" s="256">
        <v>0</v>
      </c>
      <c r="H75" s="256">
        <v>20.028078000000001</v>
      </c>
      <c r="I75" s="257">
        <v>1</v>
      </c>
      <c r="J75" s="258">
        <f t="shared" si="2"/>
        <v>0.45030183763300258</v>
      </c>
      <c r="K75" s="258">
        <f t="shared" si="3"/>
        <v>0.64544041235775196</v>
      </c>
    </row>
    <row r="76" spans="1:11">
      <c r="A76" s="1">
        <v>75</v>
      </c>
      <c r="B76">
        <v>58427.619996000001</v>
      </c>
      <c r="C76" s="255">
        <v>125</v>
      </c>
      <c r="D76" s="256">
        <v>404.25799799999987</v>
      </c>
      <c r="E76" s="256">
        <v>0</v>
      </c>
      <c r="F76" s="1">
        <v>557968</v>
      </c>
      <c r="G76" s="256">
        <v>0</v>
      </c>
      <c r="H76" s="256">
        <v>20.317360999999998</v>
      </c>
      <c r="I76" s="257">
        <v>1</v>
      </c>
      <c r="J76" s="258">
        <f t="shared" si="2"/>
        <v>0.4625913977553347</v>
      </c>
      <c r="K76" s="258">
        <f t="shared" si="3"/>
        <v>0.65669336161955971</v>
      </c>
    </row>
    <row r="77" spans="1:11">
      <c r="A77" s="1">
        <v>76</v>
      </c>
      <c r="B77">
        <v>58059.354065</v>
      </c>
      <c r="C77" s="255">
        <v>116</v>
      </c>
      <c r="D77" s="256">
        <v>427.001756</v>
      </c>
      <c r="E77" s="256">
        <v>0</v>
      </c>
      <c r="F77" s="1">
        <v>449500</v>
      </c>
      <c r="G77" s="256">
        <v>0</v>
      </c>
      <c r="H77" s="256">
        <v>20.403333</v>
      </c>
      <c r="I77" s="257">
        <v>1</v>
      </c>
      <c r="J77" s="258">
        <f t="shared" si="2"/>
        <v>0.48861702212264568</v>
      </c>
      <c r="K77" s="258">
        <f t="shared" si="3"/>
        <v>0.67982504902633323</v>
      </c>
    </row>
    <row r="78" spans="1:11">
      <c r="A78" s="1">
        <v>77</v>
      </c>
      <c r="B78">
        <v>58084.667174000002</v>
      </c>
      <c r="C78" s="255">
        <v>113</v>
      </c>
      <c r="D78" s="256">
        <v>443.79897599999998</v>
      </c>
      <c r="E78" s="256">
        <v>0</v>
      </c>
      <c r="F78" s="1">
        <v>511535</v>
      </c>
      <c r="G78" s="256">
        <v>0</v>
      </c>
      <c r="H78" s="256">
        <v>20.266849000000001</v>
      </c>
      <c r="I78" s="257">
        <v>1</v>
      </c>
      <c r="J78" s="258">
        <f t="shared" si="2"/>
        <v>0.50783803819813678</v>
      </c>
      <c r="K78" s="258">
        <f t="shared" si="3"/>
        <v>0.6963258379506525</v>
      </c>
    </row>
    <row r="79" spans="1:11">
      <c r="A79" s="1">
        <v>78</v>
      </c>
      <c r="B79">
        <v>59314.609069999999</v>
      </c>
      <c r="C79" s="255">
        <v>109</v>
      </c>
      <c r="D79" s="256">
        <v>391.81821100000002</v>
      </c>
      <c r="E79" s="256">
        <v>0</v>
      </c>
      <c r="F79" s="1">
        <v>807141</v>
      </c>
      <c r="G79" s="256">
        <v>0</v>
      </c>
      <c r="H79" s="256">
        <v>9.6006079999999994</v>
      </c>
      <c r="I79" s="257">
        <v>1</v>
      </c>
      <c r="J79" s="258">
        <f t="shared" si="2"/>
        <v>0.44835658116647759</v>
      </c>
      <c r="K79" s="258">
        <f t="shared" si="3"/>
        <v>0.64363921722271711</v>
      </c>
    </row>
    <row r="80" spans="1:11">
      <c r="A80" s="1">
        <v>79</v>
      </c>
      <c r="B80">
        <v>61014.873718000003</v>
      </c>
      <c r="C80" s="255">
        <v>120</v>
      </c>
      <c r="D80" s="256">
        <v>358.32355500000011</v>
      </c>
      <c r="E80" s="256">
        <v>0</v>
      </c>
      <c r="F80" s="1">
        <v>821248</v>
      </c>
      <c r="G80" s="256">
        <v>0</v>
      </c>
      <c r="H80" s="256">
        <v>20.199846000000001</v>
      </c>
      <c r="I80" s="257">
        <v>1</v>
      </c>
      <c r="J80" s="258">
        <f t="shared" si="2"/>
        <v>0.41002873159261688</v>
      </c>
      <c r="K80" s="258">
        <f t="shared" si="3"/>
        <v>0.60698614325594547</v>
      </c>
    </row>
    <row r="81" spans="1:11">
      <c r="A81" s="1">
        <v>80</v>
      </c>
      <c r="B81">
        <v>63352.122192000003</v>
      </c>
      <c r="C81" s="255">
        <v>133</v>
      </c>
      <c r="D81" s="256">
        <v>243.85462400000009</v>
      </c>
      <c r="E81" s="256">
        <v>1.1350730000000011</v>
      </c>
      <c r="F81" s="1">
        <v>815026</v>
      </c>
      <c r="G81" s="256">
        <v>0</v>
      </c>
      <c r="H81" s="256">
        <v>20.607457</v>
      </c>
      <c r="I81" s="257">
        <v>1</v>
      </c>
      <c r="J81" s="258">
        <f t="shared" si="2"/>
        <v>0.27904222531983564</v>
      </c>
      <c r="K81" s="258">
        <f t="shared" si="3"/>
        <v>0.46239371401521306</v>
      </c>
    </row>
    <row r="82" spans="1:11">
      <c r="A82" s="1">
        <v>81</v>
      </c>
      <c r="B82">
        <v>65726.505311000001</v>
      </c>
      <c r="C82" s="255">
        <v>135</v>
      </c>
      <c r="D82" s="256">
        <v>182.96179100000001</v>
      </c>
      <c r="E82" s="256">
        <v>70.676689999999965</v>
      </c>
      <c r="F82" s="1">
        <v>778355</v>
      </c>
      <c r="G82" s="256">
        <v>0</v>
      </c>
      <c r="H82" s="256">
        <v>139.51032799999999</v>
      </c>
      <c r="I82" s="257">
        <v>1</v>
      </c>
      <c r="J82" s="258">
        <f t="shared" si="2"/>
        <v>0.20936271156844113</v>
      </c>
      <c r="K82" s="258">
        <f t="shared" si="3"/>
        <v>0.37045545429695559</v>
      </c>
    </row>
    <row r="83" spans="1:11">
      <c r="A83" s="1">
        <v>82</v>
      </c>
      <c r="B83">
        <v>71025.016358000008</v>
      </c>
      <c r="C83" s="255">
        <v>125</v>
      </c>
      <c r="D83" s="256">
        <v>165.07201900000001</v>
      </c>
      <c r="E83" s="256">
        <v>278.108135</v>
      </c>
      <c r="F83" s="1">
        <v>743652</v>
      </c>
      <c r="G83" s="256">
        <v>0</v>
      </c>
      <c r="H83" s="256">
        <v>222.417474</v>
      </c>
      <c r="I83" s="257">
        <v>1</v>
      </c>
      <c r="J83" s="258">
        <f t="shared" si="2"/>
        <v>0.18889149102129874</v>
      </c>
      <c r="K83" s="258">
        <f t="shared" si="3"/>
        <v>0.34102688597311565</v>
      </c>
    </row>
    <row r="84" spans="1:11">
      <c r="A84" s="1">
        <v>83</v>
      </c>
      <c r="B84">
        <v>70968.156432999996</v>
      </c>
      <c r="C84" s="255">
        <v>111</v>
      </c>
      <c r="D84" s="256">
        <v>161.37871699999999</v>
      </c>
      <c r="E84" s="256">
        <v>513.14320000000009</v>
      </c>
      <c r="F84" s="1">
        <v>750007</v>
      </c>
      <c r="G84" s="256">
        <v>1.6463999999999999E-2</v>
      </c>
      <c r="H84" s="256">
        <v>177.73176000000001</v>
      </c>
      <c r="I84" s="257">
        <v>1</v>
      </c>
      <c r="J84" s="258">
        <f t="shared" si="2"/>
        <v>0.18466525494689809</v>
      </c>
      <c r="K84" s="258">
        <f t="shared" si="3"/>
        <v>0.33480180377538554</v>
      </c>
    </row>
    <row r="85" spans="1:11">
      <c r="A85" s="1">
        <v>84</v>
      </c>
      <c r="B85">
        <v>70814.236023000005</v>
      </c>
      <c r="C85" s="255">
        <v>97</v>
      </c>
      <c r="D85" s="256">
        <v>135.65361799999999</v>
      </c>
      <c r="E85" s="256">
        <v>681.56776200000058</v>
      </c>
      <c r="F85" s="1">
        <v>775992</v>
      </c>
      <c r="G85" s="256">
        <v>88.940712000000005</v>
      </c>
      <c r="H85" s="256">
        <v>74.920766999999998</v>
      </c>
      <c r="I85" s="257">
        <v>1</v>
      </c>
      <c r="J85" s="258">
        <f t="shared" si="2"/>
        <v>0.15522808966463109</v>
      </c>
      <c r="K85" s="258">
        <f t="shared" si="3"/>
        <v>0.2899424877683186</v>
      </c>
    </row>
    <row r="86" spans="1:11">
      <c r="A86" s="1">
        <v>85</v>
      </c>
      <c r="B86">
        <v>66086.305906999987</v>
      </c>
      <c r="C86" s="255">
        <v>83</v>
      </c>
      <c r="D86" s="256">
        <v>85.191746999999992</v>
      </c>
      <c r="E86" s="256">
        <v>772.29086699999959</v>
      </c>
      <c r="F86" s="1">
        <v>785397</v>
      </c>
      <c r="G86" s="256">
        <v>79.120943999999994</v>
      </c>
      <c r="H86" s="256">
        <v>25.575243</v>
      </c>
      <c r="I86" s="257">
        <v>1</v>
      </c>
      <c r="J86" s="258">
        <f t="shared" si="2"/>
        <v>9.748469916963487E-2</v>
      </c>
      <c r="K86" s="258">
        <f t="shared" si="3"/>
        <v>0.19356927901418919</v>
      </c>
    </row>
    <row r="87" spans="1:11">
      <c r="A87" s="1">
        <v>86</v>
      </c>
      <c r="B87">
        <v>64559.854217</v>
      </c>
      <c r="C87" s="255">
        <v>81</v>
      </c>
      <c r="D87" s="256">
        <v>54.018389999999997</v>
      </c>
      <c r="E87" s="256">
        <v>779.49881099999959</v>
      </c>
      <c r="F87" s="1">
        <v>802657</v>
      </c>
      <c r="G87" s="256">
        <v>24.51792</v>
      </c>
      <c r="H87" s="256">
        <v>25.403713</v>
      </c>
      <c r="I87" s="257">
        <v>1</v>
      </c>
      <c r="J87" s="258">
        <f t="shared" si="2"/>
        <v>6.1813106130785327E-2</v>
      </c>
      <c r="K87" s="258">
        <f t="shared" si="3"/>
        <v>0.12771376582669153</v>
      </c>
    </row>
    <row r="88" spans="1:11">
      <c r="A88" s="1">
        <v>87</v>
      </c>
      <c r="B88">
        <v>66080.127991000001</v>
      </c>
      <c r="C88" s="255">
        <v>75</v>
      </c>
      <c r="D88" s="256">
        <v>54.751331999999991</v>
      </c>
      <c r="E88" s="256">
        <v>652.48846899999955</v>
      </c>
      <c r="F88" s="1">
        <v>773811</v>
      </c>
      <c r="G88" s="256">
        <v>0</v>
      </c>
      <c r="H88" s="256">
        <v>24.662417999999999</v>
      </c>
      <c r="I88" s="257">
        <v>1</v>
      </c>
      <c r="J88" s="258">
        <f t="shared" si="2"/>
        <v>6.2651809795106123E-2</v>
      </c>
      <c r="K88" s="258">
        <f t="shared" si="3"/>
        <v>0.12932337938468413</v>
      </c>
    </row>
    <row r="89" spans="1:11">
      <c r="A89" s="1">
        <v>88</v>
      </c>
      <c r="B89">
        <v>65576.850586</v>
      </c>
      <c r="C89" s="255">
        <v>87</v>
      </c>
      <c r="D89" s="256">
        <v>51.920302999999997</v>
      </c>
      <c r="E89" s="256">
        <v>420.42547800000091</v>
      </c>
      <c r="F89" s="1">
        <v>757497</v>
      </c>
      <c r="G89" s="256">
        <v>0</v>
      </c>
      <c r="H89" s="256">
        <v>24.724004000000001</v>
      </c>
      <c r="I89" s="257">
        <v>1</v>
      </c>
      <c r="J89" s="258">
        <f t="shared" si="2"/>
        <v>5.9412270519012725E-2</v>
      </c>
      <c r="K89" s="258">
        <f t="shared" si="3"/>
        <v>0.12308914955715143</v>
      </c>
    </row>
    <row r="90" spans="1:11">
      <c r="A90" s="1">
        <v>89</v>
      </c>
      <c r="B90">
        <v>66678.475953000001</v>
      </c>
      <c r="C90" s="255">
        <v>92</v>
      </c>
      <c r="D90" s="256">
        <v>52.733809000000022</v>
      </c>
      <c r="E90" s="256">
        <v>140.637979</v>
      </c>
      <c r="F90" s="1">
        <v>759955</v>
      </c>
      <c r="G90" s="256">
        <v>0</v>
      </c>
      <c r="H90" s="256">
        <v>64.462312999999995</v>
      </c>
      <c r="I90" s="257">
        <v>1</v>
      </c>
      <c r="J90" s="258">
        <f t="shared" si="2"/>
        <v>6.0343163363394653E-2</v>
      </c>
      <c r="K90" s="258">
        <f t="shared" si="3"/>
        <v>0.12488528474844852</v>
      </c>
    </row>
    <row r="91" spans="1:11">
      <c r="A91" s="1">
        <v>90</v>
      </c>
      <c r="B91">
        <v>67285.475951999993</v>
      </c>
      <c r="C91" s="255">
        <v>107</v>
      </c>
      <c r="D91" s="256">
        <v>65.810694999999996</v>
      </c>
      <c r="E91" s="256">
        <v>7.3238479999999928</v>
      </c>
      <c r="F91" s="1">
        <v>706542</v>
      </c>
      <c r="G91" s="256">
        <v>0</v>
      </c>
      <c r="H91" s="256">
        <v>97.771790999999993</v>
      </c>
      <c r="I91" s="257">
        <v>1</v>
      </c>
      <c r="J91" s="258">
        <f t="shared" si="2"/>
        <v>7.5307010715716313E-2</v>
      </c>
      <c r="K91" s="258">
        <f t="shared" si="3"/>
        <v>0.153244039809524</v>
      </c>
    </row>
    <row r="92" spans="1:11">
      <c r="A92" s="1">
        <v>91</v>
      </c>
      <c r="B92">
        <v>67916.797789999997</v>
      </c>
      <c r="C92" s="255">
        <v>125</v>
      </c>
      <c r="D92" s="256">
        <v>104.339867</v>
      </c>
      <c r="E92" s="256">
        <v>4.879E-2</v>
      </c>
      <c r="F92" s="1">
        <v>731221</v>
      </c>
      <c r="G92" s="256">
        <v>0</v>
      </c>
      <c r="H92" s="256">
        <v>107.28834999999999</v>
      </c>
      <c r="I92" s="257">
        <v>1</v>
      </c>
      <c r="J92" s="258">
        <f t="shared" si="2"/>
        <v>0.11939584412906468</v>
      </c>
      <c r="K92" s="258">
        <f t="shared" si="3"/>
        <v>0.23153639606438819</v>
      </c>
    </row>
    <row r="93" spans="1:11">
      <c r="A93" s="1">
        <v>92</v>
      </c>
      <c r="B93">
        <v>66151.08636500001</v>
      </c>
      <c r="C93" s="255">
        <v>140</v>
      </c>
      <c r="D93" s="256">
        <v>89.100963000000007</v>
      </c>
      <c r="E93" s="256">
        <v>0</v>
      </c>
      <c r="F93" s="1">
        <v>721256</v>
      </c>
      <c r="G93" s="256">
        <v>0</v>
      </c>
      <c r="H93" s="256">
        <v>104.19050799999999</v>
      </c>
      <c r="I93" s="257">
        <v>1</v>
      </c>
      <c r="J93" s="258">
        <f t="shared" si="2"/>
        <v>0.10195800508445693</v>
      </c>
      <c r="K93" s="258">
        <f t="shared" si="3"/>
        <v>0.20146741438121976</v>
      </c>
    </row>
    <row r="94" spans="1:11">
      <c r="A94" s="1">
        <v>93</v>
      </c>
      <c r="B94">
        <v>64251.563903000002</v>
      </c>
      <c r="C94" s="255">
        <v>156</v>
      </c>
      <c r="D94" s="256">
        <v>88.736499000000009</v>
      </c>
      <c r="E94" s="256">
        <v>0</v>
      </c>
      <c r="F94" s="1">
        <v>747131</v>
      </c>
      <c r="G94" s="256">
        <v>0</v>
      </c>
      <c r="H94" s="256">
        <v>70.316308000000006</v>
      </c>
      <c r="I94" s="257">
        <v>1</v>
      </c>
      <c r="J94" s="258">
        <f t="shared" si="2"/>
        <v>0.10154094985728614</v>
      </c>
      <c r="K94" s="258">
        <f t="shared" si="3"/>
        <v>0.20073430303899989</v>
      </c>
    </row>
    <row r="95" spans="1:11">
      <c r="A95" s="1">
        <v>94</v>
      </c>
      <c r="B95">
        <v>62829.767700999997</v>
      </c>
      <c r="C95" s="255">
        <v>163</v>
      </c>
      <c r="D95" s="256">
        <v>84.843869999999995</v>
      </c>
      <c r="E95" s="256">
        <v>0</v>
      </c>
      <c r="F95" s="1">
        <v>784703</v>
      </c>
      <c r="G95" s="256">
        <v>0</v>
      </c>
      <c r="H95" s="256">
        <v>28.891772</v>
      </c>
      <c r="I95" s="257">
        <v>1</v>
      </c>
      <c r="J95" s="258">
        <f t="shared" si="2"/>
        <v>9.7086624404328845E-2</v>
      </c>
      <c r="K95" s="258">
        <f t="shared" si="3"/>
        <v>0.19286269149827415</v>
      </c>
    </row>
    <row r="96" spans="1:11">
      <c r="A96" s="1">
        <v>95</v>
      </c>
      <c r="B96">
        <v>62660.468139999997</v>
      </c>
      <c r="C96" s="255">
        <v>157</v>
      </c>
      <c r="D96" s="256">
        <v>81.328031999999979</v>
      </c>
      <c r="E96" s="256">
        <v>0</v>
      </c>
      <c r="F96" s="1">
        <v>835777</v>
      </c>
      <c r="G96" s="256">
        <v>0</v>
      </c>
      <c r="H96" s="256">
        <v>35.692867</v>
      </c>
      <c r="I96" s="257">
        <v>1</v>
      </c>
      <c r="J96" s="258">
        <f t="shared" si="2"/>
        <v>9.3063459933254294E-2</v>
      </c>
      <c r="K96" s="258">
        <f t="shared" si="3"/>
        <v>0.18568687800253014</v>
      </c>
    </row>
    <row r="97" spans="1:11">
      <c r="A97" s="1">
        <v>96</v>
      </c>
      <c r="B97">
        <v>62775.829833000003</v>
      </c>
      <c r="C97" s="255">
        <v>154</v>
      </c>
      <c r="D97" s="256">
        <v>105.40988900000001</v>
      </c>
      <c r="E97" s="256">
        <v>0</v>
      </c>
      <c r="F97" s="1">
        <v>813008</v>
      </c>
      <c r="G97" s="256">
        <v>30.048480000000001</v>
      </c>
      <c r="H97" s="256">
        <v>185.709495</v>
      </c>
      <c r="I97" s="257">
        <v>1</v>
      </c>
      <c r="J97" s="258">
        <f t="shared" si="2"/>
        <v>0.12062026757908374</v>
      </c>
      <c r="K97" s="258">
        <f t="shared" si="3"/>
        <v>0.23360576285763665</v>
      </c>
    </row>
    <row r="98" spans="1:11">
      <c r="A98" s="1">
        <v>97</v>
      </c>
      <c r="B98">
        <v>61708.024719000001</v>
      </c>
      <c r="C98" s="255">
        <v>139</v>
      </c>
      <c r="D98" s="256">
        <v>137.078552</v>
      </c>
      <c r="E98" s="256">
        <v>0</v>
      </c>
      <c r="F98" s="1">
        <v>762180</v>
      </c>
      <c r="G98" s="256">
        <v>29.890896000000001</v>
      </c>
      <c r="H98" s="256">
        <v>19.750997999999999</v>
      </c>
      <c r="I98" s="257">
        <v>1</v>
      </c>
      <c r="J98" s="258">
        <f t="shared" si="2"/>
        <v>0.15685863801254304</v>
      </c>
      <c r="K98" s="258">
        <f t="shared" si="3"/>
        <v>0.29249814389477896</v>
      </c>
    </row>
    <row r="99" spans="1:11">
      <c r="A99" s="1">
        <v>98</v>
      </c>
      <c r="B99">
        <v>58424.378662000003</v>
      </c>
      <c r="C99" s="255">
        <v>133</v>
      </c>
      <c r="D99" s="256">
        <v>137.30742599999999</v>
      </c>
      <c r="E99" s="256">
        <v>0</v>
      </c>
      <c r="F99" s="1">
        <v>698517</v>
      </c>
      <c r="G99" s="256">
        <v>0</v>
      </c>
      <c r="H99" s="256">
        <v>19.924441999999999</v>
      </c>
      <c r="I99" s="257">
        <v>1</v>
      </c>
      <c r="J99" s="258">
        <f t="shared" si="2"/>
        <v>0.15712053794796463</v>
      </c>
      <c r="K99" s="258">
        <f t="shared" si="3"/>
        <v>0.2929078388506644</v>
      </c>
    </row>
    <row r="100" spans="1:11">
      <c r="A100" s="1">
        <v>99</v>
      </c>
      <c r="B100">
        <v>57957.408690999997</v>
      </c>
      <c r="C100" s="255">
        <v>134</v>
      </c>
      <c r="D100" s="256">
        <v>103.801492</v>
      </c>
      <c r="E100" s="256">
        <v>0</v>
      </c>
      <c r="F100" s="1">
        <v>570416</v>
      </c>
      <c r="G100" s="256">
        <v>0</v>
      </c>
      <c r="H100" s="256">
        <v>20.019983</v>
      </c>
      <c r="I100" s="257">
        <v>1</v>
      </c>
      <c r="J100" s="258">
        <f t="shared" si="2"/>
        <v>0.11877978298742084</v>
      </c>
      <c r="K100" s="258">
        <f t="shared" si="3"/>
        <v>0.23049316164697578</v>
      </c>
    </row>
    <row r="101" spans="1:11">
      <c r="A101" s="1">
        <v>100</v>
      </c>
      <c r="B101">
        <v>57662.851838000002</v>
      </c>
      <c r="C101" s="255">
        <v>125</v>
      </c>
      <c r="D101" s="256">
        <v>96.048373999999981</v>
      </c>
      <c r="E101" s="256">
        <v>0</v>
      </c>
      <c r="F101" s="1">
        <v>465471</v>
      </c>
      <c r="G101" s="256">
        <v>0</v>
      </c>
      <c r="H101" s="256">
        <v>19.950426</v>
      </c>
      <c r="I101" s="257">
        <v>1</v>
      </c>
      <c r="J101" s="258">
        <f t="shared" si="2"/>
        <v>0.10990790980166867</v>
      </c>
      <c r="K101" s="258">
        <f t="shared" si="3"/>
        <v>0.21531599504925969</v>
      </c>
    </row>
    <row r="102" spans="1:11">
      <c r="A102" s="1">
        <v>101</v>
      </c>
      <c r="B102">
        <v>58098.086883000004</v>
      </c>
      <c r="C102" s="255">
        <v>127</v>
      </c>
      <c r="D102" s="256">
        <v>101.10775</v>
      </c>
      <c r="E102" s="256">
        <v>0</v>
      </c>
      <c r="F102" s="1">
        <v>503875</v>
      </c>
      <c r="G102" s="256">
        <v>0</v>
      </c>
      <c r="H102" s="256">
        <v>19.500609000000001</v>
      </c>
      <c r="I102" s="257">
        <v>1</v>
      </c>
      <c r="J102" s="258">
        <f t="shared" si="2"/>
        <v>0.11569734087585562</v>
      </c>
      <c r="K102" s="258">
        <f t="shared" si="3"/>
        <v>0.22525269950849566</v>
      </c>
    </row>
    <row r="103" spans="1:11">
      <c r="A103" s="1">
        <v>102</v>
      </c>
      <c r="B103">
        <v>59619.282044</v>
      </c>
      <c r="C103" s="255">
        <v>122</v>
      </c>
      <c r="D103" s="256">
        <v>121.137775</v>
      </c>
      <c r="E103" s="256">
        <v>0</v>
      </c>
      <c r="F103" s="1">
        <v>829234</v>
      </c>
      <c r="G103" s="256">
        <v>0</v>
      </c>
      <c r="H103" s="256">
        <v>9.3229959999999998</v>
      </c>
      <c r="I103" s="257">
        <v>1</v>
      </c>
      <c r="J103" s="258">
        <f t="shared" si="2"/>
        <v>0.13861764748120398</v>
      </c>
      <c r="K103" s="258">
        <f t="shared" si="3"/>
        <v>0.26341160857025986</v>
      </c>
    </row>
    <row r="104" spans="1:11">
      <c r="A104" s="1">
        <v>103</v>
      </c>
      <c r="B104">
        <v>60917.735596000013</v>
      </c>
      <c r="C104" s="255">
        <v>142</v>
      </c>
      <c r="D104" s="256">
        <v>127.86885700000001</v>
      </c>
      <c r="E104" s="256">
        <v>0</v>
      </c>
      <c r="F104" s="1">
        <v>823371</v>
      </c>
      <c r="G104" s="256">
        <v>0</v>
      </c>
      <c r="H104" s="256">
        <v>19.652238000000001</v>
      </c>
      <c r="I104" s="257">
        <v>1</v>
      </c>
      <c r="J104" s="258">
        <f t="shared" si="2"/>
        <v>0.14632000747455104</v>
      </c>
      <c r="K104" s="258">
        <f t="shared" si="3"/>
        <v>0.27582775910808838</v>
      </c>
    </row>
    <row r="105" spans="1:11">
      <c r="A105" s="1">
        <v>104</v>
      </c>
      <c r="B105">
        <v>63590.073608999999</v>
      </c>
      <c r="C105" s="255">
        <v>148</v>
      </c>
      <c r="D105" s="256">
        <v>133.62370000000001</v>
      </c>
      <c r="E105" s="256">
        <v>0.65860700000000061</v>
      </c>
      <c r="F105" s="1">
        <v>757410</v>
      </c>
      <c r="G105" s="256">
        <v>0</v>
      </c>
      <c r="H105" s="256">
        <v>20.302045</v>
      </c>
      <c r="I105" s="257">
        <v>1</v>
      </c>
      <c r="J105" s="258">
        <f t="shared" si="2"/>
        <v>0.15290525966598079</v>
      </c>
      <c r="K105" s="258">
        <f t="shared" si="3"/>
        <v>0.28628695548621969</v>
      </c>
    </row>
    <row r="106" spans="1:11">
      <c r="A106" s="1">
        <v>105</v>
      </c>
      <c r="B106">
        <v>65974.068908999994</v>
      </c>
      <c r="C106" s="255">
        <v>147</v>
      </c>
      <c r="D106" s="256">
        <v>171.53178500000001</v>
      </c>
      <c r="E106" s="256">
        <v>54.620347999999993</v>
      </c>
      <c r="F106" s="1">
        <v>770019</v>
      </c>
      <c r="G106" s="256">
        <v>0</v>
      </c>
      <c r="H106" s="256">
        <v>32.508266999999996</v>
      </c>
      <c r="I106" s="257">
        <v>1</v>
      </c>
      <c r="J106" s="258">
        <f t="shared" si="2"/>
        <v>0.19628338480669363</v>
      </c>
      <c r="K106" s="258">
        <f t="shared" si="3"/>
        <v>0.35179016531605684</v>
      </c>
    </row>
    <row r="107" spans="1:11">
      <c r="A107" s="1">
        <v>106</v>
      </c>
      <c r="B107">
        <v>71322.822813999999</v>
      </c>
      <c r="C107" s="255">
        <v>131</v>
      </c>
      <c r="D107" s="256">
        <v>199.74291500000001</v>
      </c>
      <c r="E107" s="256">
        <v>174.00902300000021</v>
      </c>
      <c r="F107" s="1">
        <v>707577</v>
      </c>
      <c r="G107" s="256">
        <v>0</v>
      </c>
      <c r="H107" s="256">
        <v>191.169894</v>
      </c>
      <c r="I107" s="257">
        <v>1</v>
      </c>
      <c r="J107" s="258">
        <f t="shared" si="2"/>
        <v>0.22856530903211728</v>
      </c>
      <c r="K107" s="258">
        <f t="shared" si="3"/>
        <v>0.39701402406081676</v>
      </c>
    </row>
    <row r="108" spans="1:11">
      <c r="A108" s="1">
        <v>107</v>
      </c>
      <c r="B108">
        <v>71526.273681000006</v>
      </c>
      <c r="C108" s="255">
        <v>116</v>
      </c>
      <c r="D108" s="256">
        <v>217.963334</v>
      </c>
      <c r="E108" s="256">
        <v>268.51265899999981</v>
      </c>
      <c r="F108" s="1">
        <v>716060</v>
      </c>
      <c r="G108" s="256">
        <v>0</v>
      </c>
      <c r="H108" s="256">
        <v>247.409177</v>
      </c>
      <c r="I108" s="257">
        <v>1</v>
      </c>
      <c r="J108" s="258">
        <f t="shared" si="2"/>
        <v>0.24941488809943818</v>
      </c>
      <c r="K108" s="258">
        <f t="shared" si="3"/>
        <v>0.424768652861301</v>
      </c>
    </row>
    <row r="109" spans="1:11">
      <c r="A109" s="1">
        <v>108</v>
      </c>
      <c r="B109">
        <v>71999.210999000003</v>
      </c>
      <c r="C109" s="255">
        <v>104</v>
      </c>
      <c r="D109" s="256">
        <v>202.04088899999999</v>
      </c>
      <c r="E109" s="256">
        <v>317.63517100000053</v>
      </c>
      <c r="F109" s="1">
        <v>735591</v>
      </c>
      <c r="G109" s="256">
        <v>0</v>
      </c>
      <c r="H109" s="256">
        <v>170.89382900000001</v>
      </c>
      <c r="I109" s="257">
        <v>1</v>
      </c>
      <c r="J109" s="258">
        <f t="shared" si="2"/>
        <v>0.2311948748290206</v>
      </c>
      <c r="K109" s="258">
        <f t="shared" si="3"/>
        <v>0.40057523734863898</v>
      </c>
    </row>
    <row r="110" spans="1:11">
      <c r="A110" s="1">
        <v>109</v>
      </c>
      <c r="B110">
        <v>68037.394897999999</v>
      </c>
      <c r="C110" s="255">
        <v>101</v>
      </c>
      <c r="D110" s="256">
        <v>173.96296699999999</v>
      </c>
      <c r="E110" s="256">
        <v>324.4407790000003</v>
      </c>
      <c r="F110" s="1">
        <v>747838</v>
      </c>
      <c r="G110" s="256">
        <v>74.618544</v>
      </c>
      <c r="H110" s="256">
        <v>25.74025</v>
      </c>
      <c r="I110" s="257">
        <v>1</v>
      </c>
      <c r="J110" s="258">
        <f t="shared" si="2"/>
        <v>0.19906538017881142</v>
      </c>
      <c r="K110" s="258">
        <f t="shared" si="3"/>
        <v>0.35580049318774737</v>
      </c>
    </row>
    <row r="111" spans="1:11">
      <c r="A111" s="1">
        <v>110</v>
      </c>
      <c r="B111">
        <v>66726.704833000011</v>
      </c>
      <c r="C111" s="255">
        <v>92</v>
      </c>
      <c r="D111" s="256">
        <v>172.75382099999999</v>
      </c>
      <c r="E111" s="256">
        <v>268.8651329999999</v>
      </c>
      <c r="F111" s="1">
        <v>759239</v>
      </c>
      <c r="G111" s="256">
        <v>104.94456</v>
      </c>
      <c r="H111" s="256">
        <v>111.86172500000001</v>
      </c>
      <c r="I111" s="257">
        <v>1</v>
      </c>
      <c r="J111" s="258">
        <f t="shared" si="2"/>
        <v>0.19768175748984171</v>
      </c>
      <c r="K111" s="258">
        <f t="shared" si="3"/>
        <v>0.35380870607218939</v>
      </c>
    </row>
    <row r="112" spans="1:11">
      <c r="A112" s="1">
        <v>111</v>
      </c>
      <c r="B112">
        <v>69925.174804000009</v>
      </c>
      <c r="C112" s="255">
        <v>100</v>
      </c>
      <c r="D112" s="256">
        <v>189.32887199999999</v>
      </c>
      <c r="E112" s="256">
        <v>182.73129800000021</v>
      </c>
      <c r="F112" s="1">
        <v>743004</v>
      </c>
      <c r="G112" s="256">
        <v>68.026728000000006</v>
      </c>
      <c r="H112" s="256">
        <v>163.72739799999999</v>
      </c>
      <c r="I112" s="257">
        <v>1</v>
      </c>
      <c r="J112" s="258">
        <f t="shared" si="2"/>
        <v>0.21664854614433846</v>
      </c>
      <c r="K112" s="258">
        <f t="shared" si="3"/>
        <v>0.38064832760455203</v>
      </c>
    </row>
    <row r="113" spans="1:11">
      <c r="A113" s="1">
        <v>112</v>
      </c>
      <c r="B113">
        <v>69185.661682999998</v>
      </c>
      <c r="C113" s="255">
        <v>103</v>
      </c>
      <c r="D113" s="256">
        <v>199.70256900000001</v>
      </c>
      <c r="E113" s="256">
        <v>110.03050400000009</v>
      </c>
      <c r="F113" s="1">
        <v>780109</v>
      </c>
      <c r="G113" s="256">
        <v>0</v>
      </c>
      <c r="H113" s="256">
        <v>105.100427</v>
      </c>
      <c r="I113" s="257">
        <v>1</v>
      </c>
      <c r="J113" s="258">
        <f t="shared" si="2"/>
        <v>0.22851914120704969</v>
      </c>
      <c r="K113" s="258">
        <f t="shared" si="3"/>
        <v>0.39695133927437215</v>
      </c>
    </row>
    <row r="114" spans="1:11">
      <c r="A114" s="1">
        <v>113</v>
      </c>
      <c r="B114">
        <v>69208.706727000012</v>
      </c>
      <c r="C114" s="255">
        <v>112</v>
      </c>
      <c r="D114" s="256">
        <v>227.03726599999999</v>
      </c>
      <c r="E114" s="256">
        <v>41.752136000000093</v>
      </c>
      <c r="F114" s="1">
        <v>754399</v>
      </c>
      <c r="G114" s="256">
        <v>0</v>
      </c>
      <c r="H114" s="256">
        <v>15.329625</v>
      </c>
      <c r="I114" s="257">
        <v>1</v>
      </c>
      <c r="J114" s="258">
        <f t="shared" si="2"/>
        <v>0.2597981653822215</v>
      </c>
      <c r="K114" s="258">
        <f t="shared" si="3"/>
        <v>0.4381902334895133</v>
      </c>
    </row>
    <row r="115" spans="1:11">
      <c r="A115" s="1">
        <v>114</v>
      </c>
      <c r="B115">
        <v>69850.941344999999</v>
      </c>
      <c r="C115" s="255">
        <v>124</v>
      </c>
      <c r="D115" s="256">
        <v>214.832628</v>
      </c>
      <c r="E115" s="256">
        <v>1.5707220000000011</v>
      </c>
      <c r="F115" s="1">
        <v>722001</v>
      </c>
      <c r="G115" s="256">
        <v>0</v>
      </c>
      <c r="H115" s="256">
        <v>23.119251999999999</v>
      </c>
      <c r="I115" s="257">
        <v>1</v>
      </c>
      <c r="J115" s="258">
        <f t="shared" si="2"/>
        <v>0.24583242919530782</v>
      </c>
      <c r="K115" s="258">
        <f t="shared" si="3"/>
        <v>0.42007713165889199</v>
      </c>
    </row>
    <row r="116" spans="1:11">
      <c r="A116" s="1">
        <v>115</v>
      </c>
      <c r="B116">
        <v>69474.667602999994</v>
      </c>
      <c r="C116" s="255">
        <v>137</v>
      </c>
      <c r="D116" s="256">
        <v>244.3692750000001</v>
      </c>
      <c r="E116" s="256">
        <v>3.9299000000000001E-2</v>
      </c>
      <c r="F116" s="1">
        <v>742378</v>
      </c>
      <c r="G116" s="256">
        <v>0</v>
      </c>
      <c r="H116" s="256">
        <v>39.688001</v>
      </c>
      <c r="I116" s="257">
        <v>1</v>
      </c>
      <c r="J116" s="258">
        <f t="shared" si="2"/>
        <v>0.27963113914868754</v>
      </c>
      <c r="K116" s="258">
        <f t="shared" si="3"/>
        <v>0.46312101674761852</v>
      </c>
    </row>
    <row r="117" spans="1:11">
      <c r="A117" s="1">
        <v>116</v>
      </c>
      <c r="B117">
        <v>67510.149535999997</v>
      </c>
      <c r="C117" s="255">
        <v>151</v>
      </c>
      <c r="D117" s="256">
        <v>263.57746700000001</v>
      </c>
      <c r="E117" s="256">
        <v>0</v>
      </c>
      <c r="F117" s="1">
        <v>722455</v>
      </c>
      <c r="G117" s="256">
        <v>0</v>
      </c>
      <c r="H117" s="256">
        <v>105.043829</v>
      </c>
      <c r="I117" s="257">
        <v>1</v>
      </c>
      <c r="J117" s="258">
        <f t="shared" si="2"/>
        <v>0.30161102434475684</v>
      </c>
      <c r="K117" s="258">
        <f t="shared" si="3"/>
        <v>0.48971886566940298</v>
      </c>
    </row>
    <row r="118" spans="1:11">
      <c r="A118" s="1">
        <v>117</v>
      </c>
      <c r="B118">
        <v>65392.898986</v>
      </c>
      <c r="C118" s="255">
        <v>160</v>
      </c>
      <c r="D118" s="256">
        <v>259.18852099999998</v>
      </c>
      <c r="E118" s="256">
        <v>0</v>
      </c>
      <c r="F118" s="1">
        <v>761007</v>
      </c>
      <c r="G118" s="256">
        <v>0</v>
      </c>
      <c r="H118" s="256">
        <v>100.996449</v>
      </c>
      <c r="I118" s="257">
        <v>1</v>
      </c>
      <c r="J118" s="258">
        <f t="shared" si="2"/>
        <v>0.29658876461246403</v>
      </c>
      <c r="K118" s="258">
        <f t="shared" si="3"/>
        <v>0.4837338799734921</v>
      </c>
    </row>
    <row r="119" spans="1:11">
      <c r="A119" s="1">
        <v>118</v>
      </c>
      <c r="B119">
        <v>63338.070800000001</v>
      </c>
      <c r="C119" s="255">
        <v>163</v>
      </c>
      <c r="D119" s="256">
        <v>240.93388300000001</v>
      </c>
      <c r="E119" s="256">
        <v>0</v>
      </c>
      <c r="F119" s="1">
        <v>769583</v>
      </c>
      <c r="G119" s="256">
        <v>0</v>
      </c>
      <c r="H119" s="256">
        <v>32.604644999999998</v>
      </c>
      <c r="I119" s="257">
        <v>1</v>
      </c>
      <c r="J119" s="258">
        <f t="shared" si="2"/>
        <v>0.27570002883057448</v>
      </c>
      <c r="K119" s="258">
        <f t="shared" si="3"/>
        <v>0.45825130114466073</v>
      </c>
    </row>
    <row r="120" spans="1:11">
      <c r="A120" s="1">
        <v>119</v>
      </c>
      <c r="B120">
        <v>63052.115418000001</v>
      </c>
      <c r="C120" s="255">
        <v>149</v>
      </c>
      <c r="D120" s="256">
        <v>240.09127899999999</v>
      </c>
      <c r="E120" s="256">
        <v>0</v>
      </c>
      <c r="F120" s="1">
        <v>817085</v>
      </c>
      <c r="G120" s="256">
        <v>0</v>
      </c>
      <c r="H120" s="256">
        <v>11.723481</v>
      </c>
      <c r="I120" s="257">
        <v>1</v>
      </c>
      <c r="J120" s="258">
        <f t="shared" si="2"/>
        <v>0.27473583921888434</v>
      </c>
      <c r="K120" s="258">
        <f t="shared" si="3"/>
        <v>0.45705154847503493</v>
      </c>
    </row>
    <row r="121" spans="1:11">
      <c r="A121" s="1">
        <v>120</v>
      </c>
      <c r="B121">
        <v>62762.338866999999</v>
      </c>
      <c r="C121" s="255">
        <v>141</v>
      </c>
      <c r="D121" s="256">
        <v>225.456153</v>
      </c>
      <c r="E121" s="256">
        <v>0</v>
      </c>
      <c r="F121" s="1">
        <v>826614</v>
      </c>
      <c r="G121" s="256">
        <v>0</v>
      </c>
      <c r="H121" s="256">
        <v>57.251632000000001</v>
      </c>
      <c r="I121" s="257">
        <v>1</v>
      </c>
      <c r="J121" s="258">
        <f t="shared" si="2"/>
        <v>0.25798890180228579</v>
      </c>
      <c r="K121" s="258">
        <f t="shared" si="3"/>
        <v>0.4358701847570608</v>
      </c>
    </row>
    <row r="122" spans="1:11">
      <c r="A122" s="1">
        <v>121</v>
      </c>
      <c r="B122">
        <v>61449.382416</v>
      </c>
      <c r="C122" s="255">
        <v>129</v>
      </c>
      <c r="D122" s="256">
        <v>235.83874800000001</v>
      </c>
      <c r="E122" s="256">
        <v>0</v>
      </c>
      <c r="F122" s="1">
        <v>716116</v>
      </c>
      <c r="G122" s="256">
        <v>26.508552000000002</v>
      </c>
      <c r="H122" s="256">
        <v>20.009736</v>
      </c>
      <c r="I122" s="257">
        <v>1</v>
      </c>
      <c r="J122" s="258">
        <f t="shared" si="2"/>
        <v>0.26986967882374013</v>
      </c>
      <c r="K122" s="258">
        <f t="shared" si="3"/>
        <v>0.45096408089716045</v>
      </c>
    </row>
    <row r="123" spans="1:11">
      <c r="A123" s="1">
        <v>122</v>
      </c>
      <c r="B123">
        <v>58452.673554000001</v>
      </c>
      <c r="C123" s="255">
        <v>117</v>
      </c>
      <c r="D123" s="256">
        <v>251.82807299999999</v>
      </c>
      <c r="E123" s="256">
        <v>0</v>
      </c>
      <c r="F123" s="1">
        <v>675246</v>
      </c>
      <c r="G123" s="256">
        <v>41.902391999999999</v>
      </c>
      <c r="H123" s="256">
        <v>20.052306000000002</v>
      </c>
      <c r="I123" s="257">
        <v>1</v>
      </c>
      <c r="J123" s="258">
        <f t="shared" si="2"/>
        <v>0.28816622270786219</v>
      </c>
      <c r="K123" s="258">
        <f t="shared" si="3"/>
        <v>0.4735748312260194</v>
      </c>
    </row>
    <row r="124" spans="1:11">
      <c r="A124" s="1">
        <v>123</v>
      </c>
      <c r="B124">
        <v>58112.194916</v>
      </c>
      <c r="C124" s="255">
        <v>116</v>
      </c>
      <c r="D124" s="256">
        <v>262.27688999999998</v>
      </c>
      <c r="E124" s="256">
        <v>0</v>
      </c>
      <c r="F124" s="1">
        <v>548482</v>
      </c>
      <c r="G124" s="256">
        <v>18.487895999999999</v>
      </c>
      <c r="H124" s="256">
        <v>19.712554999999998</v>
      </c>
      <c r="I124" s="257">
        <v>1</v>
      </c>
      <c r="J124" s="258">
        <f t="shared" si="2"/>
        <v>0.30012277739529647</v>
      </c>
      <c r="K124" s="258">
        <f t="shared" si="3"/>
        <v>0.48795093862665712</v>
      </c>
    </row>
    <row r="125" spans="1:11">
      <c r="A125" s="1">
        <v>124</v>
      </c>
      <c r="B125">
        <v>57539.986571999987</v>
      </c>
      <c r="C125" s="255">
        <v>109</v>
      </c>
      <c r="D125" s="256">
        <v>247.74210099999999</v>
      </c>
      <c r="E125" s="256">
        <v>0</v>
      </c>
      <c r="F125" s="1">
        <v>447845</v>
      </c>
      <c r="G125" s="256">
        <v>0</v>
      </c>
      <c r="H125" s="256">
        <v>20.355384999999998</v>
      </c>
      <c r="I125" s="257">
        <v>1</v>
      </c>
      <c r="J125" s="258">
        <f t="shared" si="2"/>
        <v>0.28349065535231127</v>
      </c>
      <c r="K125" s="258">
        <f t="shared" si="3"/>
        <v>0.46786823449669535</v>
      </c>
    </row>
    <row r="126" spans="1:11">
      <c r="A126" s="1">
        <v>125</v>
      </c>
      <c r="B126">
        <v>57778.663574999999</v>
      </c>
      <c r="C126" s="255">
        <v>108</v>
      </c>
      <c r="D126" s="256">
        <v>238.87396699999999</v>
      </c>
      <c r="E126" s="256">
        <v>0</v>
      </c>
      <c r="F126" s="1">
        <v>498455</v>
      </c>
      <c r="G126" s="256">
        <v>0</v>
      </c>
      <c r="H126" s="256">
        <v>19.682556000000002</v>
      </c>
      <c r="I126" s="257">
        <v>1</v>
      </c>
      <c r="J126" s="258">
        <f t="shared" si="2"/>
        <v>0.27334287219690762</v>
      </c>
      <c r="K126" s="258">
        <f t="shared" si="3"/>
        <v>0.45531451989929289</v>
      </c>
    </row>
    <row r="127" spans="1:11">
      <c r="A127" s="1">
        <v>126</v>
      </c>
      <c r="B127">
        <v>58795.669615999999</v>
      </c>
      <c r="C127" s="255">
        <v>114</v>
      </c>
      <c r="D127" s="256">
        <v>214.92725300000001</v>
      </c>
      <c r="E127" s="256">
        <v>0</v>
      </c>
      <c r="F127" s="1">
        <v>787232</v>
      </c>
      <c r="G127" s="256">
        <v>0</v>
      </c>
      <c r="H127" s="256">
        <v>9.3136050000000008</v>
      </c>
      <c r="I127" s="257">
        <v>1</v>
      </c>
      <c r="J127" s="258">
        <f t="shared" si="2"/>
        <v>0.2459407083418656</v>
      </c>
      <c r="K127" s="258">
        <f t="shared" si="3"/>
        <v>0.42021939495891791</v>
      </c>
    </row>
    <row r="128" spans="1:11">
      <c r="A128" s="1">
        <v>127</v>
      </c>
      <c r="B128">
        <v>60787.929749000003</v>
      </c>
      <c r="C128" s="255">
        <v>117</v>
      </c>
      <c r="D128" s="256">
        <v>191.86501000000001</v>
      </c>
      <c r="E128" s="256">
        <v>0</v>
      </c>
      <c r="F128" s="1">
        <v>839945</v>
      </c>
      <c r="G128" s="256">
        <v>0</v>
      </c>
      <c r="H128" s="256">
        <v>19.785784</v>
      </c>
      <c r="I128" s="257">
        <v>1</v>
      </c>
      <c r="J128" s="258">
        <f t="shared" si="2"/>
        <v>0.21955064240000838</v>
      </c>
      <c r="K128" s="258">
        <f t="shared" si="3"/>
        <v>0.38466849727146735</v>
      </c>
    </row>
    <row r="129" spans="1:11">
      <c r="A129" s="1">
        <v>128</v>
      </c>
      <c r="B129">
        <v>63763.857147000002</v>
      </c>
      <c r="C129" s="255">
        <v>137</v>
      </c>
      <c r="D129" s="256">
        <v>190.25779</v>
      </c>
      <c r="E129" s="256">
        <v>0.33107599999999993</v>
      </c>
      <c r="F129" s="1">
        <v>779326</v>
      </c>
      <c r="G129" s="256">
        <v>0</v>
      </c>
      <c r="H129" s="256">
        <v>19.928802000000001</v>
      </c>
      <c r="I129" s="257">
        <v>1</v>
      </c>
      <c r="J129" s="258">
        <f t="shared" si="2"/>
        <v>0.21771150464644851</v>
      </c>
      <c r="K129" s="258">
        <f t="shared" si="3"/>
        <v>0.3821234200800061</v>
      </c>
    </row>
    <row r="130" spans="1:11">
      <c r="A130" s="1">
        <v>129</v>
      </c>
      <c r="B130">
        <v>65059.546141999999</v>
      </c>
      <c r="C130" s="255">
        <v>135</v>
      </c>
      <c r="D130" s="256">
        <v>171.44675100000001</v>
      </c>
      <c r="E130" s="256">
        <v>54.646524999999912</v>
      </c>
      <c r="F130" s="1">
        <v>764043</v>
      </c>
      <c r="G130" s="256">
        <v>0</v>
      </c>
      <c r="H130" s="256">
        <v>33.235506000000001</v>
      </c>
      <c r="I130" s="257">
        <v>1</v>
      </c>
      <c r="J130" s="258">
        <f t="shared" ref="J130:J193" si="4">D130/$L$1</f>
        <v>0.19618608061701442</v>
      </c>
      <c r="K130" s="258">
        <f t="shared" ref="K130:K193" si="5">J130/(1-$K$1*(1-J130))</f>
        <v>0.35164950032488018</v>
      </c>
    </row>
    <row r="131" spans="1:11">
      <c r="A131" s="1">
        <v>130</v>
      </c>
      <c r="B131">
        <v>69398.232726999995</v>
      </c>
      <c r="C131" s="255">
        <v>113</v>
      </c>
      <c r="D131" s="256">
        <v>184.16813599999989</v>
      </c>
      <c r="E131" s="256">
        <v>292.68901799999992</v>
      </c>
      <c r="F131" s="1">
        <v>722728</v>
      </c>
      <c r="G131" s="256">
        <v>0</v>
      </c>
      <c r="H131" s="256">
        <v>294.16195599999998</v>
      </c>
      <c r="I131" s="257">
        <v>1</v>
      </c>
      <c r="J131" s="258">
        <f t="shared" si="4"/>
        <v>0.21074312908024284</v>
      </c>
      <c r="K131" s="258">
        <f t="shared" si="5"/>
        <v>0.37239774059327047</v>
      </c>
    </row>
    <row r="132" spans="1:11">
      <c r="A132" s="1">
        <v>131</v>
      </c>
      <c r="B132">
        <v>69232.28125</v>
      </c>
      <c r="C132" s="255">
        <v>97</v>
      </c>
      <c r="D132" s="256">
        <v>172.280923</v>
      </c>
      <c r="E132" s="256">
        <v>566.04320800000005</v>
      </c>
      <c r="F132" s="1">
        <v>744405</v>
      </c>
      <c r="G132" s="256">
        <v>0</v>
      </c>
      <c r="H132" s="256">
        <v>231.86886699999999</v>
      </c>
      <c r="I132" s="257">
        <v>1</v>
      </c>
      <c r="J132" s="258">
        <f t="shared" si="4"/>
        <v>0.1971406215125748</v>
      </c>
      <c r="K132" s="258">
        <f t="shared" si="5"/>
        <v>0.35302823974531167</v>
      </c>
    </row>
    <row r="133" spans="1:11">
      <c r="A133" s="1">
        <v>132</v>
      </c>
      <c r="B133">
        <v>68381.960113000008</v>
      </c>
      <c r="C133" s="255">
        <v>87</v>
      </c>
      <c r="D133" s="256">
        <v>148.47563299999999</v>
      </c>
      <c r="E133" s="256">
        <v>684.1842500000007</v>
      </c>
      <c r="F133" s="1">
        <v>722527</v>
      </c>
      <c r="G133" s="256">
        <v>0</v>
      </c>
      <c r="H133" s="256">
        <v>104.288572</v>
      </c>
      <c r="I133" s="257">
        <v>1</v>
      </c>
      <c r="J133" s="258">
        <f t="shared" si="4"/>
        <v>0.16990028878062696</v>
      </c>
      <c r="K133" s="258">
        <f t="shared" si="5"/>
        <v>0.3126355732869448</v>
      </c>
    </row>
    <row r="134" spans="1:11">
      <c r="A134" s="1">
        <v>133</v>
      </c>
      <c r="B134">
        <v>65667.173339000001</v>
      </c>
      <c r="C134" s="255">
        <v>82</v>
      </c>
      <c r="D134" s="256">
        <v>104.053264</v>
      </c>
      <c r="E134" s="256">
        <v>718.41424599999959</v>
      </c>
      <c r="F134" s="1">
        <v>719757</v>
      </c>
      <c r="G134" s="256">
        <v>11.193336</v>
      </c>
      <c r="H134" s="256">
        <v>29.869768000000001</v>
      </c>
      <c r="I134" s="257">
        <v>1</v>
      </c>
      <c r="J134" s="258">
        <f t="shared" si="4"/>
        <v>0.11906788504593759</v>
      </c>
      <c r="K134" s="258">
        <f t="shared" si="5"/>
        <v>0.23098120274067369</v>
      </c>
    </row>
    <row r="135" spans="1:11">
      <c r="A135" s="1">
        <v>134</v>
      </c>
      <c r="B135">
        <v>63851.346436</v>
      </c>
      <c r="C135" s="255">
        <v>78</v>
      </c>
      <c r="D135" s="256">
        <v>84.957046000000005</v>
      </c>
      <c r="E135" s="256">
        <v>713.16322999999841</v>
      </c>
      <c r="F135" s="1">
        <v>715728</v>
      </c>
      <c r="G135" s="256">
        <v>135.31257600000001</v>
      </c>
      <c r="H135" s="256">
        <v>84.751429999999999</v>
      </c>
      <c r="I135" s="257">
        <v>1</v>
      </c>
      <c r="J135" s="258">
        <f t="shared" si="4"/>
        <v>9.7216131412950504E-2</v>
      </c>
      <c r="K135" s="258">
        <f t="shared" si="5"/>
        <v>0.19309263544587149</v>
      </c>
    </row>
    <row r="136" spans="1:11">
      <c r="A136" s="1">
        <v>135</v>
      </c>
      <c r="B136">
        <v>66058.583649000007</v>
      </c>
      <c r="C136" s="255">
        <v>77</v>
      </c>
      <c r="D136" s="256">
        <v>79.114535000000004</v>
      </c>
      <c r="E136" s="256">
        <v>656.48303800000076</v>
      </c>
      <c r="F136" s="1">
        <v>752111</v>
      </c>
      <c r="G136" s="256">
        <v>127.120392</v>
      </c>
      <c r="H136" s="256">
        <v>90.919483</v>
      </c>
      <c r="I136" s="257">
        <v>1</v>
      </c>
      <c r="J136" s="258">
        <f t="shared" si="4"/>
        <v>9.053056095234846E-2</v>
      </c>
      <c r="K136" s="258">
        <f t="shared" si="5"/>
        <v>0.18113654407370891</v>
      </c>
    </row>
    <row r="137" spans="1:11">
      <c r="A137" s="1">
        <v>136</v>
      </c>
      <c r="B137">
        <v>65976.798217999996</v>
      </c>
      <c r="C137" s="255">
        <v>80</v>
      </c>
      <c r="D137" s="256">
        <v>75.753339000000011</v>
      </c>
      <c r="E137" s="256">
        <v>480.4026589999994</v>
      </c>
      <c r="F137" s="1">
        <v>769123</v>
      </c>
      <c r="G137" s="256">
        <v>91.065240000000003</v>
      </c>
      <c r="H137" s="256">
        <v>92.035689000000005</v>
      </c>
      <c r="I137" s="257">
        <v>1</v>
      </c>
      <c r="J137" s="258">
        <f t="shared" si="4"/>
        <v>8.668435292811133E-2</v>
      </c>
      <c r="K137" s="258">
        <f t="shared" si="5"/>
        <v>0.17417814860005473</v>
      </c>
    </row>
    <row r="138" spans="1:11">
      <c r="A138" s="1">
        <v>137</v>
      </c>
      <c r="B138">
        <v>66170.051879999999</v>
      </c>
      <c r="C138" s="255">
        <v>84</v>
      </c>
      <c r="D138" s="256">
        <v>75.259169999999997</v>
      </c>
      <c r="E138" s="256">
        <v>170.91916399999991</v>
      </c>
      <c r="F138" s="1">
        <v>729169</v>
      </c>
      <c r="G138" s="256">
        <v>0</v>
      </c>
      <c r="H138" s="256">
        <v>85.029717000000005</v>
      </c>
      <c r="I138" s="257">
        <v>1</v>
      </c>
      <c r="J138" s="258">
        <f t="shared" si="4"/>
        <v>8.611887659970642E-2</v>
      </c>
      <c r="K138" s="258">
        <f t="shared" si="5"/>
        <v>0.17315012201075319</v>
      </c>
    </row>
    <row r="139" spans="1:11">
      <c r="A139" s="1">
        <v>138</v>
      </c>
      <c r="B139">
        <v>66490.106018000006</v>
      </c>
      <c r="C139" s="255">
        <v>91</v>
      </c>
      <c r="D139" s="256">
        <v>66.322104999999993</v>
      </c>
      <c r="E139" s="256">
        <v>9.4494930000000075</v>
      </c>
      <c r="F139" s="1">
        <v>727259</v>
      </c>
      <c r="G139" s="256">
        <v>0</v>
      </c>
      <c r="H139" s="256">
        <v>94.759451999999996</v>
      </c>
      <c r="I139" s="257">
        <v>1</v>
      </c>
      <c r="J139" s="258">
        <f t="shared" si="4"/>
        <v>7.5892215876520716E-2</v>
      </c>
      <c r="K139" s="258">
        <f t="shared" si="5"/>
        <v>0.15433380435161573</v>
      </c>
    </row>
    <row r="140" spans="1:11">
      <c r="A140" s="1">
        <v>139</v>
      </c>
      <c r="B140">
        <v>67458.028504999995</v>
      </c>
      <c r="C140" s="255">
        <v>122</v>
      </c>
      <c r="D140" s="256">
        <v>79.614020999999994</v>
      </c>
      <c r="E140" s="256">
        <v>4.4912000000000007E-2</v>
      </c>
      <c r="F140" s="1">
        <v>750227</v>
      </c>
      <c r="G140" s="256">
        <v>0</v>
      </c>
      <c r="H140" s="256">
        <v>104.16454899999999</v>
      </c>
      <c r="I140" s="257">
        <v>1</v>
      </c>
      <c r="J140" s="258">
        <f t="shared" si="4"/>
        <v>9.1102121510314757E-2</v>
      </c>
      <c r="K140" s="258">
        <f t="shared" si="5"/>
        <v>0.18216556313963692</v>
      </c>
    </row>
    <row r="141" spans="1:11">
      <c r="A141" s="1">
        <v>140</v>
      </c>
      <c r="B141">
        <v>65764.417603000009</v>
      </c>
      <c r="C141" s="255">
        <v>136</v>
      </c>
      <c r="D141" s="256">
        <v>76.081330000000008</v>
      </c>
      <c r="E141" s="256">
        <v>0</v>
      </c>
      <c r="F141" s="1">
        <v>729303</v>
      </c>
      <c r="G141" s="256">
        <v>0</v>
      </c>
      <c r="H141" s="256">
        <v>73.595532000000006</v>
      </c>
      <c r="I141" s="257">
        <v>1</v>
      </c>
      <c r="J141" s="258">
        <f t="shared" si="4"/>
        <v>8.7059672194252771E-2</v>
      </c>
      <c r="K141" s="258">
        <f t="shared" si="5"/>
        <v>0.17485976367996556</v>
      </c>
    </row>
    <row r="142" spans="1:11">
      <c r="A142" s="1">
        <v>141</v>
      </c>
      <c r="B142">
        <v>64953.556274000002</v>
      </c>
      <c r="C142" s="255">
        <v>139</v>
      </c>
      <c r="D142" s="256">
        <v>75.878049000000004</v>
      </c>
      <c r="E142" s="256">
        <v>0</v>
      </c>
      <c r="F142" s="1">
        <v>734814</v>
      </c>
      <c r="G142" s="256">
        <v>0</v>
      </c>
      <c r="H142" s="256">
        <v>31.894257</v>
      </c>
      <c r="I142" s="257">
        <v>1</v>
      </c>
      <c r="J142" s="258">
        <f t="shared" si="4"/>
        <v>8.6827058263564127E-2</v>
      </c>
      <c r="K142" s="258">
        <f t="shared" si="5"/>
        <v>0.17443738152169724</v>
      </c>
    </row>
    <row r="143" spans="1:11">
      <c r="A143" s="1">
        <v>142</v>
      </c>
      <c r="B143">
        <v>63085.201539000002</v>
      </c>
      <c r="C143" s="255">
        <v>151</v>
      </c>
      <c r="D143" s="256">
        <v>75.790832999999992</v>
      </c>
      <c r="E143" s="256">
        <v>0</v>
      </c>
      <c r="F143" s="1">
        <v>761484</v>
      </c>
      <c r="G143" s="256">
        <v>0</v>
      </c>
      <c r="H143" s="256">
        <v>28.153995999999999</v>
      </c>
      <c r="I143" s="257">
        <v>1</v>
      </c>
      <c r="J143" s="258">
        <f t="shared" si="4"/>
        <v>8.6727257216840908E-2</v>
      </c>
      <c r="K143" s="258">
        <f t="shared" si="5"/>
        <v>0.17425609544579851</v>
      </c>
    </row>
    <row r="144" spans="1:11">
      <c r="A144" s="1">
        <v>143</v>
      </c>
      <c r="B144">
        <v>62440.816099999996</v>
      </c>
      <c r="C144" s="255">
        <v>144</v>
      </c>
      <c r="D144" s="256">
        <v>66.53707</v>
      </c>
      <c r="E144" s="256">
        <v>0</v>
      </c>
      <c r="F144" s="1">
        <v>803455</v>
      </c>
      <c r="G144" s="256">
        <v>0</v>
      </c>
      <c r="H144" s="256">
        <v>14.318626</v>
      </c>
      <c r="I144" s="257">
        <v>1</v>
      </c>
      <c r="J144" s="258">
        <f t="shared" si="4"/>
        <v>7.6138199778658572E-2</v>
      </c>
      <c r="K144" s="258">
        <f t="shared" si="5"/>
        <v>0.15479144794539287</v>
      </c>
    </row>
    <row r="145" spans="1:11">
      <c r="A145" s="1">
        <v>144</v>
      </c>
      <c r="B145">
        <v>62651.695435000001</v>
      </c>
      <c r="C145" s="255">
        <v>141</v>
      </c>
      <c r="D145" s="256">
        <v>63.302082999999989</v>
      </c>
      <c r="E145" s="256">
        <v>0</v>
      </c>
      <c r="F145" s="1">
        <v>785815</v>
      </c>
      <c r="G145" s="256">
        <v>0</v>
      </c>
      <c r="H145" s="256">
        <v>57.453040999999999</v>
      </c>
      <c r="I145" s="257">
        <v>1</v>
      </c>
      <c r="J145" s="258">
        <f t="shared" si="4"/>
        <v>7.243641239175734E-2</v>
      </c>
      <c r="K145" s="258">
        <f t="shared" si="5"/>
        <v>0.14787769154488825</v>
      </c>
    </row>
    <row r="146" spans="1:11">
      <c r="A146" s="1">
        <v>145</v>
      </c>
      <c r="B146">
        <v>62046.668700000002</v>
      </c>
      <c r="C146" s="255">
        <v>129</v>
      </c>
      <c r="D146" s="256">
        <v>70.155154999999979</v>
      </c>
      <c r="E146" s="256">
        <v>0</v>
      </c>
      <c r="F146" s="1">
        <v>731433</v>
      </c>
      <c r="G146" s="256">
        <v>0</v>
      </c>
      <c r="H146" s="256">
        <v>19.937304999999999</v>
      </c>
      <c r="I146" s="257">
        <v>1</v>
      </c>
      <c r="J146" s="258">
        <f t="shared" si="4"/>
        <v>8.0278365231483087E-2</v>
      </c>
      <c r="K146" s="258">
        <f t="shared" si="5"/>
        <v>0.16245646357162888</v>
      </c>
    </row>
    <row r="147" spans="1:11">
      <c r="A147" s="1">
        <v>146</v>
      </c>
      <c r="B147">
        <v>58543.020629999999</v>
      </c>
      <c r="C147" s="255">
        <v>131</v>
      </c>
      <c r="D147" s="256">
        <v>58.605406000000002</v>
      </c>
      <c r="E147" s="256">
        <v>0</v>
      </c>
      <c r="F147" s="1">
        <v>653311</v>
      </c>
      <c r="G147" s="256">
        <v>36.505392000000001</v>
      </c>
      <c r="H147" s="256">
        <v>19.800338</v>
      </c>
      <c r="I147" s="257">
        <v>1</v>
      </c>
      <c r="J147" s="258">
        <f t="shared" si="4"/>
        <v>6.7062016859735424E-2</v>
      </c>
      <c r="K147" s="258">
        <f t="shared" si="5"/>
        <v>0.13773712385045872</v>
      </c>
    </row>
    <row r="148" spans="1:11">
      <c r="A148" s="1">
        <v>147</v>
      </c>
      <c r="B148">
        <v>56873.802186000001</v>
      </c>
      <c r="C148" s="255">
        <v>122</v>
      </c>
      <c r="D148" s="256">
        <v>55.124189999999999</v>
      </c>
      <c r="E148" s="256">
        <v>0</v>
      </c>
      <c r="F148" s="1">
        <v>525084</v>
      </c>
      <c r="G148" s="256">
        <v>103.059096</v>
      </c>
      <c r="H148" s="256">
        <v>19.726559999999999</v>
      </c>
      <c r="I148" s="257">
        <v>1</v>
      </c>
      <c r="J148" s="258">
        <f t="shared" si="4"/>
        <v>6.3078470255103408E-2</v>
      </c>
      <c r="K148" s="258">
        <f t="shared" si="5"/>
        <v>0.13014103692335022</v>
      </c>
    </row>
    <row r="149" spans="1:11">
      <c r="A149" s="1">
        <v>148</v>
      </c>
      <c r="B149">
        <v>55830.886292000003</v>
      </c>
      <c r="C149" s="255">
        <v>121</v>
      </c>
      <c r="D149" s="256">
        <v>44.842821999999998</v>
      </c>
      <c r="E149" s="256">
        <v>0</v>
      </c>
      <c r="F149" s="1">
        <v>437563</v>
      </c>
      <c r="G149" s="256">
        <v>71.235528000000002</v>
      </c>
      <c r="H149" s="256">
        <v>19.408363000000001</v>
      </c>
      <c r="I149" s="257">
        <v>1</v>
      </c>
      <c r="J149" s="258">
        <f t="shared" si="4"/>
        <v>5.1313527031996237E-2</v>
      </c>
      <c r="K149" s="258">
        <f t="shared" si="5"/>
        <v>0.10730054207870936</v>
      </c>
    </row>
    <row r="150" spans="1:11">
      <c r="A150" s="1">
        <v>149</v>
      </c>
      <c r="B150">
        <v>57113.697235</v>
      </c>
      <c r="C150" s="255">
        <v>112</v>
      </c>
      <c r="D150" s="256">
        <v>41.700968000000003</v>
      </c>
      <c r="E150" s="256">
        <v>0</v>
      </c>
      <c r="F150" s="1">
        <v>486775</v>
      </c>
      <c r="G150" s="256">
        <v>0</v>
      </c>
      <c r="H150" s="256">
        <v>19.215315</v>
      </c>
      <c r="I150" s="257">
        <v>1</v>
      </c>
      <c r="J150" s="258">
        <f t="shared" si="4"/>
        <v>4.7718311499851868E-2</v>
      </c>
      <c r="K150" s="258">
        <f t="shared" si="5"/>
        <v>0.10019696658927946</v>
      </c>
    </row>
    <row r="151" spans="1:11">
      <c r="A151" s="1">
        <v>150</v>
      </c>
      <c r="B151">
        <v>57813.331053999987</v>
      </c>
      <c r="C151" s="255">
        <v>116</v>
      </c>
      <c r="D151" s="256">
        <v>53.326957</v>
      </c>
      <c r="E151" s="256">
        <v>0</v>
      </c>
      <c r="F151" s="1">
        <v>798520</v>
      </c>
      <c r="G151" s="256">
        <v>0</v>
      </c>
      <c r="H151" s="256">
        <v>8.9052550000000004</v>
      </c>
      <c r="I151" s="257">
        <v>1</v>
      </c>
      <c r="J151" s="258">
        <f t="shared" si="4"/>
        <v>6.1021901109470783E-2</v>
      </c>
      <c r="K151" s="258">
        <f t="shared" si="5"/>
        <v>0.12619249517911812</v>
      </c>
    </row>
    <row r="152" spans="1:11">
      <c r="A152" s="1">
        <v>151</v>
      </c>
      <c r="B152">
        <v>58474.558592999987</v>
      </c>
      <c r="C152" s="255">
        <v>123</v>
      </c>
      <c r="D152" s="256">
        <v>66.835515999999998</v>
      </c>
      <c r="E152" s="256">
        <v>0</v>
      </c>
      <c r="F152" s="1">
        <v>785301</v>
      </c>
      <c r="G152" s="256">
        <v>0</v>
      </c>
      <c r="H152" s="256">
        <v>18.733036999999999</v>
      </c>
      <c r="I152" s="257">
        <v>1</v>
      </c>
      <c r="J152" s="258">
        <f t="shared" si="4"/>
        <v>7.6479710776530013E-2</v>
      </c>
      <c r="K152" s="258">
        <f t="shared" si="5"/>
        <v>0.15542639880312184</v>
      </c>
    </row>
    <row r="153" spans="1:11">
      <c r="A153" s="1">
        <v>152</v>
      </c>
      <c r="B153">
        <v>58567.549438000002</v>
      </c>
      <c r="C153" s="255">
        <v>127</v>
      </c>
      <c r="D153" s="256">
        <v>69.912887000000012</v>
      </c>
      <c r="E153" s="256">
        <v>0.72937100000000032</v>
      </c>
      <c r="F153" s="1">
        <v>744165</v>
      </c>
      <c r="G153" s="256">
        <v>0</v>
      </c>
      <c r="H153" s="256">
        <v>19.231711000000001</v>
      </c>
      <c r="I153" s="257">
        <v>1</v>
      </c>
      <c r="J153" s="258">
        <f t="shared" si="4"/>
        <v>8.0001138575966496E-2</v>
      </c>
      <c r="K153" s="258">
        <f t="shared" si="5"/>
        <v>0.16194541935835466</v>
      </c>
    </row>
    <row r="154" spans="1:11">
      <c r="A154" s="1">
        <v>153</v>
      </c>
      <c r="B154">
        <v>58947.808654</v>
      </c>
      <c r="C154" s="255">
        <v>133</v>
      </c>
      <c r="D154" s="256">
        <v>61.635565999999997</v>
      </c>
      <c r="E154" s="256">
        <v>61.93880599999995</v>
      </c>
      <c r="F154" s="1">
        <v>735707</v>
      </c>
      <c r="G154" s="256">
        <v>0</v>
      </c>
      <c r="H154" s="256">
        <v>34.711660999999999</v>
      </c>
      <c r="I154" s="257">
        <v>1</v>
      </c>
      <c r="J154" s="258">
        <f t="shared" si="4"/>
        <v>7.0529421232084541E-2</v>
      </c>
      <c r="K154" s="258">
        <f t="shared" si="5"/>
        <v>0.14429356313264685</v>
      </c>
    </row>
    <row r="155" spans="1:11">
      <c r="A155" s="1">
        <v>154</v>
      </c>
      <c r="B155">
        <v>59942.764770999987</v>
      </c>
      <c r="C155" s="255">
        <v>114</v>
      </c>
      <c r="D155" s="256">
        <v>73.010951000000006</v>
      </c>
      <c r="E155" s="256">
        <v>223.53574299999991</v>
      </c>
      <c r="F155" s="1">
        <v>716917</v>
      </c>
      <c r="G155" s="256">
        <v>0</v>
      </c>
      <c r="H155" s="256">
        <v>263.51549199999999</v>
      </c>
      <c r="I155" s="257">
        <v>1</v>
      </c>
      <c r="J155" s="258">
        <f t="shared" si="4"/>
        <v>8.3546245322612678E-2</v>
      </c>
      <c r="K155" s="258">
        <f t="shared" si="5"/>
        <v>0.16845684455309817</v>
      </c>
    </row>
    <row r="156" spans="1:11">
      <c r="A156" s="1">
        <v>155</v>
      </c>
      <c r="B156">
        <v>60988.663697999997</v>
      </c>
      <c r="C156" s="255">
        <v>110</v>
      </c>
      <c r="D156" s="256">
        <v>56.761555000000001</v>
      </c>
      <c r="E156" s="256">
        <v>400.19588699999917</v>
      </c>
      <c r="F156" s="1">
        <v>696643</v>
      </c>
      <c r="G156" s="256">
        <v>0</v>
      </c>
      <c r="H156" s="256">
        <v>214.98380299999999</v>
      </c>
      <c r="I156" s="257">
        <v>1</v>
      </c>
      <c r="J156" s="258">
        <f t="shared" si="4"/>
        <v>6.4952102855405522E-2</v>
      </c>
      <c r="K156" s="258">
        <f t="shared" si="5"/>
        <v>0.1337223377465489</v>
      </c>
    </row>
    <row r="157" spans="1:11">
      <c r="A157" s="1">
        <v>156</v>
      </c>
      <c r="B157">
        <v>61137.761841</v>
      </c>
      <c r="C157" s="255">
        <v>86</v>
      </c>
      <c r="D157" s="256">
        <v>46.917256999999992</v>
      </c>
      <c r="E157" s="256">
        <v>494.62762800000002</v>
      </c>
      <c r="F157" s="1">
        <v>720413</v>
      </c>
      <c r="G157" s="256">
        <v>0</v>
      </c>
      <c r="H157" s="256">
        <v>104.416329</v>
      </c>
      <c r="I157" s="257">
        <v>1</v>
      </c>
      <c r="J157" s="258">
        <f t="shared" si="4"/>
        <v>5.3687297720393559E-2</v>
      </c>
      <c r="K157" s="258">
        <f t="shared" si="5"/>
        <v>0.11195862636047541</v>
      </c>
    </row>
    <row r="158" spans="1:11">
      <c r="A158" s="1">
        <v>157</v>
      </c>
      <c r="B158">
        <v>58619.630004000013</v>
      </c>
      <c r="C158" s="255">
        <v>85</v>
      </c>
      <c r="D158" s="256">
        <v>46.114730999999999</v>
      </c>
      <c r="E158" s="256">
        <v>556.22187699999972</v>
      </c>
      <c r="F158" s="1">
        <v>722933</v>
      </c>
      <c r="G158" s="256">
        <v>0.27635999999999999</v>
      </c>
      <c r="H158" s="256">
        <v>22.69586</v>
      </c>
      <c r="I158" s="257">
        <v>1</v>
      </c>
      <c r="J158" s="258">
        <f t="shared" si="4"/>
        <v>5.2768969262053461E-2</v>
      </c>
      <c r="K158" s="258">
        <f t="shared" si="5"/>
        <v>0.11015958864684294</v>
      </c>
    </row>
    <row r="159" spans="1:11">
      <c r="A159" s="1">
        <v>158</v>
      </c>
      <c r="B159">
        <v>57319.554014999987</v>
      </c>
      <c r="C159" s="255">
        <v>71</v>
      </c>
      <c r="D159" s="256">
        <v>49.351049999999987</v>
      </c>
      <c r="E159" s="256">
        <v>439.07945699999988</v>
      </c>
      <c r="F159" s="1">
        <v>743123</v>
      </c>
      <c r="G159" s="256">
        <v>140.59768800000001</v>
      </c>
      <c r="H159" s="256">
        <v>25.304119</v>
      </c>
      <c r="I159" s="257">
        <v>1</v>
      </c>
      <c r="J159" s="258">
        <f t="shared" si="4"/>
        <v>5.6472280853163012E-2</v>
      </c>
      <c r="K159" s="258">
        <f t="shared" si="5"/>
        <v>0.11739140580460677</v>
      </c>
    </row>
    <row r="160" spans="1:11">
      <c r="A160" s="1">
        <v>159</v>
      </c>
      <c r="B160">
        <v>58293.184569999998</v>
      </c>
      <c r="C160" s="255">
        <v>82</v>
      </c>
      <c r="D160" s="256">
        <v>46.019854000000002</v>
      </c>
      <c r="E160" s="256">
        <v>303.35742999999979</v>
      </c>
      <c r="F160" s="1">
        <v>797182</v>
      </c>
      <c r="G160" s="256">
        <v>167.85216</v>
      </c>
      <c r="H160" s="256">
        <v>24.946413</v>
      </c>
      <c r="I160" s="257">
        <v>1</v>
      </c>
      <c r="J160" s="258">
        <f t="shared" si="4"/>
        <v>5.2660401752537347E-2</v>
      </c>
      <c r="K160" s="258">
        <f t="shared" si="5"/>
        <v>0.10994665028049599</v>
      </c>
    </row>
    <row r="161" spans="1:11">
      <c r="A161" s="1">
        <v>160</v>
      </c>
      <c r="B161">
        <v>57176.880980999988</v>
      </c>
      <c r="C161" s="255">
        <v>74</v>
      </c>
      <c r="D161" s="256">
        <v>42.763012000000003</v>
      </c>
      <c r="E161" s="256">
        <v>173.04009500000001</v>
      </c>
      <c r="F161" s="1">
        <v>817738</v>
      </c>
      <c r="G161" s="256">
        <v>161.97703200000001</v>
      </c>
      <c r="H161" s="256">
        <v>26.246886</v>
      </c>
      <c r="I161" s="257">
        <v>1</v>
      </c>
      <c r="J161" s="258">
        <f t="shared" si="4"/>
        <v>4.893360574478519E-2</v>
      </c>
      <c r="K161" s="258">
        <f t="shared" si="5"/>
        <v>0.10260478571625162</v>
      </c>
    </row>
    <row r="162" spans="1:11">
      <c r="A162" s="1">
        <v>161</v>
      </c>
      <c r="B162">
        <v>57830.146179000003</v>
      </c>
      <c r="C162" s="255">
        <v>93</v>
      </c>
      <c r="D162" s="256">
        <v>68.106448</v>
      </c>
      <c r="E162" s="256">
        <v>58.433530999999988</v>
      </c>
      <c r="F162" s="1">
        <v>785187</v>
      </c>
      <c r="G162" s="256">
        <v>127.10140800000001</v>
      </c>
      <c r="H162" s="256">
        <v>22.145827000000001</v>
      </c>
      <c r="I162" s="257">
        <v>1</v>
      </c>
      <c r="J162" s="258">
        <f t="shared" si="4"/>
        <v>7.7934035027974954E-2</v>
      </c>
      <c r="K162" s="258">
        <f t="shared" si="5"/>
        <v>0.15812491766311326</v>
      </c>
    </row>
    <row r="163" spans="1:11">
      <c r="A163" s="1">
        <v>162</v>
      </c>
      <c r="B163">
        <v>57559.826173000001</v>
      </c>
      <c r="C163" s="255">
        <v>103</v>
      </c>
      <c r="D163" s="256">
        <v>112.059366</v>
      </c>
      <c r="E163" s="256">
        <v>2.1642010000000069</v>
      </c>
      <c r="F163" s="1">
        <v>780947</v>
      </c>
      <c r="G163" s="256">
        <v>52.965864000000003</v>
      </c>
      <c r="H163" s="256">
        <v>163.17287300000001</v>
      </c>
      <c r="I163" s="257">
        <v>1</v>
      </c>
      <c r="J163" s="258">
        <f t="shared" si="4"/>
        <v>0.12822924717872036</v>
      </c>
      <c r="K163" s="258">
        <f t="shared" si="5"/>
        <v>0.24634547747037866</v>
      </c>
    </row>
    <row r="164" spans="1:11">
      <c r="A164" s="1">
        <v>163</v>
      </c>
      <c r="B164">
        <v>59243.162232000002</v>
      </c>
      <c r="C164" s="255">
        <v>124</v>
      </c>
      <c r="D164" s="256">
        <v>151.61493300000001</v>
      </c>
      <c r="E164" s="256">
        <v>4.0288999999999998E-2</v>
      </c>
      <c r="F164" s="1">
        <v>803193</v>
      </c>
      <c r="G164" s="256">
        <v>0</v>
      </c>
      <c r="H164" s="256">
        <v>184.513867</v>
      </c>
      <c r="I164" s="257">
        <v>1</v>
      </c>
      <c r="J164" s="258">
        <f t="shared" si="4"/>
        <v>0.17349258177707458</v>
      </c>
      <c r="K164" s="258">
        <f t="shared" si="5"/>
        <v>0.31808934241881714</v>
      </c>
    </row>
    <row r="165" spans="1:11">
      <c r="A165" s="1">
        <v>164</v>
      </c>
      <c r="B165">
        <v>58522.212647</v>
      </c>
      <c r="C165" s="255">
        <v>125</v>
      </c>
      <c r="D165" s="256">
        <v>143.40595200000001</v>
      </c>
      <c r="E165" s="256">
        <v>0</v>
      </c>
      <c r="F165" s="1">
        <v>777092</v>
      </c>
      <c r="G165" s="256">
        <v>0</v>
      </c>
      <c r="H165" s="256">
        <v>82.463705000000004</v>
      </c>
      <c r="I165" s="257">
        <v>1</v>
      </c>
      <c r="J165" s="258">
        <f t="shared" si="4"/>
        <v>0.16409906572117955</v>
      </c>
      <c r="K165" s="258">
        <f t="shared" si="5"/>
        <v>0.30374401310688215</v>
      </c>
    </row>
    <row r="166" spans="1:11">
      <c r="A166" s="1">
        <v>165</v>
      </c>
      <c r="B166">
        <v>57663.326538000001</v>
      </c>
      <c r="C166" s="255">
        <v>137</v>
      </c>
      <c r="D166" s="256">
        <v>179.230276</v>
      </c>
      <c r="E166" s="256">
        <v>0</v>
      </c>
      <c r="F166" s="1">
        <v>821420</v>
      </c>
      <c r="G166" s="256">
        <v>0</v>
      </c>
      <c r="H166" s="256">
        <v>35.348421999999999</v>
      </c>
      <c r="I166" s="257">
        <v>1</v>
      </c>
      <c r="J166" s="258">
        <f t="shared" si="4"/>
        <v>0.2050927484554417</v>
      </c>
      <c r="K166" s="258">
        <f t="shared" si="5"/>
        <v>0.36441432088755216</v>
      </c>
    </row>
    <row r="167" spans="1:11">
      <c r="A167" s="1">
        <v>166</v>
      </c>
      <c r="B167">
        <v>56594.222778000003</v>
      </c>
      <c r="C167" s="255">
        <v>121</v>
      </c>
      <c r="D167" s="256">
        <v>162.58026799999999</v>
      </c>
      <c r="E167" s="256">
        <v>0</v>
      </c>
      <c r="F167" s="1">
        <v>813766</v>
      </c>
      <c r="G167" s="256">
        <v>0</v>
      </c>
      <c r="H167" s="256">
        <v>31.370494000000001</v>
      </c>
      <c r="I167" s="257">
        <v>1</v>
      </c>
      <c r="J167" s="258">
        <f t="shared" si="4"/>
        <v>0.18604018669670683</v>
      </c>
      <c r="K167" s="258">
        <f t="shared" si="5"/>
        <v>0.33683277528261302</v>
      </c>
    </row>
    <row r="168" spans="1:11">
      <c r="A168" s="1">
        <v>167</v>
      </c>
      <c r="B168">
        <v>56983.985656999997</v>
      </c>
      <c r="C168" s="255">
        <v>129</v>
      </c>
      <c r="D168" s="256">
        <v>168.33480700000001</v>
      </c>
      <c r="E168" s="256">
        <v>0</v>
      </c>
      <c r="F168" s="1">
        <v>854963</v>
      </c>
      <c r="G168" s="256">
        <v>0</v>
      </c>
      <c r="H168" s="256">
        <v>21.705082000000001</v>
      </c>
      <c r="I168" s="257">
        <v>1</v>
      </c>
      <c r="J168" s="258">
        <f t="shared" si="4"/>
        <v>0.19262509102171069</v>
      </c>
      <c r="K168" s="258">
        <f t="shared" si="5"/>
        <v>0.34648302760143967</v>
      </c>
    </row>
    <row r="169" spans="1:11">
      <c r="A169" s="1">
        <v>168</v>
      </c>
      <c r="B169">
        <v>57665.201475999987</v>
      </c>
      <c r="C169" s="255">
        <v>123</v>
      </c>
      <c r="D169" s="256">
        <v>157.77982299999999</v>
      </c>
      <c r="E169" s="256">
        <v>0</v>
      </c>
      <c r="F169" s="1">
        <v>856045</v>
      </c>
      <c r="G169" s="256">
        <v>0</v>
      </c>
      <c r="H169" s="256">
        <v>225.97701000000001</v>
      </c>
      <c r="I169" s="257">
        <v>1</v>
      </c>
      <c r="J169" s="258">
        <f t="shared" si="4"/>
        <v>0.18054704970650778</v>
      </c>
      <c r="K169" s="258">
        <f t="shared" si="5"/>
        <v>0.32868516537107551</v>
      </c>
    </row>
    <row r="170" spans="1:11">
      <c r="A170" s="1">
        <v>169</v>
      </c>
      <c r="B170">
        <v>58301.554687000003</v>
      </c>
      <c r="C170" s="255">
        <v>106</v>
      </c>
      <c r="D170" s="256">
        <v>168.66442699999999</v>
      </c>
      <c r="E170" s="256">
        <v>0</v>
      </c>
      <c r="F170" s="1">
        <v>782851</v>
      </c>
      <c r="G170" s="256">
        <v>0</v>
      </c>
      <c r="H170" s="256">
        <v>21.451758999999999</v>
      </c>
      <c r="I170" s="257">
        <v>1</v>
      </c>
      <c r="J170" s="258">
        <f t="shared" si="4"/>
        <v>0.1930022743484042</v>
      </c>
      <c r="K170" s="258">
        <f t="shared" si="5"/>
        <v>0.34703198822079923</v>
      </c>
    </row>
    <row r="171" spans="1:11">
      <c r="A171" s="1">
        <v>170</v>
      </c>
      <c r="B171">
        <v>55688.494812999998</v>
      </c>
      <c r="C171" s="255">
        <v>104</v>
      </c>
      <c r="D171" s="256">
        <v>206.549846</v>
      </c>
      <c r="E171" s="256">
        <v>0</v>
      </c>
      <c r="F171" s="1">
        <v>694469</v>
      </c>
      <c r="G171" s="256">
        <v>30.837071999999999</v>
      </c>
      <c r="H171" s="256">
        <v>20.531749999999999</v>
      </c>
      <c r="I171" s="257">
        <v>1</v>
      </c>
      <c r="J171" s="258">
        <f t="shared" si="4"/>
        <v>0.23635446284303116</v>
      </c>
      <c r="K171" s="258">
        <f t="shared" si="5"/>
        <v>0.40751123950869833</v>
      </c>
    </row>
    <row r="172" spans="1:11">
      <c r="A172" s="1">
        <v>171</v>
      </c>
      <c r="B172">
        <v>54760.583710000014</v>
      </c>
      <c r="C172" s="255">
        <v>94</v>
      </c>
      <c r="D172" s="256">
        <v>260.74026300000003</v>
      </c>
      <c r="E172" s="256">
        <v>0</v>
      </c>
      <c r="F172" s="1">
        <v>582112</v>
      </c>
      <c r="G172" s="256">
        <v>133.15478400000001</v>
      </c>
      <c r="H172" s="256">
        <v>20.604810000000001</v>
      </c>
      <c r="I172" s="257">
        <v>1</v>
      </c>
      <c r="J172" s="258">
        <f t="shared" si="4"/>
        <v>0.29836441903188676</v>
      </c>
      <c r="K172" s="258">
        <f t="shared" si="5"/>
        <v>0.48585606560270728</v>
      </c>
    </row>
    <row r="173" spans="1:11">
      <c r="A173" s="1">
        <v>172</v>
      </c>
      <c r="B173">
        <v>53789.513763000003</v>
      </c>
      <c r="C173" s="255">
        <v>88</v>
      </c>
      <c r="D173" s="256">
        <v>284.75725699999998</v>
      </c>
      <c r="E173" s="256">
        <v>0</v>
      </c>
      <c r="F173" s="1">
        <v>467190</v>
      </c>
      <c r="G173" s="256">
        <v>129.347568</v>
      </c>
      <c r="H173" s="256">
        <v>20.603089000000001</v>
      </c>
      <c r="I173" s="257">
        <v>1</v>
      </c>
      <c r="J173" s="258">
        <f t="shared" si="4"/>
        <v>0.32584700411197581</v>
      </c>
      <c r="K173" s="258">
        <f t="shared" si="5"/>
        <v>0.51786203882306192</v>
      </c>
    </row>
    <row r="174" spans="1:11">
      <c r="A174" s="1">
        <v>173</v>
      </c>
      <c r="B174">
        <v>54581.955168</v>
      </c>
      <c r="C174" s="255">
        <v>87</v>
      </c>
      <c r="D174" s="256">
        <v>265.65255300000001</v>
      </c>
      <c r="E174" s="256">
        <v>0</v>
      </c>
      <c r="F174" s="1">
        <v>534005</v>
      </c>
      <c r="G174" s="256">
        <v>93.982727999999994</v>
      </c>
      <c r="H174" s="256">
        <v>20.624950999999999</v>
      </c>
      <c r="I174" s="257">
        <v>1</v>
      </c>
      <c r="J174" s="258">
        <f t="shared" si="4"/>
        <v>0.30398553997079653</v>
      </c>
      <c r="K174" s="258">
        <f t="shared" si="5"/>
        <v>0.49252990451885637</v>
      </c>
    </row>
    <row r="175" spans="1:11">
      <c r="A175" s="1">
        <v>174</v>
      </c>
      <c r="B175">
        <v>55530.174193999999</v>
      </c>
      <c r="C175" s="255">
        <v>90</v>
      </c>
      <c r="D175" s="256">
        <v>278.68691999999999</v>
      </c>
      <c r="E175" s="256">
        <v>0</v>
      </c>
      <c r="F175" s="1">
        <v>851325</v>
      </c>
      <c r="G175" s="256">
        <v>10.010616000000001</v>
      </c>
      <c r="H175" s="256">
        <v>11.838519</v>
      </c>
      <c r="I175" s="257">
        <v>1</v>
      </c>
      <c r="J175" s="258">
        <f t="shared" si="4"/>
        <v>0.31890073293968368</v>
      </c>
      <c r="K175" s="258">
        <f t="shared" si="5"/>
        <v>0.50991857527310913</v>
      </c>
    </row>
    <row r="176" spans="1:11">
      <c r="A176" s="1">
        <v>175</v>
      </c>
      <c r="B176">
        <v>55738.745057</v>
      </c>
      <c r="C176" s="255">
        <v>94</v>
      </c>
      <c r="D176" s="256">
        <v>266.35543299999989</v>
      </c>
      <c r="E176" s="256">
        <v>0</v>
      </c>
      <c r="F176" s="1">
        <v>898162</v>
      </c>
      <c r="G176" s="256">
        <v>0</v>
      </c>
      <c r="H176" s="256">
        <v>18.255407999999999</v>
      </c>
      <c r="I176" s="257">
        <v>1</v>
      </c>
      <c r="J176" s="258">
        <f t="shared" si="4"/>
        <v>0.30478984376506363</v>
      </c>
      <c r="K176" s="258">
        <f t="shared" si="5"/>
        <v>0.49347937359289162</v>
      </c>
    </row>
    <row r="177" spans="1:11">
      <c r="A177" s="1">
        <v>176</v>
      </c>
      <c r="B177">
        <v>55751.726684000001</v>
      </c>
      <c r="C177" s="255">
        <v>98</v>
      </c>
      <c r="D177" s="256">
        <v>247.934303</v>
      </c>
      <c r="E177" s="256">
        <v>0.21629699999999991</v>
      </c>
      <c r="F177" s="1">
        <v>828942</v>
      </c>
      <c r="G177" s="256">
        <v>0</v>
      </c>
      <c r="H177" s="256">
        <v>20.830795999999999</v>
      </c>
      <c r="I177" s="257">
        <v>1</v>
      </c>
      <c r="J177" s="258">
        <f t="shared" si="4"/>
        <v>0.28371059161151024</v>
      </c>
      <c r="K177" s="258">
        <f t="shared" si="5"/>
        <v>0.46813775529174018</v>
      </c>
    </row>
    <row r="178" spans="1:11">
      <c r="A178" s="1">
        <v>177</v>
      </c>
      <c r="B178">
        <v>54868.886414000001</v>
      </c>
      <c r="C178" s="255">
        <v>110</v>
      </c>
      <c r="D178" s="256">
        <v>204.08210700000001</v>
      </c>
      <c r="E178" s="256">
        <v>40.910950000000099</v>
      </c>
      <c r="F178" s="1">
        <v>828239</v>
      </c>
      <c r="G178" s="256">
        <v>0</v>
      </c>
      <c r="H178" s="256">
        <v>33.725434999999997</v>
      </c>
      <c r="I178" s="257">
        <v>1</v>
      </c>
      <c r="J178" s="258">
        <f t="shared" si="4"/>
        <v>0.2335306353888979</v>
      </c>
      <c r="K178" s="258">
        <f t="shared" si="5"/>
        <v>0.40372361647992205</v>
      </c>
    </row>
    <row r="179" spans="1:11">
      <c r="A179" s="1">
        <v>178</v>
      </c>
      <c r="B179">
        <v>55494.432496000001</v>
      </c>
      <c r="C179" s="255">
        <v>96</v>
      </c>
      <c r="D179" s="256">
        <v>176.07047299999999</v>
      </c>
      <c r="E179" s="256">
        <v>186.07349400000001</v>
      </c>
      <c r="F179" s="1">
        <v>790890</v>
      </c>
      <c r="G179" s="256">
        <v>0</v>
      </c>
      <c r="H179" s="256">
        <v>296.86244399999998</v>
      </c>
      <c r="I179" s="257">
        <v>1</v>
      </c>
      <c r="J179" s="258">
        <f t="shared" si="4"/>
        <v>0.20147699392830057</v>
      </c>
      <c r="K179" s="258">
        <f t="shared" si="5"/>
        <v>0.35925919806870021</v>
      </c>
    </row>
    <row r="180" spans="1:11">
      <c r="A180" s="1">
        <v>179</v>
      </c>
      <c r="B180">
        <v>54726.181519999998</v>
      </c>
      <c r="C180" s="255">
        <v>86</v>
      </c>
      <c r="D180" s="256">
        <v>126.61103300000001</v>
      </c>
      <c r="E180" s="256">
        <v>362.24200700000029</v>
      </c>
      <c r="F180" s="1">
        <v>803837</v>
      </c>
      <c r="G180" s="256">
        <v>0</v>
      </c>
      <c r="H180" s="256">
        <v>265.25427000000002</v>
      </c>
      <c r="I180" s="257">
        <v>1</v>
      </c>
      <c r="J180" s="258">
        <f t="shared" si="4"/>
        <v>0.14488068267412937</v>
      </c>
      <c r="K180" s="258">
        <f t="shared" si="5"/>
        <v>0.27352266629606126</v>
      </c>
    </row>
    <row r="181" spans="1:11">
      <c r="A181" s="1">
        <v>180</v>
      </c>
      <c r="B181">
        <v>53709.619995000001</v>
      </c>
      <c r="C181" s="255">
        <v>73</v>
      </c>
      <c r="D181" s="256">
        <v>88.410600999999986</v>
      </c>
      <c r="E181" s="256">
        <v>523.96810100000016</v>
      </c>
      <c r="F181" s="1">
        <v>795167</v>
      </c>
      <c r="G181" s="256">
        <v>0</v>
      </c>
      <c r="H181" s="256">
        <v>236.09911700000001</v>
      </c>
      <c r="I181" s="257">
        <v>1</v>
      </c>
      <c r="J181" s="258">
        <f t="shared" si="4"/>
        <v>0.10116802560571529</v>
      </c>
      <c r="K181" s="258">
        <f t="shared" si="5"/>
        <v>0.2000782030699666</v>
      </c>
    </row>
    <row r="182" spans="1:11">
      <c r="A182" s="1">
        <v>181</v>
      </c>
      <c r="B182">
        <v>53843.330504999998</v>
      </c>
      <c r="C182" s="255">
        <v>65</v>
      </c>
      <c r="D182" s="256">
        <v>52.396519999999988</v>
      </c>
      <c r="E182" s="256">
        <v>625.43943000000081</v>
      </c>
      <c r="F182" s="1">
        <v>820390</v>
      </c>
      <c r="G182" s="256">
        <v>0</v>
      </c>
      <c r="H182" s="256">
        <v>30.433527999999999</v>
      </c>
      <c r="I182" s="257">
        <v>1</v>
      </c>
      <c r="J182" s="258">
        <f t="shared" si="4"/>
        <v>5.9957204419528523E-2</v>
      </c>
      <c r="K182" s="258">
        <f t="shared" si="5"/>
        <v>0.12414104844317636</v>
      </c>
    </row>
    <row r="183" spans="1:11">
      <c r="A183" s="1">
        <v>182</v>
      </c>
      <c r="B183">
        <v>53661.916534000004</v>
      </c>
      <c r="C183" s="255">
        <v>63</v>
      </c>
      <c r="D183" s="256">
        <v>54.321970999999998</v>
      </c>
      <c r="E183" s="256">
        <v>680.16491499999972</v>
      </c>
      <c r="F183" s="1">
        <v>833817</v>
      </c>
      <c r="G183" s="256">
        <v>85.866984000000002</v>
      </c>
      <c r="H183" s="256">
        <v>159.53492700000001</v>
      </c>
      <c r="I183" s="257">
        <v>1</v>
      </c>
      <c r="J183" s="258">
        <f t="shared" si="4"/>
        <v>6.2160493096081591E-2</v>
      </c>
      <c r="K183" s="258">
        <f t="shared" si="5"/>
        <v>0.12838083198847294</v>
      </c>
    </row>
    <row r="184" spans="1:11">
      <c r="A184" s="1">
        <v>183</v>
      </c>
      <c r="B184">
        <v>53555.086670999997</v>
      </c>
      <c r="C184" s="255">
        <v>64</v>
      </c>
      <c r="D184" s="256">
        <v>62.603006000000008</v>
      </c>
      <c r="E184" s="256">
        <v>517.72146100000055</v>
      </c>
      <c r="F184" s="1">
        <v>767331</v>
      </c>
      <c r="G184" s="256">
        <v>193.388328</v>
      </c>
      <c r="H184" s="256">
        <v>103.282614</v>
      </c>
      <c r="I184" s="257">
        <v>1</v>
      </c>
      <c r="J184" s="258">
        <f t="shared" si="4"/>
        <v>7.163646036070663E-2</v>
      </c>
      <c r="K184" s="258">
        <f t="shared" si="5"/>
        <v>0.14637607800109351</v>
      </c>
    </row>
    <row r="185" spans="1:11">
      <c r="A185" s="1">
        <v>184</v>
      </c>
      <c r="B185">
        <v>53834.898194000001</v>
      </c>
      <c r="C185" s="255">
        <v>73</v>
      </c>
      <c r="D185" s="256">
        <v>72.26722500000001</v>
      </c>
      <c r="E185" s="256">
        <v>323.04905700000018</v>
      </c>
      <c r="F185" s="1">
        <v>800819</v>
      </c>
      <c r="G185" s="256">
        <v>207.983664</v>
      </c>
      <c r="H185" s="256">
        <v>25.765671999999999</v>
      </c>
      <c r="I185" s="257">
        <v>1</v>
      </c>
      <c r="J185" s="258">
        <f t="shared" si="4"/>
        <v>8.2695201554551026E-2</v>
      </c>
      <c r="K185" s="258">
        <f t="shared" si="5"/>
        <v>0.1668983763858968</v>
      </c>
    </row>
    <row r="186" spans="1:11">
      <c r="A186" s="1">
        <v>185</v>
      </c>
      <c r="B186">
        <v>53622.734649999999</v>
      </c>
      <c r="C186" s="255">
        <v>85</v>
      </c>
      <c r="D186" s="256">
        <v>77.730760999999987</v>
      </c>
      <c r="E186" s="256">
        <v>110.9529349999999</v>
      </c>
      <c r="F186" s="1">
        <v>819391</v>
      </c>
      <c r="G186" s="256">
        <v>183.34764000000001</v>
      </c>
      <c r="H186" s="256">
        <v>16.424446</v>
      </c>
      <c r="I186" s="257">
        <v>1</v>
      </c>
      <c r="J186" s="258">
        <f t="shared" si="4"/>
        <v>8.894711188763138E-2</v>
      </c>
      <c r="K186" s="258">
        <f t="shared" si="5"/>
        <v>0.17827898135879525</v>
      </c>
    </row>
    <row r="187" spans="1:11">
      <c r="A187" s="1">
        <v>186</v>
      </c>
      <c r="B187">
        <v>54488.007322999998</v>
      </c>
      <c r="C187" s="255">
        <v>107</v>
      </c>
      <c r="D187" s="256">
        <v>101.188896</v>
      </c>
      <c r="E187" s="256">
        <v>7.5881279999999958</v>
      </c>
      <c r="F187" s="1">
        <v>824297</v>
      </c>
      <c r="G187" s="256">
        <v>125.801592</v>
      </c>
      <c r="H187" s="256">
        <v>22.964524000000001</v>
      </c>
      <c r="I187" s="257">
        <v>1</v>
      </c>
      <c r="J187" s="258">
        <f t="shared" si="4"/>
        <v>0.11579019603703478</v>
      </c>
      <c r="K187" s="258">
        <f t="shared" si="5"/>
        <v>0.22541106794760254</v>
      </c>
    </row>
    <row r="188" spans="1:11">
      <c r="A188" s="1">
        <v>187</v>
      </c>
      <c r="B188">
        <v>57115.496703999997</v>
      </c>
      <c r="C188" s="255">
        <v>125</v>
      </c>
      <c r="D188" s="256">
        <v>157.09770499999999</v>
      </c>
      <c r="E188" s="256">
        <v>4.1443000000000008E-2</v>
      </c>
      <c r="F188" s="1">
        <v>814424</v>
      </c>
      <c r="G188" s="256">
        <v>34.959792</v>
      </c>
      <c r="H188" s="256">
        <v>34.214055000000002</v>
      </c>
      <c r="I188" s="257">
        <v>1</v>
      </c>
      <c r="J188" s="258">
        <f t="shared" si="4"/>
        <v>0.17976650381597462</v>
      </c>
      <c r="K188" s="258">
        <f t="shared" si="5"/>
        <v>0.32752015465289835</v>
      </c>
    </row>
    <row r="189" spans="1:11">
      <c r="A189" s="1">
        <v>188</v>
      </c>
      <c r="B189">
        <v>57249.073729999996</v>
      </c>
      <c r="C189" s="255">
        <v>130</v>
      </c>
      <c r="D189" s="256">
        <v>232.614093</v>
      </c>
      <c r="E189" s="256">
        <v>0</v>
      </c>
      <c r="F189" s="1">
        <v>801606</v>
      </c>
      <c r="G189" s="256">
        <v>0</v>
      </c>
      <c r="H189" s="256">
        <v>34.007683</v>
      </c>
      <c r="I189" s="257">
        <v>1</v>
      </c>
      <c r="J189" s="258">
        <f t="shared" si="4"/>
        <v>0.2661797143181307</v>
      </c>
      <c r="K189" s="258">
        <f t="shared" si="5"/>
        <v>0.44631158745211086</v>
      </c>
    </row>
    <row r="190" spans="1:11">
      <c r="A190" s="1">
        <v>189</v>
      </c>
      <c r="B190">
        <v>56568.162414999999</v>
      </c>
      <c r="C190" s="255">
        <v>137</v>
      </c>
      <c r="D190" s="256">
        <v>252.31905599999999</v>
      </c>
      <c r="E190" s="256">
        <v>0</v>
      </c>
      <c r="F190" s="1">
        <v>799437</v>
      </c>
      <c r="G190" s="256">
        <v>0</v>
      </c>
      <c r="H190" s="256">
        <v>33.113340999999998</v>
      </c>
      <c r="I190" s="257">
        <v>1</v>
      </c>
      <c r="J190" s="258">
        <f t="shared" si="4"/>
        <v>0.28872805330457951</v>
      </c>
      <c r="K190" s="258">
        <f t="shared" si="5"/>
        <v>0.47425730896453422</v>
      </c>
    </row>
    <row r="191" spans="1:11">
      <c r="A191" s="1">
        <v>190</v>
      </c>
      <c r="B191">
        <v>55690.066527000003</v>
      </c>
      <c r="C191" s="255">
        <v>139</v>
      </c>
      <c r="D191" s="256">
        <v>258.20593200000002</v>
      </c>
      <c r="E191" s="256">
        <v>0</v>
      </c>
      <c r="F191" s="1">
        <v>874885</v>
      </c>
      <c r="G191" s="256">
        <v>0</v>
      </c>
      <c r="H191" s="256">
        <v>29.060476999999999</v>
      </c>
      <c r="I191" s="257">
        <v>1</v>
      </c>
      <c r="J191" s="258">
        <f t="shared" si="4"/>
        <v>0.29546439052171569</v>
      </c>
      <c r="K191" s="258">
        <f t="shared" si="5"/>
        <v>0.48238657714477717</v>
      </c>
    </row>
    <row r="192" spans="1:11">
      <c r="A192" s="1">
        <v>191</v>
      </c>
      <c r="B192">
        <v>56580.971741000001</v>
      </c>
      <c r="C192" s="255">
        <v>115</v>
      </c>
      <c r="D192" s="256">
        <v>248.66515300000009</v>
      </c>
      <c r="E192" s="256">
        <v>0</v>
      </c>
      <c r="F192" s="1">
        <v>860459</v>
      </c>
      <c r="G192" s="256">
        <v>0</v>
      </c>
      <c r="H192" s="256">
        <v>114.61047499999999</v>
      </c>
      <c r="I192" s="257">
        <v>1</v>
      </c>
      <c r="J192" s="258">
        <f t="shared" si="4"/>
        <v>0.28454690140555794</v>
      </c>
      <c r="K192" s="258">
        <f t="shared" si="5"/>
        <v>0.46916162911685771</v>
      </c>
    </row>
    <row r="193" spans="1:11">
      <c r="A193" s="1">
        <v>192</v>
      </c>
      <c r="B193">
        <v>57350.378449999997</v>
      </c>
      <c r="C193" s="255">
        <v>115</v>
      </c>
      <c r="D193" s="256">
        <v>320.28013499999997</v>
      </c>
      <c r="E193" s="256">
        <v>0</v>
      </c>
      <c r="F193" s="1">
        <v>913798</v>
      </c>
      <c r="G193" s="256">
        <v>0</v>
      </c>
      <c r="H193" s="256">
        <v>246.48935499999999</v>
      </c>
      <c r="I193" s="257">
        <v>1</v>
      </c>
      <c r="J193" s="258">
        <f t="shared" si="4"/>
        <v>0.3664957429560054</v>
      </c>
      <c r="K193" s="258">
        <f t="shared" si="5"/>
        <v>0.56247870149886581</v>
      </c>
    </row>
    <row r="194" spans="1:11">
      <c r="A194" s="1">
        <v>193</v>
      </c>
      <c r="B194">
        <v>55171.750182999996</v>
      </c>
      <c r="C194" s="255">
        <v>105</v>
      </c>
      <c r="D194" s="256">
        <v>381.25609600000001</v>
      </c>
      <c r="E194" s="256">
        <v>0</v>
      </c>
      <c r="F194" s="1">
        <v>826261</v>
      </c>
      <c r="G194" s="256">
        <v>0</v>
      </c>
      <c r="H194" s="256">
        <v>20.105478000000002</v>
      </c>
      <c r="I194" s="257">
        <v>1</v>
      </c>
      <c r="J194" s="258">
        <f t="shared" ref="J194:J257" si="6">D194/$L$1</f>
        <v>0.43627037986613226</v>
      </c>
      <c r="K194" s="258">
        <f t="shared" ref="K194:K257" si="7">J194/(1-$K$1*(1-J194))</f>
        <v>0.63232291650347661</v>
      </c>
    </row>
    <row r="195" spans="1:11">
      <c r="A195" s="1">
        <v>194</v>
      </c>
      <c r="B195">
        <v>52975.927366999997</v>
      </c>
      <c r="C195" s="255">
        <v>96</v>
      </c>
      <c r="D195" s="256">
        <v>429.79994599999998</v>
      </c>
      <c r="E195" s="256">
        <v>0</v>
      </c>
      <c r="F195" s="1">
        <v>679634</v>
      </c>
      <c r="G195" s="256">
        <v>0</v>
      </c>
      <c r="H195" s="256">
        <v>20.242298000000002</v>
      </c>
      <c r="I195" s="257">
        <v>1</v>
      </c>
      <c r="J195" s="258">
        <f t="shared" si="6"/>
        <v>0.4918189838146565</v>
      </c>
      <c r="K195" s="258">
        <f t="shared" si="7"/>
        <v>0.68260747080891693</v>
      </c>
    </row>
    <row r="196" spans="1:11">
      <c r="A196" s="1">
        <v>195</v>
      </c>
      <c r="B196">
        <v>52528.390227999997</v>
      </c>
      <c r="C196" s="255">
        <v>87</v>
      </c>
      <c r="D196" s="256">
        <v>465.63070599999998</v>
      </c>
      <c r="E196" s="256">
        <v>0</v>
      </c>
      <c r="F196" s="1">
        <v>572687</v>
      </c>
      <c r="G196" s="256">
        <v>128.281104</v>
      </c>
      <c r="H196" s="256">
        <v>20.137374999999999</v>
      </c>
      <c r="I196" s="257">
        <v>1</v>
      </c>
      <c r="J196" s="258">
        <f t="shared" si="6"/>
        <v>0.53282003124733079</v>
      </c>
      <c r="K196" s="258">
        <f t="shared" si="7"/>
        <v>0.71707058993761241</v>
      </c>
    </row>
    <row r="197" spans="1:11">
      <c r="A197" s="1">
        <v>196</v>
      </c>
      <c r="B197">
        <v>52243.658021000003</v>
      </c>
      <c r="C197" s="255">
        <v>94</v>
      </c>
      <c r="D197" s="256">
        <v>546.12359700000002</v>
      </c>
      <c r="E197" s="256">
        <v>0</v>
      </c>
      <c r="F197" s="1">
        <v>492982</v>
      </c>
      <c r="G197" s="256">
        <v>161.008848</v>
      </c>
      <c r="H197" s="256">
        <v>20.525476000000001</v>
      </c>
      <c r="I197" s="257">
        <v>1</v>
      </c>
      <c r="J197" s="258">
        <f t="shared" si="6"/>
        <v>0.62492784146079206</v>
      </c>
      <c r="K197" s="258">
        <f t="shared" si="7"/>
        <v>0.78735003360798839</v>
      </c>
    </row>
    <row r="198" spans="1:11">
      <c r="A198" s="1">
        <v>197</v>
      </c>
      <c r="B198">
        <v>52725.195037999998</v>
      </c>
      <c r="C198" s="255">
        <v>94</v>
      </c>
      <c r="D198" s="256">
        <v>656.36653999999999</v>
      </c>
      <c r="E198" s="256">
        <v>0</v>
      </c>
      <c r="F198" s="1">
        <v>532042</v>
      </c>
      <c r="G198" s="256">
        <v>149.05127999999999</v>
      </c>
      <c r="H198" s="256">
        <v>20.339452000000001</v>
      </c>
      <c r="I198" s="257">
        <v>1</v>
      </c>
      <c r="J198" s="258">
        <f t="shared" si="6"/>
        <v>0.75107856042574306</v>
      </c>
      <c r="K198" s="258">
        <f t="shared" si="7"/>
        <v>0.8702172062764908</v>
      </c>
    </row>
    <row r="199" spans="1:11">
      <c r="A199" s="1">
        <v>198</v>
      </c>
      <c r="B199">
        <v>53835.046386000002</v>
      </c>
      <c r="C199" s="255">
        <v>105</v>
      </c>
      <c r="D199" s="256">
        <v>694.78230599999995</v>
      </c>
      <c r="E199" s="256">
        <v>0</v>
      </c>
      <c r="F199" s="1">
        <v>833441</v>
      </c>
      <c r="G199" s="256">
        <v>101.494344</v>
      </c>
      <c r="H199" s="256">
        <v>10.064215000000001</v>
      </c>
      <c r="I199" s="257">
        <v>1</v>
      </c>
      <c r="J199" s="258">
        <f t="shared" si="6"/>
        <v>0.79503762364205532</v>
      </c>
      <c r="K199" s="258">
        <f t="shared" si="7"/>
        <v>0.89604855644572756</v>
      </c>
    </row>
    <row r="200" spans="1:11">
      <c r="A200" s="1">
        <v>199</v>
      </c>
      <c r="B200">
        <v>55397.477629999987</v>
      </c>
      <c r="C200" s="255">
        <v>115</v>
      </c>
      <c r="D200" s="256">
        <v>708.53560000000004</v>
      </c>
      <c r="E200" s="256">
        <v>0</v>
      </c>
      <c r="F200" s="1">
        <v>1035958</v>
      </c>
      <c r="G200" s="256">
        <v>1.5662640000000001</v>
      </c>
      <c r="H200" s="256">
        <v>20.731954000000002</v>
      </c>
      <c r="I200" s="257">
        <v>1</v>
      </c>
      <c r="J200" s="258">
        <f t="shared" si="6"/>
        <v>0.81077548294644963</v>
      </c>
      <c r="K200" s="258">
        <f t="shared" si="7"/>
        <v>0.90495757052673087</v>
      </c>
    </row>
    <row r="201" spans="1:11">
      <c r="A201" s="1">
        <v>200</v>
      </c>
      <c r="B201">
        <v>58365.398713000002</v>
      </c>
      <c r="C201" s="255">
        <v>132</v>
      </c>
      <c r="D201" s="256">
        <v>698.19423200000017</v>
      </c>
      <c r="E201" s="256">
        <v>0.24160999999999999</v>
      </c>
      <c r="F201" s="1">
        <v>958137</v>
      </c>
      <c r="G201" s="256">
        <v>0</v>
      </c>
      <c r="H201" s="256">
        <v>20.245445</v>
      </c>
      <c r="I201" s="257">
        <v>1</v>
      </c>
      <c r="J201" s="258">
        <f t="shared" si="6"/>
        <v>0.7989418818761197</v>
      </c>
      <c r="K201" s="258">
        <f t="shared" si="7"/>
        <v>0.89827488358440521</v>
      </c>
    </row>
    <row r="202" spans="1:11">
      <c r="A202" s="1">
        <v>201</v>
      </c>
      <c r="B202">
        <v>62573.108916999998</v>
      </c>
      <c r="C202" s="255">
        <v>127</v>
      </c>
      <c r="D202" s="256">
        <v>692.7610149999997</v>
      </c>
      <c r="E202" s="256">
        <v>21.181072999999969</v>
      </c>
      <c r="F202" s="1">
        <v>831235</v>
      </c>
      <c r="G202" s="256">
        <v>0</v>
      </c>
      <c r="H202" s="256">
        <v>27.985927</v>
      </c>
      <c r="I202" s="257">
        <v>1</v>
      </c>
      <c r="J202" s="258">
        <f t="shared" si="6"/>
        <v>0.79272466549753795</v>
      </c>
      <c r="K202" s="258">
        <f t="shared" si="7"/>
        <v>0.89472454685257508</v>
      </c>
    </row>
    <row r="203" spans="1:11">
      <c r="A203" s="1">
        <v>202</v>
      </c>
      <c r="B203">
        <v>69406.863526000001</v>
      </c>
      <c r="C203" s="255">
        <v>119</v>
      </c>
      <c r="D203" s="256">
        <v>709.47751500000004</v>
      </c>
      <c r="E203" s="256">
        <v>129.09941100000009</v>
      </c>
      <c r="F203" s="1">
        <v>764793</v>
      </c>
      <c r="G203" s="256">
        <v>0</v>
      </c>
      <c r="H203" s="256">
        <v>274.60429199999999</v>
      </c>
      <c r="I203" s="257">
        <v>1</v>
      </c>
      <c r="J203" s="258">
        <f t="shared" si="6"/>
        <v>0.81185331388256565</v>
      </c>
      <c r="K203" s="258">
        <f t="shared" si="7"/>
        <v>0.90556142336791923</v>
      </c>
    </row>
    <row r="204" spans="1:11">
      <c r="A204" s="1">
        <v>203</v>
      </c>
      <c r="B204">
        <v>70503.778502999994</v>
      </c>
      <c r="C204" s="255">
        <v>109</v>
      </c>
      <c r="D204" s="256">
        <v>671.83631600000012</v>
      </c>
      <c r="E204" s="256">
        <v>351.22536699999972</v>
      </c>
      <c r="F204" s="1">
        <v>755604</v>
      </c>
      <c r="G204" s="256">
        <v>0</v>
      </c>
      <c r="H204" s="256">
        <v>239.19454400000001</v>
      </c>
      <c r="I204" s="257">
        <v>1</v>
      </c>
      <c r="J204" s="258">
        <f t="shared" si="6"/>
        <v>0.76878058571208507</v>
      </c>
      <c r="K204" s="258">
        <f t="shared" si="7"/>
        <v>0.88079142875922289</v>
      </c>
    </row>
    <row r="205" spans="1:11">
      <c r="A205" s="1">
        <v>204</v>
      </c>
      <c r="B205">
        <v>70267.839600000007</v>
      </c>
      <c r="C205" s="255">
        <v>99</v>
      </c>
      <c r="D205" s="256">
        <v>647.76251500000012</v>
      </c>
      <c r="E205" s="256">
        <v>609.83029799999986</v>
      </c>
      <c r="F205" s="1">
        <v>775977</v>
      </c>
      <c r="G205" s="256">
        <v>0</v>
      </c>
      <c r="H205" s="256">
        <v>173.865757</v>
      </c>
      <c r="I205" s="257">
        <v>1</v>
      </c>
      <c r="J205" s="258">
        <f t="shared" si="6"/>
        <v>0.74123299652654273</v>
      </c>
      <c r="K205" s="258">
        <f t="shared" si="7"/>
        <v>0.86423211105188236</v>
      </c>
    </row>
    <row r="206" spans="1:11">
      <c r="A206" s="1">
        <v>205</v>
      </c>
      <c r="B206">
        <v>66804.986571999994</v>
      </c>
      <c r="C206" s="255">
        <v>84</v>
      </c>
      <c r="D206" s="256">
        <v>648.80998600000009</v>
      </c>
      <c r="E206" s="256">
        <v>815.68695899999955</v>
      </c>
      <c r="F206" s="1">
        <v>775558</v>
      </c>
      <c r="G206" s="256">
        <v>0</v>
      </c>
      <c r="H206" s="256">
        <v>25.990061000000001</v>
      </c>
      <c r="I206" s="257">
        <v>1</v>
      </c>
      <c r="J206" s="258">
        <f t="shared" si="6"/>
        <v>0.74243161492468301</v>
      </c>
      <c r="K206" s="258">
        <f t="shared" si="7"/>
        <v>0.86496478555385081</v>
      </c>
    </row>
    <row r="207" spans="1:11">
      <c r="A207" s="1">
        <v>206</v>
      </c>
      <c r="B207">
        <v>64494.622070999998</v>
      </c>
      <c r="C207" s="255">
        <v>83</v>
      </c>
      <c r="D207" s="256">
        <v>634.16878899999995</v>
      </c>
      <c r="E207" s="256">
        <v>897.41710500000033</v>
      </c>
      <c r="F207" s="1">
        <v>779924</v>
      </c>
      <c r="G207" s="256">
        <v>31.830624</v>
      </c>
      <c r="H207" s="256">
        <v>25.167124000000001</v>
      </c>
      <c r="I207" s="257">
        <v>1</v>
      </c>
      <c r="J207" s="258">
        <f t="shared" si="6"/>
        <v>0.7256777304782428</v>
      </c>
      <c r="K207" s="258">
        <f t="shared" si="7"/>
        <v>0.85462052332424043</v>
      </c>
    </row>
    <row r="208" spans="1:11">
      <c r="A208" s="1">
        <v>207</v>
      </c>
      <c r="B208">
        <v>67769.951414999989</v>
      </c>
      <c r="C208" s="255">
        <v>83</v>
      </c>
      <c r="D208" s="256">
        <v>606.15764900000011</v>
      </c>
      <c r="E208" s="256">
        <v>797.55118500000015</v>
      </c>
      <c r="F208" s="1">
        <v>789874</v>
      </c>
      <c r="G208" s="256">
        <v>186.24412799999999</v>
      </c>
      <c r="H208" s="256">
        <v>24.681538</v>
      </c>
      <c r="I208" s="257">
        <v>1</v>
      </c>
      <c r="J208" s="258">
        <f t="shared" si="6"/>
        <v>0.69362465430058784</v>
      </c>
      <c r="K208" s="258">
        <f t="shared" si="7"/>
        <v>0.83419125268142069</v>
      </c>
    </row>
    <row r="209" spans="1:11">
      <c r="A209" s="1">
        <v>208</v>
      </c>
      <c r="B209">
        <v>66871.225617999997</v>
      </c>
      <c r="C209" s="255">
        <v>89</v>
      </c>
      <c r="D209" s="256">
        <v>572.47218699999996</v>
      </c>
      <c r="E209" s="256">
        <v>549.55321599999979</v>
      </c>
      <c r="F209" s="1">
        <v>778949</v>
      </c>
      <c r="G209" s="256">
        <v>230.35790399999999</v>
      </c>
      <c r="H209" s="256">
        <v>25.329094999999999</v>
      </c>
      <c r="I209" s="257">
        <v>1</v>
      </c>
      <c r="J209" s="258">
        <f t="shared" si="6"/>
        <v>0.65507846590677332</v>
      </c>
      <c r="K209" s="258">
        <f t="shared" si="7"/>
        <v>0.80844625288392813</v>
      </c>
    </row>
    <row r="210" spans="1:11">
      <c r="A210" s="1">
        <v>209</v>
      </c>
      <c r="B210">
        <v>67916.916809000002</v>
      </c>
      <c r="C210" s="255">
        <v>98</v>
      </c>
      <c r="D210" s="256">
        <v>541.92437599999994</v>
      </c>
      <c r="E210" s="256">
        <v>188.20990800000001</v>
      </c>
      <c r="F210" s="1">
        <v>785538</v>
      </c>
      <c r="G210" s="256">
        <v>235.72264799999999</v>
      </c>
      <c r="H210" s="256">
        <v>21.877661</v>
      </c>
      <c r="I210" s="257">
        <v>1</v>
      </c>
      <c r="J210" s="258">
        <f t="shared" si="6"/>
        <v>0.62012268356290534</v>
      </c>
      <c r="K210" s="258">
        <f t="shared" si="7"/>
        <v>0.78390618045656679</v>
      </c>
    </row>
    <row r="211" spans="1:11">
      <c r="A211" s="1">
        <v>210</v>
      </c>
      <c r="B211">
        <v>69368.033416999999</v>
      </c>
      <c r="C211" s="255">
        <v>115</v>
      </c>
      <c r="D211" s="256">
        <v>528.83717200000001</v>
      </c>
      <c r="E211" s="256">
        <v>12.18468599999999</v>
      </c>
      <c r="F211" s="1">
        <v>774361</v>
      </c>
      <c r="G211" s="256">
        <v>200.844672</v>
      </c>
      <c r="H211" s="256">
        <v>79.901392999999999</v>
      </c>
      <c r="I211" s="257">
        <v>1</v>
      </c>
      <c r="J211" s="258">
        <f t="shared" si="6"/>
        <v>0.6051470293494563</v>
      </c>
      <c r="K211" s="258">
        <f t="shared" si="7"/>
        <v>0.77302397685419255</v>
      </c>
    </row>
    <row r="212" spans="1:11">
      <c r="A212" s="1">
        <v>211</v>
      </c>
      <c r="B212">
        <v>70036.786070999995</v>
      </c>
      <c r="C212" s="255">
        <v>146</v>
      </c>
      <c r="D212" s="256">
        <v>536.75996899999996</v>
      </c>
      <c r="E212" s="256">
        <v>4.1568000000000001E-2</v>
      </c>
      <c r="F212" s="1">
        <v>786472</v>
      </c>
      <c r="G212" s="256">
        <v>125.968416</v>
      </c>
      <c r="H212" s="256">
        <v>161.64923300000001</v>
      </c>
      <c r="I212" s="257">
        <v>1</v>
      </c>
      <c r="J212" s="258">
        <f t="shared" si="6"/>
        <v>0.61421306578285728</v>
      </c>
      <c r="K212" s="258">
        <f t="shared" si="7"/>
        <v>0.77963907941718436</v>
      </c>
    </row>
    <row r="213" spans="1:11">
      <c r="A213" s="1">
        <v>212</v>
      </c>
      <c r="B213">
        <v>68761.604552000004</v>
      </c>
      <c r="C213" s="255">
        <v>154</v>
      </c>
      <c r="D213" s="256">
        <v>545.35679600000003</v>
      </c>
      <c r="E213" s="256">
        <v>0</v>
      </c>
      <c r="F213" s="1">
        <v>796535</v>
      </c>
      <c r="G213" s="256">
        <v>28.724136000000001</v>
      </c>
      <c r="H213" s="256">
        <v>162.665088</v>
      </c>
      <c r="I213" s="257">
        <v>1</v>
      </c>
      <c r="J213" s="258">
        <f t="shared" si="6"/>
        <v>0.62405039302898602</v>
      </c>
      <c r="K213" s="258">
        <f t="shared" si="7"/>
        <v>0.78672287958535658</v>
      </c>
    </row>
    <row r="214" spans="1:11">
      <c r="A214" s="1">
        <v>213</v>
      </c>
      <c r="B214">
        <v>66553.976502000005</v>
      </c>
      <c r="C214" s="255">
        <v>164</v>
      </c>
      <c r="D214" s="256">
        <v>510.63048199999997</v>
      </c>
      <c r="E214" s="256">
        <v>0</v>
      </c>
      <c r="F214" s="1">
        <v>838928</v>
      </c>
      <c r="G214" s="256">
        <v>0</v>
      </c>
      <c r="H214" s="256">
        <v>161.251068</v>
      </c>
      <c r="I214" s="257">
        <v>1</v>
      </c>
      <c r="J214" s="258">
        <f t="shared" si="6"/>
        <v>0.58431316034187741</v>
      </c>
      <c r="K214" s="258">
        <f t="shared" si="7"/>
        <v>0.75749830161692056</v>
      </c>
    </row>
    <row r="215" spans="1:11">
      <c r="A215" s="1">
        <v>214</v>
      </c>
      <c r="B215">
        <v>65080.729308000002</v>
      </c>
      <c r="C215" s="255">
        <v>171</v>
      </c>
      <c r="D215" s="256">
        <v>544.41053799999997</v>
      </c>
      <c r="E215" s="256">
        <v>0</v>
      </c>
      <c r="F215" s="1">
        <v>891555</v>
      </c>
      <c r="G215" s="256">
        <v>0</v>
      </c>
      <c r="H215" s="256">
        <v>90.126154999999997</v>
      </c>
      <c r="I215" s="257">
        <v>1</v>
      </c>
      <c r="J215" s="258">
        <f t="shared" si="6"/>
        <v>0.62296759240902844</v>
      </c>
      <c r="K215" s="258">
        <f t="shared" si="7"/>
        <v>0.78594789791450048</v>
      </c>
    </row>
    <row r="216" spans="1:11">
      <c r="A216" s="1">
        <v>215</v>
      </c>
      <c r="B216">
        <v>64461.566465000004</v>
      </c>
      <c r="C216" s="255">
        <v>156</v>
      </c>
      <c r="D216" s="256">
        <v>549.96933100000001</v>
      </c>
      <c r="E216" s="256">
        <v>0</v>
      </c>
      <c r="F216" s="1">
        <v>945542</v>
      </c>
      <c r="G216" s="256">
        <v>0</v>
      </c>
      <c r="H216" s="256">
        <v>17.98573</v>
      </c>
      <c r="I216" s="257">
        <v>1</v>
      </c>
      <c r="J216" s="258">
        <f t="shared" si="6"/>
        <v>0.62932850508465743</v>
      </c>
      <c r="K216" s="258">
        <f t="shared" si="7"/>
        <v>0.79048392762158104</v>
      </c>
    </row>
    <row r="217" spans="1:11">
      <c r="A217" s="1">
        <v>216</v>
      </c>
      <c r="B217">
        <v>64683.413696000003</v>
      </c>
      <c r="C217" s="255">
        <v>148</v>
      </c>
      <c r="D217" s="256">
        <v>545.52619700000002</v>
      </c>
      <c r="E217" s="256">
        <v>0</v>
      </c>
      <c r="F217" s="1">
        <v>946089</v>
      </c>
      <c r="G217" s="256">
        <v>0</v>
      </c>
      <c r="H217" s="256">
        <v>58.470773000000001</v>
      </c>
      <c r="I217" s="257">
        <v>1</v>
      </c>
      <c r="J217" s="258">
        <f t="shared" si="6"/>
        <v>0.62424423816194274</v>
      </c>
      <c r="K217" s="258">
        <f t="shared" si="7"/>
        <v>0.78686149556099871</v>
      </c>
    </row>
    <row r="218" spans="1:11">
      <c r="A218" s="1">
        <v>217</v>
      </c>
      <c r="B218">
        <v>63431.893493000003</v>
      </c>
      <c r="C218" s="255">
        <v>142</v>
      </c>
      <c r="D218" s="256">
        <v>578.60875599999997</v>
      </c>
      <c r="E218" s="256">
        <v>0</v>
      </c>
      <c r="F218" s="1">
        <v>898663</v>
      </c>
      <c r="G218" s="256">
        <v>0</v>
      </c>
      <c r="H218" s="256">
        <v>20.564350999999998</v>
      </c>
      <c r="I218" s="257">
        <v>1</v>
      </c>
      <c r="J218" s="258">
        <f t="shared" si="6"/>
        <v>0.66210052618801984</v>
      </c>
      <c r="K218" s="258">
        <f t="shared" si="7"/>
        <v>0.81323616612893068</v>
      </c>
    </row>
    <row r="219" spans="1:11">
      <c r="A219" s="1">
        <v>218</v>
      </c>
      <c r="B219">
        <v>60501.462858999999</v>
      </c>
      <c r="C219" s="255">
        <v>149</v>
      </c>
      <c r="D219" s="256">
        <v>648.68584299999998</v>
      </c>
      <c r="E219" s="256">
        <v>0</v>
      </c>
      <c r="F219" s="1">
        <v>748350</v>
      </c>
      <c r="G219" s="256">
        <v>0</v>
      </c>
      <c r="H219" s="256">
        <v>20.330815000000001</v>
      </c>
      <c r="I219" s="257">
        <v>1</v>
      </c>
      <c r="J219" s="258">
        <f t="shared" si="6"/>
        <v>0.7422895584058864</v>
      </c>
      <c r="K219" s="258">
        <f t="shared" si="7"/>
        <v>0.86487801004784393</v>
      </c>
    </row>
    <row r="220" spans="1:11">
      <c r="A220" s="1">
        <v>219</v>
      </c>
      <c r="B220">
        <v>60249.531738000012</v>
      </c>
      <c r="C220" s="255">
        <v>142</v>
      </c>
      <c r="D220" s="256">
        <v>679.35361999999998</v>
      </c>
      <c r="E220" s="256">
        <v>0</v>
      </c>
      <c r="F220" s="1">
        <v>609218</v>
      </c>
      <c r="G220" s="256">
        <v>59.380608000000002</v>
      </c>
      <c r="H220" s="256">
        <v>20.743217000000001</v>
      </c>
      <c r="I220" s="257">
        <v>1</v>
      </c>
      <c r="J220" s="258">
        <f t="shared" si="6"/>
        <v>0.77738261753808668</v>
      </c>
      <c r="K220" s="258">
        <f t="shared" si="7"/>
        <v>0.88584510242020731</v>
      </c>
    </row>
    <row r="221" spans="1:11">
      <c r="A221" s="1">
        <v>220</v>
      </c>
      <c r="B221">
        <v>60400.275208999999</v>
      </c>
      <c r="C221" s="255">
        <v>138</v>
      </c>
      <c r="D221" s="256">
        <v>695.98082899999986</v>
      </c>
      <c r="E221" s="256">
        <v>0</v>
      </c>
      <c r="F221" s="1">
        <v>499670</v>
      </c>
      <c r="G221" s="256">
        <v>170.36224799999999</v>
      </c>
      <c r="H221" s="256">
        <v>20.274585999999999</v>
      </c>
      <c r="I221" s="257">
        <v>1</v>
      </c>
      <c r="J221" s="258">
        <f t="shared" si="6"/>
        <v>0.79640909045917407</v>
      </c>
      <c r="K221" s="258">
        <f t="shared" si="7"/>
        <v>0.89683183545632039</v>
      </c>
    </row>
    <row r="222" spans="1:11">
      <c r="A222" s="1">
        <v>221</v>
      </c>
      <c r="B222">
        <v>60594.995757999997</v>
      </c>
      <c r="C222" s="255">
        <v>136</v>
      </c>
      <c r="D222" s="256">
        <v>732.08762299999989</v>
      </c>
      <c r="E222" s="256">
        <v>0</v>
      </c>
      <c r="F222" s="1">
        <v>549692</v>
      </c>
      <c r="G222" s="256">
        <v>191.307816</v>
      </c>
      <c r="H222" s="256">
        <v>20.298978000000002</v>
      </c>
      <c r="I222" s="257">
        <v>1</v>
      </c>
      <c r="J222" s="258">
        <f t="shared" si="6"/>
        <v>0.83772600289518717</v>
      </c>
      <c r="K222" s="258">
        <f t="shared" si="7"/>
        <v>0.91982063717260953</v>
      </c>
    </row>
    <row r="223" spans="1:11">
      <c r="A223" s="1">
        <v>222</v>
      </c>
      <c r="B223">
        <v>61157.378599999996</v>
      </c>
      <c r="C223" s="255">
        <v>139</v>
      </c>
      <c r="D223" s="256">
        <v>716.26259700000003</v>
      </c>
      <c r="E223" s="256">
        <v>0</v>
      </c>
      <c r="F223" s="1">
        <v>890990</v>
      </c>
      <c r="G223" s="256">
        <v>160.2636</v>
      </c>
      <c r="H223" s="256">
        <v>9.9326209999999993</v>
      </c>
      <c r="I223" s="257">
        <v>1</v>
      </c>
      <c r="J223" s="258">
        <f t="shared" si="6"/>
        <v>0.81961746593841323</v>
      </c>
      <c r="K223" s="258">
        <f t="shared" si="7"/>
        <v>0.90988779204038384</v>
      </c>
    </row>
    <row r="224" spans="1:11">
      <c r="A224" s="1">
        <v>223</v>
      </c>
      <c r="B224">
        <v>63196.528380000003</v>
      </c>
      <c r="C224" s="255">
        <v>153</v>
      </c>
      <c r="D224" s="256">
        <v>688.79664000000002</v>
      </c>
      <c r="E224" s="256">
        <v>0</v>
      </c>
      <c r="F224" s="1">
        <v>1061339</v>
      </c>
      <c r="G224" s="256">
        <v>91.281959999999998</v>
      </c>
      <c r="H224" s="256">
        <v>20.718734999999999</v>
      </c>
      <c r="I224" s="257">
        <v>1</v>
      </c>
      <c r="J224" s="258">
        <f t="shared" si="6"/>
        <v>0.78818824127946685</v>
      </c>
      <c r="K224" s="258">
        <f t="shared" si="7"/>
        <v>0.89211668330000327</v>
      </c>
    </row>
    <row r="225" spans="1:11">
      <c r="A225" s="1">
        <v>224</v>
      </c>
      <c r="B225">
        <v>64806.132385999997</v>
      </c>
      <c r="C225" s="255">
        <v>165</v>
      </c>
      <c r="D225" s="256">
        <v>663.96924200000001</v>
      </c>
      <c r="E225" s="256">
        <v>1.0713850000000009</v>
      </c>
      <c r="F225" s="1">
        <v>1146499</v>
      </c>
      <c r="G225" s="256">
        <v>0.32239200000000001</v>
      </c>
      <c r="H225" s="256">
        <v>20.534327000000001</v>
      </c>
      <c r="I225" s="257">
        <v>1</v>
      </c>
      <c r="J225" s="258">
        <f t="shared" si="6"/>
        <v>0.7597783129656972</v>
      </c>
      <c r="K225" s="258">
        <f t="shared" si="7"/>
        <v>0.87544361052931097</v>
      </c>
    </row>
    <row r="226" spans="1:11">
      <c r="A226" s="1">
        <v>225</v>
      </c>
      <c r="B226">
        <v>67624.007936000009</v>
      </c>
      <c r="C226" s="255">
        <v>156</v>
      </c>
      <c r="D226" s="256">
        <v>673.56376499999988</v>
      </c>
      <c r="E226" s="256">
        <v>82.065109000000064</v>
      </c>
      <c r="F226" s="1">
        <v>1068146</v>
      </c>
      <c r="G226" s="256">
        <v>0</v>
      </c>
      <c r="H226" s="256">
        <v>27.326385999999999</v>
      </c>
      <c r="I226" s="257">
        <v>1</v>
      </c>
      <c r="J226" s="258">
        <f t="shared" si="6"/>
        <v>0.77075730120420738</v>
      </c>
      <c r="K226" s="258">
        <f t="shared" si="7"/>
        <v>0.88195758678398983</v>
      </c>
    </row>
    <row r="227" spans="1:11">
      <c r="A227" s="1">
        <v>226</v>
      </c>
      <c r="B227">
        <v>71875.141449000002</v>
      </c>
      <c r="C227" s="255">
        <v>134</v>
      </c>
      <c r="D227" s="256">
        <v>697.991534</v>
      </c>
      <c r="E227" s="256">
        <v>340.50426500000071</v>
      </c>
      <c r="F227" s="1">
        <v>939663</v>
      </c>
      <c r="G227" s="256">
        <v>0</v>
      </c>
      <c r="H227" s="256">
        <v>61.397244000000001</v>
      </c>
      <c r="I227" s="257">
        <v>1</v>
      </c>
      <c r="J227" s="258">
        <f t="shared" si="6"/>
        <v>0.79870993507084631</v>
      </c>
      <c r="K227" s="258">
        <f t="shared" si="7"/>
        <v>0.89814292083909497</v>
      </c>
    </row>
    <row r="228" spans="1:11">
      <c r="A228" s="1">
        <v>227</v>
      </c>
      <c r="B228">
        <v>72221.263428000006</v>
      </c>
      <c r="C228" s="255">
        <v>115</v>
      </c>
      <c r="D228" s="256">
        <v>642.08379000000002</v>
      </c>
      <c r="E228" s="256">
        <v>604.49281799999972</v>
      </c>
      <c r="F228" s="1">
        <v>917027</v>
      </c>
      <c r="G228" s="256">
        <v>0</v>
      </c>
      <c r="H228" s="256">
        <v>53.625523000000001</v>
      </c>
      <c r="I228" s="257">
        <v>1</v>
      </c>
      <c r="J228" s="258">
        <f t="shared" si="6"/>
        <v>0.73473484596869476</v>
      </c>
      <c r="K228" s="258">
        <f t="shared" si="7"/>
        <v>0.8602403264541324</v>
      </c>
    </row>
    <row r="229" spans="1:11">
      <c r="A229" s="1">
        <v>228</v>
      </c>
      <c r="B229">
        <v>71963.991334000006</v>
      </c>
      <c r="C229" s="255">
        <v>104</v>
      </c>
      <c r="D229" s="256">
        <v>650.69580600000018</v>
      </c>
      <c r="E229" s="256">
        <v>741.64007200000015</v>
      </c>
      <c r="F229" s="1">
        <v>895534</v>
      </c>
      <c r="G229" s="256">
        <v>0</v>
      </c>
      <c r="H229" s="256">
        <v>70.505160000000004</v>
      </c>
      <c r="I229" s="257">
        <v>1</v>
      </c>
      <c r="J229" s="258">
        <f t="shared" si="6"/>
        <v>0.74458955394884796</v>
      </c>
      <c r="K229" s="258">
        <f t="shared" si="7"/>
        <v>0.86628102686072994</v>
      </c>
    </row>
    <row r="230" spans="1:11">
      <c r="A230" s="1">
        <v>229</v>
      </c>
      <c r="B230">
        <v>68611.801849999989</v>
      </c>
      <c r="C230" s="255">
        <v>94</v>
      </c>
      <c r="D230" s="256">
        <v>630.16283599999997</v>
      </c>
      <c r="E230" s="256">
        <v>789.65398600000049</v>
      </c>
      <c r="F230" s="1">
        <v>829164</v>
      </c>
      <c r="G230" s="256">
        <v>0</v>
      </c>
      <c r="H230" s="256">
        <v>25.472604</v>
      </c>
      <c r="I230" s="257">
        <v>1</v>
      </c>
      <c r="J230" s="258">
        <f t="shared" si="6"/>
        <v>0.7210937286606407</v>
      </c>
      <c r="K230" s="258">
        <f t="shared" si="7"/>
        <v>0.85175101322511693</v>
      </c>
    </row>
    <row r="231" spans="1:11">
      <c r="A231" s="1">
        <v>230</v>
      </c>
      <c r="B231">
        <v>66683.485504000011</v>
      </c>
      <c r="C231" s="255">
        <v>98</v>
      </c>
      <c r="D231" s="256">
        <v>627.18433199999993</v>
      </c>
      <c r="E231" s="256">
        <v>838.68361799999843</v>
      </c>
      <c r="F231" s="1">
        <v>816659</v>
      </c>
      <c r="G231" s="256">
        <v>0.31819199999999997</v>
      </c>
      <c r="H231" s="256">
        <v>25.028146</v>
      </c>
      <c r="I231" s="257">
        <v>1</v>
      </c>
      <c r="J231" s="258">
        <f t="shared" si="6"/>
        <v>0.71768543411756069</v>
      </c>
      <c r="K231" s="258">
        <f t="shared" si="7"/>
        <v>0.84960637420513208</v>
      </c>
    </row>
    <row r="232" spans="1:11">
      <c r="A232" s="1">
        <v>231</v>
      </c>
      <c r="B232">
        <v>69881.680085</v>
      </c>
      <c r="C232" s="255">
        <v>99</v>
      </c>
      <c r="D232" s="256">
        <v>643.36788899999988</v>
      </c>
      <c r="E232" s="256">
        <v>696.24374100000057</v>
      </c>
      <c r="F232" s="1">
        <v>823425</v>
      </c>
      <c r="G232" s="256">
        <v>134.82252</v>
      </c>
      <c r="H232" s="256">
        <v>24.513164</v>
      </c>
      <c r="I232" s="257">
        <v>1</v>
      </c>
      <c r="J232" s="258">
        <f t="shared" si="6"/>
        <v>0.73620423718471262</v>
      </c>
      <c r="K232" s="258">
        <f t="shared" si="7"/>
        <v>0.86114588708274453</v>
      </c>
    </row>
    <row r="233" spans="1:11">
      <c r="A233" s="1">
        <v>232</v>
      </c>
      <c r="B233">
        <v>69456.495422000007</v>
      </c>
      <c r="C233" s="255">
        <v>99</v>
      </c>
      <c r="D233" s="256">
        <v>625.75776799999994</v>
      </c>
      <c r="E233" s="256">
        <v>469.25592699999987</v>
      </c>
      <c r="F233" s="1">
        <v>835449</v>
      </c>
      <c r="G233" s="256">
        <v>215.32140000000001</v>
      </c>
      <c r="H233" s="256">
        <v>24.322935999999999</v>
      </c>
      <c r="I233" s="257">
        <v>1</v>
      </c>
      <c r="J233" s="258">
        <f t="shared" si="6"/>
        <v>0.71605302056479914</v>
      </c>
      <c r="K233" s="258">
        <f t="shared" si="7"/>
        <v>0.84857581770772439</v>
      </c>
    </row>
    <row r="234" spans="1:11">
      <c r="A234" s="1">
        <v>233</v>
      </c>
      <c r="B234">
        <v>70137.235260000001</v>
      </c>
      <c r="C234" s="255">
        <v>93</v>
      </c>
      <c r="D234" s="256">
        <v>677.01937399999997</v>
      </c>
      <c r="E234" s="256">
        <v>163.18195299999971</v>
      </c>
      <c r="F234" s="1">
        <v>838293</v>
      </c>
      <c r="G234" s="256">
        <v>246.778728</v>
      </c>
      <c r="H234" s="256">
        <v>27.886399000000001</v>
      </c>
      <c r="I234" s="257">
        <v>1</v>
      </c>
      <c r="J234" s="258">
        <f t="shared" si="6"/>
        <v>0.77471154578394219</v>
      </c>
      <c r="K234" s="258">
        <f t="shared" si="7"/>
        <v>0.88428169690722136</v>
      </c>
    </row>
    <row r="235" spans="1:11">
      <c r="A235" s="1">
        <v>234</v>
      </c>
      <c r="B235">
        <v>70429.491454999996</v>
      </c>
      <c r="C235" s="255">
        <v>116</v>
      </c>
      <c r="D235" s="256">
        <v>679.02505199999996</v>
      </c>
      <c r="E235" s="256">
        <v>9.7728259999999914</v>
      </c>
      <c r="F235" s="1">
        <v>860130</v>
      </c>
      <c r="G235" s="256">
        <v>242.55588</v>
      </c>
      <c r="H235" s="256">
        <v>155.606256</v>
      </c>
      <c r="I235" s="257">
        <v>1</v>
      </c>
      <c r="J235" s="258">
        <f t="shared" si="6"/>
        <v>0.7770066380123144</v>
      </c>
      <c r="K235" s="258">
        <f t="shared" si="7"/>
        <v>0.88562535439301282</v>
      </c>
    </row>
    <row r="236" spans="1:11">
      <c r="A236" s="1">
        <v>235</v>
      </c>
      <c r="B236">
        <v>71316.224486999999</v>
      </c>
      <c r="C236" s="255">
        <v>143</v>
      </c>
      <c r="D236" s="256">
        <v>630.43166900000006</v>
      </c>
      <c r="E236" s="256">
        <v>4.2786999999999999E-2</v>
      </c>
      <c r="F236" s="1">
        <v>835709</v>
      </c>
      <c r="G236" s="256">
        <v>193.35120000000001</v>
      </c>
      <c r="H236" s="256">
        <v>286.795569</v>
      </c>
      <c r="I236" s="257">
        <v>1</v>
      </c>
      <c r="J236" s="258">
        <f t="shared" si="6"/>
        <v>0.72140135357801538</v>
      </c>
      <c r="K236" s="258">
        <f t="shared" si="7"/>
        <v>0.85194411626883448</v>
      </c>
    </row>
    <row r="237" spans="1:11">
      <c r="A237" s="1">
        <v>236</v>
      </c>
      <c r="B237">
        <v>70525.514098</v>
      </c>
      <c r="C237" s="255">
        <v>173</v>
      </c>
      <c r="D237" s="256">
        <v>599.432053</v>
      </c>
      <c r="E237" s="256">
        <v>0</v>
      </c>
      <c r="F237" s="1">
        <v>899194</v>
      </c>
      <c r="G237" s="256">
        <v>106.79255999999999</v>
      </c>
      <c r="H237" s="256">
        <v>244.620092</v>
      </c>
      <c r="I237" s="257">
        <v>1</v>
      </c>
      <c r="J237" s="258">
        <f t="shared" si="6"/>
        <v>0.68592857192307166</v>
      </c>
      <c r="K237" s="258">
        <f t="shared" si="7"/>
        <v>0.82915646766789408</v>
      </c>
    </row>
    <row r="238" spans="1:11">
      <c r="A238" s="1">
        <v>237</v>
      </c>
      <c r="B238">
        <v>68447.503110999998</v>
      </c>
      <c r="C238" s="255">
        <v>183</v>
      </c>
      <c r="D238" s="256">
        <v>576.30999700000007</v>
      </c>
      <c r="E238" s="256">
        <v>0</v>
      </c>
      <c r="F238" s="1">
        <v>904423</v>
      </c>
      <c r="G238" s="256">
        <v>14.678832</v>
      </c>
      <c r="H238" s="256">
        <v>87.595422999999997</v>
      </c>
      <c r="I238" s="257">
        <v>1</v>
      </c>
      <c r="J238" s="258">
        <f t="shared" si="6"/>
        <v>0.6594700621176155</v>
      </c>
      <c r="K238" s="258">
        <f t="shared" si="7"/>
        <v>0.81144719711283297</v>
      </c>
    </row>
    <row r="239" spans="1:11">
      <c r="A239" s="1">
        <v>238</v>
      </c>
      <c r="B239">
        <v>66816.146057000005</v>
      </c>
      <c r="C239" s="255">
        <v>181</v>
      </c>
      <c r="D239" s="256">
        <v>557.42595299999994</v>
      </c>
      <c r="E239" s="256">
        <v>0</v>
      </c>
      <c r="F239" s="1">
        <v>959878</v>
      </c>
      <c r="G239" s="256">
        <v>0</v>
      </c>
      <c r="H239" s="256">
        <v>31.501825</v>
      </c>
      <c r="I239" s="257">
        <v>1</v>
      </c>
      <c r="J239" s="258">
        <f t="shared" si="6"/>
        <v>0.63786109865257279</v>
      </c>
      <c r="K239" s="258">
        <f t="shared" si="7"/>
        <v>0.79650636577183775</v>
      </c>
    </row>
    <row r="240" spans="1:11">
      <c r="A240" s="1">
        <v>239</v>
      </c>
      <c r="B240">
        <v>65752.081177</v>
      </c>
      <c r="C240" s="255">
        <v>180</v>
      </c>
      <c r="D240" s="256">
        <v>564.48189099999991</v>
      </c>
      <c r="E240" s="256">
        <v>0</v>
      </c>
      <c r="F240" s="1">
        <v>1029840</v>
      </c>
      <c r="G240" s="256">
        <v>0</v>
      </c>
      <c r="H240" s="256">
        <v>114.58881</v>
      </c>
      <c r="I240" s="257">
        <v>1</v>
      </c>
      <c r="J240" s="258">
        <f t="shared" si="6"/>
        <v>0.64593519053954385</v>
      </c>
      <c r="K240" s="258">
        <f t="shared" si="7"/>
        <v>0.80214054762498421</v>
      </c>
    </row>
    <row r="241" spans="1:11">
      <c r="A241" s="1">
        <v>240</v>
      </c>
      <c r="B241">
        <v>66498.066224000009</v>
      </c>
      <c r="C241" s="255">
        <v>166</v>
      </c>
      <c r="D241" s="256">
        <v>617.10083000000009</v>
      </c>
      <c r="E241" s="256">
        <v>0</v>
      </c>
      <c r="F241" s="1">
        <v>1020313</v>
      </c>
      <c r="G241" s="256">
        <v>0</v>
      </c>
      <c r="H241" s="256">
        <v>307.54118799999998</v>
      </c>
      <c r="I241" s="257">
        <v>1</v>
      </c>
      <c r="J241" s="258">
        <f t="shared" si="6"/>
        <v>0.7061469084544304</v>
      </c>
      <c r="K241" s="258">
        <f t="shared" si="7"/>
        <v>0.84227466653492045</v>
      </c>
    </row>
    <row r="242" spans="1:11">
      <c r="A242" s="1">
        <v>241</v>
      </c>
      <c r="B242">
        <v>64825.840333</v>
      </c>
      <c r="C242" s="255">
        <v>169</v>
      </c>
      <c r="D242" s="256">
        <v>623.92269699999997</v>
      </c>
      <c r="E242" s="256">
        <v>0</v>
      </c>
      <c r="F242" s="1">
        <v>900586</v>
      </c>
      <c r="G242" s="256">
        <v>0</v>
      </c>
      <c r="H242" s="256">
        <v>23.905255</v>
      </c>
      <c r="I242" s="257">
        <v>1</v>
      </c>
      <c r="J242" s="258">
        <f t="shared" si="6"/>
        <v>0.71395315349211286</v>
      </c>
      <c r="K242" s="258">
        <f t="shared" si="7"/>
        <v>0.84724692452826111</v>
      </c>
    </row>
    <row r="243" spans="1:11">
      <c r="A243" s="1">
        <v>242</v>
      </c>
      <c r="B243">
        <v>62868.391754999997</v>
      </c>
      <c r="C243" s="255">
        <v>165</v>
      </c>
      <c r="D243" s="256">
        <v>632.02402399999994</v>
      </c>
      <c r="E243" s="256">
        <v>0</v>
      </c>
      <c r="F243" s="1">
        <v>725745</v>
      </c>
      <c r="G243" s="256">
        <v>0</v>
      </c>
      <c r="H243" s="256">
        <v>20.804559000000001</v>
      </c>
      <c r="I243" s="257">
        <v>1</v>
      </c>
      <c r="J243" s="258">
        <f t="shared" si="6"/>
        <v>0.72322348134992565</v>
      </c>
      <c r="K243" s="258">
        <f t="shared" si="7"/>
        <v>0.85308632627126368</v>
      </c>
    </row>
    <row r="244" spans="1:11">
      <c r="A244" s="1">
        <v>243</v>
      </c>
      <c r="B244">
        <v>61875.742616000003</v>
      </c>
      <c r="C244" s="255">
        <v>152</v>
      </c>
      <c r="D244" s="256">
        <v>617.97896700000013</v>
      </c>
      <c r="E244" s="256">
        <v>0</v>
      </c>
      <c r="F244" s="1">
        <v>566510</v>
      </c>
      <c r="G244" s="256">
        <v>19.714296000000001</v>
      </c>
      <c r="H244" s="256">
        <v>20.888092</v>
      </c>
      <c r="I244" s="257">
        <v>1</v>
      </c>
      <c r="J244" s="258">
        <f t="shared" si="6"/>
        <v>0.70715175838754341</v>
      </c>
      <c r="K244" s="258">
        <f t="shared" si="7"/>
        <v>0.84291756868506029</v>
      </c>
    </row>
    <row r="245" spans="1:11">
      <c r="A245" s="1">
        <v>244</v>
      </c>
      <c r="B245">
        <v>62257.623900999999</v>
      </c>
      <c r="C245" s="255">
        <v>147</v>
      </c>
      <c r="D245" s="256">
        <v>602.26975099999993</v>
      </c>
      <c r="E245" s="256">
        <v>0</v>
      </c>
      <c r="F245" s="1">
        <v>475191</v>
      </c>
      <c r="G245" s="256">
        <v>151.608408</v>
      </c>
      <c r="H245" s="256">
        <v>20.310673999999999</v>
      </c>
      <c r="I245" s="257">
        <v>1</v>
      </c>
      <c r="J245" s="258">
        <f t="shared" si="6"/>
        <v>0.6891757425188838</v>
      </c>
      <c r="K245" s="258">
        <f t="shared" si="7"/>
        <v>0.83128703981642171</v>
      </c>
    </row>
    <row r="246" spans="1:11">
      <c r="A246" s="1">
        <v>245</v>
      </c>
      <c r="B246">
        <v>62430.493620999987</v>
      </c>
      <c r="C246" s="255">
        <v>153</v>
      </c>
      <c r="D246" s="256">
        <v>587.33882299999993</v>
      </c>
      <c r="E246" s="256">
        <v>0</v>
      </c>
      <c r="F246" s="1">
        <v>534395</v>
      </c>
      <c r="G246" s="256">
        <v>196.665336</v>
      </c>
      <c r="H246" s="256">
        <v>19.945217</v>
      </c>
      <c r="I246" s="257">
        <v>1</v>
      </c>
      <c r="J246" s="258">
        <f t="shared" si="6"/>
        <v>0.67209031962688137</v>
      </c>
      <c r="K246" s="258">
        <f t="shared" si="7"/>
        <v>0.81997265353052151</v>
      </c>
    </row>
    <row r="247" spans="1:11">
      <c r="A247" s="1">
        <v>246</v>
      </c>
      <c r="B247">
        <v>63651.267151999993</v>
      </c>
      <c r="C247" s="255">
        <v>157</v>
      </c>
      <c r="D247" s="256">
        <v>577.78566499999999</v>
      </c>
      <c r="E247" s="256">
        <v>0</v>
      </c>
      <c r="F247" s="1">
        <v>857222</v>
      </c>
      <c r="G247" s="256">
        <v>198.93266399999999</v>
      </c>
      <c r="H247" s="256">
        <v>9.6508079999999996</v>
      </c>
      <c r="I247" s="257">
        <v>1</v>
      </c>
      <c r="J247" s="258">
        <f t="shared" si="6"/>
        <v>0.66115866525254419</v>
      </c>
      <c r="K247" s="258">
        <f t="shared" si="7"/>
        <v>0.81259634111059043</v>
      </c>
    </row>
    <row r="248" spans="1:11">
      <c r="A248" s="1">
        <v>247</v>
      </c>
      <c r="B248">
        <v>65154.629822000003</v>
      </c>
      <c r="C248" s="255">
        <v>167</v>
      </c>
      <c r="D248" s="256">
        <v>565.74676499999998</v>
      </c>
      <c r="E248" s="256">
        <v>0</v>
      </c>
      <c r="F248" s="1">
        <v>892154</v>
      </c>
      <c r="G248" s="256">
        <v>150.42854399999999</v>
      </c>
      <c r="H248" s="256">
        <v>20.075192999999999</v>
      </c>
      <c r="I248" s="257">
        <v>1</v>
      </c>
      <c r="J248" s="258">
        <f t="shared" si="6"/>
        <v>0.64738258263701431</v>
      </c>
      <c r="K248" s="258">
        <f t="shared" si="7"/>
        <v>0.8031439904657669</v>
      </c>
    </row>
    <row r="249" spans="1:11">
      <c r="A249" s="1">
        <v>248</v>
      </c>
      <c r="B249">
        <v>67704.512635000006</v>
      </c>
      <c r="C249" s="255">
        <v>178</v>
      </c>
      <c r="D249" s="256">
        <v>559.73403000000008</v>
      </c>
      <c r="E249" s="256">
        <v>1.2911790000000021</v>
      </c>
      <c r="F249" s="1">
        <v>866371</v>
      </c>
      <c r="G249" s="256">
        <v>61.275984000000001</v>
      </c>
      <c r="H249" s="256">
        <v>19.839226</v>
      </c>
      <c r="I249" s="257">
        <v>1</v>
      </c>
      <c r="J249" s="258">
        <f t="shared" si="6"/>
        <v>0.64050222528665113</v>
      </c>
      <c r="K249" s="258">
        <f t="shared" si="7"/>
        <v>0.79835623467307548</v>
      </c>
    </row>
    <row r="250" spans="1:11">
      <c r="A250" s="1">
        <v>249</v>
      </c>
      <c r="B250">
        <v>69614.801025000008</v>
      </c>
      <c r="C250" s="255">
        <v>180</v>
      </c>
      <c r="D250" s="256">
        <v>511.66626200000007</v>
      </c>
      <c r="E250" s="256">
        <v>108.193326</v>
      </c>
      <c r="F250" s="1">
        <v>838073</v>
      </c>
      <c r="G250" s="256">
        <v>0</v>
      </c>
      <c r="H250" s="256">
        <v>35.181505000000001</v>
      </c>
      <c r="I250" s="257">
        <v>1</v>
      </c>
      <c r="J250" s="258">
        <f t="shared" si="6"/>
        <v>0.58549840075848647</v>
      </c>
      <c r="K250" s="258">
        <f t="shared" si="7"/>
        <v>0.7583939222547984</v>
      </c>
    </row>
    <row r="251" spans="1:11">
      <c r="A251" s="1">
        <v>250</v>
      </c>
      <c r="B251">
        <v>74094.765626000008</v>
      </c>
      <c r="C251" s="255">
        <v>136</v>
      </c>
      <c r="D251" s="256">
        <v>510.16582399999999</v>
      </c>
      <c r="E251" s="256">
        <v>474.77403599999968</v>
      </c>
      <c r="F251" s="1">
        <v>793859</v>
      </c>
      <c r="G251" s="256">
        <v>0</v>
      </c>
      <c r="H251" s="256">
        <v>282.98549200000002</v>
      </c>
      <c r="I251" s="257">
        <v>1</v>
      </c>
      <c r="J251" s="258">
        <f t="shared" si="6"/>
        <v>0.58378145337562903</v>
      </c>
      <c r="K251" s="258">
        <f t="shared" si="7"/>
        <v>0.75709602801519071</v>
      </c>
    </row>
    <row r="252" spans="1:11">
      <c r="A252" s="1">
        <v>251</v>
      </c>
      <c r="B252">
        <v>73823.491273000007</v>
      </c>
      <c r="C252" s="255">
        <v>122</v>
      </c>
      <c r="D252" s="256">
        <v>540.65483400000005</v>
      </c>
      <c r="E252" s="256">
        <v>813.61717300000055</v>
      </c>
      <c r="F252" s="1">
        <v>802890</v>
      </c>
      <c r="G252" s="256">
        <v>0</v>
      </c>
      <c r="H252" s="256">
        <v>252.45768899999999</v>
      </c>
      <c r="I252" s="257">
        <v>1</v>
      </c>
      <c r="J252" s="258">
        <f t="shared" si="6"/>
        <v>0.61866994988492119</v>
      </c>
      <c r="K252" s="258">
        <f t="shared" si="7"/>
        <v>0.78286047269141323</v>
      </c>
    </row>
    <row r="253" spans="1:11">
      <c r="A253" s="1">
        <v>252</v>
      </c>
      <c r="B253">
        <v>73370.355164000008</v>
      </c>
      <c r="C253" s="255">
        <v>109</v>
      </c>
      <c r="D253" s="256">
        <v>538.48153600000001</v>
      </c>
      <c r="E253" s="256">
        <v>971.55648800000063</v>
      </c>
      <c r="F253" s="1">
        <v>792733</v>
      </c>
      <c r="G253" s="256">
        <v>0</v>
      </c>
      <c r="H253" s="256">
        <v>151.851099</v>
      </c>
      <c r="I253" s="257">
        <v>1</v>
      </c>
      <c r="J253" s="258">
        <f t="shared" si="6"/>
        <v>0.61618305051735722</v>
      </c>
      <c r="K253" s="258">
        <f t="shared" si="7"/>
        <v>0.78106543430507813</v>
      </c>
    </row>
    <row r="254" spans="1:11">
      <c r="A254" s="1">
        <v>253</v>
      </c>
      <c r="B254">
        <v>70120.969146000003</v>
      </c>
      <c r="C254" s="255">
        <v>98</v>
      </c>
      <c r="D254" s="256">
        <v>501.24930099999978</v>
      </c>
      <c r="E254" s="256">
        <v>1001.501998</v>
      </c>
      <c r="F254" s="1">
        <v>800082</v>
      </c>
      <c r="G254" s="256">
        <v>0</v>
      </c>
      <c r="H254" s="256">
        <v>24.873806999999999</v>
      </c>
      <c r="I254" s="257">
        <v>1</v>
      </c>
      <c r="J254" s="258">
        <f t="shared" si="6"/>
        <v>0.57357829881073741</v>
      </c>
      <c r="K254" s="258">
        <f t="shared" si="7"/>
        <v>0.74931708522792728</v>
      </c>
    </row>
    <row r="255" spans="1:11">
      <c r="A255" s="1">
        <v>254</v>
      </c>
      <c r="B255">
        <v>67747.781128000002</v>
      </c>
      <c r="C255" s="255">
        <v>99</v>
      </c>
      <c r="D255" s="256">
        <v>511.30024500000002</v>
      </c>
      <c r="E255" s="256">
        <v>937.02866999999935</v>
      </c>
      <c r="F255" s="1">
        <v>851922</v>
      </c>
      <c r="G255" s="256">
        <v>0</v>
      </c>
      <c r="H255" s="256">
        <v>25.923745</v>
      </c>
      <c r="I255" s="257">
        <v>1</v>
      </c>
      <c r="J255" s="258">
        <f t="shared" si="6"/>
        <v>0.58507956843736997</v>
      </c>
      <c r="K255" s="258">
        <f t="shared" si="7"/>
        <v>0.75807760668552893</v>
      </c>
    </row>
    <row r="256" spans="1:11">
      <c r="A256" s="1">
        <v>255</v>
      </c>
      <c r="B256">
        <v>70537.457396999991</v>
      </c>
      <c r="C256" s="255">
        <v>104</v>
      </c>
      <c r="D256" s="256">
        <v>517.51105700000005</v>
      </c>
      <c r="E256" s="256">
        <v>782.28856599999972</v>
      </c>
      <c r="F256" s="1">
        <v>821013</v>
      </c>
      <c r="G256" s="256">
        <v>62.978496</v>
      </c>
      <c r="H256" s="256">
        <v>26.278960000000001</v>
      </c>
      <c r="I256" s="257">
        <v>1</v>
      </c>
      <c r="J256" s="258">
        <f t="shared" si="6"/>
        <v>0.59218658479447273</v>
      </c>
      <c r="K256" s="258">
        <f t="shared" si="7"/>
        <v>0.7634195995686921</v>
      </c>
    </row>
    <row r="257" spans="1:11">
      <c r="A257" s="1">
        <v>256</v>
      </c>
      <c r="B257">
        <v>70107.419951999997</v>
      </c>
      <c r="C257" s="255">
        <v>123</v>
      </c>
      <c r="D257" s="256">
        <v>523.67419900000004</v>
      </c>
      <c r="E257" s="256">
        <v>526.69644099999948</v>
      </c>
      <c r="F257" s="1">
        <v>833790</v>
      </c>
      <c r="G257" s="256">
        <v>174.20558399999999</v>
      </c>
      <c r="H257" s="256">
        <v>25.806677000000001</v>
      </c>
      <c r="I257" s="257">
        <v>1</v>
      </c>
      <c r="J257" s="258">
        <f t="shared" si="6"/>
        <v>0.59923905249195686</v>
      </c>
      <c r="K257" s="258">
        <f t="shared" si="7"/>
        <v>0.76866763607584465</v>
      </c>
    </row>
    <row r="258" spans="1:11">
      <c r="A258" s="1">
        <v>257</v>
      </c>
      <c r="B258">
        <v>70637.934082000007</v>
      </c>
      <c r="C258" s="255">
        <v>134</v>
      </c>
      <c r="D258" s="256">
        <v>532.7638750000001</v>
      </c>
      <c r="E258" s="256">
        <v>186.2669659999996</v>
      </c>
      <c r="F258" s="1">
        <v>836193</v>
      </c>
      <c r="G258" s="256">
        <v>237.52999199999999</v>
      </c>
      <c r="H258" s="256">
        <v>21.973748000000001</v>
      </c>
      <c r="I258" s="257">
        <v>1</v>
      </c>
      <c r="J258" s="258">
        <f t="shared" ref="J258:J321" si="8">D258/$L$1</f>
        <v>0.60964034559385161</v>
      </c>
      <c r="K258" s="258">
        <f t="shared" ref="K258:K321" si="9">J258/(1-$K$1*(1-J258))</f>
        <v>0.7763130592242099</v>
      </c>
    </row>
    <row r="259" spans="1:11">
      <c r="A259" s="1">
        <v>258</v>
      </c>
      <c r="B259">
        <v>71487.957519000003</v>
      </c>
      <c r="C259" s="255">
        <v>155</v>
      </c>
      <c r="D259" s="256">
        <v>539.13043300000004</v>
      </c>
      <c r="E259" s="256">
        <v>11.554826999999991</v>
      </c>
      <c r="F259" s="1">
        <v>818627</v>
      </c>
      <c r="G259" s="256">
        <v>248.625552</v>
      </c>
      <c r="H259" s="256">
        <v>142.24396899999999</v>
      </c>
      <c r="I259" s="257">
        <v>1</v>
      </c>
      <c r="J259" s="258">
        <f t="shared" si="8"/>
        <v>0.61692558170218048</v>
      </c>
      <c r="K259" s="258">
        <f t="shared" si="9"/>
        <v>0.78160204310340342</v>
      </c>
    </row>
    <row r="260" spans="1:11">
      <c r="A260" s="1">
        <v>259</v>
      </c>
      <c r="B260">
        <v>71761.042541000003</v>
      </c>
      <c r="C260" s="255">
        <v>170</v>
      </c>
      <c r="D260" s="256">
        <v>527.36456799999985</v>
      </c>
      <c r="E260" s="256">
        <v>4.4482000000000001E-2</v>
      </c>
      <c r="F260" s="1">
        <v>835479</v>
      </c>
      <c r="G260" s="256">
        <v>237.248256</v>
      </c>
      <c r="H260" s="256">
        <v>176.976327</v>
      </c>
      <c r="I260" s="257">
        <v>1</v>
      </c>
      <c r="J260" s="258">
        <f t="shared" si="8"/>
        <v>0.60346193234192558</v>
      </c>
      <c r="K260" s="258">
        <f t="shared" si="9"/>
        <v>0.77178513459840981</v>
      </c>
    </row>
    <row r="261" spans="1:11">
      <c r="A261" s="1">
        <v>260</v>
      </c>
      <c r="B261">
        <v>70072.604492999992</v>
      </c>
      <c r="C261" s="255">
        <v>187</v>
      </c>
      <c r="D261" s="256">
        <v>499.97649899999999</v>
      </c>
      <c r="E261" s="256">
        <v>0</v>
      </c>
      <c r="F261" s="1">
        <v>775573</v>
      </c>
      <c r="G261" s="256">
        <v>167.588232</v>
      </c>
      <c r="H261" s="256">
        <v>175.69289900000001</v>
      </c>
      <c r="I261" s="257">
        <v>1</v>
      </c>
      <c r="J261" s="258">
        <f t="shared" si="8"/>
        <v>0.57212183472305422</v>
      </c>
      <c r="K261" s="258">
        <f t="shared" si="9"/>
        <v>0.74819735638675955</v>
      </c>
    </row>
    <row r="262" spans="1:11">
      <c r="A262" s="1">
        <v>261</v>
      </c>
      <c r="B262">
        <v>68847.745423999993</v>
      </c>
      <c r="C262" s="255">
        <v>192</v>
      </c>
      <c r="D262" s="256">
        <v>415.33129300000002</v>
      </c>
      <c r="E262" s="256">
        <v>0</v>
      </c>
      <c r="F262" s="1">
        <v>824562</v>
      </c>
      <c r="G262" s="256">
        <v>74.517408000000003</v>
      </c>
      <c r="H262" s="256">
        <v>134.10821999999999</v>
      </c>
      <c r="I262" s="257">
        <v>1</v>
      </c>
      <c r="J262" s="258">
        <f t="shared" si="8"/>
        <v>0.47526254102807025</v>
      </c>
      <c r="K262" s="258">
        <f t="shared" si="9"/>
        <v>0.66807180750162221</v>
      </c>
    </row>
    <row r="263" spans="1:11">
      <c r="A263" s="1">
        <v>262</v>
      </c>
      <c r="B263">
        <v>67152.611145000003</v>
      </c>
      <c r="C263" s="255">
        <v>191</v>
      </c>
      <c r="D263" s="256">
        <v>390.71823699999987</v>
      </c>
      <c r="E263" s="256">
        <v>0</v>
      </c>
      <c r="F263" s="1">
        <v>848413</v>
      </c>
      <c r="G263" s="256">
        <v>4.2918960000000004</v>
      </c>
      <c r="H263" s="256">
        <v>29.299196999999999</v>
      </c>
      <c r="I263" s="257">
        <v>1</v>
      </c>
      <c r="J263" s="258">
        <f t="shared" si="8"/>
        <v>0.44709788371912468</v>
      </c>
      <c r="K263" s="258">
        <f t="shared" si="9"/>
        <v>0.64247078484257747</v>
      </c>
    </row>
    <row r="264" spans="1:11">
      <c r="A264" s="1">
        <v>263</v>
      </c>
      <c r="B264">
        <v>66187.638611000002</v>
      </c>
      <c r="C264" s="255">
        <v>191</v>
      </c>
      <c r="D264" s="256">
        <v>383.39225700000009</v>
      </c>
      <c r="E264" s="256">
        <v>0</v>
      </c>
      <c r="F264" s="1">
        <v>893512</v>
      </c>
      <c r="G264" s="256">
        <v>0</v>
      </c>
      <c r="H264" s="256">
        <v>17.498619999999999</v>
      </c>
      <c r="I264" s="257">
        <v>1</v>
      </c>
      <c r="J264" s="258">
        <f t="shared" si="8"/>
        <v>0.43871478345915771</v>
      </c>
      <c r="K264" s="258">
        <f t="shared" si="9"/>
        <v>0.63462916648163648</v>
      </c>
    </row>
    <row r="265" spans="1:11">
      <c r="A265" s="1">
        <v>264</v>
      </c>
      <c r="B265">
        <v>66231.212281</v>
      </c>
      <c r="C265" s="255">
        <v>172</v>
      </c>
      <c r="D265" s="256">
        <v>412.69168999999988</v>
      </c>
      <c r="E265" s="256">
        <v>0</v>
      </c>
      <c r="F265" s="1">
        <v>890206</v>
      </c>
      <c r="G265" s="256">
        <v>0</v>
      </c>
      <c r="H265" s="256">
        <v>57.094771999999999</v>
      </c>
      <c r="I265" s="257">
        <v>1</v>
      </c>
      <c r="J265" s="258">
        <f t="shared" si="8"/>
        <v>0.47224205003635156</v>
      </c>
      <c r="K265" s="258">
        <f t="shared" si="9"/>
        <v>0.66537974870427385</v>
      </c>
    </row>
    <row r="266" spans="1:11">
      <c r="A266" s="1">
        <v>265</v>
      </c>
      <c r="B266">
        <v>65895.773436999996</v>
      </c>
      <c r="C266" s="255">
        <v>164</v>
      </c>
      <c r="D266" s="256">
        <v>438.64012400000001</v>
      </c>
      <c r="E266" s="256">
        <v>0</v>
      </c>
      <c r="F266" s="1">
        <v>820733</v>
      </c>
      <c r="G266" s="256">
        <v>0</v>
      </c>
      <c r="H266" s="256">
        <v>18.384155</v>
      </c>
      <c r="I266" s="257">
        <v>1</v>
      </c>
      <c r="J266" s="258">
        <f t="shared" si="8"/>
        <v>0.50193477699044409</v>
      </c>
      <c r="K266" s="258">
        <f t="shared" si="9"/>
        <v>0.69130915312679986</v>
      </c>
    </row>
    <row r="267" spans="1:11">
      <c r="A267" s="1">
        <v>266</v>
      </c>
      <c r="B267">
        <v>62594.236632</v>
      </c>
      <c r="C267" s="255">
        <v>150</v>
      </c>
      <c r="D267" s="256">
        <v>457.38874500000009</v>
      </c>
      <c r="E267" s="256">
        <v>0</v>
      </c>
      <c r="F267" s="1">
        <v>735104</v>
      </c>
      <c r="G267" s="256">
        <v>0</v>
      </c>
      <c r="H267" s="256">
        <v>20.348507999999999</v>
      </c>
      <c r="I267" s="257">
        <v>1</v>
      </c>
      <c r="J267" s="258">
        <f t="shared" si="8"/>
        <v>0.52338877626141234</v>
      </c>
      <c r="K267" s="258">
        <f t="shared" si="9"/>
        <v>0.70932976675287429</v>
      </c>
    </row>
    <row r="268" spans="1:11">
      <c r="A268" s="1">
        <v>267</v>
      </c>
      <c r="B268">
        <v>62760.456297999997</v>
      </c>
      <c r="C268" s="255">
        <v>146</v>
      </c>
      <c r="D268" s="256">
        <v>452.94198299999999</v>
      </c>
      <c r="E268" s="256">
        <v>0</v>
      </c>
      <c r="F268" s="1">
        <v>590773</v>
      </c>
      <c r="G268" s="256">
        <v>0</v>
      </c>
      <c r="H268" s="256">
        <v>20.390461999999999</v>
      </c>
      <c r="I268" s="257">
        <v>1</v>
      </c>
      <c r="J268" s="258">
        <f t="shared" si="8"/>
        <v>0.51830035782753547</v>
      </c>
      <c r="K268" s="258">
        <f t="shared" si="9"/>
        <v>0.7051080095755502</v>
      </c>
    </row>
    <row r="269" spans="1:11">
      <c r="A269" s="1">
        <v>268</v>
      </c>
      <c r="B269">
        <v>62546.012634000013</v>
      </c>
      <c r="C269" s="255">
        <v>150</v>
      </c>
      <c r="D269" s="256">
        <v>439.49513900000011</v>
      </c>
      <c r="E269" s="256">
        <v>0</v>
      </c>
      <c r="F269" s="1">
        <v>481171</v>
      </c>
      <c r="G269" s="256">
        <v>84.694512000000003</v>
      </c>
      <c r="H269" s="256">
        <v>20.434570999999998</v>
      </c>
      <c r="I269" s="257">
        <v>1</v>
      </c>
      <c r="J269" s="258">
        <f t="shared" si="8"/>
        <v>0.50291316847783241</v>
      </c>
      <c r="K269" s="258">
        <f t="shared" si="9"/>
        <v>0.69214370524757363</v>
      </c>
    </row>
    <row r="270" spans="1:11">
      <c r="A270" s="1">
        <v>269</v>
      </c>
      <c r="B270">
        <v>62573.912292000001</v>
      </c>
      <c r="C270" s="255">
        <v>136</v>
      </c>
      <c r="D270" s="256">
        <v>413.19307400000002</v>
      </c>
      <c r="E270" s="256">
        <v>0</v>
      </c>
      <c r="F270" s="1">
        <v>531386</v>
      </c>
      <c r="G270" s="256">
        <v>174.85692</v>
      </c>
      <c r="H270" s="256">
        <v>20.417522000000002</v>
      </c>
      <c r="I270" s="257">
        <v>1</v>
      </c>
      <c r="J270" s="258">
        <f t="shared" si="8"/>
        <v>0.47281578247088513</v>
      </c>
      <c r="K270" s="258">
        <f t="shared" si="9"/>
        <v>0.66589206564237069</v>
      </c>
    </row>
    <row r="271" spans="1:11">
      <c r="A271" s="1">
        <v>270</v>
      </c>
      <c r="B271">
        <v>64036.348145999997</v>
      </c>
      <c r="C271" s="255">
        <v>145</v>
      </c>
      <c r="D271" s="256">
        <v>399.67866700000002</v>
      </c>
      <c r="E271" s="256">
        <v>0</v>
      </c>
      <c r="F271" s="1">
        <v>872893</v>
      </c>
      <c r="G271" s="256">
        <v>210.84285600000001</v>
      </c>
      <c r="H271" s="256">
        <v>11.363873</v>
      </c>
      <c r="I271" s="257">
        <v>1</v>
      </c>
      <c r="J271" s="258">
        <f t="shared" si="8"/>
        <v>0.45735128095231659</v>
      </c>
      <c r="K271" s="258">
        <f t="shared" si="9"/>
        <v>0.65192176048911854</v>
      </c>
    </row>
    <row r="272" spans="1:11">
      <c r="A272" s="1">
        <v>271</v>
      </c>
      <c r="B272">
        <v>65569.557006999996</v>
      </c>
      <c r="C272" s="255">
        <v>152</v>
      </c>
      <c r="D272" s="256">
        <v>412.51564499999989</v>
      </c>
      <c r="E272" s="256">
        <v>0</v>
      </c>
      <c r="F272" s="1">
        <v>863260</v>
      </c>
      <c r="G272" s="256">
        <v>195.34670399999999</v>
      </c>
      <c r="H272" s="256">
        <v>18.048794000000001</v>
      </c>
      <c r="I272" s="257">
        <v>1</v>
      </c>
      <c r="J272" s="258">
        <f t="shared" si="8"/>
        <v>0.47204060219111227</v>
      </c>
      <c r="K272" s="258">
        <f t="shared" si="9"/>
        <v>0.66519975687556543</v>
      </c>
    </row>
    <row r="273" spans="1:11">
      <c r="A273" s="1">
        <v>272</v>
      </c>
      <c r="B273">
        <v>67029.230408000003</v>
      </c>
      <c r="C273" s="255">
        <v>167</v>
      </c>
      <c r="D273" s="256">
        <v>412.62503099999998</v>
      </c>
      <c r="E273" s="256">
        <v>0.74032300000000117</v>
      </c>
      <c r="F273" s="1">
        <v>836607</v>
      </c>
      <c r="G273" s="256">
        <v>130.884096</v>
      </c>
      <c r="H273" s="256">
        <v>20.096563</v>
      </c>
      <c r="I273" s="257">
        <v>1</v>
      </c>
      <c r="J273" s="258">
        <f t="shared" si="8"/>
        <v>0.47216577231238444</v>
      </c>
      <c r="K273" s="258">
        <f t="shared" si="9"/>
        <v>0.66531160185865479</v>
      </c>
    </row>
    <row r="274" spans="1:11">
      <c r="A274" s="1">
        <v>273</v>
      </c>
      <c r="B274">
        <v>68336.632627999992</v>
      </c>
      <c r="C274" s="255">
        <v>163</v>
      </c>
      <c r="D274" s="256">
        <v>414.57500400000009</v>
      </c>
      <c r="E274" s="256">
        <v>54.455416000000028</v>
      </c>
      <c r="F274" s="1">
        <v>821419</v>
      </c>
      <c r="G274" s="256">
        <v>38.578848000000001</v>
      </c>
      <c r="H274" s="256">
        <v>39.040897000000001</v>
      </c>
      <c r="I274" s="257">
        <v>1</v>
      </c>
      <c r="J274" s="258">
        <f t="shared" si="8"/>
        <v>0.47439712145109764</v>
      </c>
      <c r="K274" s="258">
        <f t="shared" si="9"/>
        <v>0.66730177505842203</v>
      </c>
    </row>
    <row r="275" spans="1:11">
      <c r="A275" s="1">
        <v>274</v>
      </c>
      <c r="B275">
        <v>73250.254333999997</v>
      </c>
      <c r="C275" s="255">
        <v>141</v>
      </c>
      <c r="D275" s="256">
        <v>484.90231699999998</v>
      </c>
      <c r="E275" s="256">
        <v>206.94086500000009</v>
      </c>
      <c r="F275" s="1">
        <v>812156</v>
      </c>
      <c r="G275" s="256">
        <v>0</v>
      </c>
      <c r="H275" s="256">
        <v>441.52572300000003</v>
      </c>
      <c r="I275" s="257">
        <v>1</v>
      </c>
      <c r="J275" s="258">
        <f t="shared" si="8"/>
        <v>0.55487248664361732</v>
      </c>
      <c r="K275" s="258">
        <f t="shared" si="9"/>
        <v>0.73475540120972926</v>
      </c>
    </row>
    <row r="276" spans="1:11">
      <c r="A276" s="1">
        <v>275</v>
      </c>
      <c r="B276">
        <v>73863.978942999995</v>
      </c>
      <c r="C276" s="255">
        <v>130</v>
      </c>
      <c r="D276" s="256">
        <v>466.16016699999989</v>
      </c>
      <c r="E276" s="256">
        <v>407.80182900000023</v>
      </c>
      <c r="F276" s="1">
        <v>784023</v>
      </c>
      <c r="G276" s="256">
        <v>0</v>
      </c>
      <c r="H276" s="256">
        <v>274.53276399999999</v>
      </c>
      <c r="I276" s="257">
        <v>1</v>
      </c>
      <c r="J276" s="258">
        <f t="shared" si="8"/>
        <v>0.53342589212147207</v>
      </c>
      <c r="K276" s="258">
        <f t="shared" si="9"/>
        <v>0.71756416525993794</v>
      </c>
    </row>
    <row r="277" spans="1:11">
      <c r="A277" s="1">
        <v>276</v>
      </c>
      <c r="B277">
        <v>73822.088988999996</v>
      </c>
      <c r="C277" s="255">
        <v>129</v>
      </c>
      <c r="D277" s="256">
        <v>481.87194299999999</v>
      </c>
      <c r="E277" s="256">
        <v>562.9717820000003</v>
      </c>
      <c r="F277" s="1">
        <v>793548</v>
      </c>
      <c r="G277" s="256">
        <v>0</v>
      </c>
      <c r="H277" s="256">
        <v>123.95538500000001</v>
      </c>
      <c r="I277" s="257">
        <v>1</v>
      </c>
      <c r="J277" s="258">
        <f t="shared" si="8"/>
        <v>0.55140483739161306</v>
      </c>
      <c r="K277" s="258">
        <f t="shared" si="9"/>
        <v>0.7320122795612185</v>
      </c>
    </row>
    <row r="278" spans="1:11">
      <c r="A278" s="1">
        <v>277</v>
      </c>
      <c r="B278">
        <v>69895.153258999999</v>
      </c>
      <c r="C278" s="255">
        <v>125</v>
      </c>
      <c r="D278" s="256">
        <v>446.65231599999993</v>
      </c>
      <c r="E278" s="256">
        <v>602.48766500000011</v>
      </c>
      <c r="F278" s="1">
        <v>797025</v>
      </c>
      <c r="G278" s="256">
        <v>0</v>
      </c>
      <c r="H278" s="256">
        <v>32.090732000000003</v>
      </c>
      <c r="I278" s="257">
        <v>1</v>
      </c>
      <c r="J278" s="258">
        <f t="shared" si="8"/>
        <v>0.51110310789471991</v>
      </c>
      <c r="K278" s="258">
        <f t="shared" si="9"/>
        <v>0.69908140817726649</v>
      </c>
    </row>
    <row r="279" spans="1:11">
      <c r="A279" s="1">
        <v>278</v>
      </c>
      <c r="B279">
        <v>68457.445617000005</v>
      </c>
      <c r="C279" s="255">
        <v>122</v>
      </c>
      <c r="D279" s="256">
        <v>463.28690499999999</v>
      </c>
      <c r="E279" s="256">
        <v>560.49754699999983</v>
      </c>
      <c r="F279" s="1">
        <v>809791</v>
      </c>
      <c r="G279" s="256">
        <v>0</v>
      </c>
      <c r="H279" s="256">
        <v>166.486526</v>
      </c>
      <c r="I279" s="257">
        <v>1</v>
      </c>
      <c r="J279" s="258">
        <f t="shared" si="8"/>
        <v>0.53013802573101609</v>
      </c>
      <c r="K279" s="258">
        <f t="shared" si="9"/>
        <v>0.71488031854054024</v>
      </c>
    </row>
    <row r="280" spans="1:11">
      <c r="A280" s="1">
        <v>279</v>
      </c>
      <c r="B280">
        <v>70382.107848</v>
      </c>
      <c r="C280" s="255">
        <v>124</v>
      </c>
      <c r="D280" s="256">
        <v>461.09271200000001</v>
      </c>
      <c r="E280" s="256">
        <v>439.16913600000009</v>
      </c>
      <c r="F280" s="1">
        <v>788906</v>
      </c>
      <c r="G280" s="256">
        <v>0</v>
      </c>
      <c r="H280" s="256">
        <v>104.19519699999999</v>
      </c>
      <c r="I280" s="257">
        <v>1</v>
      </c>
      <c r="J280" s="258">
        <f t="shared" si="8"/>
        <v>0.52762721626815667</v>
      </c>
      <c r="K280" s="258">
        <f t="shared" si="9"/>
        <v>0.7128219434109524</v>
      </c>
    </row>
    <row r="281" spans="1:11">
      <c r="A281" s="1">
        <v>280</v>
      </c>
      <c r="B281">
        <v>70699.948090999998</v>
      </c>
      <c r="C281" s="255">
        <v>124</v>
      </c>
      <c r="D281" s="256">
        <v>484.36603500000001</v>
      </c>
      <c r="E281" s="256">
        <v>273.05179800000047</v>
      </c>
      <c r="F281" s="1">
        <v>803937</v>
      </c>
      <c r="G281" s="256">
        <v>112.650216</v>
      </c>
      <c r="H281" s="256">
        <v>25.390051</v>
      </c>
      <c r="I281" s="257">
        <v>1</v>
      </c>
      <c r="J281" s="258">
        <f t="shared" si="8"/>
        <v>0.55425882051654407</v>
      </c>
      <c r="K281" s="258">
        <f t="shared" si="9"/>
        <v>0.73427096343185749</v>
      </c>
    </row>
    <row r="282" spans="1:11">
      <c r="A282" s="1">
        <v>281</v>
      </c>
      <c r="B282">
        <v>70300.177001999997</v>
      </c>
      <c r="C282" s="255">
        <v>147</v>
      </c>
      <c r="D282" s="256">
        <v>494.90661900000009</v>
      </c>
      <c r="E282" s="256">
        <v>105.5480410000001</v>
      </c>
      <c r="F282" s="1">
        <v>791224</v>
      </c>
      <c r="G282" s="256">
        <v>202.781712</v>
      </c>
      <c r="H282" s="256">
        <v>14.531141999999999</v>
      </c>
      <c r="I282" s="257">
        <v>1</v>
      </c>
      <c r="J282" s="258">
        <f t="shared" si="8"/>
        <v>0.56632038394841355</v>
      </c>
      <c r="K282" s="258">
        <f t="shared" si="9"/>
        <v>0.7437138227562724</v>
      </c>
    </row>
    <row r="283" spans="1:11">
      <c r="A283" s="1">
        <v>282</v>
      </c>
      <c r="B283">
        <v>71283.424194000007</v>
      </c>
      <c r="C283" s="255">
        <v>150</v>
      </c>
      <c r="D283" s="256">
        <v>529.592128</v>
      </c>
      <c r="E283" s="256">
        <v>8.1145439999999915</v>
      </c>
      <c r="F283" s="1">
        <v>780954</v>
      </c>
      <c r="G283" s="256">
        <v>247.56614400000001</v>
      </c>
      <c r="H283" s="256">
        <v>22.569148999999999</v>
      </c>
      <c r="I283" s="257">
        <v>1</v>
      </c>
      <c r="J283" s="258">
        <f t="shared" si="8"/>
        <v>0.60601092357792319</v>
      </c>
      <c r="K283" s="258">
        <f t="shared" si="9"/>
        <v>0.77365795412460348</v>
      </c>
    </row>
    <row r="284" spans="1:11">
      <c r="A284" s="1">
        <v>283</v>
      </c>
      <c r="B284">
        <v>71729.156799000004</v>
      </c>
      <c r="C284" s="255">
        <v>177</v>
      </c>
      <c r="D284" s="256">
        <v>532.68863599999997</v>
      </c>
      <c r="E284" s="256">
        <v>4.0894E-2</v>
      </c>
      <c r="F284" s="1">
        <v>794018</v>
      </c>
      <c r="G284" s="256">
        <v>248.171952</v>
      </c>
      <c r="H284" s="256">
        <v>32.200916999999997</v>
      </c>
      <c r="I284" s="257">
        <v>1</v>
      </c>
      <c r="J284" s="258">
        <f t="shared" si="8"/>
        <v>0.60955424979773132</v>
      </c>
      <c r="K284" s="258">
        <f t="shared" si="9"/>
        <v>0.77625023212173139</v>
      </c>
    </row>
    <row r="285" spans="1:11">
      <c r="A285" s="1">
        <v>284</v>
      </c>
      <c r="B285">
        <v>70181.034484999996</v>
      </c>
      <c r="C285" s="255">
        <v>194</v>
      </c>
      <c r="D285" s="256">
        <v>504.84875899999997</v>
      </c>
      <c r="E285" s="256">
        <v>0</v>
      </c>
      <c r="F285" s="1">
        <v>780445</v>
      </c>
      <c r="G285" s="256">
        <v>226.76942399999999</v>
      </c>
      <c r="H285" s="256">
        <v>34.616275999999999</v>
      </c>
      <c r="I285" s="257">
        <v>1</v>
      </c>
      <c r="J285" s="258">
        <f t="shared" si="8"/>
        <v>0.57769714943489181</v>
      </c>
      <c r="K285" s="258">
        <f t="shared" si="9"/>
        <v>0.7524710077918445</v>
      </c>
    </row>
    <row r="286" spans="1:11">
      <c r="A286" s="1">
        <v>285</v>
      </c>
      <c r="B286">
        <v>67947.480408000003</v>
      </c>
      <c r="C286" s="255">
        <v>198</v>
      </c>
      <c r="D286" s="256">
        <v>510.53731899999991</v>
      </c>
      <c r="E286" s="256">
        <v>0</v>
      </c>
      <c r="F286" s="1">
        <v>787753</v>
      </c>
      <c r="G286" s="256">
        <v>140.69244</v>
      </c>
      <c r="H286" s="256">
        <v>33.765517000000003</v>
      </c>
      <c r="I286" s="257">
        <v>1</v>
      </c>
      <c r="J286" s="258">
        <f t="shared" si="8"/>
        <v>0.58420655415819689</v>
      </c>
      <c r="K286" s="258">
        <f t="shared" si="9"/>
        <v>0.75741767101271418</v>
      </c>
    </row>
    <row r="287" spans="1:11">
      <c r="A287" s="1">
        <v>286</v>
      </c>
      <c r="B287">
        <v>66646.063232999993</v>
      </c>
      <c r="C287" s="255">
        <v>204</v>
      </c>
      <c r="D287" s="256">
        <v>501.86559899999992</v>
      </c>
      <c r="E287" s="256">
        <v>0</v>
      </c>
      <c r="F287" s="1">
        <v>848160</v>
      </c>
      <c r="G287" s="256">
        <v>46.005960000000002</v>
      </c>
      <c r="H287" s="256">
        <v>29.307524999999998</v>
      </c>
      <c r="I287" s="257">
        <v>1</v>
      </c>
      <c r="J287" s="258">
        <f t="shared" si="8"/>
        <v>0.57428352704286723</v>
      </c>
      <c r="K287" s="258">
        <f t="shared" si="9"/>
        <v>0.74985842263972857</v>
      </c>
    </row>
    <row r="288" spans="1:11">
      <c r="A288" s="1">
        <v>287</v>
      </c>
      <c r="B288">
        <v>65831.355895999994</v>
      </c>
      <c r="C288" s="255">
        <v>196</v>
      </c>
      <c r="D288" s="256">
        <v>499.36811399999999</v>
      </c>
      <c r="E288" s="256">
        <v>0</v>
      </c>
      <c r="F288" s="1">
        <v>895911</v>
      </c>
      <c r="G288" s="256">
        <v>0</v>
      </c>
      <c r="H288" s="256">
        <v>47.283011999999999</v>
      </c>
      <c r="I288" s="257">
        <v>1</v>
      </c>
      <c r="J288" s="258">
        <f t="shared" si="8"/>
        <v>0.57142566131667583</v>
      </c>
      <c r="K288" s="258">
        <f t="shared" si="9"/>
        <v>0.74766130952566412</v>
      </c>
    </row>
    <row r="289" spans="1:11">
      <c r="A289" s="1">
        <v>288</v>
      </c>
      <c r="B289">
        <v>65780.683715000006</v>
      </c>
      <c r="C289" s="255">
        <v>189</v>
      </c>
      <c r="D289" s="256">
        <v>526.81161800000007</v>
      </c>
      <c r="E289" s="256">
        <v>0</v>
      </c>
      <c r="F289" s="1">
        <v>861691</v>
      </c>
      <c r="G289" s="256">
        <v>0</v>
      </c>
      <c r="H289" s="256">
        <v>165.46760399999999</v>
      </c>
      <c r="I289" s="257">
        <v>1</v>
      </c>
      <c r="J289" s="258">
        <f t="shared" si="8"/>
        <v>0.60282919306489402</v>
      </c>
      <c r="K289" s="258">
        <f t="shared" si="9"/>
        <v>0.77131920134678922</v>
      </c>
    </row>
    <row r="290" spans="1:11">
      <c r="A290" s="1">
        <v>289</v>
      </c>
      <c r="B290">
        <v>65701.135315000007</v>
      </c>
      <c r="C290" s="255">
        <v>174</v>
      </c>
      <c r="D290" s="256">
        <v>518.45534399999997</v>
      </c>
      <c r="E290" s="256">
        <v>0</v>
      </c>
      <c r="F290" s="1">
        <v>842808</v>
      </c>
      <c r="G290" s="256">
        <v>0</v>
      </c>
      <c r="H290" s="256">
        <v>20.353017000000001</v>
      </c>
      <c r="I290" s="257">
        <v>1</v>
      </c>
      <c r="J290" s="258">
        <f t="shared" si="8"/>
        <v>0.59326713000414888</v>
      </c>
      <c r="K290" s="258">
        <f t="shared" si="9"/>
        <v>0.76422708060733302</v>
      </c>
    </row>
    <row r="291" spans="1:11">
      <c r="A291" s="1">
        <v>290</v>
      </c>
      <c r="B291">
        <v>62157.461058999987</v>
      </c>
      <c r="C291" s="255">
        <v>169</v>
      </c>
      <c r="D291" s="256">
        <v>504.31094499999989</v>
      </c>
      <c r="E291" s="256">
        <v>0</v>
      </c>
      <c r="F291" s="1">
        <v>733922</v>
      </c>
      <c r="G291" s="256">
        <v>0</v>
      </c>
      <c r="H291" s="256">
        <v>20.214113999999999</v>
      </c>
      <c r="I291" s="257">
        <v>1</v>
      </c>
      <c r="J291" s="258">
        <f t="shared" si="8"/>
        <v>0.57708173024411935</v>
      </c>
      <c r="K291" s="258">
        <f t="shared" si="9"/>
        <v>0.75200094685943664</v>
      </c>
    </row>
    <row r="292" spans="1:11">
      <c r="A292" s="1">
        <v>291</v>
      </c>
      <c r="B292">
        <v>62171.096222</v>
      </c>
      <c r="C292" s="255">
        <v>161</v>
      </c>
      <c r="D292" s="256">
        <v>493.67223100000001</v>
      </c>
      <c r="E292" s="256">
        <v>0</v>
      </c>
      <c r="F292" s="1">
        <v>599466</v>
      </c>
      <c r="G292" s="256">
        <v>0</v>
      </c>
      <c r="H292" s="256">
        <v>20.251348</v>
      </c>
      <c r="I292" s="257">
        <v>1</v>
      </c>
      <c r="J292" s="258">
        <f t="shared" si="8"/>
        <v>0.56490787690311706</v>
      </c>
      <c r="K292" s="258">
        <f t="shared" si="9"/>
        <v>0.74261650157827674</v>
      </c>
    </row>
    <row r="293" spans="1:11">
      <c r="A293" s="1">
        <v>292</v>
      </c>
      <c r="B293">
        <v>62137.274444000002</v>
      </c>
      <c r="C293" s="255">
        <v>159</v>
      </c>
      <c r="D293" s="256">
        <v>495.59913900000009</v>
      </c>
      <c r="E293" s="256">
        <v>0</v>
      </c>
      <c r="F293" s="1">
        <v>474719</v>
      </c>
      <c r="G293" s="256">
        <v>14.129136000000001</v>
      </c>
      <c r="H293" s="256">
        <v>20.126380999999999</v>
      </c>
      <c r="I293" s="257">
        <v>1</v>
      </c>
      <c r="J293" s="258">
        <f t="shared" si="8"/>
        <v>0.56711283282106029</v>
      </c>
      <c r="K293" s="258">
        <f t="shared" si="9"/>
        <v>0.74432846524482421</v>
      </c>
    </row>
    <row r="294" spans="1:11">
      <c r="A294" s="1">
        <v>293</v>
      </c>
      <c r="B294">
        <v>62064.148681999999</v>
      </c>
      <c r="C294" s="255">
        <v>155</v>
      </c>
      <c r="D294" s="256">
        <v>472.16634199999999</v>
      </c>
      <c r="E294" s="256">
        <v>0</v>
      </c>
      <c r="F294" s="1">
        <v>540297</v>
      </c>
      <c r="G294" s="256">
        <v>141.96957599999999</v>
      </c>
      <c r="H294" s="256">
        <v>20.106088</v>
      </c>
      <c r="I294" s="257">
        <v>1</v>
      </c>
      <c r="J294" s="258">
        <f t="shared" si="8"/>
        <v>0.54029874288053903</v>
      </c>
      <c r="K294" s="258">
        <f t="shared" si="9"/>
        <v>0.72313243107701453</v>
      </c>
    </row>
    <row r="295" spans="1:11">
      <c r="A295" s="1">
        <v>294</v>
      </c>
      <c r="B295">
        <v>62686.519074000003</v>
      </c>
      <c r="C295" s="255">
        <v>160</v>
      </c>
      <c r="D295" s="256">
        <v>442.03537599999999</v>
      </c>
      <c r="E295" s="256">
        <v>0</v>
      </c>
      <c r="F295" s="1">
        <v>853368</v>
      </c>
      <c r="G295" s="256">
        <v>202.73047199999999</v>
      </c>
      <c r="H295" s="256">
        <v>9.7850780000000004</v>
      </c>
      <c r="I295" s="257">
        <v>1</v>
      </c>
      <c r="J295" s="258">
        <f t="shared" si="8"/>
        <v>0.50581995520876499</v>
      </c>
      <c r="K295" s="258">
        <f t="shared" si="9"/>
        <v>0.69461587160790983</v>
      </c>
    </row>
    <row r="296" spans="1:11">
      <c r="A296" s="1">
        <v>295</v>
      </c>
      <c r="B296">
        <v>65021.527344999988</v>
      </c>
      <c r="C296" s="255">
        <v>166</v>
      </c>
      <c r="D296" s="256">
        <v>396.10658000000001</v>
      </c>
      <c r="E296" s="256">
        <v>0</v>
      </c>
      <c r="F296" s="1">
        <v>875340</v>
      </c>
      <c r="G296" s="256">
        <v>221.29917599999999</v>
      </c>
      <c r="H296" s="256">
        <v>20.212261999999999</v>
      </c>
      <c r="I296" s="257">
        <v>1</v>
      </c>
      <c r="J296" s="258">
        <f t="shared" si="8"/>
        <v>0.45326375089376802</v>
      </c>
      <c r="K296" s="258">
        <f t="shared" si="9"/>
        <v>0.64817238799701149</v>
      </c>
    </row>
    <row r="297" spans="1:11">
      <c r="A297" s="1">
        <v>296</v>
      </c>
      <c r="B297">
        <v>66923.123900000006</v>
      </c>
      <c r="C297" s="255">
        <v>177</v>
      </c>
      <c r="D297" s="256">
        <v>362.76393000000002</v>
      </c>
      <c r="E297" s="256">
        <v>1.2962990000000021</v>
      </c>
      <c r="F297" s="1">
        <v>827490</v>
      </c>
      <c r="G297" s="256">
        <v>187.97788800000001</v>
      </c>
      <c r="H297" s="256">
        <v>20.866313000000002</v>
      </c>
      <c r="I297" s="257">
        <v>1</v>
      </c>
      <c r="J297" s="258">
        <f t="shared" si="8"/>
        <v>0.41510984139865664</v>
      </c>
      <c r="K297" s="258">
        <f t="shared" si="9"/>
        <v>0.61197621853383422</v>
      </c>
    </row>
    <row r="298" spans="1:11">
      <c r="A298" s="1">
        <v>297</v>
      </c>
      <c r="B298">
        <v>69387.464173</v>
      </c>
      <c r="C298" s="255">
        <v>180</v>
      </c>
      <c r="D298" s="256">
        <v>308.02056900000002</v>
      </c>
      <c r="E298" s="256">
        <v>79.943533999999914</v>
      </c>
      <c r="F298" s="1">
        <v>828756</v>
      </c>
      <c r="G298" s="256">
        <v>109.735248</v>
      </c>
      <c r="H298" s="256">
        <v>36.528683999999998</v>
      </c>
      <c r="I298" s="257">
        <v>1</v>
      </c>
      <c r="J298" s="258">
        <f t="shared" si="8"/>
        <v>0.35246715279855412</v>
      </c>
      <c r="K298" s="258">
        <f t="shared" si="9"/>
        <v>0.54743085639750555</v>
      </c>
    </row>
    <row r="299" spans="1:11">
      <c r="A299" s="1">
        <v>298</v>
      </c>
      <c r="B299">
        <v>74412.257140999995</v>
      </c>
      <c r="C299" s="255">
        <v>154</v>
      </c>
      <c r="D299" s="256">
        <v>351.2315670000001</v>
      </c>
      <c r="E299" s="256">
        <v>315.81637000000018</v>
      </c>
      <c r="F299" s="1">
        <v>806631</v>
      </c>
      <c r="G299" s="256">
        <v>21.108024</v>
      </c>
      <c r="H299" s="256">
        <v>306.74041799999998</v>
      </c>
      <c r="I299" s="257">
        <v>1</v>
      </c>
      <c r="J299" s="258">
        <f t="shared" si="8"/>
        <v>0.40191338778243935</v>
      </c>
      <c r="K299" s="258">
        <f t="shared" si="9"/>
        <v>0.59892999380516954</v>
      </c>
    </row>
    <row r="300" spans="1:11">
      <c r="A300" s="1">
        <v>299</v>
      </c>
      <c r="B300">
        <v>75261.149046000006</v>
      </c>
      <c r="C300" s="255">
        <v>125</v>
      </c>
      <c r="D300" s="256">
        <v>402.20645499999989</v>
      </c>
      <c r="E300" s="256">
        <v>508.2701799999993</v>
      </c>
      <c r="F300" s="1">
        <v>792985</v>
      </c>
      <c r="G300" s="256">
        <v>0</v>
      </c>
      <c r="H300" s="256">
        <v>254.26691400000001</v>
      </c>
      <c r="I300" s="257">
        <v>1</v>
      </c>
      <c r="J300" s="258">
        <f t="shared" si="8"/>
        <v>0.46024382232424788</v>
      </c>
      <c r="K300" s="258">
        <f t="shared" si="9"/>
        <v>0.65456051816138472</v>
      </c>
    </row>
    <row r="301" spans="1:11">
      <c r="A301" s="1">
        <v>300</v>
      </c>
      <c r="B301">
        <v>76310.842131999991</v>
      </c>
      <c r="C301" s="255">
        <v>122</v>
      </c>
      <c r="D301" s="256">
        <v>488.40742599999999</v>
      </c>
      <c r="E301" s="256">
        <v>567.81268799999987</v>
      </c>
      <c r="F301" s="1">
        <v>787270</v>
      </c>
      <c r="G301" s="256">
        <v>0</v>
      </c>
      <c r="H301" s="256">
        <v>132.07814200000001</v>
      </c>
      <c r="I301" s="257">
        <v>1</v>
      </c>
      <c r="J301" s="258">
        <f t="shared" si="8"/>
        <v>0.55888337394731091</v>
      </c>
      <c r="K301" s="258">
        <f t="shared" si="9"/>
        <v>0.737911026146847</v>
      </c>
    </row>
    <row r="302" spans="1:11">
      <c r="A302" s="1">
        <v>301</v>
      </c>
      <c r="B302">
        <v>71974.130676000001</v>
      </c>
      <c r="C302" s="255">
        <v>122</v>
      </c>
      <c r="D302" s="256">
        <v>604.13511600000004</v>
      </c>
      <c r="E302" s="256">
        <v>566.5512809999999</v>
      </c>
      <c r="F302" s="1">
        <v>833083</v>
      </c>
      <c r="G302" s="256">
        <v>0</v>
      </c>
      <c r="H302" s="256">
        <v>24.170514000000001</v>
      </c>
      <c r="I302" s="257">
        <v>1</v>
      </c>
      <c r="J302" s="258">
        <f t="shared" si="8"/>
        <v>0.69131027493863306</v>
      </c>
      <c r="K302" s="258">
        <f t="shared" si="9"/>
        <v>0.83268258134254347</v>
      </c>
    </row>
    <row r="303" spans="1:11">
      <c r="A303" s="1">
        <v>302</v>
      </c>
      <c r="B303">
        <v>70800.560760000008</v>
      </c>
      <c r="C303" s="255">
        <v>145</v>
      </c>
      <c r="D303" s="256">
        <v>634.96668900000009</v>
      </c>
      <c r="E303" s="256">
        <v>495.29877999999923</v>
      </c>
      <c r="F303" s="1">
        <v>822972</v>
      </c>
      <c r="G303" s="256">
        <v>0</v>
      </c>
      <c r="H303" s="256">
        <v>25.131326999999999</v>
      </c>
      <c r="I303" s="257">
        <v>1</v>
      </c>
      <c r="J303" s="258">
        <f t="shared" si="8"/>
        <v>0.7265907654165622</v>
      </c>
      <c r="K303" s="258">
        <f t="shared" si="9"/>
        <v>0.85519003442040964</v>
      </c>
    </row>
    <row r="304" spans="1:11">
      <c r="A304" s="1">
        <v>303</v>
      </c>
      <c r="B304">
        <v>73116.865906000006</v>
      </c>
      <c r="C304" s="255">
        <v>143</v>
      </c>
      <c r="D304" s="256">
        <v>625.82384000000002</v>
      </c>
      <c r="E304" s="256">
        <v>427.68063699999999</v>
      </c>
      <c r="F304" s="1">
        <v>815255</v>
      </c>
      <c r="G304" s="256">
        <v>0</v>
      </c>
      <c r="H304" s="256">
        <v>25.765947000000001</v>
      </c>
      <c r="I304" s="257">
        <v>1</v>
      </c>
      <c r="J304" s="258">
        <f t="shared" si="8"/>
        <v>0.71612862658616105</v>
      </c>
      <c r="K304" s="258">
        <f t="shared" si="9"/>
        <v>0.84862359685974309</v>
      </c>
    </row>
    <row r="305" spans="1:11">
      <c r="A305" s="1">
        <v>304</v>
      </c>
      <c r="B305">
        <v>72692.129883000001</v>
      </c>
      <c r="C305" s="255">
        <v>136</v>
      </c>
      <c r="D305" s="256">
        <v>633.65857999999992</v>
      </c>
      <c r="E305" s="256">
        <v>293.63918099999972</v>
      </c>
      <c r="F305" s="1">
        <v>802257</v>
      </c>
      <c r="G305" s="256">
        <v>23.759903999999999</v>
      </c>
      <c r="H305" s="256">
        <v>25.448122000000001</v>
      </c>
      <c r="I305" s="257">
        <v>1</v>
      </c>
      <c r="J305" s="258">
        <f t="shared" si="8"/>
        <v>0.7250938996186802</v>
      </c>
      <c r="K305" s="258">
        <f t="shared" si="9"/>
        <v>0.85425600205786578</v>
      </c>
    </row>
    <row r="306" spans="1:11">
      <c r="A306" s="1">
        <v>305</v>
      </c>
      <c r="B306">
        <v>72661.785797000004</v>
      </c>
      <c r="C306" s="255">
        <v>150</v>
      </c>
      <c r="D306" s="256">
        <v>673.47988499999997</v>
      </c>
      <c r="E306" s="256">
        <v>114.6369329999998</v>
      </c>
      <c r="F306" s="1">
        <v>764208</v>
      </c>
      <c r="G306" s="256">
        <v>153.298824</v>
      </c>
      <c r="H306" s="256">
        <v>74.196843000000001</v>
      </c>
      <c r="I306" s="257">
        <v>1</v>
      </c>
      <c r="J306" s="258">
        <f t="shared" si="8"/>
        <v>0.77066131753378986</v>
      </c>
      <c r="K306" s="258">
        <f t="shared" si="9"/>
        <v>0.88190102850202778</v>
      </c>
    </row>
    <row r="307" spans="1:11">
      <c r="A307" s="1">
        <v>306</v>
      </c>
      <c r="B307">
        <v>73003.896422000005</v>
      </c>
      <c r="C307" s="255">
        <v>171</v>
      </c>
      <c r="D307" s="256">
        <v>718.29245099999991</v>
      </c>
      <c r="E307" s="256">
        <v>8.6487629999999971</v>
      </c>
      <c r="F307" s="1">
        <v>800618</v>
      </c>
      <c r="G307" s="256">
        <v>226.70541600000001</v>
      </c>
      <c r="H307" s="256">
        <v>157.96535800000001</v>
      </c>
      <c r="I307" s="257">
        <v>1</v>
      </c>
      <c r="J307" s="258">
        <f t="shared" si="8"/>
        <v>0.82194022270202638</v>
      </c>
      <c r="K307" s="258">
        <f t="shared" si="9"/>
        <v>0.9111741268618051</v>
      </c>
    </row>
    <row r="308" spans="1:11">
      <c r="A308" s="1">
        <v>307</v>
      </c>
      <c r="B308">
        <v>72705.562254999997</v>
      </c>
      <c r="C308" s="255">
        <v>200</v>
      </c>
      <c r="D308" s="256">
        <v>762.6215279999999</v>
      </c>
      <c r="E308" s="256">
        <v>4.8971000000000001E-2</v>
      </c>
      <c r="F308" s="1">
        <v>779902</v>
      </c>
      <c r="G308" s="256">
        <v>249.165504</v>
      </c>
      <c r="H308" s="256">
        <v>176.32841199999999</v>
      </c>
      <c r="I308" s="257">
        <v>1</v>
      </c>
      <c r="J308" s="258">
        <f t="shared" si="8"/>
        <v>0.8726658726386638</v>
      </c>
      <c r="K308" s="258">
        <f t="shared" si="9"/>
        <v>0.93838447519153023</v>
      </c>
    </row>
    <row r="309" spans="1:11">
      <c r="A309" s="1">
        <v>308</v>
      </c>
      <c r="B309">
        <v>70350.498779999994</v>
      </c>
      <c r="C309" s="255">
        <v>206</v>
      </c>
      <c r="D309" s="256">
        <v>754.01055100000008</v>
      </c>
      <c r="E309" s="256">
        <v>0</v>
      </c>
      <c r="F309" s="1">
        <v>782006</v>
      </c>
      <c r="G309" s="256">
        <v>244.74038400000001</v>
      </c>
      <c r="H309" s="256">
        <v>65.528279999999995</v>
      </c>
      <c r="I309" s="257">
        <v>1</v>
      </c>
      <c r="J309" s="258">
        <f t="shared" si="8"/>
        <v>0.86281235358356534</v>
      </c>
      <c r="K309" s="258">
        <f t="shared" si="9"/>
        <v>0.93322734851650113</v>
      </c>
    </row>
    <row r="310" spans="1:11">
      <c r="A310" s="1">
        <v>309</v>
      </c>
      <c r="B310">
        <v>68662.193970000008</v>
      </c>
      <c r="C310" s="255">
        <v>203</v>
      </c>
      <c r="D310" s="256">
        <v>733.45023000000015</v>
      </c>
      <c r="E310" s="256">
        <v>0</v>
      </c>
      <c r="F310" s="1">
        <v>840627</v>
      </c>
      <c r="G310" s="256">
        <v>192.86887200000001</v>
      </c>
      <c r="H310" s="256">
        <v>35.140264999999999</v>
      </c>
      <c r="I310" s="257">
        <v>1</v>
      </c>
      <c r="J310" s="258">
        <f t="shared" si="8"/>
        <v>0.83928523061570182</v>
      </c>
      <c r="K310" s="258">
        <f t="shared" si="9"/>
        <v>0.9206657518054947</v>
      </c>
    </row>
    <row r="311" spans="1:11">
      <c r="A311" s="1">
        <v>310</v>
      </c>
      <c r="B311">
        <v>66839.369111000007</v>
      </c>
      <c r="C311" s="255">
        <v>208</v>
      </c>
      <c r="D311" s="256">
        <v>706.77390699999989</v>
      </c>
      <c r="E311" s="256">
        <v>0</v>
      </c>
      <c r="F311" s="1">
        <v>841462</v>
      </c>
      <c r="G311" s="256">
        <v>97.494935999999996</v>
      </c>
      <c r="H311" s="256">
        <v>30.768820000000002</v>
      </c>
      <c r="I311" s="257">
        <v>1</v>
      </c>
      <c r="J311" s="258">
        <f t="shared" si="8"/>
        <v>0.80875958213232191</v>
      </c>
      <c r="K311" s="258">
        <f t="shared" si="9"/>
        <v>0.90382601809099239</v>
      </c>
    </row>
    <row r="312" spans="1:11">
      <c r="A312" s="1">
        <v>311</v>
      </c>
      <c r="B312">
        <v>66119.431975999993</v>
      </c>
      <c r="C312" s="255">
        <v>203</v>
      </c>
      <c r="D312" s="256">
        <v>675.16330599999992</v>
      </c>
      <c r="E312" s="256">
        <v>0</v>
      </c>
      <c r="F312" s="1">
        <v>917484</v>
      </c>
      <c r="G312" s="256">
        <v>14.224224</v>
      </c>
      <c r="H312" s="256">
        <v>34.162100000000002</v>
      </c>
      <c r="I312" s="257">
        <v>1</v>
      </c>
      <c r="J312" s="258">
        <f t="shared" si="8"/>
        <v>0.77258765189762013</v>
      </c>
      <c r="K312" s="258">
        <f t="shared" si="9"/>
        <v>0.88303481305929876</v>
      </c>
    </row>
    <row r="313" spans="1:11">
      <c r="A313" s="1">
        <v>312</v>
      </c>
      <c r="B313">
        <v>66532.621155999994</v>
      </c>
      <c r="C313" s="255">
        <v>199</v>
      </c>
      <c r="D313" s="256">
        <v>653.60995300000002</v>
      </c>
      <c r="E313" s="256">
        <v>0</v>
      </c>
      <c r="F313" s="1">
        <v>901420</v>
      </c>
      <c r="G313" s="256">
        <v>0</v>
      </c>
      <c r="H313" s="256">
        <v>184.75612100000001</v>
      </c>
      <c r="I313" s="257">
        <v>1</v>
      </c>
      <c r="J313" s="258">
        <f t="shared" si="8"/>
        <v>0.74792420494069911</v>
      </c>
      <c r="K313" s="258">
        <f t="shared" si="9"/>
        <v>0.86830787362018103</v>
      </c>
    </row>
    <row r="314" spans="1:11">
      <c r="A314" s="1">
        <v>313</v>
      </c>
      <c r="B314">
        <v>65028.371399000003</v>
      </c>
      <c r="C314" s="255">
        <v>185</v>
      </c>
      <c r="D314" s="256">
        <v>640.88064699999995</v>
      </c>
      <c r="E314" s="256">
        <v>0</v>
      </c>
      <c r="F314" s="1">
        <v>840126</v>
      </c>
      <c r="G314" s="256">
        <v>0</v>
      </c>
      <c r="H314" s="256">
        <v>20.279941999999998</v>
      </c>
      <c r="I314" s="257">
        <v>1</v>
      </c>
      <c r="J314" s="258">
        <f t="shared" si="8"/>
        <v>0.73335809249733963</v>
      </c>
      <c r="K314" s="258">
        <f t="shared" si="9"/>
        <v>0.85939030044770259</v>
      </c>
    </row>
    <row r="315" spans="1:11">
      <c r="A315" s="1">
        <v>314</v>
      </c>
      <c r="B315">
        <v>62277.978851</v>
      </c>
      <c r="C315" s="255">
        <v>182</v>
      </c>
      <c r="D315" s="256">
        <v>599.93195500000002</v>
      </c>
      <c r="E315" s="256">
        <v>0</v>
      </c>
      <c r="F315" s="1">
        <v>747780</v>
      </c>
      <c r="G315" s="256">
        <v>0</v>
      </c>
      <c r="H315" s="256">
        <v>20.494427000000002</v>
      </c>
      <c r="I315" s="257">
        <v>1</v>
      </c>
      <c r="J315" s="258">
        <f t="shared" si="8"/>
        <v>0.68650060850877881</v>
      </c>
      <c r="K315" s="258">
        <f t="shared" si="9"/>
        <v>0.82953246640001854</v>
      </c>
    </row>
    <row r="316" spans="1:11">
      <c r="A316" s="1">
        <v>315</v>
      </c>
      <c r="B316">
        <v>61414.456207000003</v>
      </c>
      <c r="C316" s="255">
        <v>175</v>
      </c>
      <c r="D316" s="256">
        <v>629.55745600000012</v>
      </c>
      <c r="E316" s="256">
        <v>0</v>
      </c>
      <c r="F316" s="1">
        <v>612647</v>
      </c>
      <c r="G316" s="256">
        <v>0</v>
      </c>
      <c r="H316" s="256">
        <v>20.336780000000001</v>
      </c>
      <c r="I316" s="257">
        <v>1</v>
      </c>
      <c r="J316" s="258">
        <f t="shared" si="8"/>
        <v>0.72040099386811085</v>
      </c>
      <c r="K316" s="258">
        <f t="shared" si="9"/>
        <v>0.8513158853672449</v>
      </c>
    </row>
    <row r="317" spans="1:11">
      <c r="A317" s="1">
        <v>316</v>
      </c>
      <c r="B317">
        <v>61345.353577000002</v>
      </c>
      <c r="C317" s="255">
        <v>169</v>
      </c>
      <c r="D317" s="256">
        <v>620.14415700000006</v>
      </c>
      <c r="E317" s="256">
        <v>0</v>
      </c>
      <c r="F317" s="1">
        <v>488668</v>
      </c>
      <c r="G317" s="256">
        <v>0</v>
      </c>
      <c r="H317" s="256">
        <v>20.263833000000002</v>
      </c>
      <c r="I317" s="257">
        <v>1</v>
      </c>
      <c r="J317" s="258">
        <f t="shared" si="8"/>
        <v>0.70962937979135265</v>
      </c>
      <c r="K317" s="258">
        <f t="shared" si="9"/>
        <v>0.84449913555806699</v>
      </c>
    </row>
    <row r="318" spans="1:11">
      <c r="A318" s="1">
        <v>317</v>
      </c>
      <c r="B318">
        <v>61315.141450000003</v>
      </c>
      <c r="C318" s="255">
        <v>162</v>
      </c>
      <c r="D318" s="256">
        <v>659.15174300000001</v>
      </c>
      <c r="E318" s="256">
        <v>0</v>
      </c>
      <c r="F318" s="1">
        <v>543508</v>
      </c>
      <c r="G318" s="256">
        <v>52.901856000000002</v>
      </c>
      <c r="H318" s="256">
        <v>20.356432999999999</v>
      </c>
      <c r="I318" s="257">
        <v>1</v>
      </c>
      <c r="J318" s="258">
        <f t="shared" si="8"/>
        <v>0.75426566112672255</v>
      </c>
      <c r="K318" s="258">
        <f t="shared" si="9"/>
        <v>0.87213857962527552</v>
      </c>
    </row>
    <row r="319" spans="1:11">
      <c r="A319" s="1">
        <v>318</v>
      </c>
      <c r="B319">
        <v>61478.332551</v>
      </c>
      <c r="C319" s="255">
        <v>158</v>
      </c>
      <c r="D319" s="256">
        <v>661.10384999999997</v>
      </c>
      <c r="E319" s="256">
        <v>0</v>
      </c>
      <c r="F319" s="1">
        <v>899679</v>
      </c>
      <c r="G319" s="256">
        <v>162.698928</v>
      </c>
      <c r="H319" s="256">
        <v>10.138878999999999</v>
      </c>
      <c r="I319" s="257">
        <v>1</v>
      </c>
      <c r="J319" s="258">
        <f t="shared" si="8"/>
        <v>0.75649945219620174</v>
      </c>
      <c r="K319" s="258">
        <f t="shared" si="9"/>
        <v>0.87348060545449069</v>
      </c>
    </row>
    <row r="320" spans="1:11">
      <c r="A320" s="1">
        <v>319</v>
      </c>
      <c r="B320">
        <v>61951.523834</v>
      </c>
      <c r="C320" s="255">
        <v>167</v>
      </c>
      <c r="D320" s="256">
        <v>664.45583700000009</v>
      </c>
      <c r="E320" s="256">
        <v>0</v>
      </c>
      <c r="F320" s="1">
        <v>910235</v>
      </c>
      <c r="G320" s="256">
        <v>213.603768</v>
      </c>
      <c r="H320" s="256">
        <v>20.148330000000001</v>
      </c>
      <c r="I320" s="257">
        <v>1</v>
      </c>
      <c r="J320" s="258">
        <f t="shared" si="8"/>
        <v>0.76033512238518774</v>
      </c>
      <c r="K320" s="258">
        <f t="shared" si="9"/>
        <v>0.87577615400771402</v>
      </c>
    </row>
    <row r="321" spans="1:11">
      <c r="A321" s="1">
        <v>320</v>
      </c>
      <c r="B321">
        <v>62499.089325000001</v>
      </c>
      <c r="C321" s="255">
        <v>171</v>
      </c>
      <c r="D321" s="256">
        <v>671.28279000000009</v>
      </c>
      <c r="E321" s="256">
        <v>1.116714000000002</v>
      </c>
      <c r="F321" s="1">
        <v>828015</v>
      </c>
      <c r="G321" s="256">
        <v>215.76676800000001</v>
      </c>
      <c r="H321" s="256">
        <v>20.394022</v>
      </c>
      <c r="I321" s="257">
        <v>1</v>
      </c>
      <c r="J321" s="258">
        <f t="shared" si="8"/>
        <v>0.76814718731971998</v>
      </c>
      <c r="K321" s="258">
        <f t="shared" si="9"/>
        <v>0.88041714223756218</v>
      </c>
    </row>
    <row r="322" spans="1:11">
      <c r="A322" s="1">
        <v>321</v>
      </c>
      <c r="B322">
        <v>63372.270141000001</v>
      </c>
      <c r="C322" s="255">
        <v>179</v>
      </c>
      <c r="D322" s="256">
        <v>686.21589599999993</v>
      </c>
      <c r="E322" s="256">
        <v>82.607618000000073</v>
      </c>
      <c r="F322" s="1">
        <v>821439</v>
      </c>
      <c r="G322" s="256">
        <v>167.005944</v>
      </c>
      <c r="H322" s="256">
        <v>34.016734</v>
      </c>
      <c r="I322" s="257">
        <v>1</v>
      </c>
      <c r="J322" s="258">
        <f t="shared" ref="J322:J385" si="10">D322/$L$1</f>
        <v>0.78523510249157635</v>
      </c>
      <c r="K322" s="258">
        <f t="shared" ref="K322:K385" si="11">J322/(1-$K$1*(1-J322))</f>
        <v>0.89041107645834416</v>
      </c>
    </row>
    <row r="323" spans="1:11">
      <c r="A323" s="1">
        <v>322</v>
      </c>
      <c r="B323">
        <v>64330.956573000003</v>
      </c>
      <c r="C323" s="255">
        <v>163</v>
      </c>
      <c r="D323" s="256">
        <v>703.39068199999997</v>
      </c>
      <c r="E323" s="256">
        <v>366.11607699999979</v>
      </c>
      <c r="F323" s="1">
        <v>816593</v>
      </c>
      <c r="G323" s="256">
        <v>81.621288000000007</v>
      </c>
      <c r="H323" s="256">
        <v>304.19709699999999</v>
      </c>
      <c r="I323" s="257">
        <v>1</v>
      </c>
      <c r="J323" s="258">
        <f t="shared" si="10"/>
        <v>0.80488816637947691</v>
      </c>
      <c r="K323" s="258">
        <f t="shared" si="11"/>
        <v>0.90164505763836378</v>
      </c>
    </row>
    <row r="324" spans="1:11">
      <c r="A324" s="1">
        <v>323</v>
      </c>
      <c r="B324">
        <v>65016.557708</v>
      </c>
      <c r="C324" s="255">
        <v>152</v>
      </c>
      <c r="D324" s="256">
        <v>702.92639500000007</v>
      </c>
      <c r="E324" s="256">
        <v>673.97256399999992</v>
      </c>
      <c r="F324" s="1">
        <v>801186</v>
      </c>
      <c r="G324" s="256">
        <v>6.6964800000000002</v>
      </c>
      <c r="H324" s="256">
        <v>238.64981599999999</v>
      </c>
      <c r="I324" s="257">
        <v>1</v>
      </c>
      <c r="J324" s="258">
        <f t="shared" si="10"/>
        <v>0.80435688394758409</v>
      </c>
      <c r="K324" s="258">
        <f t="shared" si="11"/>
        <v>0.90134494776830543</v>
      </c>
    </row>
    <row r="325" spans="1:11">
      <c r="A325" s="1">
        <v>324</v>
      </c>
      <c r="B325">
        <v>65835.563659000007</v>
      </c>
      <c r="C325" s="255">
        <v>150</v>
      </c>
      <c r="D325" s="256">
        <v>711.55065100000002</v>
      </c>
      <c r="E325" s="256">
        <v>861.4324019999998</v>
      </c>
      <c r="F325" s="1">
        <v>807185</v>
      </c>
      <c r="G325" s="256">
        <v>0</v>
      </c>
      <c r="H325" s="256">
        <v>149.579488</v>
      </c>
      <c r="I325" s="257">
        <v>1</v>
      </c>
      <c r="J325" s="258">
        <f t="shared" si="10"/>
        <v>0.81422559812857054</v>
      </c>
      <c r="K325" s="258">
        <f t="shared" si="11"/>
        <v>0.9068876823419767</v>
      </c>
    </row>
    <row r="326" spans="1:11">
      <c r="A326" s="1">
        <v>325</v>
      </c>
      <c r="B326">
        <v>63223.040192</v>
      </c>
      <c r="C326" s="255">
        <v>135</v>
      </c>
      <c r="D326" s="256">
        <v>672.75603200000012</v>
      </c>
      <c r="E326" s="256">
        <v>926.15411999999901</v>
      </c>
      <c r="F326" s="1">
        <v>841766</v>
      </c>
      <c r="G326" s="256">
        <v>0</v>
      </c>
      <c r="H326" s="256">
        <v>28.236545</v>
      </c>
      <c r="I326" s="257">
        <v>1</v>
      </c>
      <c r="J326" s="258">
        <f t="shared" si="10"/>
        <v>0.76983301438902596</v>
      </c>
      <c r="K326" s="258">
        <f t="shared" si="11"/>
        <v>0.88141266762115467</v>
      </c>
    </row>
    <row r="327" spans="1:11">
      <c r="A327" s="1">
        <v>326</v>
      </c>
      <c r="B327">
        <v>62280.969239000013</v>
      </c>
      <c r="C327" s="255">
        <v>136</v>
      </c>
      <c r="D327" s="256">
        <v>665.18132400000013</v>
      </c>
      <c r="E327" s="256">
        <v>944.5312829999998</v>
      </c>
      <c r="F327" s="1">
        <v>807690</v>
      </c>
      <c r="G327" s="256">
        <v>0</v>
      </c>
      <c r="H327" s="256">
        <v>146.33972</v>
      </c>
      <c r="I327" s="257">
        <v>1</v>
      </c>
      <c r="J327" s="258">
        <f t="shared" si="10"/>
        <v>0.76116529531199117</v>
      </c>
      <c r="K327" s="258">
        <f t="shared" si="11"/>
        <v>0.87627152305089606</v>
      </c>
    </row>
    <row r="328" spans="1:11">
      <c r="A328" s="1">
        <v>327</v>
      </c>
      <c r="B328">
        <v>62085.923461999999</v>
      </c>
      <c r="C328" s="255">
        <v>128</v>
      </c>
      <c r="D328" s="256">
        <v>656.47270300000014</v>
      </c>
      <c r="E328" s="256">
        <v>853.45021099999838</v>
      </c>
      <c r="F328" s="1">
        <v>810629</v>
      </c>
      <c r="G328" s="256">
        <v>0</v>
      </c>
      <c r="H328" s="256">
        <v>38.948016000000003</v>
      </c>
      <c r="I328" s="257">
        <v>1</v>
      </c>
      <c r="J328" s="258">
        <f t="shared" si="10"/>
        <v>0.75120004247632199</v>
      </c>
      <c r="K328" s="258">
        <f t="shared" si="11"/>
        <v>0.87029058592220832</v>
      </c>
    </row>
    <row r="329" spans="1:11">
      <c r="A329" s="1">
        <v>328</v>
      </c>
      <c r="B329">
        <v>61687.618897</v>
      </c>
      <c r="C329" s="255">
        <v>138</v>
      </c>
      <c r="D329" s="256">
        <v>665.299712</v>
      </c>
      <c r="E329" s="256">
        <v>623.60026600000049</v>
      </c>
      <c r="F329" s="1">
        <v>854435</v>
      </c>
      <c r="G329" s="256">
        <v>0</v>
      </c>
      <c r="H329" s="256">
        <v>23.505043000000001</v>
      </c>
      <c r="I329" s="257">
        <v>1</v>
      </c>
      <c r="J329" s="258">
        <f t="shared" si="10"/>
        <v>0.7613007663989414</v>
      </c>
      <c r="K329" s="258">
        <f t="shared" si="11"/>
        <v>0.87635231002046232</v>
      </c>
    </row>
    <row r="330" spans="1:11">
      <c r="A330" s="1">
        <v>329</v>
      </c>
      <c r="B330">
        <v>62191.912688999997</v>
      </c>
      <c r="C330" s="255">
        <v>155</v>
      </c>
      <c r="D330" s="256">
        <v>681.8627009999999</v>
      </c>
      <c r="E330" s="256">
        <v>243.88778200000019</v>
      </c>
      <c r="F330" s="1">
        <v>802451</v>
      </c>
      <c r="G330" s="256">
        <v>68.736528000000007</v>
      </c>
      <c r="H330" s="256">
        <v>22.037034999999999</v>
      </c>
      <c r="I330" s="257">
        <v>1</v>
      </c>
      <c r="J330" s="258">
        <f t="shared" si="10"/>
        <v>0.78025375253755136</v>
      </c>
      <c r="K330" s="258">
        <f t="shared" si="11"/>
        <v>0.88751978022702349</v>
      </c>
    </row>
    <row r="331" spans="1:11">
      <c r="A331" s="1">
        <v>330</v>
      </c>
      <c r="B331">
        <v>62831.688048999997</v>
      </c>
      <c r="C331" s="255">
        <v>174</v>
      </c>
      <c r="D331" s="256">
        <v>680.84536700000012</v>
      </c>
      <c r="E331" s="256">
        <v>16.83572800000001</v>
      </c>
      <c r="F331" s="1">
        <v>815939</v>
      </c>
      <c r="G331" s="256">
        <v>175.48540800000001</v>
      </c>
      <c r="H331" s="256">
        <v>153.66535099999999</v>
      </c>
      <c r="I331" s="257">
        <v>1</v>
      </c>
      <c r="J331" s="258">
        <f t="shared" si="10"/>
        <v>0.77908961983177383</v>
      </c>
      <c r="K331" s="258">
        <f t="shared" si="11"/>
        <v>0.88684148968064258</v>
      </c>
    </row>
    <row r="332" spans="1:11">
      <c r="A332" s="1">
        <v>331</v>
      </c>
      <c r="B332">
        <v>63615.636719000002</v>
      </c>
      <c r="C332" s="255">
        <v>205</v>
      </c>
      <c r="D332" s="256">
        <v>659.30722100000014</v>
      </c>
      <c r="E332" s="256">
        <v>4.0606000000000003E-2</v>
      </c>
      <c r="F332" s="1">
        <v>836037</v>
      </c>
      <c r="G332" s="256">
        <v>236.80036799999999</v>
      </c>
      <c r="H332" s="256">
        <v>76.297161000000003</v>
      </c>
      <c r="I332" s="257">
        <v>1</v>
      </c>
      <c r="J332" s="258">
        <f t="shared" si="10"/>
        <v>0.75444357420623132</v>
      </c>
      <c r="K332" s="258">
        <f t="shared" si="11"/>
        <v>0.87224560668126394</v>
      </c>
    </row>
    <row r="333" spans="1:11">
      <c r="A333" s="1">
        <v>332</v>
      </c>
      <c r="B333">
        <v>63829.819092000012</v>
      </c>
      <c r="C333" s="255">
        <v>214</v>
      </c>
      <c r="D333" s="256">
        <v>656.47159999999997</v>
      </c>
      <c r="E333" s="256">
        <v>0</v>
      </c>
      <c r="F333" s="1">
        <v>815141</v>
      </c>
      <c r="G333" s="256">
        <v>248.002104</v>
      </c>
      <c r="H333" s="256">
        <v>34.876268000000003</v>
      </c>
      <c r="I333" s="257">
        <v>1</v>
      </c>
      <c r="J333" s="258">
        <f t="shared" si="10"/>
        <v>0.75119878031623033</v>
      </c>
      <c r="K333" s="258">
        <f t="shared" si="11"/>
        <v>0.87028982358929441</v>
      </c>
    </row>
    <row r="334" spans="1:11">
      <c r="A334" s="1">
        <v>333</v>
      </c>
      <c r="B334">
        <v>63272.746459000002</v>
      </c>
      <c r="C334" s="255">
        <v>220</v>
      </c>
      <c r="D334" s="256">
        <v>636.64653299999986</v>
      </c>
      <c r="E334" s="256">
        <v>0</v>
      </c>
      <c r="F334" s="1">
        <v>870677</v>
      </c>
      <c r="G334" s="256">
        <v>231.54297600000001</v>
      </c>
      <c r="H334" s="256">
        <v>34.137287000000001</v>
      </c>
      <c r="I334" s="257">
        <v>1</v>
      </c>
      <c r="J334" s="258">
        <f t="shared" si="10"/>
        <v>0.72851300662840035</v>
      </c>
      <c r="K334" s="258">
        <f t="shared" si="11"/>
        <v>0.85638684614028782</v>
      </c>
    </row>
    <row r="335" spans="1:11">
      <c r="A335" s="1">
        <v>334</v>
      </c>
      <c r="B335">
        <v>62806.468810999999</v>
      </c>
      <c r="C335" s="255">
        <v>219</v>
      </c>
      <c r="D335" s="256">
        <v>638.52524900000003</v>
      </c>
      <c r="E335" s="256">
        <v>0</v>
      </c>
      <c r="F335" s="1">
        <v>904457</v>
      </c>
      <c r="G335" s="256">
        <v>158.13369599999999</v>
      </c>
      <c r="H335" s="256">
        <v>31.27467</v>
      </c>
      <c r="I335" s="257">
        <v>1</v>
      </c>
      <c r="J335" s="258">
        <f t="shared" si="10"/>
        <v>0.73066281656345422</v>
      </c>
      <c r="K335" s="258">
        <f t="shared" si="11"/>
        <v>0.8577218259955911</v>
      </c>
    </row>
    <row r="336" spans="1:11">
      <c r="A336" s="1">
        <v>335</v>
      </c>
      <c r="B336">
        <v>63362.047423999997</v>
      </c>
      <c r="C336" s="255">
        <v>209</v>
      </c>
      <c r="D336" s="256">
        <v>612.59241200000008</v>
      </c>
      <c r="E336" s="256">
        <v>0</v>
      </c>
      <c r="F336" s="1">
        <v>931393</v>
      </c>
      <c r="G336" s="256">
        <v>57.479016000000001</v>
      </c>
      <c r="H336" s="256">
        <v>17.963812000000001</v>
      </c>
      <c r="I336" s="257">
        <v>1</v>
      </c>
      <c r="J336" s="258">
        <f t="shared" si="10"/>
        <v>0.70098793721674746</v>
      </c>
      <c r="K336" s="258">
        <f t="shared" si="11"/>
        <v>0.83896056887854997</v>
      </c>
    </row>
    <row r="337" spans="1:11">
      <c r="A337" s="1">
        <v>336</v>
      </c>
      <c r="B337">
        <v>64511.960143999997</v>
      </c>
      <c r="C337" s="255">
        <v>199</v>
      </c>
      <c r="D337" s="256">
        <v>573.44674199999997</v>
      </c>
      <c r="E337" s="256">
        <v>0</v>
      </c>
      <c r="F337" s="1">
        <v>892039</v>
      </c>
      <c r="G337" s="256">
        <v>0</v>
      </c>
      <c r="H337" s="256">
        <v>247.70513399999999</v>
      </c>
      <c r="I337" s="257">
        <v>1</v>
      </c>
      <c r="J337" s="258">
        <f t="shared" si="10"/>
        <v>0.6561936467117786</v>
      </c>
      <c r="K337" s="258">
        <f t="shared" si="11"/>
        <v>0.80920999166510266</v>
      </c>
    </row>
    <row r="338" spans="1:11">
      <c r="A338" s="1">
        <v>337</v>
      </c>
      <c r="B338">
        <v>63787.025054999998</v>
      </c>
      <c r="C338" s="255">
        <v>194</v>
      </c>
      <c r="D338" s="256">
        <v>546.38375200000007</v>
      </c>
      <c r="E338" s="256">
        <v>0</v>
      </c>
      <c r="F338" s="1">
        <v>843949</v>
      </c>
      <c r="G338" s="256">
        <v>0</v>
      </c>
      <c r="H338" s="256">
        <v>20.820879999999999</v>
      </c>
      <c r="I338" s="257">
        <v>1</v>
      </c>
      <c r="J338" s="258">
        <f t="shared" si="10"/>
        <v>0.62522553616486343</v>
      </c>
      <c r="K338" s="258">
        <f t="shared" si="11"/>
        <v>0.78756263690540951</v>
      </c>
    </row>
    <row r="339" spans="1:11">
      <c r="A339" s="1">
        <v>338</v>
      </c>
      <c r="B339">
        <v>61651.991973999997</v>
      </c>
      <c r="C339" s="255">
        <v>182</v>
      </c>
      <c r="D339" s="256">
        <v>531.60718400000007</v>
      </c>
      <c r="E339" s="256">
        <v>0</v>
      </c>
      <c r="F339" s="1">
        <v>757916</v>
      </c>
      <c r="G339" s="256">
        <v>0</v>
      </c>
      <c r="H339" s="256">
        <v>20.338576</v>
      </c>
      <c r="I339" s="257">
        <v>1</v>
      </c>
      <c r="J339" s="258">
        <f t="shared" si="10"/>
        <v>0.60831674702781646</v>
      </c>
      <c r="K339" s="258">
        <f t="shared" si="11"/>
        <v>0.77534634532138136</v>
      </c>
    </row>
    <row r="340" spans="1:11">
      <c r="A340" s="1">
        <v>339</v>
      </c>
      <c r="B340">
        <v>60393.108123999998</v>
      </c>
      <c r="C340" s="255">
        <v>175</v>
      </c>
      <c r="D340" s="256">
        <v>488.52881599999989</v>
      </c>
      <c r="E340" s="256">
        <v>0</v>
      </c>
      <c r="F340" s="1">
        <v>625813</v>
      </c>
      <c r="G340" s="256">
        <v>0</v>
      </c>
      <c r="H340" s="256">
        <v>20.216728</v>
      </c>
      <c r="I340" s="257">
        <v>1</v>
      </c>
      <c r="J340" s="258">
        <f t="shared" si="10"/>
        <v>0.55902228021521727</v>
      </c>
      <c r="K340" s="258">
        <f t="shared" si="11"/>
        <v>0.73801998340614106</v>
      </c>
    </row>
    <row r="341" spans="1:11">
      <c r="A341" s="1">
        <v>340</v>
      </c>
      <c r="B341">
        <v>59160.737580000001</v>
      </c>
      <c r="C341" s="255">
        <v>181</v>
      </c>
      <c r="D341" s="256">
        <v>486.49865699999992</v>
      </c>
      <c r="E341" s="256">
        <v>0</v>
      </c>
      <c r="F341" s="1">
        <v>501685</v>
      </c>
      <c r="G341" s="256">
        <v>0</v>
      </c>
      <c r="H341" s="256">
        <v>20.131121</v>
      </c>
      <c r="I341" s="257">
        <v>1</v>
      </c>
      <c r="J341" s="258">
        <f t="shared" si="10"/>
        <v>0.55669917444088068</v>
      </c>
      <c r="K341" s="258">
        <f t="shared" si="11"/>
        <v>0.7361948580250719</v>
      </c>
    </row>
    <row r="342" spans="1:11">
      <c r="A342" s="1">
        <v>341</v>
      </c>
      <c r="B342">
        <v>59419.434937000013</v>
      </c>
      <c r="C342" s="255">
        <v>173</v>
      </c>
      <c r="D342" s="256">
        <v>472.47364600000009</v>
      </c>
      <c r="E342" s="256">
        <v>0</v>
      </c>
      <c r="F342" s="1">
        <v>548258</v>
      </c>
      <c r="G342" s="256">
        <v>0</v>
      </c>
      <c r="H342" s="256">
        <v>19.710463000000001</v>
      </c>
      <c r="I342" s="257">
        <v>1</v>
      </c>
      <c r="J342" s="258">
        <f t="shared" si="10"/>
        <v>0.54065039006525561</v>
      </c>
      <c r="K342" s="258">
        <f t="shared" si="11"/>
        <v>0.72341581487654782</v>
      </c>
    </row>
    <row r="343" spans="1:11">
      <c r="A343" s="1">
        <v>342</v>
      </c>
      <c r="B343">
        <v>59617.558289000001</v>
      </c>
      <c r="C343" s="255">
        <v>178</v>
      </c>
      <c r="D343" s="256">
        <v>463.08268900000007</v>
      </c>
      <c r="E343" s="256">
        <v>0</v>
      </c>
      <c r="F343" s="1">
        <v>921030</v>
      </c>
      <c r="G343" s="256">
        <v>68.754840000000002</v>
      </c>
      <c r="H343" s="256">
        <v>9.6574939999999998</v>
      </c>
      <c r="I343" s="257">
        <v>1</v>
      </c>
      <c r="J343" s="258">
        <f t="shared" si="10"/>
        <v>0.52990434188220825</v>
      </c>
      <c r="K343" s="258">
        <f t="shared" si="11"/>
        <v>0.71468906686207212</v>
      </c>
    </row>
    <row r="344" spans="1:11">
      <c r="A344" s="1">
        <v>343</v>
      </c>
      <c r="B344">
        <v>59774.46286</v>
      </c>
      <c r="C344" s="255">
        <v>178</v>
      </c>
      <c r="D344" s="256">
        <v>448.26179000000002</v>
      </c>
      <c r="E344" s="256">
        <v>0</v>
      </c>
      <c r="F344" s="1">
        <v>934276</v>
      </c>
      <c r="G344" s="256">
        <v>173.6112</v>
      </c>
      <c r="H344" s="256">
        <v>20.538084000000001</v>
      </c>
      <c r="I344" s="257">
        <v>1</v>
      </c>
      <c r="J344" s="258">
        <f t="shared" si="10"/>
        <v>0.51294482489474058</v>
      </c>
      <c r="K344" s="258">
        <f t="shared" si="11"/>
        <v>0.70062977043156849</v>
      </c>
    </row>
    <row r="345" spans="1:11">
      <c r="A345" s="1">
        <v>344</v>
      </c>
      <c r="B345">
        <v>59781.764710000003</v>
      </c>
      <c r="C345" s="255">
        <v>185</v>
      </c>
      <c r="D345" s="256">
        <v>441.68731400000007</v>
      </c>
      <c r="E345" s="256">
        <v>2.1360670000000028</v>
      </c>
      <c r="F345" s="1">
        <v>867332</v>
      </c>
      <c r="G345" s="256">
        <v>210.60110399999999</v>
      </c>
      <c r="H345" s="256">
        <v>19.884126999999999</v>
      </c>
      <c r="I345" s="257">
        <v>1</v>
      </c>
      <c r="J345" s="258">
        <f t="shared" si="10"/>
        <v>0.50542166874843009</v>
      </c>
      <c r="K345" s="258">
        <f t="shared" si="11"/>
        <v>0.6942777785851636</v>
      </c>
    </row>
    <row r="346" spans="1:11">
      <c r="A346" s="1">
        <v>345</v>
      </c>
      <c r="B346">
        <v>59541.38968</v>
      </c>
      <c r="C346" s="255">
        <v>187</v>
      </c>
      <c r="D346" s="256">
        <v>432.94465099999991</v>
      </c>
      <c r="E346" s="256">
        <v>136.18313199999989</v>
      </c>
      <c r="F346" s="1">
        <v>848057</v>
      </c>
      <c r="G346" s="256">
        <v>199.883712</v>
      </c>
      <c r="H346" s="256">
        <v>41.479965999999997</v>
      </c>
      <c r="I346" s="257">
        <v>1</v>
      </c>
      <c r="J346" s="258">
        <f t="shared" si="10"/>
        <v>0.49541746173884132</v>
      </c>
      <c r="K346" s="258">
        <f t="shared" si="11"/>
        <v>0.68571826668308844</v>
      </c>
    </row>
    <row r="347" spans="1:11">
      <c r="A347" s="1">
        <v>346</v>
      </c>
      <c r="B347">
        <v>59021.842041000004</v>
      </c>
      <c r="C347" s="255">
        <v>167</v>
      </c>
      <c r="D347" s="256">
        <v>414.39160900000007</v>
      </c>
      <c r="E347" s="256">
        <v>547.98112499999934</v>
      </c>
      <c r="F347" s="1">
        <v>804404</v>
      </c>
      <c r="G347" s="256">
        <v>142.62561600000001</v>
      </c>
      <c r="H347" s="256">
        <v>437.02669200000003</v>
      </c>
      <c r="I347" s="257">
        <v>1</v>
      </c>
      <c r="J347" s="258">
        <f t="shared" si="10"/>
        <v>0.47418726301957353</v>
      </c>
      <c r="K347" s="258">
        <f t="shared" si="11"/>
        <v>0.66711489200447438</v>
      </c>
    </row>
    <row r="348" spans="1:11">
      <c r="A348" s="1">
        <v>347</v>
      </c>
      <c r="B348">
        <v>58576.502258</v>
      </c>
      <c r="C348" s="255">
        <v>149</v>
      </c>
      <c r="D348" s="256">
        <v>380.56314600000002</v>
      </c>
      <c r="E348" s="256">
        <v>914.29459400000076</v>
      </c>
      <c r="F348" s="1">
        <v>797636</v>
      </c>
      <c r="G348" s="256">
        <v>45.448031999999998</v>
      </c>
      <c r="H348" s="256">
        <v>243.511888</v>
      </c>
      <c r="I348" s="257">
        <v>1</v>
      </c>
      <c r="J348" s="258">
        <f t="shared" si="10"/>
        <v>0.43547743894558044</v>
      </c>
      <c r="K348" s="258">
        <f t="shared" si="11"/>
        <v>0.631572859385647</v>
      </c>
    </row>
    <row r="349" spans="1:11">
      <c r="A349" s="1">
        <v>348</v>
      </c>
      <c r="B349">
        <v>58240.240753999999</v>
      </c>
      <c r="C349" s="255">
        <v>147</v>
      </c>
      <c r="D349" s="256">
        <v>378.23105500000003</v>
      </c>
      <c r="E349" s="256">
        <v>1103.1094769999991</v>
      </c>
      <c r="F349" s="1">
        <v>821882</v>
      </c>
      <c r="G349" s="256">
        <v>0</v>
      </c>
      <c r="H349" s="256">
        <v>141.689436</v>
      </c>
      <c r="I349" s="257">
        <v>1</v>
      </c>
      <c r="J349" s="258">
        <f t="shared" si="10"/>
        <v>0.43280883315244872</v>
      </c>
      <c r="K349" s="258">
        <f t="shared" si="11"/>
        <v>0.62904159223489087</v>
      </c>
    </row>
    <row r="350" spans="1:11">
      <c r="A350" s="1">
        <v>349</v>
      </c>
      <c r="B350">
        <v>58021.135194000002</v>
      </c>
      <c r="C350" s="255">
        <v>125</v>
      </c>
      <c r="D350" s="256">
        <v>350.96901100000002</v>
      </c>
      <c r="E350" s="256">
        <v>1174.821801000001</v>
      </c>
      <c r="F350" s="1">
        <v>803708</v>
      </c>
      <c r="G350" s="256">
        <v>0</v>
      </c>
      <c r="H350" s="256">
        <v>29.969363999999999</v>
      </c>
      <c r="I350" s="257">
        <v>1</v>
      </c>
      <c r="J350" s="258">
        <f t="shared" si="10"/>
        <v>0.40161294562018168</v>
      </c>
      <c r="K350" s="258">
        <f t="shared" si="11"/>
        <v>0.59862968537187977</v>
      </c>
    </row>
    <row r="351" spans="1:11">
      <c r="A351" s="1">
        <v>350</v>
      </c>
      <c r="B351">
        <v>57944.533110999997</v>
      </c>
      <c r="C351" s="255">
        <v>128</v>
      </c>
      <c r="D351" s="256">
        <v>320.30730199999988</v>
      </c>
      <c r="E351" s="256">
        <v>1147.231494000001</v>
      </c>
      <c r="F351" s="1">
        <v>821758</v>
      </c>
      <c r="G351" s="256">
        <v>0</v>
      </c>
      <c r="H351" s="256">
        <v>161.41431600000001</v>
      </c>
      <c r="I351" s="257">
        <v>1</v>
      </c>
      <c r="J351" s="258">
        <f t="shared" si="10"/>
        <v>0.36652683008493037</v>
      </c>
      <c r="K351" s="258">
        <f t="shared" si="11"/>
        <v>0.56251165154505389</v>
      </c>
    </row>
    <row r="352" spans="1:11">
      <c r="A352" s="1">
        <v>351</v>
      </c>
      <c r="B352">
        <v>56924.336973999998</v>
      </c>
      <c r="C352" s="255">
        <v>122</v>
      </c>
      <c r="D352" s="256">
        <v>317.68064399999997</v>
      </c>
      <c r="E352" s="256">
        <v>1010.207848</v>
      </c>
      <c r="F352" s="1">
        <v>783131</v>
      </c>
      <c r="G352" s="256">
        <v>0</v>
      </c>
      <c r="H352" s="256">
        <v>78.604003000000006</v>
      </c>
      <c r="I352" s="257">
        <v>1</v>
      </c>
      <c r="J352" s="258">
        <f t="shared" si="10"/>
        <v>0.36352115202375024</v>
      </c>
      <c r="K352" s="258">
        <f t="shared" si="11"/>
        <v>0.55931783688342029</v>
      </c>
    </row>
    <row r="353" spans="1:11">
      <c r="A353" s="1">
        <v>352</v>
      </c>
      <c r="B353">
        <v>56619.460999000003</v>
      </c>
      <c r="C353" s="255">
        <v>122</v>
      </c>
      <c r="D353" s="256">
        <v>315.32420500000001</v>
      </c>
      <c r="E353" s="256">
        <v>733.68439899999998</v>
      </c>
      <c r="F353" s="1">
        <v>799968</v>
      </c>
      <c r="G353" s="256">
        <v>0</v>
      </c>
      <c r="H353" s="256">
        <v>25.775680000000001</v>
      </c>
      <c r="I353" s="257">
        <v>1</v>
      </c>
      <c r="J353" s="258">
        <f t="shared" si="10"/>
        <v>0.3608246848762155</v>
      </c>
      <c r="K353" s="258">
        <f t="shared" si="11"/>
        <v>0.5564387303136249</v>
      </c>
    </row>
    <row r="354" spans="1:11">
      <c r="A354" s="1">
        <v>353</v>
      </c>
      <c r="B354">
        <v>57098.904693999997</v>
      </c>
      <c r="C354" s="255">
        <v>138</v>
      </c>
      <c r="D354" s="256">
        <v>290.74946799999998</v>
      </c>
      <c r="E354" s="256">
        <v>290.77063299999992</v>
      </c>
      <c r="F354" s="1">
        <v>801980</v>
      </c>
      <c r="G354" s="256">
        <v>0</v>
      </c>
      <c r="H354" s="256">
        <v>16.973009999999999</v>
      </c>
      <c r="I354" s="257">
        <v>1</v>
      </c>
      <c r="J354" s="258">
        <f t="shared" si="10"/>
        <v>0.33270387590139899</v>
      </c>
      <c r="K354" s="258">
        <f t="shared" si="11"/>
        <v>0.52560922523623266</v>
      </c>
    </row>
    <row r="355" spans="1:11">
      <c r="A355" s="1">
        <v>354</v>
      </c>
      <c r="B355">
        <v>56891.830689000002</v>
      </c>
      <c r="C355" s="255">
        <v>163</v>
      </c>
      <c r="D355" s="256">
        <v>286.54554499999989</v>
      </c>
      <c r="E355" s="256">
        <v>22.281585000000021</v>
      </c>
      <c r="F355" s="1">
        <v>811932</v>
      </c>
      <c r="G355" s="256">
        <v>54.243167999999997</v>
      </c>
      <c r="H355" s="256">
        <v>23.718858999999998</v>
      </c>
      <c r="I355" s="257">
        <v>1</v>
      </c>
      <c r="J355" s="258">
        <f t="shared" si="10"/>
        <v>0.32789333751688482</v>
      </c>
      <c r="K355" s="258">
        <f t="shared" si="11"/>
        <v>0.52018377818573358</v>
      </c>
    </row>
    <row r="356" spans="1:11">
      <c r="A356" s="1">
        <v>355</v>
      </c>
      <c r="B356">
        <v>59395.334715999998</v>
      </c>
      <c r="C356" s="255">
        <v>196</v>
      </c>
      <c r="D356" s="256">
        <v>328.13545099999999</v>
      </c>
      <c r="E356" s="256">
        <v>3.6874999999999998E-2</v>
      </c>
      <c r="F356" s="1">
        <v>795353</v>
      </c>
      <c r="G356" s="256">
        <v>187.56410399999999</v>
      </c>
      <c r="H356" s="256">
        <v>34.980798</v>
      </c>
      <c r="I356" s="257">
        <v>1</v>
      </c>
      <c r="J356" s="258">
        <f t="shared" si="10"/>
        <v>0.37548456105293232</v>
      </c>
      <c r="K356" s="258">
        <f t="shared" si="11"/>
        <v>0.5719346827478673</v>
      </c>
    </row>
    <row r="357" spans="1:11">
      <c r="A357" s="1">
        <v>356</v>
      </c>
      <c r="B357">
        <v>60288.293578999997</v>
      </c>
      <c r="C357" s="255">
        <v>207</v>
      </c>
      <c r="D357" s="256">
        <v>335.60018200000002</v>
      </c>
      <c r="E357" s="256">
        <v>0</v>
      </c>
      <c r="F357" s="1">
        <v>822275</v>
      </c>
      <c r="G357" s="256">
        <v>232.258488</v>
      </c>
      <c r="H357" s="256">
        <v>34.666511999999997</v>
      </c>
      <c r="I357" s="257">
        <v>1</v>
      </c>
      <c r="J357" s="258">
        <f t="shared" si="10"/>
        <v>0.3840264337289</v>
      </c>
      <c r="K357" s="258">
        <f t="shared" si="11"/>
        <v>0.58078945839655149</v>
      </c>
    </row>
    <row r="358" spans="1:11">
      <c r="A358" s="1">
        <v>357</v>
      </c>
      <c r="B358">
        <v>60116.462401999997</v>
      </c>
      <c r="C358" s="255">
        <v>221</v>
      </c>
      <c r="D358" s="256">
        <v>365.51419900000008</v>
      </c>
      <c r="E358" s="256">
        <v>0</v>
      </c>
      <c r="F358" s="1">
        <v>812733</v>
      </c>
      <c r="G358" s="256">
        <v>235.156656</v>
      </c>
      <c r="H358" s="256">
        <v>34.063251999999999</v>
      </c>
      <c r="I358" s="257">
        <v>1</v>
      </c>
      <c r="J358" s="258">
        <f t="shared" si="10"/>
        <v>0.41825696721238809</v>
      </c>
      <c r="K358" s="258">
        <f t="shared" si="11"/>
        <v>0.6150463913755162</v>
      </c>
    </row>
    <row r="359" spans="1:11">
      <c r="A359" s="1">
        <v>358</v>
      </c>
      <c r="B359">
        <v>59604.157350000001</v>
      </c>
      <c r="C359" s="255">
        <v>215</v>
      </c>
      <c r="D359" s="256">
        <v>368.96428000000009</v>
      </c>
      <c r="E359" s="256">
        <v>0</v>
      </c>
      <c r="F359" s="1">
        <v>863757</v>
      </c>
      <c r="G359" s="256">
        <v>196.24298400000001</v>
      </c>
      <c r="H359" s="256">
        <v>28.907945000000002</v>
      </c>
      <c r="I359" s="257">
        <v>1</v>
      </c>
      <c r="J359" s="258">
        <f t="shared" si="10"/>
        <v>0.42220488611579871</v>
      </c>
      <c r="K359" s="258">
        <f t="shared" si="11"/>
        <v>0.61887574642938326</v>
      </c>
    </row>
    <row r="360" spans="1:11">
      <c r="A360" s="1">
        <v>359</v>
      </c>
      <c r="B360">
        <v>60277.470702999999</v>
      </c>
      <c r="C360" s="255">
        <v>205</v>
      </c>
      <c r="D360" s="256">
        <v>352.18541900000002</v>
      </c>
      <c r="E360" s="256">
        <v>0</v>
      </c>
      <c r="F360" s="1">
        <v>880719</v>
      </c>
      <c r="G360" s="256">
        <v>117.833352</v>
      </c>
      <c r="H360" s="256">
        <v>22.907031</v>
      </c>
      <c r="I360" s="257">
        <v>1</v>
      </c>
      <c r="J360" s="258">
        <f t="shared" si="10"/>
        <v>0.40300487819726027</v>
      </c>
      <c r="K360" s="258">
        <f t="shared" si="11"/>
        <v>0.60001975484130421</v>
      </c>
    </row>
    <row r="361" spans="1:11">
      <c r="A361" s="1">
        <v>360</v>
      </c>
      <c r="B361">
        <v>61728.386842</v>
      </c>
      <c r="C361" s="255">
        <v>193</v>
      </c>
      <c r="D361" s="256">
        <v>305.38490300000001</v>
      </c>
      <c r="E361" s="256">
        <v>0</v>
      </c>
      <c r="F361" s="1">
        <v>929172</v>
      </c>
      <c r="G361" s="256">
        <v>15.16032</v>
      </c>
      <c r="H361" s="256">
        <v>164.39031900000001</v>
      </c>
      <c r="I361" s="257">
        <v>1</v>
      </c>
      <c r="J361" s="258">
        <f t="shared" si="10"/>
        <v>0.34945116690591083</v>
      </c>
      <c r="K361" s="258">
        <f t="shared" si="11"/>
        <v>0.54414851766371553</v>
      </c>
    </row>
    <row r="362" spans="1:11">
      <c r="A362" s="1">
        <v>361</v>
      </c>
      <c r="B362">
        <v>61169.024354000001</v>
      </c>
      <c r="C362" s="255">
        <v>182</v>
      </c>
      <c r="D362" s="256">
        <v>290.89038599999998</v>
      </c>
      <c r="E362" s="256">
        <v>0</v>
      </c>
      <c r="F362" s="1">
        <v>832679</v>
      </c>
      <c r="G362" s="256">
        <v>0</v>
      </c>
      <c r="H362" s="256">
        <v>19.867159999999998</v>
      </c>
      <c r="I362" s="257">
        <v>1</v>
      </c>
      <c r="J362" s="258">
        <f t="shared" si="10"/>
        <v>0.33286512800998158</v>
      </c>
      <c r="K362" s="258">
        <f t="shared" si="11"/>
        <v>0.52579030391143189</v>
      </c>
    </row>
    <row r="363" spans="1:11">
      <c r="A363" s="1">
        <v>362</v>
      </c>
      <c r="B363">
        <v>58962.059203999997</v>
      </c>
      <c r="C363" s="255">
        <v>182</v>
      </c>
      <c r="D363" s="256">
        <v>301.42922199999998</v>
      </c>
      <c r="E363" s="256">
        <v>0</v>
      </c>
      <c r="F363" s="1">
        <v>713431</v>
      </c>
      <c r="G363" s="256">
        <v>0</v>
      </c>
      <c r="H363" s="256">
        <v>19.927392000000001</v>
      </c>
      <c r="I363" s="257">
        <v>1</v>
      </c>
      <c r="J363" s="258">
        <f t="shared" si="10"/>
        <v>0.34492469120990188</v>
      </c>
      <c r="K363" s="258">
        <f t="shared" si="11"/>
        <v>0.53919034683057554</v>
      </c>
    </row>
    <row r="364" spans="1:11">
      <c r="A364" s="1">
        <v>363</v>
      </c>
      <c r="B364">
        <v>58565.003386999997</v>
      </c>
      <c r="C364" s="255">
        <v>175</v>
      </c>
      <c r="D364" s="256">
        <v>281.50041900000002</v>
      </c>
      <c r="E364" s="256">
        <v>0</v>
      </c>
      <c r="F364" s="1">
        <v>598386</v>
      </c>
      <c r="G364" s="256">
        <v>0</v>
      </c>
      <c r="H364" s="256">
        <v>20.323333999999999</v>
      </c>
      <c r="I364" s="257">
        <v>1</v>
      </c>
      <c r="J364" s="258">
        <f t="shared" si="10"/>
        <v>0.3221202126814135</v>
      </c>
      <c r="K364" s="258">
        <f t="shared" si="11"/>
        <v>0.5136122694816565</v>
      </c>
    </row>
    <row r="365" spans="1:11">
      <c r="A365" s="1">
        <v>364</v>
      </c>
      <c r="B365">
        <v>58548.692475000003</v>
      </c>
      <c r="C365" s="255">
        <v>170</v>
      </c>
      <c r="D365" s="256">
        <v>255.59416400000001</v>
      </c>
      <c r="E365" s="256">
        <v>0</v>
      </c>
      <c r="F365" s="1">
        <v>519293</v>
      </c>
      <c r="G365" s="256">
        <v>0</v>
      </c>
      <c r="H365" s="256">
        <v>20.140329999999999</v>
      </c>
      <c r="I365" s="257">
        <v>1</v>
      </c>
      <c r="J365" s="258">
        <f t="shared" si="10"/>
        <v>0.29247575104962126</v>
      </c>
      <c r="K365" s="258">
        <f t="shared" si="11"/>
        <v>0.47879212058625237</v>
      </c>
    </row>
    <row r="366" spans="1:11">
      <c r="A366" s="1">
        <v>365</v>
      </c>
      <c r="B366">
        <v>58802.894226999997</v>
      </c>
      <c r="C366" s="255">
        <v>169</v>
      </c>
      <c r="D366" s="256">
        <v>237.61198099999999</v>
      </c>
      <c r="E366" s="256">
        <v>0</v>
      </c>
      <c r="F366" s="1">
        <v>570586</v>
      </c>
      <c r="G366" s="256">
        <v>0</v>
      </c>
      <c r="H366" s="256">
        <v>19.954450000000001</v>
      </c>
      <c r="I366" s="257">
        <v>1</v>
      </c>
      <c r="J366" s="258">
        <f t="shared" si="10"/>
        <v>0.27189878483048358</v>
      </c>
      <c r="K366" s="258">
        <f t="shared" si="11"/>
        <v>0.45350905758565879</v>
      </c>
    </row>
    <row r="367" spans="1:11">
      <c r="A367" s="1">
        <v>366</v>
      </c>
      <c r="B367">
        <v>59766.168031000001</v>
      </c>
      <c r="C367" s="255">
        <v>172</v>
      </c>
      <c r="D367" s="256">
        <v>251.206332</v>
      </c>
      <c r="E367" s="256">
        <v>0</v>
      </c>
      <c r="F367" s="1">
        <v>886007</v>
      </c>
      <c r="G367" s="256">
        <v>0</v>
      </c>
      <c r="H367" s="256">
        <v>9.81081</v>
      </c>
      <c r="I367" s="257">
        <v>1</v>
      </c>
      <c r="J367" s="258">
        <f t="shared" si="10"/>
        <v>0.28745476606469195</v>
      </c>
      <c r="K367" s="258">
        <f t="shared" si="11"/>
        <v>0.47270960155927971</v>
      </c>
    </row>
    <row r="368" spans="1:11">
      <c r="A368" s="1">
        <v>367</v>
      </c>
      <c r="B368">
        <v>62264.027953999997</v>
      </c>
      <c r="C368" s="255">
        <v>185</v>
      </c>
      <c r="D368" s="256">
        <v>256.84508199999999</v>
      </c>
      <c r="E368" s="256">
        <v>0</v>
      </c>
      <c r="F368" s="1">
        <v>1045682</v>
      </c>
      <c r="G368" s="256">
        <v>76.956599999999995</v>
      </c>
      <c r="H368" s="256">
        <v>20.231306</v>
      </c>
      <c r="I368" s="257">
        <v>1</v>
      </c>
      <c r="J368" s="258">
        <f t="shared" si="10"/>
        <v>0.29390717333182753</v>
      </c>
      <c r="K368" s="258">
        <f t="shared" si="11"/>
        <v>0.48051611234619795</v>
      </c>
    </row>
    <row r="369" spans="1:11">
      <c r="A369" s="1">
        <v>368</v>
      </c>
      <c r="B369">
        <v>65248.820070000002</v>
      </c>
      <c r="C369" s="255">
        <v>195</v>
      </c>
      <c r="D369" s="256">
        <v>236.64104</v>
      </c>
      <c r="E369" s="256">
        <v>1.546623000000003</v>
      </c>
      <c r="F369" s="1">
        <v>1014130</v>
      </c>
      <c r="G369" s="256">
        <v>165.884208</v>
      </c>
      <c r="H369" s="256">
        <v>20.242003</v>
      </c>
      <c r="I369" s="257">
        <v>1</v>
      </c>
      <c r="J369" s="258">
        <f t="shared" si="10"/>
        <v>0.27078773951647611</v>
      </c>
      <c r="K369" s="258">
        <f t="shared" si="11"/>
        <v>0.45211671997153968</v>
      </c>
    </row>
    <row r="370" spans="1:11">
      <c r="A370" s="1">
        <v>369</v>
      </c>
      <c r="B370">
        <v>68749.717833000002</v>
      </c>
      <c r="C370" s="255">
        <v>185</v>
      </c>
      <c r="D370" s="256">
        <v>219.060011</v>
      </c>
      <c r="E370" s="256">
        <v>112.2086059999999</v>
      </c>
      <c r="F370" s="1">
        <v>821647</v>
      </c>
      <c r="G370" s="256">
        <v>191.57930400000001</v>
      </c>
      <c r="H370" s="256">
        <v>63.565382</v>
      </c>
      <c r="I370" s="257">
        <v>1</v>
      </c>
      <c r="J370" s="258">
        <f t="shared" si="10"/>
        <v>0.25066981279808603</v>
      </c>
      <c r="K370" s="258">
        <f t="shared" si="11"/>
        <v>0.42640464100586567</v>
      </c>
    </row>
    <row r="371" spans="1:11">
      <c r="A371" s="1">
        <v>370</v>
      </c>
      <c r="B371">
        <v>75568.473327000014</v>
      </c>
      <c r="C371" s="255">
        <v>168</v>
      </c>
      <c r="D371" s="256">
        <v>207.08755300000001</v>
      </c>
      <c r="E371" s="256">
        <v>460.56097600000078</v>
      </c>
      <c r="F371" s="1">
        <v>810828</v>
      </c>
      <c r="G371" s="256">
        <v>175.37587199999999</v>
      </c>
      <c r="H371" s="256">
        <v>100.93556599999999</v>
      </c>
      <c r="I371" s="257">
        <v>1</v>
      </c>
      <c r="J371" s="258">
        <f t="shared" si="10"/>
        <v>0.23696975959397593</v>
      </c>
      <c r="K371" s="258">
        <f t="shared" si="11"/>
        <v>0.40833385214748213</v>
      </c>
    </row>
    <row r="372" spans="1:11">
      <c r="A372" s="1">
        <v>371</v>
      </c>
      <c r="B372">
        <v>76530.017456000001</v>
      </c>
      <c r="C372" s="255">
        <v>142</v>
      </c>
      <c r="D372" s="256">
        <v>189.26120299999999</v>
      </c>
      <c r="E372" s="256">
        <v>824.1822380000001</v>
      </c>
      <c r="F372" s="1">
        <v>773484</v>
      </c>
      <c r="G372" s="256">
        <v>123.382728</v>
      </c>
      <c r="H372" s="256">
        <v>187.46998099999999</v>
      </c>
      <c r="I372" s="257">
        <v>1</v>
      </c>
      <c r="J372" s="258">
        <f t="shared" si="10"/>
        <v>0.216571112679943</v>
      </c>
      <c r="K372" s="258">
        <f t="shared" si="11"/>
        <v>0.38054075294103579</v>
      </c>
    </row>
    <row r="373" spans="1:11">
      <c r="A373" s="1">
        <v>372</v>
      </c>
      <c r="B373">
        <v>76262.970579999994</v>
      </c>
      <c r="C373" s="255">
        <v>124</v>
      </c>
      <c r="D373" s="256">
        <v>152.44252700000001</v>
      </c>
      <c r="E373" s="256">
        <v>1047.3713500000019</v>
      </c>
      <c r="F373" s="1">
        <v>775196</v>
      </c>
      <c r="G373" s="256">
        <v>24.005016000000001</v>
      </c>
      <c r="H373" s="256">
        <v>169.814682</v>
      </c>
      <c r="I373" s="257">
        <v>1</v>
      </c>
      <c r="J373" s="258">
        <f t="shared" si="10"/>
        <v>0.17443959548398441</v>
      </c>
      <c r="K373" s="258">
        <f t="shared" si="11"/>
        <v>0.31952051055263109</v>
      </c>
    </row>
    <row r="374" spans="1:11">
      <c r="A374" s="1">
        <v>373</v>
      </c>
      <c r="B374">
        <v>72407.841614000004</v>
      </c>
      <c r="C374" s="255">
        <v>116</v>
      </c>
      <c r="D374" s="256">
        <v>139.284086</v>
      </c>
      <c r="E374" s="256">
        <v>1126.1152090000021</v>
      </c>
      <c r="F374" s="1">
        <v>763114</v>
      </c>
      <c r="G374" s="256">
        <v>0</v>
      </c>
      <c r="H374" s="256">
        <v>31.082716000000001</v>
      </c>
      <c r="I374" s="257">
        <v>1</v>
      </c>
      <c r="J374" s="258">
        <f t="shared" si="10"/>
        <v>0.15938242495282498</v>
      </c>
      <c r="K374" s="258">
        <f t="shared" si="11"/>
        <v>0.29643701600391015</v>
      </c>
    </row>
    <row r="375" spans="1:11">
      <c r="A375" s="1">
        <v>374</v>
      </c>
      <c r="B375">
        <v>70509.711213000002</v>
      </c>
      <c r="C375" s="255">
        <v>111</v>
      </c>
      <c r="D375" s="256">
        <v>137.85219000000001</v>
      </c>
      <c r="E375" s="256">
        <v>1100.175023</v>
      </c>
      <c r="F375" s="1">
        <v>781879</v>
      </c>
      <c r="G375" s="256">
        <v>0</v>
      </c>
      <c r="H375" s="256">
        <v>24.338584000000001</v>
      </c>
      <c r="I375" s="257">
        <v>1</v>
      </c>
      <c r="J375" s="258">
        <f t="shared" si="10"/>
        <v>0.15774391000604024</v>
      </c>
      <c r="K375" s="258">
        <f t="shared" si="11"/>
        <v>0.29388210682225513</v>
      </c>
    </row>
    <row r="376" spans="1:11">
      <c r="A376" s="1">
        <v>375</v>
      </c>
      <c r="B376">
        <v>72321.487150999994</v>
      </c>
      <c r="C376" s="255">
        <v>106</v>
      </c>
      <c r="D376" s="256">
        <v>141.292474</v>
      </c>
      <c r="E376" s="256">
        <v>978.87833699999999</v>
      </c>
      <c r="F376" s="1">
        <v>764967</v>
      </c>
      <c r="G376" s="256">
        <v>0</v>
      </c>
      <c r="H376" s="256">
        <v>25.084776000000002</v>
      </c>
      <c r="I376" s="257">
        <v>1</v>
      </c>
      <c r="J376" s="258">
        <f t="shared" si="10"/>
        <v>0.16168061822729679</v>
      </c>
      <c r="K376" s="258">
        <f t="shared" si="11"/>
        <v>0.30000615340511932</v>
      </c>
    </row>
    <row r="377" spans="1:11">
      <c r="A377" s="1">
        <v>376</v>
      </c>
      <c r="B377">
        <v>72525.070892999996</v>
      </c>
      <c r="C377" s="255">
        <v>111</v>
      </c>
      <c r="D377" s="256">
        <v>124.56890799999999</v>
      </c>
      <c r="E377" s="256">
        <v>720.85643800000094</v>
      </c>
      <c r="F377" s="1">
        <v>778972</v>
      </c>
      <c r="G377" s="256">
        <v>0</v>
      </c>
      <c r="H377" s="256">
        <v>25.558055</v>
      </c>
      <c r="I377" s="257">
        <v>1</v>
      </c>
      <c r="J377" s="258">
        <f t="shared" si="10"/>
        <v>0.14254388423646158</v>
      </c>
      <c r="K377" s="258">
        <f t="shared" si="11"/>
        <v>0.26976555114470219</v>
      </c>
    </row>
    <row r="378" spans="1:11">
      <c r="A378" s="1">
        <v>377</v>
      </c>
      <c r="B378">
        <v>72864.730589999992</v>
      </c>
      <c r="C378" s="255">
        <v>125</v>
      </c>
      <c r="D378" s="256">
        <v>120.797287</v>
      </c>
      <c r="E378" s="256">
        <v>293.1078060000001</v>
      </c>
      <c r="F378" s="1">
        <v>806633</v>
      </c>
      <c r="G378" s="256">
        <v>0</v>
      </c>
      <c r="H378" s="256">
        <v>15.756663</v>
      </c>
      <c r="I378" s="257">
        <v>1</v>
      </c>
      <c r="J378" s="258">
        <f t="shared" si="10"/>
        <v>0.13822802792978345</v>
      </c>
      <c r="K378" s="258">
        <f t="shared" si="11"/>
        <v>0.26277823065796246</v>
      </c>
    </row>
    <row r="379" spans="1:11">
      <c r="A379" s="1">
        <v>378</v>
      </c>
      <c r="B379">
        <v>73961.838866999999</v>
      </c>
      <c r="C379" s="255">
        <v>141</v>
      </c>
      <c r="D379" s="256">
        <v>112.004288</v>
      </c>
      <c r="E379" s="256">
        <v>23.671752000000069</v>
      </c>
      <c r="F379" s="1">
        <v>763798</v>
      </c>
      <c r="G379" s="256">
        <v>0</v>
      </c>
      <c r="H379" s="256">
        <v>24.507006000000001</v>
      </c>
      <c r="I379" s="257">
        <v>1</v>
      </c>
      <c r="J379" s="258">
        <f t="shared" si="10"/>
        <v>0.12816622156356466</v>
      </c>
      <c r="K379" s="258">
        <f t="shared" si="11"/>
        <v>0.24624079510391642</v>
      </c>
    </row>
    <row r="380" spans="1:11">
      <c r="A380" s="1">
        <v>379</v>
      </c>
      <c r="B380">
        <v>74487.929444000009</v>
      </c>
      <c r="C380" s="255">
        <v>177</v>
      </c>
      <c r="D380" s="256">
        <v>101.64755100000001</v>
      </c>
      <c r="E380" s="256">
        <v>4.1725000000000012E-2</v>
      </c>
      <c r="F380" s="1">
        <v>773727</v>
      </c>
      <c r="G380" s="256">
        <v>25.68384</v>
      </c>
      <c r="H380" s="256">
        <v>208.84843000000001</v>
      </c>
      <c r="I380" s="257">
        <v>1</v>
      </c>
      <c r="J380" s="258">
        <f t="shared" si="10"/>
        <v>0.11631503378566845</v>
      </c>
      <c r="K380" s="258">
        <f t="shared" si="11"/>
        <v>0.2263056094464663</v>
      </c>
    </row>
    <row r="381" spans="1:11">
      <c r="A381" s="1">
        <v>380</v>
      </c>
      <c r="B381">
        <v>72686.749635</v>
      </c>
      <c r="C381" s="255">
        <v>205</v>
      </c>
      <c r="D381" s="256">
        <v>104.57204400000001</v>
      </c>
      <c r="E381" s="256">
        <v>0</v>
      </c>
      <c r="F381" s="1">
        <v>777097</v>
      </c>
      <c r="G381" s="256">
        <v>171.008544</v>
      </c>
      <c r="H381" s="256">
        <v>209.719739</v>
      </c>
      <c r="I381" s="257">
        <v>1</v>
      </c>
      <c r="J381" s="258">
        <f t="shared" si="10"/>
        <v>0.11966152367897587</v>
      </c>
      <c r="K381" s="258">
        <f t="shared" si="11"/>
        <v>0.23198587330946882</v>
      </c>
    </row>
    <row r="382" spans="1:11">
      <c r="A382" s="1">
        <v>381</v>
      </c>
      <c r="B382">
        <v>70647.115539000006</v>
      </c>
      <c r="C382" s="255">
        <v>216</v>
      </c>
      <c r="D382" s="256">
        <v>120.477895</v>
      </c>
      <c r="E382" s="256">
        <v>0</v>
      </c>
      <c r="F382" s="1">
        <v>854775</v>
      </c>
      <c r="G382" s="256">
        <v>204.38997599999999</v>
      </c>
      <c r="H382" s="256">
        <v>111.19987399999999</v>
      </c>
      <c r="I382" s="257">
        <v>1</v>
      </c>
      <c r="J382" s="258">
        <f t="shared" si="10"/>
        <v>0.1378625484774465</v>
      </c>
      <c r="K382" s="258">
        <f t="shared" si="11"/>
        <v>0.26218362639988024</v>
      </c>
    </row>
    <row r="383" spans="1:11">
      <c r="A383" s="1">
        <v>382</v>
      </c>
      <c r="B383">
        <v>68665.466186999998</v>
      </c>
      <c r="C383" s="255">
        <v>220</v>
      </c>
      <c r="D383" s="256">
        <v>76.406279000000012</v>
      </c>
      <c r="E383" s="256">
        <v>0</v>
      </c>
      <c r="F383" s="1">
        <v>881127</v>
      </c>
      <c r="G383" s="256">
        <v>199.89748800000001</v>
      </c>
      <c r="H383" s="256">
        <v>31.253879999999999</v>
      </c>
      <c r="I383" s="257">
        <v>1</v>
      </c>
      <c r="J383" s="258">
        <f t="shared" si="10"/>
        <v>8.7431510507540028E-2</v>
      </c>
      <c r="K383" s="258">
        <f t="shared" si="11"/>
        <v>0.17553449988533706</v>
      </c>
    </row>
    <row r="384" spans="1:11">
      <c r="A384" s="1">
        <v>383</v>
      </c>
      <c r="B384">
        <v>67778.237731000001</v>
      </c>
      <c r="C384" s="255">
        <v>208</v>
      </c>
      <c r="D384" s="256">
        <v>75.021799999999999</v>
      </c>
      <c r="E384" s="256">
        <v>0</v>
      </c>
      <c r="F384" s="1">
        <v>900258</v>
      </c>
      <c r="G384" s="256">
        <v>153.50008800000001</v>
      </c>
      <c r="H384" s="256">
        <v>56.180858999999998</v>
      </c>
      <c r="I384" s="257">
        <v>1</v>
      </c>
      <c r="J384" s="258">
        <f t="shared" si="10"/>
        <v>8.584725471311809E-2</v>
      </c>
      <c r="K384" s="258">
        <f t="shared" si="11"/>
        <v>0.17265586067977551</v>
      </c>
    </row>
    <row r="385" spans="1:11">
      <c r="A385" s="1">
        <v>384</v>
      </c>
      <c r="B385">
        <v>68090.820676999996</v>
      </c>
      <c r="C385" s="255">
        <v>195</v>
      </c>
      <c r="D385" s="256">
        <v>56.053267000000012</v>
      </c>
      <c r="E385" s="256">
        <v>0</v>
      </c>
      <c r="F385" s="1">
        <v>952169</v>
      </c>
      <c r="G385" s="256">
        <v>61.359648</v>
      </c>
      <c r="H385" s="256">
        <v>228.836174</v>
      </c>
      <c r="I385" s="257">
        <v>1</v>
      </c>
      <c r="J385" s="258">
        <f t="shared" si="10"/>
        <v>6.4141610700508625E-2</v>
      </c>
      <c r="K385" s="258">
        <f t="shared" si="11"/>
        <v>0.13217501263940098</v>
      </c>
    </row>
    <row r="386" spans="1:11">
      <c r="A386" s="1">
        <v>385</v>
      </c>
      <c r="B386">
        <v>67024.694398000007</v>
      </c>
      <c r="C386" s="255">
        <v>190</v>
      </c>
      <c r="D386" s="256">
        <v>37.910212999999999</v>
      </c>
      <c r="E386" s="256">
        <v>0</v>
      </c>
      <c r="F386" s="1">
        <v>903063</v>
      </c>
      <c r="G386" s="256">
        <v>0</v>
      </c>
      <c r="H386" s="256">
        <v>21.098279999999999</v>
      </c>
      <c r="I386" s="257">
        <v>1</v>
      </c>
      <c r="J386" s="258">
        <f t="shared" ref="J386:J449" si="12">D386/$L$1</f>
        <v>4.3380560205694349E-2</v>
      </c>
      <c r="K386" s="258">
        <f t="shared" ref="K386:K449" si="13">J386/(1-$K$1*(1-J386))</f>
        <v>9.1547342139235627E-2</v>
      </c>
    </row>
    <row r="387" spans="1:11">
      <c r="A387" s="1">
        <v>386</v>
      </c>
      <c r="B387">
        <v>63768.771117999997</v>
      </c>
      <c r="C387" s="255">
        <v>179</v>
      </c>
      <c r="D387" s="256">
        <v>26.240967000000001</v>
      </c>
      <c r="E387" s="256">
        <v>0</v>
      </c>
      <c r="F387" s="1">
        <v>758840</v>
      </c>
      <c r="G387" s="256">
        <v>0</v>
      </c>
      <c r="H387" s="256">
        <v>20.756332</v>
      </c>
      <c r="I387" s="257">
        <v>1</v>
      </c>
      <c r="J387" s="258">
        <f t="shared" si="12"/>
        <v>3.0027471721120077E-2</v>
      </c>
      <c r="K387" s="258">
        <f t="shared" si="13"/>
        <v>6.4365485946937293E-2</v>
      </c>
    </row>
    <row r="388" spans="1:11">
      <c r="A388" s="1">
        <v>387</v>
      </c>
      <c r="B388">
        <v>63422.958679000003</v>
      </c>
      <c r="C388" s="255">
        <v>168</v>
      </c>
      <c r="D388" s="256">
        <v>33.253375000000013</v>
      </c>
      <c r="E388" s="256">
        <v>0</v>
      </c>
      <c r="F388" s="1">
        <v>625114</v>
      </c>
      <c r="G388" s="256">
        <v>0</v>
      </c>
      <c r="H388" s="256">
        <v>20.409644</v>
      </c>
      <c r="I388" s="257">
        <v>1</v>
      </c>
      <c r="J388" s="258">
        <f t="shared" si="12"/>
        <v>3.805175233993098E-2</v>
      </c>
      <c r="K388" s="258">
        <f t="shared" si="13"/>
        <v>8.0801555365625097E-2</v>
      </c>
    </row>
    <row r="389" spans="1:11">
      <c r="A389" s="1">
        <v>388</v>
      </c>
      <c r="B389">
        <v>63091.401000999998</v>
      </c>
      <c r="C389" s="255">
        <v>162</v>
      </c>
      <c r="D389" s="256">
        <v>27.955994</v>
      </c>
      <c r="E389" s="256">
        <v>0</v>
      </c>
      <c r="F389" s="1">
        <v>510035</v>
      </c>
      <c r="G389" s="256">
        <v>0</v>
      </c>
      <c r="H389" s="256">
        <v>20.139600999999999</v>
      </c>
      <c r="I389" s="257">
        <v>1</v>
      </c>
      <c r="J389" s="258">
        <f t="shared" si="12"/>
        <v>3.1989972750272599E-2</v>
      </c>
      <c r="K389" s="258">
        <f t="shared" si="13"/>
        <v>6.8413922267297853E-2</v>
      </c>
    </row>
    <row r="390" spans="1:11">
      <c r="A390" s="1">
        <v>389</v>
      </c>
      <c r="B390">
        <v>63229.81366</v>
      </c>
      <c r="C390" s="255">
        <v>163</v>
      </c>
      <c r="D390" s="256">
        <v>22.768217</v>
      </c>
      <c r="E390" s="256">
        <v>0</v>
      </c>
      <c r="F390" s="1">
        <v>565818</v>
      </c>
      <c r="G390" s="256">
        <v>0</v>
      </c>
      <c r="H390" s="256">
        <v>20.044900999999999</v>
      </c>
      <c r="I390" s="257">
        <v>1</v>
      </c>
      <c r="J390" s="258">
        <f t="shared" si="12"/>
        <v>2.6053612738731212E-2</v>
      </c>
      <c r="K390" s="258">
        <f t="shared" si="13"/>
        <v>5.6110183539512311E-2</v>
      </c>
    </row>
    <row r="391" spans="1:11">
      <c r="A391" s="1">
        <v>390</v>
      </c>
      <c r="B391">
        <v>63372.206788000003</v>
      </c>
      <c r="C391" s="255">
        <v>171</v>
      </c>
      <c r="D391" s="256">
        <v>26.712833</v>
      </c>
      <c r="E391" s="256">
        <v>0</v>
      </c>
      <c r="F391" s="1">
        <v>929545</v>
      </c>
      <c r="G391" s="256">
        <v>0</v>
      </c>
      <c r="H391" s="256">
        <v>9.7217260000000003</v>
      </c>
      <c r="I391" s="257">
        <v>1</v>
      </c>
      <c r="J391" s="258">
        <f t="shared" si="12"/>
        <v>3.0567426783414772E-2</v>
      </c>
      <c r="K391" s="258">
        <f t="shared" si="13"/>
        <v>6.5481224208317576E-2</v>
      </c>
    </row>
    <row r="392" spans="1:11">
      <c r="A392" s="1">
        <v>391</v>
      </c>
      <c r="B392">
        <v>65800.684936000005</v>
      </c>
      <c r="C392" s="255">
        <v>177</v>
      </c>
      <c r="D392" s="256">
        <v>32.440961000000001</v>
      </c>
      <c r="E392" s="256">
        <v>0</v>
      </c>
      <c r="F392" s="1">
        <v>1074495</v>
      </c>
      <c r="G392" s="256">
        <v>0</v>
      </c>
      <c r="H392" s="256">
        <v>19.905342000000001</v>
      </c>
      <c r="I392" s="257">
        <v>1</v>
      </c>
      <c r="J392" s="258">
        <f t="shared" si="12"/>
        <v>3.7122109068368526E-2</v>
      </c>
      <c r="K392" s="258">
        <f t="shared" si="13"/>
        <v>7.891316947142582E-2</v>
      </c>
    </row>
    <row r="393" spans="1:11">
      <c r="A393" s="1">
        <v>392</v>
      </c>
      <c r="B393">
        <v>68669.957885999989</v>
      </c>
      <c r="C393" s="255">
        <v>187</v>
      </c>
      <c r="D393" s="256">
        <v>29.109268</v>
      </c>
      <c r="E393" s="256">
        <v>2.3788020000000052</v>
      </c>
      <c r="F393" s="1">
        <v>1133259</v>
      </c>
      <c r="G393" s="256">
        <v>61.882967999999998</v>
      </c>
      <c r="H393" s="256">
        <v>19.900756999999999</v>
      </c>
      <c r="I393" s="257">
        <v>1</v>
      </c>
      <c r="J393" s="258">
        <f t="shared" si="12"/>
        <v>3.3309661251908346E-2</v>
      </c>
      <c r="K393" s="258">
        <f t="shared" si="13"/>
        <v>7.1125809148779556E-2</v>
      </c>
    </row>
    <row r="394" spans="1:11">
      <c r="A394" s="1">
        <v>393</v>
      </c>
      <c r="B394">
        <v>71403.633971000003</v>
      </c>
      <c r="C394" s="255">
        <v>186</v>
      </c>
      <c r="D394" s="256">
        <v>22.066663999999999</v>
      </c>
      <c r="E394" s="256">
        <v>110.6904419999999</v>
      </c>
      <c r="F394" s="1">
        <v>1085194</v>
      </c>
      <c r="G394" s="256">
        <v>159.807984</v>
      </c>
      <c r="H394" s="256">
        <v>25.020439</v>
      </c>
      <c r="I394" s="257">
        <v>1</v>
      </c>
      <c r="J394" s="258">
        <f t="shared" si="12"/>
        <v>2.5250827427185072E-2</v>
      </c>
      <c r="K394" s="258">
        <f t="shared" si="13"/>
        <v>5.4433030973095417E-2</v>
      </c>
    </row>
    <row r="395" spans="1:11">
      <c r="A395" s="1">
        <v>394</v>
      </c>
      <c r="B395">
        <v>76578.823485999994</v>
      </c>
      <c r="C395" s="255">
        <v>168</v>
      </c>
      <c r="D395" s="256">
        <v>26.274273000000001</v>
      </c>
      <c r="E395" s="256">
        <v>336.73266000000018</v>
      </c>
      <c r="F395" s="1">
        <v>940928</v>
      </c>
      <c r="G395" s="256">
        <v>177.57583199999999</v>
      </c>
      <c r="H395" s="256">
        <v>119.56216499999999</v>
      </c>
      <c r="I395" s="257">
        <v>1</v>
      </c>
      <c r="J395" s="258">
        <f t="shared" si="12"/>
        <v>3.0065583692113509E-2</v>
      </c>
      <c r="K395" s="258">
        <f t="shared" si="13"/>
        <v>6.4444285359743364E-2</v>
      </c>
    </row>
    <row r="396" spans="1:11">
      <c r="A396" s="1">
        <v>395</v>
      </c>
      <c r="B396">
        <v>77961.604187999998</v>
      </c>
      <c r="C396" s="255">
        <v>149</v>
      </c>
      <c r="D396" s="256">
        <v>18.937448</v>
      </c>
      <c r="E396" s="256">
        <v>561.22179500000016</v>
      </c>
      <c r="F396" s="1">
        <v>899010</v>
      </c>
      <c r="G396" s="256">
        <v>161.82163199999999</v>
      </c>
      <c r="H396" s="256">
        <v>55.062804999999997</v>
      </c>
      <c r="I396" s="257">
        <v>1</v>
      </c>
      <c r="J396" s="258">
        <f t="shared" si="12"/>
        <v>2.1670073526260748E-2</v>
      </c>
      <c r="K396" s="258">
        <f t="shared" si="13"/>
        <v>4.6913192758283866E-2</v>
      </c>
    </row>
    <row r="397" spans="1:11">
      <c r="A397" s="1">
        <v>396</v>
      </c>
      <c r="B397">
        <v>77259.060181000008</v>
      </c>
      <c r="C397" s="255">
        <v>124</v>
      </c>
      <c r="D397" s="256">
        <v>24.710298000000002</v>
      </c>
      <c r="E397" s="256">
        <v>673.81698899999901</v>
      </c>
      <c r="F397" s="1">
        <v>878678</v>
      </c>
      <c r="G397" s="256">
        <v>114.85471200000001</v>
      </c>
      <c r="H397" s="256">
        <v>71.126981999999998</v>
      </c>
      <c r="I397" s="257">
        <v>1</v>
      </c>
      <c r="J397" s="258">
        <f t="shared" si="12"/>
        <v>2.827593108193955E-2</v>
      </c>
      <c r="K397" s="258">
        <f t="shared" si="13"/>
        <v>6.0736385047052054E-2</v>
      </c>
    </row>
    <row r="398" spans="1:11">
      <c r="A398" s="1">
        <v>397</v>
      </c>
      <c r="B398">
        <v>72955.242188000004</v>
      </c>
      <c r="C398" s="255">
        <v>112</v>
      </c>
      <c r="D398" s="256">
        <v>46.527828999999997</v>
      </c>
      <c r="E398" s="256">
        <v>720.78647600000045</v>
      </c>
      <c r="F398" s="1">
        <v>801490</v>
      </c>
      <c r="G398" s="256">
        <v>19.278839999999999</v>
      </c>
      <c r="H398" s="256">
        <v>25.249769000000001</v>
      </c>
      <c r="I398" s="257">
        <v>1</v>
      </c>
      <c r="J398" s="258">
        <f t="shared" si="12"/>
        <v>5.3241676251588231E-2</v>
      </c>
      <c r="K398" s="258">
        <f t="shared" si="13"/>
        <v>0.11108611180273617</v>
      </c>
    </row>
    <row r="399" spans="1:11">
      <c r="A399" s="1">
        <v>398</v>
      </c>
      <c r="B399">
        <v>70964.410461000007</v>
      </c>
      <c r="C399" s="255">
        <v>110</v>
      </c>
      <c r="D399" s="256">
        <v>50.735848999999988</v>
      </c>
      <c r="E399" s="256">
        <v>733.17350599999861</v>
      </c>
      <c r="F399" s="1">
        <v>804662</v>
      </c>
      <c r="G399" s="256">
        <v>0</v>
      </c>
      <c r="H399" s="256">
        <v>25.653155999999999</v>
      </c>
      <c r="I399" s="257">
        <v>1</v>
      </c>
      <c r="J399" s="258">
        <f t="shared" si="12"/>
        <v>5.805690282277013E-2</v>
      </c>
      <c r="K399" s="258">
        <f t="shared" si="13"/>
        <v>0.12046717703971062</v>
      </c>
    </row>
    <row r="400" spans="1:11">
      <c r="A400" s="1">
        <v>399</v>
      </c>
      <c r="B400">
        <v>73582.633728999994</v>
      </c>
      <c r="C400" s="255">
        <v>112</v>
      </c>
      <c r="D400" s="256">
        <v>65.798828999999998</v>
      </c>
      <c r="E400" s="256">
        <v>622.97342399999991</v>
      </c>
      <c r="F400" s="1">
        <v>804748</v>
      </c>
      <c r="G400" s="256">
        <v>0</v>
      </c>
      <c r="H400" s="256">
        <v>25.231065000000001</v>
      </c>
      <c r="I400" s="257">
        <v>1</v>
      </c>
      <c r="J400" s="258">
        <f t="shared" si="12"/>
        <v>7.5293432482130537E-2</v>
      </c>
      <c r="K400" s="258">
        <f t="shared" si="13"/>
        <v>0.15321873758202112</v>
      </c>
    </row>
    <row r="401" spans="1:11">
      <c r="A401" s="1">
        <v>400</v>
      </c>
      <c r="B401">
        <v>73013.116150000002</v>
      </c>
      <c r="C401" s="255">
        <v>113</v>
      </c>
      <c r="D401" s="256">
        <v>90.628892000000008</v>
      </c>
      <c r="E401" s="256">
        <v>443.74325399999992</v>
      </c>
      <c r="F401" s="1">
        <v>809045</v>
      </c>
      <c r="G401" s="256">
        <v>0</v>
      </c>
      <c r="H401" s="256">
        <v>30.48875</v>
      </c>
      <c r="I401" s="257">
        <v>1</v>
      </c>
      <c r="J401" s="258">
        <f t="shared" si="12"/>
        <v>0.10370641034861428</v>
      </c>
      <c r="K401" s="258">
        <f t="shared" si="13"/>
        <v>0.20453359082947525</v>
      </c>
    </row>
    <row r="402" spans="1:11">
      <c r="A402" s="1">
        <v>401</v>
      </c>
      <c r="B402">
        <v>73212.123351000002</v>
      </c>
      <c r="C402" s="255">
        <v>133</v>
      </c>
      <c r="D402" s="256">
        <v>73.731115000000003</v>
      </c>
      <c r="E402" s="256">
        <v>200.14195799999999</v>
      </c>
      <c r="F402" s="1">
        <v>837736</v>
      </c>
      <c r="G402" s="256">
        <v>0</v>
      </c>
      <c r="H402" s="256">
        <v>141.75810200000001</v>
      </c>
      <c r="I402" s="257">
        <v>1</v>
      </c>
      <c r="J402" s="258">
        <f t="shared" si="12"/>
        <v>8.4370327154069905E-2</v>
      </c>
      <c r="K402" s="258">
        <f t="shared" si="13"/>
        <v>0.16996313799519369</v>
      </c>
    </row>
    <row r="403" spans="1:11">
      <c r="A403" s="1">
        <v>402</v>
      </c>
      <c r="B403">
        <v>73834.144471000007</v>
      </c>
      <c r="C403" s="255">
        <v>159</v>
      </c>
      <c r="D403" s="256">
        <v>59.535197999999987</v>
      </c>
      <c r="E403" s="256">
        <v>20.172774</v>
      </c>
      <c r="F403" s="1">
        <v>802672</v>
      </c>
      <c r="G403" s="256">
        <v>0</v>
      </c>
      <c r="H403" s="256">
        <v>157.74396100000001</v>
      </c>
      <c r="I403" s="257">
        <v>1</v>
      </c>
      <c r="J403" s="258">
        <f t="shared" si="12"/>
        <v>6.8125975477820011E-2</v>
      </c>
      <c r="K403" s="258">
        <f t="shared" si="13"/>
        <v>0.13975439553365793</v>
      </c>
    </row>
    <row r="404" spans="1:11">
      <c r="A404" s="1">
        <v>403</v>
      </c>
      <c r="B404">
        <v>74205.081969999999</v>
      </c>
      <c r="C404" s="255">
        <v>190</v>
      </c>
      <c r="D404" s="256">
        <v>60.145848999999998</v>
      </c>
      <c r="E404" s="256">
        <v>3.6423999999999998E-2</v>
      </c>
      <c r="F404" s="1">
        <v>836939</v>
      </c>
      <c r="G404" s="256">
        <v>0</v>
      </c>
      <c r="H404" s="256">
        <v>390.08360599999997</v>
      </c>
      <c r="I404" s="257">
        <v>1</v>
      </c>
      <c r="J404" s="258">
        <f t="shared" si="12"/>
        <v>6.8824741862228561E-2</v>
      </c>
      <c r="K404" s="258">
        <f t="shared" si="13"/>
        <v>0.14107662776332464</v>
      </c>
    </row>
    <row r="405" spans="1:11">
      <c r="A405" s="1">
        <v>404</v>
      </c>
      <c r="B405">
        <v>72211.542664000008</v>
      </c>
      <c r="C405" s="255">
        <v>204</v>
      </c>
      <c r="D405" s="256">
        <v>62.746504999999999</v>
      </c>
      <c r="E405" s="256">
        <v>0</v>
      </c>
      <c r="F405" s="1">
        <v>872620</v>
      </c>
      <c r="G405" s="256">
        <v>0</v>
      </c>
      <c r="H405" s="256">
        <v>229.60931199999999</v>
      </c>
      <c r="I405" s="257">
        <v>1</v>
      </c>
      <c r="J405" s="258">
        <f t="shared" si="12"/>
        <v>7.1800665901017274E-2</v>
      </c>
      <c r="K405" s="258">
        <f t="shared" si="13"/>
        <v>0.14668453324574215</v>
      </c>
    </row>
    <row r="406" spans="1:11">
      <c r="A406" s="1">
        <v>405</v>
      </c>
      <c r="B406">
        <v>69969.898864999996</v>
      </c>
      <c r="C406" s="255">
        <v>215</v>
      </c>
      <c r="D406" s="256">
        <v>104.919568</v>
      </c>
      <c r="E406" s="256">
        <v>0</v>
      </c>
      <c r="F406" s="1">
        <v>915173</v>
      </c>
      <c r="G406" s="256">
        <v>127.64572800000001</v>
      </c>
      <c r="H406" s="256">
        <v>84.77525</v>
      </c>
      <c r="I406" s="257">
        <v>1</v>
      </c>
      <c r="J406" s="258">
        <f t="shared" si="12"/>
        <v>0.12005919450728073</v>
      </c>
      <c r="K406" s="258">
        <f t="shared" si="13"/>
        <v>0.23265817802299157</v>
      </c>
    </row>
    <row r="407" spans="1:11">
      <c r="A407" s="1">
        <v>406</v>
      </c>
      <c r="B407">
        <v>67886.613159</v>
      </c>
      <c r="C407" s="255">
        <v>204</v>
      </c>
      <c r="D407" s="256">
        <v>146.95659699999999</v>
      </c>
      <c r="E407" s="256">
        <v>0</v>
      </c>
      <c r="F407" s="1">
        <v>1028129</v>
      </c>
      <c r="G407" s="256">
        <v>168.16883999999999</v>
      </c>
      <c r="H407" s="256">
        <v>34.476399000000001</v>
      </c>
      <c r="I407" s="257">
        <v>1</v>
      </c>
      <c r="J407" s="258">
        <f t="shared" si="12"/>
        <v>0.1681620597537255</v>
      </c>
      <c r="K407" s="258">
        <f t="shared" si="13"/>
        <v>0.3099823564497336</v>
      </c>
    </row>
    <row r="408" spans="1:11">
      <c r="A408" s="1">
        <v>407</v>
      </c>
      <c r="B408">
        <v>67274.117310000001</v>
      </c>
      <c r="C408" s="255">
        <v>201</v>
      </c>
      <c r="D408" s="256">
        <v>179.177356</v>
      </c>
      <c r="E408" s="256">
        <v>0</v>
      </c>
      <c r="F408" s="1">
        <v>1118247</v>
      </c>
      <c r="G408" s="256">
        <v>156.111144</v>
      </c>
      <c r="H408" s="256">
        <v>22.029278000000001</v>
      </c>
      <c r="I408" s="257">
        <v>1</v>
      </c>
      <c r="J408" s="258">
        <f t="shared" si="12"/>
        <v>0.20503219223419109</v>
      </c>
      <c r="K408" s="258">
        <f t="shared" si="13"/>
        <v>0.36432828349428259</v>
      </c>
    </row>
    <row r="409" spans="1:11">
      <c r="A409" s="1">
        <v>408</v>
      </c>
      <c r="B409">
        <v>67206.77044600001</v>
      </c>
      <c r="C409" s="255">
        <v>191</v>
      </c>
      <c r="D409" s="256">
        <v>218.34546800000001</v>
      </c>
      <c r="E409" s="256">
        <v>0</v>
      </c>
      <c r="F409" s="1">
        <v>1053951</v>
      </c>
      <c r="G409" s="256">
        <v>106.31207999999999</v>
      </c>
      <c r="H409" s="256">
        <v>61.239077000000002</v>
      </c>
      <c r="I409" s="257">
        <v>1</v>
      </c>
      <c r="J409" s="258">
        <f t="shared" si="12"/>
        <v>0.24985216306261612</v>
      </c>
      <c r="K409" s="258">
        <f t="shared" si="13"/>
        <v>0.42533914471947876</v>
      </c>
    </row>
    <row r="410" spans="1:11">
      <c r="A410" s="1">
        <v>409</v>
      </c>
      <c r="B410">
        <v>65399.797608000001</v>
      </c>
      <c r="C410" s="255">
        <v>178</v>
      </c>
      <c r="D410" s="256">
        <v>272.17460599999998</v>
      </c>
      <c r="E410" s="256">
        <v>0</v>
      </c>
      <c r="F410" s="1">
        <v>909789</v>
      </c>
      <c r="G410" s="256">
        <v>0</v>
      </c>
      <c r="H410" s="256">
        <v>20.730723999999999</v>
      </c>
      <c r="I410" s="257">
        <v>1</v>
      </c>
      <c r="J410" s="258">
        <f t="shared" si="12"/>
        <v>0.31144870861169094</v>
      </c>
      <c r="K410" s="258">
        <f t="shared" si="13"/>
        <v>0.5012881343613822</v>
      </c>
    </row>
    <row r="411" spans="1:11">
      <c r="A411" s="1">
        <v>410</v>
      </c>
      <c r="B411">
        <v>62485.144288000003</v>
      </c>
      <c r="C411" s="255">
        <v>170</v>
      </c>
      <c r="D411" s="256">
        <v>312.74452999999988</v>
      </c>
      <c r="E411" s="256">
        <v>0</v>
      </c>
      <c r="F411" s="1">
        <v>747830</v>
      </c>
      <c r="G411" s="256">
        <v>0</v>
      </c>
      <c r="H411" s="256">
        <v>20.708203000000001</v>
      </c>
      <c r="I411" s="257">
        <v>1</v>
      </c>
      <c r="J411" s="258">
        <f t="shared" si="12"/>
        <v>0.35787276934230305</v>
      </c>
      <c r="K411" s="258">
        <f t="shared" si="13"/>
        <v>0.55327173529451956</v>
      </c>
    </row>
    <row r="412" spans="1:11">
      <c r="A412" s="1">
        <v>411</v>
      </c>
      <c r="B412">
        <v>62543.99768</v>
      </c>
      <c r="C412" s="255">
        <v>165</v>
      </c>
      <c r="D412" s="256">
        <v>363.74511999999999</v>
      </c>
      <c r="E412" s="256">
        <v>0</v>
      </c>
      <c r="F412" s="1">
        <v>580315</v>
      </c>
      <c r="G412" s="256">
        <v>0</v>
      </c>
      <c r="H412" s="256">
        <v>20.461345000000001</v>
      </c>
      <c r="I412" s="257">
        <v>1</v>
      </c>
      <c r="J412" s="258">
        <f t="shared" si="12"/>
        <v>0.41623261461726729</v>
      </c>
      <c r="K412" s="258">
        <f t="shared" si="13"/>
        <v>0.61307333414382592</v>
      </c>
    </row>
    <row r="413" spans="1:11">
      <c r="A413" s="1">
        <v>412</v>
      </c>
      <c r="B413">
        <v>61777.971710000013</v>
      </c>
      <c r="C413" s="255">
        <v>153</v>
      </c>
      <c r="D413" s="256">
        <v>429.10451599999999</v>
      </c>
      <c r="E413" s="256">
        <v>0</v>
      </c>
      <c r="F413" s="1">
        <v>475527</v>
      </c>
      <c r="G413" s="256">
        <v>0</v>
      </c>
      <c r="H413" s="256">
        <v>20.114324</v>
      </c>
      <c r="I413" s="257">
        <v>1</v>
      </c>
      <c r="J413" s="258">
        <f t="shared" si="12"/>
        <v>0.49102320503641944</v>
      </c>
      <c r="K413" s="258">
        <f t="shared" si="13"/>
        <v>0.68191723058624476</v>
      </c>
    </row>
    <row r="414" spans="1:11">
      <c r="A414" s="1">
        <v>413</v>
      </c>
      <c r="B414">
        <v>61565.993284999997</v>
      </c>
      <c r="C414" s="255">
        <v>149</v>
      </c>
      <c r="D414" s="256">
        <v>464.29502400000001</v>
      </c>
      <c r="E414" s="256">
        <v>0</v>
      </c>
      <c r="F414" s="1">
        <v>533162</v>
      </c>
      <c r="G414" s="256">
        <v>0</v>
      </c>
      <c r="H414" s="256">
        <v>19.863831000000001</v>
      </c>
      <c r="I414" s="257">
        <v>1</v>
      </c>
      <c r="J414" s="258">
        <f t="shared" si="12"/>
        <v>0.53129161373575784</v>
      </c>
      <c r="K414" s="258">
        <f t="shared" si="13"/>
        <v>0.71582346817616593</v>
      </c>
    </row>
    <row r="415" spans="1:11">
      <c r="A415" s="1">
        <v>414</v>
      </c>
      <c r="B415">
        <v>62988.834105999988</v>
      </c>
      <c r="C415" s="255">
        <v>159</v>
      </c>
      <c r="D415" s="256">
        <v>447.995406</v>
      </c>
      <c r="E415" s="256">
        <v>0</v>
      </c>
      <c r="F415" s="1">
        <v>858703</v>
      </c>
      <c r="G415" s="256">
        <v>0</v>
      </c>
      <c r="H415" s="256">
        <v>9.5587079999999993</v>
      </c>
      <c r="I415" s="257">
        <v>1</v>
      </c>
      <c r="J415" s="258">
        <f t="shared" si="12"/>
        <v>0.51264000236183016</v>
      </c>
      <c r="K415" s="258">
        <f t="shared" si="13"/>
        <v>0.70037379698674229</v>
      </c>
    </row>
    <row r="416" spans="1:11">
      <c r="A416" s="1">
        <v>415</v>
      </c>
      <c r="B416">
        <v>64016.899719000001</v>
      </c>
      <c r="C416" s="255">
        <v>162</v>
      </c>
      <c r="D416" s="256">
        <v>435.09658200000001</v>
      </c>
      <c r="E416" s="256">
        <v>0</v>
      </c>
      <c r="F416" s="1">
        <v>900144</v>
      </c>
      <c r="G416" s="256">
        <v>0</v>
      </c>
      <c r="H416" s="256">
        <v>20.072582000000001</v>
      </c>
      <c r="I416" s="257">
        <v>1</v>
      </c>
      <c r="J416" s="258">
        <f t="shared" si="12"/>
        <v>0.49787991090271189</v>
      </c>
      <c r="K416" s="258">
        <f t="shared" si="13"/>
        <v>0.68783719003134347</v>
      </c>
    </row>
    <row r="417" spans="1:11">
      <c r="A417" s="1">
        <v>416</v>
      </c>
      <c r="B417">
        <v>65724.64675900001</v>
      </c>
      <c r="C417" s="255">
        <v>177</v>
      </c>
      <c r="D417" s="256">
        <v>376.8864989999999</v>
      </c>
      <c r="E417" s="256">
        <v>0.94252000000000125</v>
      </c>
      <c r="F417" s="1">
        <v>857313</v>
      </c>
      <c r="G417" s="256">
        <v>0</v>
      </c>
      <c r="H417" s="256">
        <v>20.074788000000002</v>
      </c>
      <c r="I417" s="257">
        <v>1</v>
      </c>
      <c r="J417" s="258">
        <f t="shared" si="12"/>
        <v>0.43127026114527134</v>
      </c>
      <c r="K417" s="258">
        <f t="shared" si="13"/>
        <v>0.62757728808547864</v>
      </c>
    </row>
    <row r="418" spans="1:11">
      <c r="A418" s="1">
        <v>417</v>
      </c>
      <c r="B418">
        <v>69413.301940999998</v>
      </c>
      <c r="C418" s="255">
        <v>178</v>
      </c>
      <c r="D418" s="256">
        <v>324.97881599999999</v>
      </c>
      <c r="E418" s="256">
        <v>81.599058999999897</v>
      </c>
      <c r="F418" s="1">
        <v>817640</v>
      </c>
      <c r="G418" s="256">
        <v>0.45595200000000002</v>
      </c>
      <c r="H418" s="256">
        <v>33.310276000000002</v>
      </c>
      <c r="I418" s="257">
        <v>1</v>
      </c>
      <c r="J418" s="258">
        <f t="shared" si="12"/>
        <v>0.37187243166012457</v>
      </c>
      <c r="K418" s="258">
        <f t="shared" si="13"/>
        <v>0.56815199308544106</v>
      </c>
    </row>
    <row r="419" spans="1:11">
      <c r="A419" s="1">
        <v>418</v>
      </c>
      <c r="B419">
        <v>74682.882811999996</v>
      </c>
      <c r="C419" s="255">
        <v>152</v>
      </c>
      <c r="D419" s="256">
        <v>298.82117</v>
      </c>
      <c r="E419" s="256">
        <v>312.43140799999941</v>
      </c>
      <c r="F419" s="1">
        <v>786459</v>
      </c>
      <c r="G419" s="256">
        <v>131.241096</v>
      </c>
      <c r="H419" s="256">
        <v>268.21834799999999</v>
      </c>
      <c r="I419" s="257">
        <v>1</v>
      </c>
      <c r="J419" s="258">
        <f t="shared" si="12"/>
        <v>0.34194030394714547</v>
      </c>
      <c r="K419" s="258">
        <f t="shared" si="13"/>
        <v>0.53590017092282716</v>
      </c>
    </row>
    <row r="420" spans="1:11">
      <c r="A420" s="1">
        <v>419</v>
      </c>
      <c r="B420">
        <v>75344.684326999995</v>
      </c>
      <c r="C420" s="255">
        <v>129</v>
      </c>
      <c r="D420" s="256">
        <v>263.75570499999998</v>
      </c>
      <c r="E420" s="256">
        <v>563.7255780000005</v>
      </c>
      <c r="F420" s="1">
        <v>806329</v>
      </c>
      <c r="G420" s="256">
        <v>149.69253599999999</v>
      </c>
      <c r="H420" s="256">
        <v>209.67952099999999</v>
      </c>
      <c r="I420" s="257">
        <v>1</v>
      </c>
      <c r="J420" s="258">
        <f t="shared" si="12"/>
        <v>0.30181498163431203</v>
      </c>
      <c r="K420" s="258">
        <f t="shared" si="13"/>
        <v>0.48996078573838292</v>
      </c>
    </row>
    <row r="421" spans="1:11">
      <c r="A421" s="1">
        <v>420</v>
      </c>
      <c r="B421">
        <v>74954.901243999993</v>
      </c>
      <c r="C421" s="255">
        <v>111</v>
      </c>
      <c r="D421" s="256">
        <v>237.65342200000001</v>
      </c>
      <c r="E421" s="256">
        <v>692.93710000000056</v>
      </c>
      <c r="F421" s="1">
        <v>790166</v>
      </c>
      <c r="G421" s="256">
        <v>139.499472</v>
      </c>
      <c r="H421" s="256">
        <v>136.42620199999999</v>
      </c>
      <c r="I421" s="257">
        <v>1</v>
      </c>
      <c r="J421" s="258">
        <f t="shared" si="12"/>
        <v>0.27194620566126304</v>
      </c>
      <c r="K421" s="258">
        <f t="shared" si="13"/>
        <v>0.45356842117840585</v>
      </c>
    </row>
    <row r="422" spans="1:11">
      <c r="A422" s="1">
        <v>421</v>
      </c>
      <c r="B422">
        <v>71082.2984</v>
      </c>
      <c r="C422" s="255">
        <v>107</v>
      </c>
      <c r="D422" s="256">
        <v>197.52172100000001</v>
      </c>
      <c r="E422" s="256">
        <v>662.99516799999913</v>
      </c>
      <c r="F422" s="1">
        <v>801219</v>
      </c>
      <c r="G422" s="256">
        <v>97.789271999999997</v>
      </c>
      <c r="H422" s="256">
        <v>30.751106</v>
      </c>
      <c r="I422" s="257">
        <v>1</v>
      </c>
      <c r="J422" s="258">
        <f t="shared" si="12"/>
        <v>0.22602360239371019</v>
      </c>
      <c r="K422" s="258">
        <f t="shared" si="13"/>
        <v>0.39355475106200694</v>
      </c>
    </row>
    <row r="423" spans="1:11">
      <c r="A423" s="1">
        <v>422</v>
      </c>
      <c r="B423">
        <v>69977.607728000003</v>
      </c>
      <c r="C423" s="255">
        <v>106</v>
      </c>
      <c r="D423" s="256">
        <v>168.92211399999999</v>
      </c>
      <c r="E423" s="256">
        <v>562.14992200000052</v>
      </c>
      <c r="F423" s="1">
        <v>821912</v>
      </c>
      <c r="G423" s="256">
        <v>15.018192000000001</v>
      </c>
      <c r="H423" s="256">
        <v>167.03858399999999</v>
      </c>
      <c r="I423" s="257">
        <v>1</v>
      </c>
      <c r="J423" s="258">
        <f t="shared" si="12"/>
        <v>0.19329714492635966</v>
      </c>
      <c r="K423" s="258">
        <f t="shared" si="13"/>
        <v>0.34746086397248721</v>
      </c>
    </row>
    <row r="424" spans="1:11">
      <c r="A424" s="1">
        <v>423</v>
      </c>
      <c r="B424">
        <v>72801.541444000002</v>
      </c>
      <c r="C424" s="255">
        <v>117</v>
      </c>
      <c r="D424" s="256">
        <v>194.50044800000001</v>
      </c>
      <c r="E424" s="256">
        <v>403.66085499999991</v>
      </c>
      <c r="F424" s="1">
        <v>823043</v>
      </c>
      <c r="G424" s="256">
        <v>0</v>
      </c>
      <c r="H424" s="256">
        <v>106.123403</v>
      </c>
      <c r="I424" s="257">
        <v>1</v>
      </c>
      <c r="J424" s="258">
        <f t="shared" si="12"/>
        <v>0.2225663673928322</v>
      </c>
      <c r="K424" s="258">
        <f t="shared" si="13"/>
        <v>0.38882231854094979</v>
      </c>
    </row>
    <row r="425" spans="1:11">
      <c r="A425" s="1">
        <v>424</v>
      </c>
      <c r="B425">
        <v>73149.526306</v>
      </c>
      <c r="C425" s="255">
        <v>121</v>
      </c>
      <c r="D425" s="256">
        <v>253.520329</v>
      </c>
      <c r="E425" s="256">
        <v>242.982474</v>
      </c>
      <c r="F425" s="1">
        <v>826696</v>
      </c>
      <c r="G425" s="256">
        <v>0</v>
      </c>
      <c r="H425" s="256">
        <v>24.731653999999999</v>
      </c>
      <c r="I425" s="257">
        <v>1</v>
      </c>
      <c r="J425" s="258">
        <f t="shared" si="12"/>
        <v>0.29010266693969616</v>
      </c>
      <c r="K425" s="258">
        <f t="shared" si="13"/>
        <v>0.47592418870501424</v>
      </c>
    </row>
    <row r="426" spans="1:11">
      <c r="A426" s="1">
        <v>425</v>
      </c>
      <c r="B426">
        <v>73244.098450000005</v>
      </c>
      <c r="C426" s="255">
        <v>132</v>
      </c>
      <c r="D426" s="256">
        <v>320.53885700000001</v>
      </c>
      <c r="E426" s="256">
        <v>105.29624199999991</v>
      </c>
      <c r="F426" s="1">
        <v>762144</v>
      </c>
      <c r="G426" s="256">
        <v>0</v>
      </c>
      <c r="H426" s="256">
        <v>19.752897000000001</v>
      </c>
      <c r="I426" s="257">
        <v>1</v>
      </c>
      <c r="J426" s="258">
        <f t="shared" si="12"/>
        <v>0.36679179788182548</v>
      </c>
      <c r="K426" s="258">
        <f t="shared" si="13"/>
        <v>0.56279242754982761</v>
      </c>
    </row>
    <row r="427" spans="1:11">
      <c r="A427" s="1">
        <v>426</v>
      </c>
      <c r="B427">
        <v>73439.505615000002</v>
      </c>
      <c r="C427" s="255">
        <v>148</v>
      </c>
      <c r="D427" s="256">
        <v>327.69468599999999</v>
      </c>
      <c r="E427" s="256">
        <v>12.291296000000001</v>
      </c>
      <c r="F427" s="1">
        <v>785334</v>
      </c>
      <c r="G427" s="256">
        <v>0</v>
      </c>
      <c r="H427" s="256">
        <v>169.63889399999999</v>
      </c>
      <c r="I427" s="257">
        <v>1</v>
      </c>
      <c r="J427" s="258">
        <f t="shared" si="12"/>
        <v>0.37498019478574562</v>
      </c>
      <c r="K427" s="258">
        <f t="shared" si="13"/>
        <v>0.57140787665711046</v>
      </c>
    </row>
    <row r="428" spans="1:11">
      <c r="A428" s="1">
        <v>427</v>
      </c>
      <c r="B428">
        <v>72538.04522700001</v>
      </c>
      <c r="C428" s="255">
        <v>166</v>
      </c>
      <c r="D428" s="256">
        <v>339.28010699999999</v>
      </c>
      <c r="E428" s="256">
        <v>3.8378000000000002E-2</v>
      </c>
      <c r="F428" s="1">
        <v>776681</v>
      </c>
      <c r="G428" s="256">
        <v>0</v>
      </c>
      <c r="H428" s="256">
        <v>62.856203999999998</v>
      </c>
      <c r="I428" s="257">
        <v>1</v>
      </c>
      <c r="J428" s="258">
        <f t="shared" si="12"/>
        <v>0.38823736253626223</v>
      </c>
      <c r="K428" s="258">
        <f t="shared" si="13"/>
        <v>0.58510849709977264</v>
      </c>
    </row>
    <row r="429" spans="1:11">
      <c r="A429" s="1">
        <v>428</v>
      </c>
      <c r="B429">
        <v>71145.365722000002</v>
      </c>
      <c r="C429" s="255">
        <v>186</v>
      </c>
      <c r="D429" s="256">
        <v>300.93633699999998</v>
      </c>
      <c r="E429" s="256">
        <v>0</v>
      </c>
      <c r="F429" s="1">
        <v>798214</v>
      </c>
      <c r="G429" s="256">
        <v>0</v>
      </c>
      <c r="H429" s="256">
        <v>28.683050000000001</v>
      </c>
      <c r="I429" s="257">
        <v>1</v>
      </c>
      <c r="J429" s="258">
        <f t="shared" si="12"/>
        <v>0.34436068415942755</v>
      </c>
      <c r="K429" s="258">
        <f t="shared" si="13"/>
        <v>0.53856984460731416</v>
      </c>
    </row>
    <row r="430" spans="1:11">
      <c r="A430" s="1">
        <v>429</v>
      </c>
      <c r="B430">
        <v>69009.924132999993</v>
      </c>
      <c r="C430" s="255">
        <v>196</v>
      </c>
      <c r="D430" s="256">
        <v>275.98703000000012</v>
      </c>
      <c r="E430" s="256">
        <v>0</v>
      </c>
      <c r="F430" s="1">
        <v>802889</v>
      </c>
      <c r="G430" s="256">
        <v>0</v>
      </c>
      <c r="H430" s="256">
        <v>28.921700000000001</v>
      </c>
      <c r="I430" s="257">
        <v>1</v>
      </c>
      <c r="J430" s="258">
        <f t="shared" si="12"/>
        <v>0.31581125568737317</v>
      </c>
      <c r="K430" s="258">
        <f t="shared" si="13"/>
        <v>0.50635431229643191</v>
      </c>
    </row>
    <row r="431" spans="1:11">
      <c r="A431" s="1">
        <v>430</v>
      </c>
      <c r="B431">
        <v>67134.269409</v>
      </c>
      <c r="C431" s="255">
        <v>199</v>
      </c>
      <c r="D431" s="256">
        <v>276.50693399999989</v>
      </c>
      <c r="E431" s="256">
        <v>0</v>
      </c>
      <c r="F431" s="1">
        <v>873593</v>
      </c>
      <c r="G431" s="256">
        <v>0.44200800000000001</v>
      </c>
      <c r="H431" s="256">
        <v>32.958624999999998</v>
      </c>
      <c r="I431" s="257">
        <v>1</v>
      </c>
      <c r="J431" s="258">
        <f t="shared" si="12"/>
        <v>0.31640618051074915</v>
      </c>
      <c r="K431" s="258">
        <f t="shared" si="13"/>
        <v>0.507042173218756</v>
      </c>
    </row>
    <row r="432" spans="1:11">
      <c r="A432" s="1">
        <v>431</v>
      </c>
      <c r="B432">
        <v>66137.395082000003</v>
      </c>
      <c r="C432" s="255">
        <v>197</v>
      </c>
      <c r="D432" s="256">
        <v>220.01978099999999</v>
      </c>
      <c r="E432" s="256">
        <v>0</v>
      </c>
      <c r="F432" s="1">
        <v>893380</v>
      </c>
      <c r="G432" s="256">
        <v>103.766712</v>
      </c>
      <c r="H432" s="256">
        <v>49.426802000000002</v>
      </c>
      <c r="I432" s="257">
        <v>1</v>
      </c>
      <c r="J432" s="258">
        <f t="shared" si="12"/>
        <v>0.25176807516523808</v>
      </c>
      <c r="K432" s="258">
        <f t="shared" si="13"/>
        <v>0.42783324668792422</v>
      </c>
    </row>
    <row r="433" spans="1:11">
      <c r="A433" s="1">
        <v>432</v>
      </c>
      <c r="B433">
        <v>66920.892579000007</v>
      </c>
      <c r="C433" s="255">
        <v>185</v>
      </c>
      <c r="D433" s="256">
        <v>212.35403400000001</v>
      </c>
      <c r="E433" s="256">
        <v>0</v>
      </c>
      <c r="F433" s="1">
        <v>846640</v>
      </c>
      <c r="G433" s="256">
        <v>111.384</v>
      </c>
      <c r="H433" s="256">
        <v>197.82763399999999</v>
      </c>
      <c r="I433" s="257">
        <v>1</v>
      </c>
      <c r="J433" s="258">
        <f t="shared" si="12"/>
        <v>0.24299618039231449</v>
      </c>
      <c r="K433" s="258">
        <f t="shared" si="13"/>
        <v>0.41634036671565144</v>
      </c>
    </row>
    <row r="434" spans="1:11">
      <c r="A434" s="1">
        <v>433</v>
      </c>
      <c r="B434">
        <v>65927.401551000003</v>
      </c>
      <c r="C434" s="255">
        <v>179</v>
      </c>
      <c r="D434" s="256">
        <v>211.63981000000001</v>
      </c>
      <c r="E434" s="256">
        <v>0</v>
      </c>
      <c r="F434" s="1">
        <v>859376</v>
      </c>
      <c r="G434" s="256">
        <v>76.756007999999994</v>
      </c>
      <c r="H434" s="256">
        <v>26.283344</v>
      </c>
      <c r="I434" s="257">
        <v>1</v>
      </c>
      <c r="J434" s="258">
        <f t="shared" si="12"/>
        <v>0.24217889568773232</v>
      </c>
      <c r="K434" s="258">
        <f t="shared" si="13"/>
        <v>0.4152598819697092</v>
      </c>
    </row>
    <row r="435" spans="1:11">
      <c r="A435" s="1">
        <v>434</v>
      </c>
      <c r="B435">
        <v>62260.981934000003</v>
      </c>
      <c r="C435" s="255">
        <v>175</v>
      </c>
      <c r="D435" s="256">
        <v>178.13673700000001</v>
      </c>
      <c r="E435" s="256">
        <v>0</v>
      </c>
      <c r="F435" s="1">
        <v>748047</v>
      </c>
      <c r="G435" s="256">
        <v>4.9541519999999997</v>
      </c>
      <c r="H435" s="256">
        <v>25.828472999999999</v>
      </c>
      <c r="I435" s="257">
        <v>1</v>
      </c>
      <c r="J435" s="258">
        <f t="shared" si="12"/>
        <v>0.20384141456220362</v>
      </c>
      <c r="K435" s="258">
        <f t="shared" si="13"/>
        <v>0.36263437256155573</v>
      </c>
    </row>
    <row r="436" spans="1:11">
      <c r="A436" s="1">
        <v>435</v>
      </c>
      <c r="B436">
        <v>62294.364623999987</v>
      </c>
      <c r="C436" s="255">
        <v>165</v>
      </c>
      <c r="D436" s="256">
        <v>145.49667700000001</v>
      </c>
      <c r="E436" s="256">
        <v>0</v>
      </c>
      <c r="F436" s="1">
        <v>594708</v>
      </c>
      <c r="G436" s="256">
        <v>0</v>
      </c>
      <c r="H436" s="256">
        <v>25.914083000000002</v>
      </c>
      <c r="I436" s="257">
        <v>1</v>
      </c>
      <c r="J436" s="258">
        <f t="shared" si="12"/>
        <v>0.16649147701509787</v>
      </c>
      <c r="K436" s="258">
        <f t="shared" si="13"/>
        <v>0.30742356664659054</v>
      </c>
    </row>
    <row r="437" spans="1:11">
      <c r="A437" s="1">
        <v>436</v>
      </c>
      <c r="B437">
        <v>61927.513457000001</v>
      </c>
      <c r="C437" s="255">
        <v>159</v>
      </c>
      <c r="D437" s="256">
        <v>130.54186200000001</v>
      </c>
      <c r="E437" s="256">
        <v>0</v>
      </c>
      <c r="F437" s="1">
        <v>483753</v>
      </c>
      <c r="G437" s="256">
        <v>0</v>
      </c>
      <c r="H437" s="256">
        <v>20.444295</v>
      </c>
      <c r="I437" s="257">
        <v>1</v>
      </c>
      <c r="J437" s="258">
        <f t="shared" si="12"/>
        <v>0.14937872028981858</v>
      </c>
      <c r="K437" s="258">
        <f t="shared" si="13"/>
        <v>0.28070354510657552</v>
      </c>
    </row>
    <row r="438" spans="1:11">
      <c r="A438" s="1">
        <v>437</v>
      </c>
      <c r="B438">
        <v>61847.207368000003</v>
      </c>
      <c r="C438" s="255">
        <v>156</v>
      </c>
      <c r="D438" s="256">
        <v>117.36277200000001</v>
      </c>
      <c r="E438" s="256">
        <v>0</v>
      </c>
      <c r="F438" s="1">
        <v>542528</v>
      </c>
      <c r="G438" s="256">
        <v>0</v>
      </c>
      <c r="H438" s="256">
        <v>19.364516999999999</v>
      </c>
      <c r="I438" s="257">
        <v>1</v>
      </c>
      <c r="J438" s="258">
        <f t="shared" si="12"/>
        <v>0.13429792116053738</v>
      </c>
      <c r="K438" s="258">
        <f t="shared" si="13"/>
        <v>0.25636034908448369</v>
      </c>
    </row>
    <row r="439" spans="1:11">
      <c r="A439" s="1">
        <v>438</v>
      </c>
      <c r="B439">
        <v>62661.856444999998</v>
      </c>
      <c r="C439" s="255">
        <v>157</v>
      </c>
      <c r="D439" s="256">
        <v>121.311736</v>
      </c>
      <c r="E439" s="256">
        <v>0</v>
      </c>
      <c r="F439" s="1">
        <v>903838</v>
      </c>
      <c r="G439" s="256">
        <v>0</v>
      </c>
      <c r="H439" s="256">
        <v>9.4671459999999996</v>
      </c>
      <c r="I439" s="257">
        <v>1</v>
      </c>
      <c r="J439" s="258">
        <f t="shared" si="12"/>
        <v>0.13881671061054968</v>
      </c>
      <c r="K439" s="258">
        <f t="shared" si="13"/>
        <v>0.26373501285357609</v>
      </c>
    </row>
    <row r="440" spans="1:11">
      <c r="A440" s="1">
        <v>439</v>
      </c>
      <c r="B440">
        <v>64689.037230000002</v>
      </c>
      <c r="C440" s="255">
        <v>164</v>
      </c>
      <c r="D440" s="256">
        <v>115.92497899999999</v>
      </c>
      <c r="E440" s="256">
        <v>0</v>
      </c>
      <c r="F440" s="1">
        <v>889320</v>
      </c>
      <c r="G440" s="256">
        <v>0</v>
      </c>
      <c r="H440" s="256">
        <v>19.591750999999999</v>
      </c>
      <c r="I440" s="257">
        <v>1</v>
      </c>
      <c r="J440" s="258">
        <f t="shared" si="12"/>
        <v>0.13265265829166809</v>
      </c>
      <c r="K440" s="258">
        <f t="shared" si="13"/>
        <v>0.25365787359112651</v>
      </c>
    </row>
    <row r="441" spans="1:11">
      <c r="A441" s="1">
        <v>440</v>
      </c>
      <c r="B441">
        <v>67221.046629999997</v>
      </c>
      <c r="C441" s="255">
        <v>174</v>
      </c>
      <c r="D441" s="256">
        <v>105.696183</v>
      </c>
      <c r="E441" s="256">
        <v>1.376343000000003</v>
      </c>
      <c r="F441" s="1">
        <v>840541</v>
      </c>
      <c r="G441" s="256">
        <v>0</v>
      </c>
      <c r="H441" s="256">
        <v>22.333129</v>
      </c>
      <c r="I441" s="257">
        <v>1</v>
      </c>
      <c r="J441" s="258">
        <f t="shared" si="12"/>
        <v>0.12094787307429763</v>
      </c>
      <c r="K441" s="258">
        <f t="shared" si="13"/>
        <v>0.23415852551453253</v>
      </c>
    </row>
    <row r="442" spans="1:11">
      <c r="A442" s="1">
        <v>441</v>
      </c>
      <c r="B442">
        <v>70102.210449999999</v>
      </c>
      <c r="C442" s="255">
        <v>167</v>
      </c>
      <c r="D442" s="256">
        <v>70.782359999999997</v>
      </c>
      <c r="E442" s="256">
        <v>78.060047000000125</v>
      </c>
      <c r="F442" s="1">
        <v>810358</v>
      </c>
      <c r="G442" s="256">
        <v>0</v>
      </c>
      <c r="H442" s="256">
        <v>247.33407600000001</v>
      </c>
      <c r="I442" s="257">
        <v>1</v>
      </c>
      <c r="J442" s="258">
        <f t="shared" si="12"/>
        <v>8.0996074315940442E-2</v>
      </c>
      <c r="K442" s="258">
        <f t="shared" si="13"/>
        <v>0.16377803646425099</v>
      </c>
    </row>
    <row r="443" spans="1:11">
      <c r="A443" s="1">
        <v>442</v>
      </c>
      <c r="B443">
        <v>75332.542785000012</v>
      </c>
      <c r="C443" s="255">
        <v>152</v>
      </c>
      <c r="D443" s="256">
        <v>89.247353000000004</v>
      </c>
      <c r="E443" s="256">
        <v>300.61751299999992</v>
      </c>
      <c r="F443" s="1">
        <v>779344</v>
      </c>
      <c r="G443" s="256">
        <v>0</v>
      </c>
      <c r="H443" s="256">
        <v>245.05675199999999</v>
      </c>
      <c r="I443" s="257">
        <v>1</v>
      </c>
      <c r="J443" s="258">
        <f t="shared" si="12"/>
        <v>0.10212551878870627</v>
      </c>
      <c r="K443" s="258">
        <f t="shared" si="13"/>
        <v>0.20176168761757729</v>
      </c>
    </row>
    <row r="444" spans="1:11">
      <c r="A444" s="1">
        <v>443</v>
      </c>
      <c r="B444">
        <v>75570.260925999988</v>
      </c>
      <c r="C444" s="255">
        <v>137</v>
      </c>
      <c r="D444" s="256">
        <v>64.852689999999981</v>
      </c>
      <c r="E444" s="256">
        <v>593.77427400000022</v>
      </c>
      <c r="F444" s="1">
        <v>793928</v>
      </c>
      <c r="G444" s="256">
        <v>94.108559999999997</v>
      </c>
      <c r="H444" s="256">
        <v>258.42921799999999</v>
      </c>
      <c r="I444" s="257">
        <v>1</v>
      </c>
      <c r="J444" s="258">
        <f t="shared" si="12"/>
        <v>7.4210768033570032E-2</v>
      </c>
      <c r="K444" s="258">
        <f t="shared" si="13"/>
        <v>0.15119877869467091</v>
      </c>
    </row>
    <row r="445" spans="1:11">
      <c r="A445" s="1">
        <v>444</v>
      </c>
      <c r="B445">
        <v>74776.047242000001</v>
      </c>
      <c r="C445" s="255">
        <v>127</v>
      </c>
      <c r="D445" s="256">
        <v>58.511678000000011</v>
      </c>
      <c r="E445" s="256">
        <v>794.99004400000103</v>
      </c>
      <c r="F445" s="1">
        <v>773610</v>
      </c>
      <c r="G445" s="256">
        <v>139.21152000000001</v>
      </c>
      <c r="H445" s="256">
        <v>134.28869499999999</v>
      </c>
      <c r="I445" s="257">
        <v>1</v>
      </c>
      <c r="J445" s="258">
        <f t="shared" si="12"/>
        <v>6.6954764147993631E-2</v>
      </c>
      <c r="K445" s="258">
        <f t="shared" si="13"/>
        <v>0.1375335030149886</v>
      </c>
    </row>
    <row r="446" spans="1:11">
      <c r="A446" s="1">
        <v>445</v>
      </c>
      <c r="B446">
        <v>70719.473085000005</v>
      </c>
      <c r="C446" s="255">
        <v>122</v>
      </c>
      <c r="D446" s="256">
        <v>43.993470000000002</v>
      </c>
      <c r="E446" s="256">
        <v>867.19569200000069</v>
      </c>
      <c r="F446" s="1">
        <v>788463</v>
      </c>
      <c r="G446" s="256">
        <v>139.63504800000001</v>
      </c>
      <c r="H446" s="256">
        <v>19.32038</v>
      </c>
      <c r="I446" s="257">
        <v>1</v>
      </c>
      <c r="J446" s="258">
        <f t="shared" si="12"/>
        <v>5.0341615701088471E-2</v>
      </c>
      <c r="K446" s="258">
        <f t="shared" si="13"/>
        <v>0.10538599972646841</v>
      </c>
    </row>
    <row r="447" spans="1:11">
      <c r="A447" s="1">
        <v>446</v>
      </c>
      <c r="B447">
        <v>68984.896118999997</v>
      </c>
      <c r="C447" s="255">
        <v>112</v>
      </c>
      <c r="D447" s="256">
        <v>76.567202000000009</v>
      </c>
      <c r="E447" s="256">
        <v>851.72353100000112</v>
      </c>
      <c r="F447" s="1">
        <v>789944</v>
      </c>
      <c r="G447" s="256">
        <v>114.763488</v>
      </c>
      <c r="H447" s="256">
        <v>19.363378999999998</v>
      </c>
      <c r="I447" s="257">
        <v>1</v>
      </c>
      <c r="J447" s="258">
        <f t="shared" si="12"/>
        <v>8.7615654286684205E-2</v>
      </c>
      <c r="K447" s="258">
        <f t="shared" si="13"/>
        <v>0.17586844129518431</v>
      </c>
    </row>
    <row r="448" spans="1:11">
      <c r="A448" s="1">
        <v>447</v>
      </c>
      <c r="B448">
        <v>71901.537964000003</v>
      </c>
      <c r="C448" s="255">
        <v>104</v>
      </c>
      <c r="D448" s="256">
        <v>145.51497599999999</v>
      </c>
      <c r="E448" s="256">
        <v>777.79862099999957</v>
      </c>
      <c r="F448" s="1">
        <v>807553</v>
      </c>
      <c r="G448" s="256">
        <v>64.667063999999996</v>
      </c>
      <c r="H448" s="256">
        <v>19.484152000000002</v>
      </c>
      <c r="I448" s="257">
        <v>1</v>
      </c>
      <c r="J448" s="258">
        <f t="shared" si="12"/>
        <v>0.1665124165142034</v>
      </c>
      <c r="K448" s="258">
        <f t="shared" si="13"/>
        <v>0.30745569288430175</v>
      </c>
    </row>
    <row r="449" spans="1:11">
      <c r="A449" s="1">
        <v>448</v>
      </c>
      <c r="B449">
        <v>71264.172821</v>
      </c>
      <c r="C449" s="255">
        <v>105</v>
      </c>
      <c r="D449" s="256">
        <v>130.328363</v>
      </c>
      <c r="E449" s="256">
        <v>555.54796700000031</v>
      </c>
      <c r="F449" s="1">
        <v>818553</v>
      </c>
      <c r="G449" s="256">
        <v>7.2760800000000003</v>
      </c>
      <c r="H449" s="256">
        <v>20.033633999999999</v>
      </c>
      <c r="I449" s="257">
        <v>1</v>
      </c>
      <c r="J449" s="258">
        <f t="shared" si="12"/>
        <v>0.14913441392774784</v>
      </c>
      <c r="K449" s="258">
        <f t="shared" si="13"/>
        <v>0.28031523804504854</v>
      </c>
    </row>
    <row r="450" spans="1:11">
      <c r="A450" s="1">
        <v>449</v>
      </c>
      <c r="B450">
        <v>71486.701292999991</v>
      </c>
      <c r="C450" s="255">
        <v>116</v>
      </c>
      <c r="D450" s="256">
        <v>117.17572699999999</v>
      </c>
      <c r="E450" s="256">
        <v>232.60454899999999</v>
      </c>
      <c r="F450" s="1">
        <v>793499</v>
      </c>
      <c r="G450" s="256">
        <v>0</v>
      </c>
      <c r="H450" s="256">
        <v>34.606026</v>
      </c>
      <c r="I450" s="257">
        <v>1</v>
      </c>
      <c r="J450" s="258">
        <f t="shared" ref="J450:J513" si="14">D450/$L$1</f>
        <v>0.13408388604330726</v>
      </c>
      <c r="K450" s="258">
        <f t="shared" ref="K450:K513" si="15">J450/(1-$K$1*(1-J450))</f>
        <v>0.25600930773147945</v>
      </c>
    </row>
    <row r="451" spans="1:11">
      <c r="A451" s="1">
        <v>450</v>
      </c>
      <c r="B451">
        <v>71926.61102299999</v>
      </c>
      <c r="C451" s="255">
        <v>140</v>
      </c>
      <c r="D451" s="256">
        <v>106.107938</v>
      </c>
      <c r="E451" s="256">
        <v>23.532502000000019</v>
      </c>
      <c r="F451" s="1">
        <v>772868</v>
      </c>
      <c r="G451" s="256">
        <v>0</v>
      </c>
      <c r="H451" s="256">
        <v>298.70866999999998</v>
      </c>
      <c r="I451" s="257">
        <v>1</v>
      </c>
      <c r="J451" s="258">
        <f t="shared" si="14"/>
        <v>0.12141904327235206</v>
      </c>
      <c r="K451" s="258">
        <f t="shared" si="15"/>
        <v>0.23495284637900449</v>
      </c>
    </row>
    <row r="452" spans="1:11">
      <c r="A452" s="1">
        <v>451</v>
      </c>
      <c r="B452">
        <v>72578.71850599999</v>
      </c>
      <c r="C452" s="255">
        <v>175</v>
      </c>
      <c r="D452" s="256">
        <v>140.19876099999999</v>
      </c>
      <c r="E452" s="256">
        <v>3.2541999999999988E-2</v>
      </c>
      <c r="F452" s="1">
        <v>757600</v>
      </c>
      <c r="G452" s="256">
        <v>0</v>
      </c>
      <c r="H452" s="256">
        <v>253.52656300000001</v>
      </c>
      <c r="I452" s="257">
        <v>1</v>
      </c>
      <c r="J452" s="258">
        <f t="shared" si="14"/>
        <v>0.16042908522630175</v>
      </c>
      <c r="K452" s="258">
        <f t="shared" si="15"/>
        <v>0.29806457791361551</v>
      </c>
    </row>
    <row r="453" spans="1:11">
      <c r="A453" s="1">
        <v>452</v>
      </c>
      <c r="B453">
        <v>71069.074767999991</v>
      </c>
      <c r="C453" s="255">
        <v>182</v>
      </c>
      <c r="D453" s="256">
        <v>176.34309500000001</v>
      </c>
      <c r="E453" s="256">
        <v>0</v>
      </c>
      <c r="F453" s="1">
        <v>767474</v>
      </c>
      <c r="G453" s="256">
        <v>0</v>
      </c>
      <c r="H453" s="256">
        <v>184.43604099999999</v>
      </c>
      <c r="I453" s="257">
        <v>1</v>
      </c>
      <c r="J453" s="258">
        <f t="shared" si="14"/>
        <v>0.20178895458872728</v>
      </c>
      <c r="K453" s="258">
        <f t="shared" si="15"/>
        <v>0.35970541327038252</v>
      </c>
    </row>
    <row r="454" spans="1:11">
      <c r="A454" s="1">
        <v>453</v>
      </c>
      <c r="B454">
        <v>68572.377013999998</v>
      </c>
      <c r="C454" s="255">
        <v>185</v>
      </c>
      <c r="D454" s="256">
        <v>209.24507800000001</v>
      </c>
      <c r="E454" s="256">
        <v>0</v>
      </c>
      <c r="F454" s="1">
        <v>803247</v>
      </c>
      <c r="G454" s="256">
        <v>0</v>
      </c>
      <c r="H454" s="256">
        <v>179.66557800000001</v>
      </c>
      <c r="I454" s="257">
        <v>1</v>
      </c>
      <c r="J454" s="258">
        <f t="shared" si="14"/>
        <v>0.23943860995780242</v>
      </c>
      <c r="K454" s="258">
        <f t="shared" si="15"/>
        <v>0.4116249229052647</v>
      </c>
    </row>
    <row r="455" spans="1:11">
      <c r="A455" s="1">
        <v>454</v>
      </c>
      <c r="B455">
        <v>66055.471008000008</v>
      </c>
      <c r="C455" s="255">
        <v>182</v>
      </c>
      <c r="D455" s="256">
        <v>177.42805300000001</v>
      </c>
      <c r="E455" s="256">
        <v>0</v>
      </c>
      <c r="F455" s="1">
        <v>815816</v>
      </c>
      <c r="G455" s="256">
        <v>0</v>
      </c>
      <c r="H455" s="256">
        <v>70.753900000000002</v>
      </c>
      <c r="I455" s="257">
        <v>1</v>
      </c>
      <c r="J455" s="258">
        <f t="shared" si="14"/>
        <v>0.20303046926551505</v>
      </c>
      <c r="K455" s="258">
        <f t="shared" si="15"/>
        <v>0.36147852145239667</v>
      </c>
    </row>
    <row r="456" spans="1:11">
      <c r="A456" s="1">
        <v>455</v>
      </c>
      <c r="B456">
        <v>65223.340330999999</v>
      </c>
      <c r="C456" s="255">
        <v>185</v>
      </c>
      <c r="D456" s="256">
        <v>152.83778100000001</v>
      </c>
      <c r="E456" s="256">
        <v>0</v>
      </c>
      <c r="F456" s="1">
        <v>876603</v>
      </c>
      <c r="G456" s="256">
        <v>0</v>
      </c>
      <c r="H456" s="256">
        <v>16.180983000000001</v>
      </c>
      <c r="I456" s="257">
        <v>1</v>
      </c>
      <c r="J456" s="258">
        <f t="shared" si="14"/>
        <v>0.17489188362975508</v>
      </c>
      <c r="K456" s="258">
        <f t="shared" si="15"/>
        <v>0.32020306487133809</v>
      </c>
    </row>
    <row r="457" spans="1:11">
      <c r="A457" s="1">
        <v>456</v>
      </c>
      <c r="B457">
        <v>65626.800414999991</v>
      </c>
      <c r="C457" s="255">
        <v>179</v>
      </c>
      <c r="D457" s="256">
        <v>204.55254099999999</v>
      </c>
      <c r="E457" s="256">
        <v>0</v>
      </c>
      <c r="F457" s="1">
        <v>896049</v>
      </c>
      <c r="G457" s="256">
        <v>40.171487999999997</v>
      </c>
      <c r="H457" s="256">
        <v>58.965660999999997</v>
      </c>
      <c r="I457" s="257">
        <v>1</v>
      </c>
      <c r="J457" s="258">
        <f t="shared" si="14"/>
        <v>0.23406895181723886</v>
      </c>
      <c r="K457" s="258">
        <f t="shared" si="15"/>
        <v>0.40444723304442071</v>
      </c>
    </row>
    <row r="458" spans="1:11">
      <c r="A458" s="1">
        <v>457</v>
      </c>
      <c r="B458">
        <v>64252.679076</v>
      </c>
      <c r="C458" s="255">
        <v>170</v>
      </c>
      <c r="D458" s="256">
        <v>282.36212899999998</v>
      </c>
      <c r="E458" s="256">
        <v>0</v>
      </c>
      <c r="F458" s="1">
        <v>846057</v>
      </c>
      <c r="G458" s="256">
        <v>99.666504000000003</v>
      </c>
      <c r="H458" s="256">
        <v>22.187096</v>
      </c>
      <c r="I458" s="257">
        <v>1</v>
      </c>
      <c r="J458" s="258">
        <f t="shared" si="14"/>
        <v>0.32310626524025421</v>
      </c>
      <c r="K458" s="258">
        <f t="shared" si="15"/>
        <v>0.51473939431575133</v>
      </c>
    </row>
    <row r="459" spans="1:11">
      <c r="A459" s="1">
        <v>458</v>
      </c>
      <c r="B459">
        <v>61783.431885000013</v>
      </c>
      <c r="C459" s="255">
        <v>160</v>
      </c>
      <c r="D459" s="256">
        <v>371.49439799999999</v>
      </c>
      <c r="E459" s="256">
        <v>0</v>
      </c>
      <c r="F459" s="1">
        <v>737345</v>
      </c>
      <c r="G459" s="256">
        <v>79.981775999999996</v>
      </c>
      <c r="H459" s="256">
        <v>21.132849</v>
      </c>
      <c r="I459" s="257">
        <v>1</v>
      </c>
      <c r="J459" s="258">
        <f t="shared" si="14"/>
        <v>0.42510009370079715</v>
      </c>
      <c r="K459" s="258">
        <f t="shared" si="15"/>
        <v>0.62166854828911167</v>
      </c>
    </row>
    <row r="460" spans="1:11">
      <c r="A460" s="1">
        <v>459</v>
      </c>
      <c r="B460">
        <v>61704.230775000004</v>
      </c>
      <c r="C460" s="255">
        <v>151</v>
      </c>
      <c r="D460" s="256">
        <v>518.058401</v>
      </c>
      <c r="E460" s="256">
        <v>0</v>
      </c>
      <c r="F460" s="1">
        <v>613743</v>
      </c>
      <c r="G460" s="256">
        <v>18.257904</v>
      </c>
      <c r="H460" s="256">
        <v>20.458563000000002</v>
      </c>
      <c r="I460" s="257">
        <v>1</v>
      </c>
      <c r="J460" s="258">
        <f t="shared" si="14"/>
        <v>0.59281290913997886</v>
      </c>
      <c r="K460" s="258">
        <f t="shared" si="15"/>
        <v>0.76388779639710369</v>
      </c>
    </row>
    <row r="461" spans="1:11">
      <c r="A461" s="1">
        <v>460</v>
      </c>
      <c r="B461">
        <v>60390.668304999999</v>
      </c>
      <c r="C461" s="255">
        <v>148</v>
      </c>
      <c r="D461" s="256">
        <v>526.46960999999999</v>
      </c>
      <c r="E461" s="256">
        <v>0</v>
      </c>
      <c r="F461" s="1">
        <v>489900</v>
      </c>
      <c r="G461" s="256">
        <v>0</v>
      </c>
      <c r="H461" s="256">
        <v>20.900158000000001</v>
      </c>
      <c r="I461" s="257">
        <v>1</v>
      </c>
      <c r="J461" s="258">
        <f t="shared" si="14"/>
        <v>0.60243783418134378</v>
      </c>
      <c r="K461" s="258">
        <f t="shared" si="15"/>
        <v>0.77103080678299896</v>
      </c>
    </row>
    <row r="462" spans="1:11">
      <c r="A462" s="1">
        <v>461</v>
      </c>
      <c r="B462">
        <v>60949.210023</v>
      </c>
      <c r="C462" s="255">
        <v>152</v>
      </c>
      <c r="D462" s="256">
        <v>461.71509999999989</v>
      </c>
      <c r="E462" s="256">
        <v>0</v>
      </c>
      <c r="F462" s="1">
        <v>566075</v>
      </c>
      <c r="G462" s="256">
        <v>0</v>
      </c>
      <c r="H462" s="256">
        <v>20.956810999999998</v>
      </c>
      <c r="I462" s="257">
        <v>1</v>
      </c>
      <c r="J462" s="258">
        <f t="shared" si="14"/>
        <v>0.52833941327177936</v>
      </c>
      <c r="K462" s="258">
        <f t="shared" si="15"/>
        <v>0.71340658624639186</v>
      </c>
    </row>
    <row r="463" spans="1:11">
      <c r="A463" s="1">
        <v>462</v>
      </c>
      <c r="B463">
        <v>61953.412232000002</v>
      </c>
      <c r="C463" s="255">
        <v>154</v>
      </c>
      <c r="D463" s="256">
        <v>467.77214800000002</v>
      </c>
      <c r="E463" s="256">
        <v>0</v>
      </c>
      <c r="F463" s="1">
        <v>917478</v>
      </c>
      <c r="G463" s="256">
        <v>0</v>
      </c>
      <c r="H463" s="256">
        <v>10.786483</v>
      </c>
      <c r="I463" s="257">
        <v>1</v>
      </c>
      <c r="J463" s="258">
        <f t="shared" si="14"/>
        <v>0.53527047787520921</v>
      </c>
      <c r="K463" s="258">
        <f t="shared" si="15"/>
        <v>0.7190641691010824</v>
      </c>
    </row>
    <row r="464" spans="1:11">
      <c r="A464" s="1">
        <v>463</v>
      </c>
      <c r="B464">
        <v>63835.083007000001</v>
      </c>
      <c r="C464" s="255">
        <v>158</v>
      </c>
      <c r="D464" s="256">
        <v>474.31787099999991</v>
      </c>
      <c r="E464" s="256">
        <v>0</v>
      </c>
      <c r="F464" s="1">
        <v>929345</v>
      </c>
      <c r="G464" s="256">
        <v>0</v>
      </c>
      <c r="H464" s="256">
        <v>20.992739</v>
      </c>
      <c r="I464" s="257">
        <v>1</v>
      </c>
      <c r="J464" s="258">
        <f t="shared" si="14"/>
        <v>0.54276073203683295</v>
      </c>
      <c r="K464" s="258">
        <f t="shared" si="15"/>
        <v>0.72511341088856163</v>
      </c>
    </row>
    <row r="465" spans="1:11">
      <c r="A465" s="1">
        <v>464</v>
      </c>
      <c r="B465">
        <v>67016.326050000003</v>
      </c>
      <c r="C465" s="255">
        <v>175</v>
      </c>
      <c r="D465" s="256">
        <v>504.42876899999987</v>
      </c>
      <c r="E465" s="256">
        <v>0.31659900000000002</v>
      </c>
      <c r="F465" s="1">
        <v>858667</v>
      </c>
      <c r="G465" s="256">
        <v>0</v>
      </c>
      <c r="H465" s="256">
        <v>20.651229000000001</v>
      </c>
      <c r="I465" s="257">
        <v>1</v>
      </c>
      <c r="J465" s="258">
        <f t="shared" si="14"/>
        <v>0.57721655594730592</v>
      </c>
      <c r="K465" s="258">
        <f t="shared" si="15"/>
        <v>0.75210396302196436</v>
      </c>
    </row>
    <row r="466" spans="1:11">
      <c r="A466" s="1">
        <v>465</v>
      </c>
      <c r="B466">
        <v>69151.806028999999</v>
      </c>
      <c r="C466" s="255">
        <v>178</v>
      </c>
      <c r="D466" s="256">
        <v>566.88437499999986</v>
      </c>
      <c r="E466" s="256">
        <v>17.135514999999991</v>
      </c>
      <c r="F466" s="1">
        <v>821296</v>
      </c>
      <c r="G466" s="256">
        <v>0</v>
      </c>
      <c r="H466" s="256">
        <v>35.091785999999999</v>
      </c>
      <c r="I466" s="257">
        <v>1</v>
      </c>
      <c r="J466" s="258">
        <f t="shared" si="14"/>
        <v>0.64868434686333487</v>
      </c>
      <c r="K466" s="258">
        <f t="shared" si="15"/>
        <v>0.80404478152903491</v>
      </c>
    </row>
    <row r="467" spans="1:11">
      <c r="A467" s="1">
        <v>466</v>
      </c>
      <c r="B467">
        <v>73691.036315999998</v>
      </c>
      <c r="C467" s="255">
        <v>163</v>
      </c>
      <c r="D467" s="256">
        <v>658.8674910000002</v>
      </c>
      <c r="E467" s="256">
        <v>73.799684000000042</v>
      </c>
      <c r="F467" s="1">
        <v>765563</v>
      </c>
      <c r="G467" s="256">
        <v>0</v>
      </c>
      <c r="H467" s="256">
        <v>207.578011</v>
      </c>
      <c r="I467" s="257">
        <v>1</v>
      </c>
      <c r="J467" s="258">
        <f t="shared" si="14"/>
        <v>0.75394039228690934</v>
      </c>
      <c r="K467" s="258">
        <f t="shared" si="15"/>
        <v>0.87194284523225607</v>
      </c>
    </row>
    <row r="468" spans="1:11">
      <c r="A468" s="1">
        <v>467</v>
      </c>
      <c r="B468">
        <v>75617.497619000002</v>
      </c>
      <c r="C468" s="255">
        <v>155</v>
      </c>
      <c r="D468" s="256">
        <v>671.28657699999997</v>
      </c>
      <c r="E468" s="256">
        <v>151.18975900000021</v>
      </c>
      <c r="F468" s="1">
        <v>750389</v>
      </c>
      <c r="G468" s="256">
        <v>0</v>
      </c>
      <c r="H468" s="256">
        <v>174.11492000000001</v>
      </c>
      <c r="I468" s="257">
        <v>1</v>
      </c>
      <c r="J468" s="258">
        <f t="shared" si="14"/>
        <v>0.76815152077417703</v>
      </c>
      <c r="K468" s="258">
        <f t="shared" si="15"/>
        <v>0.88041970396933367</v>
      </c>
    </row>
    <row r="469" spans="1:11">
      <c r="A469" s="1">
        <v>468</v>
      </c>
      <c r="B469">
        <v>76367.031495000003</v>
      </c>
      <c r="C469" s="255">
        <v>142</v>
      </c>
      <c r="D469" s="256">
        <v>691.63342299999999</v>
      </c>
      <c r="E469" s="256">
        <v>289.70765999999998</v>
      </c>
      <c r="F469" s="1">
        <v>815521</v>
      </c>
      <c r="G469" s="256">
        <v>64.119383999999997</v>
      </c>
      <c r="H469" s="256">
        <v>131.9178</v>
      </c>
      <c r="I469" s="257">
        <v>1</v>
      </c>
      <c r="J469" s="258">
        <f t="shared" si="14"/>
        <v>0.79143436484310881</v>
      </c>
      <c r="K469" s="258">
        <f t="shared" si="15"/>
        <v>0.89398428496026849</v>
      </c>
    </row>
    <row r="470" spans="1:11">
      <c r="A470" s="1">
        <v>469</v>
      </c>
      <c r="B470">
        <v>73424.653502999994</v>
      </c>
      <c r="C470" s="255">
        <v>128</v>
      </c>
      <c r="D470" s="256">
        <v>651.19943499999999</v>
      </c>
      <c r="E470" s="256">
        <v>318.6901509999999</v>
      </c>
      <c r="F470" s="1">
        <v>781088</v>
      </c>
      <c r="G470" s="256">
        <v>164.09181599999999</v>
      </c>
      <c r="H470" s="256">
        <v>34.417000000000002</v>
      </c>
      <c r="I470" s="257">
        <v>1</v>
      </c>
      <c r="J470" s="258">
        <f t="shared" si="14"/>
        <v>0.74516585533116486</v>
      </c>
      <c r="K470" s="258">
        <f t="shared" si="15"/>
        <v>0.86663192880734186</v>
      </c>
    </row>
    <row r="471" spans="1:11">
      <c r="A471" s="1">
        <v>470</v>
      </c>
      <c r="B471">
        <v>71616.395814000003</v>
      </c>
      <c r="C471" s="255">
        <v>137</v>
      </c>
      <c r="D471" s="256">
        <v>591.84912100000008</v>
      </c>
      <c r="E471" s="256">
        <v>372.07212800000008</v>
      </c>
      <c r="F471" s="1">
        <v>784101</v>
      </c>
      <c r="G471" s="256">
        <v>171.35613599999999</v>
      </c>
      <c r="H471" s="256">
        <v>155.982832</v>
      </c>
      <c r="I471" s="257">
        <v>1</v>
      </c>
      <c r="J471" s="258">
        <f t="shared" si="14"/>
        <v>0.67725144214377753</v>
      </c>
      <c r="K471" s="258">
        <f t="shared" si="15"/>
        <v>0.82341772856859607</v>
      </c>
    </row>
    <row r="472" spans="1:11">
      <c r="A472" s="1">
        <v>471</v>
      </c>
      <c r="B472">
        <v>74213.980408000003</v>
      </c>
      <c r="C472" s="255">
        <v>146</v>
      </c>
      <c r="D472" s="256">
        <v>561.07539199999997</v>
      </c>
      <c r="E472" s="256">
        <v>325.44526900000011</v>
      </c>
      <c r="F472" s="1">
        <v>763732</v>
      </c>
      <c r="G472" s="256">
        <v>149.45532</v>
      </c>
      <c r="H472" s="256">
        <v>168.81261699999999</v>
      </c>
      <c r="I472" s="257">
        <v>1</v>
      </c>
      <c r="J472" s="258">
        <f t="shared" si="14"/>
        <v>0.64203714240776111</v>
      </c>
      <c r="K472" s="258">
        <f t="shared" si="15"/>
        <v>0.7994282298949712</v>
      </c>
    </row>
    <row r="473" spans="1:11">
      <c r="A473" s="1">
        <v>472</v>
      </c>
      <c r="B473">
        <v>73156.991638000007</v>
      </c>
      <c r="C473" s="255">
        <v>151</v>
      </c>
      <c r="D473" s="256">
        <v>573.86604799999998</v>
      </c>
      <c r="E473" s="256">
        <v>248.52825800000011</v>
      </c>
      <c r="F473" s="1">
        <v>789309</v>
      </c>
      <c r="G473" s="256">
        <v>98.855063999999999</v>
      </c>
      <c r="H473" s="256">
        <v>169.16734199999999</v>
      </c>
      <c r="I473" s="257">
        <v>1</v>
      </c>
      <c r="J473" s="258">
        <f t="shared" si="14"/>
        <v>0.65667345749990602</v>
      </c>
      <c r="K473" s="258">
        <f t="shared" si="15"/>
        <v>0.80953823781593637</v>
      </c>
    </row>
    <row r="474" spans="1:11">
      <c r="A474" s="1">
        <v>473</v>
      </c>
      <c r="B474">
        <v>73407.636108999999</v>
      </c>
      <c r="C474" s="255">
        <v>162</v>
      </c>
      <c r="D474" s="256">
        <v>571.11748399999999</v>
      </c>
      <c r="E474" s="256">
        <v>109.8662060000001</v>
      </c>
      <c r="F474" s="1">
        <v>795635</v>
      </c>
      <c r="G474" s="256">
        <v>2.016E-3</v>
      </c>
      <c r="H474" s="256">
        <v>91.099029000000002</v>
      </c>
      <c r="I474" s="257">
        <v>1</v>
      </c>
      <c r="J474" s="258">
        <f t="shared" si="14"/>
        <v>0.65352828271333319</v>
      </c>
      <c r="K474" s="258">
        <f t="shared" si="15"/>
        <v>0.80738267718230639</v>
      </c>
    </row>
    <row r="475" spans="1:11">
      <c r="A475" s="1">
        <v>474</v>
      </c>
      <c r="B475">
        <v>73602.713197000005</v>
      </c>
      <c r="C475" s="255">
        <v>187</v>
      </c>
      <c r="D475" s="256">
        <v>569.82774899999993</v>
      </c>
      <c r="E475" s="256">
        <v>12.283226999999989</v>
      </c>
      <c r="F475" s="1">
        <v>798162</v>
      </c>
      <c r="G475" s="256">
        <v>0</v>
      </c>
      <c r="H475" s="256">
        <v>24.982381</v>
      </c>
      <c r="I475" s="257">
        <v>1</v>
      </c>
      <c r="J475" s="258">
        <f t="shared" si="14"/>
        <v>0.65205244223686598</v>
      </c>
      <c r="K475" s="258">
        <f t="shared" si="15"/>
        <v>0.80636802371787097</v>
      </c>
    </row>
    <row r="476" spans="1:11">
      <c r="A476" s="1">
        <v>475</v>
      </c>
      <c r="B476">
        <v>72963.124328000005</v>
      </c>
      <c r="C476" s="255">
        <v>209</v>
      </c>
      <c r="D476" s="256">
        <v>553.90392400000007</v>
      </c>
      <c r="E476" s="256">
        <v>3.8557000000000001E-2</v>
      </c>
      <c r="F476" s="1">
        <v>799089</v>
      </c>
      <c r="G476" s="256">
        <v>0</v>
      </c>
      <c r="H476" s="256">
        <v>127.920241</v>
      </c>
      <c r="I476" s="257">
        <v>1</v>
      </c>
      <c r="J476" s="258">
        <f t="shared" si="14"/>
        <v>0.6338308498359625</v>
      </c>
      <c r="K476" s="258">
        <f t="shared" si="15"/>
        <v>0.79367057351345738</v>
      </c>
    </row>
    <row r="477" spans="1:11">
      <c r="A477" s="1">
        <v>476</v>
      </c>
      <c r="B477">
        <v>71014.329100999996</v>
      </c>
      <c r="C477" s="255">
        <v>213</v>
      </c>
      <c r="D477" s="256">
        <v>548.941733</v>
      </c>
      <c r="E477" s="256">
        <v>0</v>
      </c>
      <c r="F477" s="1">
        <v>792903</v>
      </c>
      <c r="G477" s="256">
        <v>0</v>
      </c>
      <c r="H477" s="256">
        <v>163.09753799999999</v>
      </c>
      <c r="I477" s="257">
        <v>1</v>
      </c>
      <c r="J477" s="258">
        <f t="shared" si="14"/>
        <v>0.62815262730981469</v>
      </c>
      <c r="K477" s="258">
        <f t="shared" si="15"/>
        <v>0.78964840364403255</v>
      </c>
    </row>
    <row r="478" spans="1:11">
      <c r="A478" s="1">
        <v>477</v>
      </c>
      <c r="B478">
        <v>69268.663023999994</v>
      </c>
      <c r="C478" s="255">
        <v>206</v>
      </c>
      <c r="D478" s="256">
        <v>565.63558499999999</v>
      </c>
      <c r="E478" s="256">
        <v>0</v>
      </c>
      <c r="F478" s="1">
        <v>823177</v>
      </c>
      <c r="G478" s="256">
        <v>0</v>
      </c>
      <c r="H478" s="256">
        <v>92.817672999999999</v>
      </c>
      <c r="I478" s="257">
        <v>1</v>
      </c>
      <c r="J478" s="258">
        <f t="shared" si="14"/>
        <v>0.64725535964611025</v>
      </c>
      <c r="K478" s="258">
        <f t="shared" si="15"/>
        <v>0.80305586922094219</v>
      </c>
    </row>
    <row r="479" spans="1:11">
      <c r="A479" s="1">
        <v>478</v>
      </c>
      <c r="B479">
        <v>67296.289122999995</v>
      </c>
      <c r="C479" s="255">
        <v>205</v>
      </c>
      <c r="D479" s="256">
        <v>511.276498</v>
      </c>
      <c r="E479" s="256">
        <v>0</v>
      </c>
      <c r="F479" s="1">
        <v>869883</v>
      </c>
      <c r="G479" s="256">
        <v>0</v>
      </c>
      <c r="H479" s="256">
        <v>53.289349000000001</v>
      </c>
      <c r="I479" s="257">
        <v>1</v>
      </c>
      <c r="J479" s="258">
        <f t="shared" si="14"/>
        <v>0.58505239480573656</v>
      </c>
      <c r="K479" s="258">
        <f t="shared" si="15"/>
        <v>0.75805707776664311</v>
      </c>
    </row>
    <row r="480" spans="1:11">
      <c r="A480" s="1">
        <v>479</v>
      </c>
      <c r="B480">
        <v>66525.886657999989</v>
      </c>
      <c r="C480" s="255">
        <v>201</v>
      </c>
      <c r="D480" s="256">
        <v>468.22899100000001</v>
      </c>
      <c r="E480" s="256">
        <v>0</v>
      </c>
      <c r="F480" s="1">
        <v>902867</v>
      </c>
      <c r="G480" s="256">
        <v>0</v>
      </c>
      <c r="H480" s="256">
        <v>47.823141999999997</v>
      </c>
      <c r="I480" s="257">
        <v>1</v>
      </c>
      <c r="J480" s="258">
        <f t="shared" si="14"/>
        <v>0.53579324215685675</v>
      </c>
      <c r="K480" s="258">
        <f t="shared" si="15"/>
        <v>0.71948853396946055</v>
      </c>
    </row>
    <row r="481" spans="1:11">
      <c r="A481" s="1">
        <v>480</v>
      </c>
      <c r="B481">
        <v>66806.012329000005</v>
      </c>
      <c r="C481" s="255">
        <v>195</v>
      </c>
      <c r="D481" s="256">
        <v>455.2256440000001</v>
      </c>
      <c r="E481" s="256">
        <v>0</v>
      </c>
      <c r="F481" s="1">
        <v>880974</v>
      </c>
      <c r="G481" s="256">
        <v>0</v>
      </c>
      <c r="H481" s="256">
        <v>187.905959</v>
      </c>
      <c r="I481" s="257">
        <v>1</v>
      </c>
      <c r="J481" s="258">
        <f t="shared" si="14"/>
        <v>0.5209135452949839</v>
      </c>
      <c r="K481" s="258">
        <f t="shared" si="15"/>
        <v>0.70728012562219444</v>
      </c>
    </row>
    <row r="482" spans="1:11">
      <c r="A482" s="1">
        <v>481</v>
      </c>
      <c r="B482">
        <v>65988.925476000004</v>
      </c>
      <c r="C482" s="255">
        <v>180</v>
      </c>
      <c r="D482" s="256">
        <v>406.37456600000002</v>
      </c>
      <c r="E482" s="256">
        <v>0</v>
      </c>
      <c r="F482" s="1">
        <v>890113</v>
      </c>
      <c r="G482" s="256">
        <v>35.754600000000003</v>
      </c>
      <c r="H482" s="256">
        <v>77.066235000000006</v>
      </c>
      <c r="I482" s="257">
        <v>1</v>
      </c>
      <c r="J482" s="258">
        <f t="shared" si="14"/>
        <v>0.46501338112834961</v>
      </c>
      <c r="K482" s="258">
        <f t="shared" si="15"/>
        <v>0.65888562802708273</v>
      </c>
    </row>
    <row r="483" spans="1:11">
      <c r="A483" s="1">
        <v>482</v>
      </c>
      <c r="B483">
        <v>62989.815093999998</v>
      </c>
      <c r="C483" s="255">
        <v>172</v>
      </c>
      <c r="D483" s="256">
        <v>368.16597599999989</v>
      </c>
      <c r="E483" s="256">
        <v>0</v>
      </c>
      <c r="F483" s="1">
        <v>795698</v>
      </c>
      <c r="G483" s="256">
        <v>122.62051200000001</v>
      </c>
      <c r="H483" s="256">
        <v>78.200595000000007</v>
      </c>
      <c r="I483" s="257">
        <v>1</v>
      </c>
      <c r="J483" s="258">
        <f t="shared" si="14"/>
        <v>0.42129138888130796</v>
      </c>
      <c r="K483" s="258">
        <f t="shared" si="15"/>
        <v>0.61799185255123357</v>
      </c>
    </row>
    <row r="484" spans="1:11">
      <c r="A484" s="1">
        <v>483</v>
      </c>
      <c r="B484">
        <v>60686.576844000003</v>
      </c>
      <c r="C484" s="255">
        <v>171</v>
      </c>
      <c r="D484" s="256">
        <v>332.38790699999998</v>
      </c>
      <c r="E484" s="256">
        <v>0</v>
      </c>
      <c r="F484" s="1">
        <v>645683</v>
      </c>
      <c r="G484" s="256">
        <v>109.67762399999999</v>
      </c>
      <c r="H484" s="256">
        <v>79.363788999999997</v>
      </c>
      <c r="I484" s="257">
        <v>1</v>
      </c>
      <c r="J484" s="258">
        <f t="shared" si="14"/>
        <v>0.38035063562576749</v>
      </c>
      <c r="K484" s="258">
        <f t="shared" si="15"/>
        <v>0.57699448023431676</v>
      </c>
    </row>
    <row r="485" spans="1:11">
      <c r="A485" s="1">
        <v>484</v>
      </c>
      <c r="B485">
        <v>60936.615019999997</v>
      </c>
      <c r="C485" s="255">
        <v>161</v>
      </c>
      <c r="D485" s="256">
        <v>278.19956300000013</v>
      </c>
      <c r="E485" s="256">
        <v>0</v>
      </c>
      <c r="F485" s="1">
        <v>510983</v>
      </c>
      <c r="G485" s="256">
        <v>0</v>
      </c>
      <c r="H485" s="256">
        <v>35.603065999999998</v>
      </c>
      <c r="I485" s="257">
        <v>1</v>
      </c>
      <c r="J485" s="258">
        <f t="shared" si="14"/>
        <v>0.31834305156553366</v>
      </c>
      <c r="K485" s="258">
        <f t="shared" si="15"/>
        <v>0.50927662359877635</v>
      </c>
    </row>
    <row r="486" spans="1:11">
      <c r="A486" s="1">
        <v>485</v>
      </c>
      <c r="B486">
        <v>61412.496489999998</v>
      </c>
      <c r="C486" s="255">
        <v>163</v>
      </c>
      <c r="D486" s="256">
        <v>289.47335099999998</v>
      </c>
      <c r="E486" s="256">
        <v>0</v>
      </c>
      <c r="F486" s="1">
        <v>564593</v>
      </c>
      <c r="G486" s="256">
        <v>0</v>
      </c>
      <c r="H486" s="256">
        <v>34.652524999999997</v>
      </c>
      <c r="I486" s="257">
        <v>1</v>
      </c>
      <c r="J486" s="258">
        <f t="shared" si="14"/>
        <v>0.33124361846765654</v>
      </c>
      <c r="K486" s="258">
        <f t="shared" si="15"/>
        <v>0.52396711024789333</v>
      </c>
    </row>
    <row r="487" spans="1:11">
      <c r="A487" s="1">
        <v>486</v>
      </c>
      <c r="B487">
        <v>61600.368803999998</v>
      </c>
      <c r="C487" s="255">
        <v>163</v>
      </c>
      <c r="D487" s="256">
        <v>254.08175199999999</v>
      </c>
      <c r="E487" s="256">
        <v>0</v>
      </c>
      <c r="F487" s="1">
        <v>939172</v>
      </c>
      <c r="G487" s="256">
        <v>0</v>
      </c>
      <c r="H487" s="256">
        <v>23.492570000000001</v>
      </c>
      <c r="I487" s="257">
        <v>1</v>
      </c>
      <c r="J487" s="258">
        <f t="shared" si="14"/>
        <v>0.29074510184905322</v>
      </c>
      <c r="K487" s="258">
        <f t="shared" si="15"/>
        <v>0.47670179915251143</v>
      </c>
    </row>
    <row r="488" spans="1:11">
      <c r="A488" s="1">
        <v>487</v>
      </c>
      <c r="B488">
        <v>62255.166198999999</v>
      </c>
      <c r="C488" s="255">
        <v>178</v>
      </c>
      <c r="D488" s="256">
        <v>213.51248699999999</v>
      </c>
      <c r="E488" s="256">
        <v>0</v>
      </c>
      <c r="F488" s="1">
        <v>1005678</v>
      </c>
      <c r="G488" s="256">
        <v>0</v>
      </c>
      <c r="H488" s="256">
        <v>33.092595000000003</v>
      </c>
      <c r="I488" s="257">
        <v>1</v>
      </c>
      <c r="J488" s="258">
        <f t="shared" si="14"/>
        <v>0.24432179521046299</v>
      </c>
      <c r="K488" s="258">
        <f t="shared" si="15"/>
        <v>0.41808935069776254</v>
      </c>
    </row>
    <row r="489" spans="1:11">
      <c r="A489" s="1">
        <v>488</v>
      </c>
      <c r="B489">
        <v>63083.074339999999</v>
      </c>
      <c r="C489" s="255">
        <v>174</v>
      </c>
      <c r="D489" s="256">
        <v>206.94162499999999</v>
      </c>
      <c r="E489" s="256">
        <v>2.001981000000002</v>
      </c>
      <c r="F489" s="1">
        <v>869531</v>
      </c>
      <c r="G489" s="256">
        <v>0</v>
      </c>
      <c r="H489" s="256">
        <v>34.369798000000003</v>
      </c>
      <c r="I489" s="257">
        <v>1</v>
      </c>
      <c r="J489" s="258">
        <f t="shared" si="14"/>
        <v>0.23680277455515017</v>
      </c>
      <c r="K489" s="258">
        <f t="shared" si="15"/>
        <v>0.40811069863512983</v>
      </c>
    </row>
    <row r="490" spans="1:11">
      <c r="A490" s="1">
        <v>489</v>
      </c>
      <c r="B490">
        <v>63718.088745000001</v>
      </c>
      <c r="C490" s="255">
        <v>180</v>
      </c>
      <c r="D490" s="256">
        <v>254.301772</v>
      </c>
      <c r="E490" s="256">
        <v>74.787954000000042</v>
      </c>
      <c r="F490" s="1">
        <v>854849</v>
      </c>
      <c r="G490" s="256">
        <v>0</v>
      </c>
      <c r="H490" s="256">
        <v>35.184196</v>
      </c>
      <c r="I490" s="257">
        <v>1</v>
      </c>
      <c r="J490" s="258">
        <f t="shared" si="14"/>
        <v>0.29099687017481957</v>
      </c>
      <c r="K490" s="258">
        <f t="shared" si="15"/>
        <v>0.47700629668927924</v>
      </c>
    </row>
    <row r="491" spans="1:11">
      <c r="A491" s="1">
        <v>490</v>
      </c>
      <c r="B491">
        <v>64924.184569999998</v>
      </c>
      <c r="C491" s="255">
        <v>167</v>
      </c>
      <c r="D491" s="256">
        <v>329.08076099999988</v>
      </c>
      <c r="E491" s="256">
        <v>256.27230400000019</v>
      </c>
      <c r="F491" s="1">
        <v>788612</v>
      </c>
      <c r="G491" s="256">
        <v>0</v>
      </c>
      <c r="H491" s="256">
        <v>306.84462500000001</v>
      </c>
      <c r="I491" s="257">
        <v>1</v>
      </c>
      <c r="J491" s="258">
        <f t="shared" si="14"/>
        <v>0.37656627687890354</v>
      </c>
      <c r="K491" s="258">
        <f t="shared" si="15"/>
        <v>0.57306302541277154</v>
      </c>
    </row>
    <row r="492" spans="1:11">
      <c r="A492" s="1">
        <v>491</v>
      </c>
      <c r="B492">
        <v>65572.596252000003</v>
      </c>
      <c r="C492" s="255">
        <v>146</v>
      </c>
      <c r="D492" s="256">
        <v>350.3618100000001</v>
      </c>
      <c r="E492" s="256">
        <v>412.19462999999979</v>
      </c>
      <c r="F492" s="1">
        <v>828578</v>
      </c>
      <c r="G492" s="256">
        <v>0</v>
      </c>
      <c r="H492" s="256">
        <v>453.90277300000002</v>
      </c>
      <c r="I492" s="257">
        <v>1</v>
      </c>
      <c r="J492" s="258">
        <f t="shared" si="14"/>
        <v>0.40091812706198854</v>
      </c>
      <c r="K492" s="258">
        <f t="shared" si="15"/>
        <v>0.59793460909214879</v>
      </c>
    </row>
    <row r="493" spans="1:11">
      <c r="A493" s="1">
        <v>492</v>
      </c>
      <c r="B493">
        <v>65881.243348000004</v>
      </c>
      <c r="C493" s="255">
        <v>132</v>
      </c>
      <c r="D493" s="256">
        <v>346.04128100000003</v>
      </c>
      <c r="E493" s="256">
        <v>527.40917399999967</v>
      </c>
      <c r="F493" s="1">
        <v>809092</v>
      </c>
      <c r="G493" s="256">
        <v>0</v>
      </c>
      <c r="H493" s="256">
        <v>347.07126599999998</v>
      </c>
      <c r="I493" s="257">
        <v>1</v>
      </c>
      <c r="J493" s="258">
        <f t="shared" si="14"/>
        <v>0.39597415672858649</v>
      </c>
      <c r="K493" s="258">
        <f t="shared" si="15"/>
        <v>0.59296583561837723</v>
      </c>
    </row>
    <row r="494" spans="1:11">
      <c r="A494" s="1">
        <v>493</v>
      </c>
      <c r="B494">
        <v>64091.925475999997</v>
      </c>
      <c r="C494" s="255">
        <v>130</v>
      </c>
      <c r="D494" s="256">
        <v>325.95161800000011</v>
      </c>
      <c r="E494" s="256">
        <v>514.01806600000009</v>
      </c>
      <c r="F494" s="1">
        <v>792443</v>
      </c>
      <c r="G494" s="256">
        <v>51.063263999999997</v>
      </c>
      <c r="H494" s="256">
        <v>79.838423000000006</v>
      </c>
      <c r="I494" s="257">
        <v>1</v>
      </c>
      <c r="J494" s="258">
        <f t="shared" si="14"/>
        <v>0.3729856065116936</v>
      </c>
      <c r="K494" s="258">
        <f t="shared" si="15"/>
        <v>0.56932017627796461</v>
      </c>
    </row>
    <row r="495" spans="1:11">
      <c r="A495" s="1">
        <v>494</v>
      </c>
      <c r="B495">
        <v>62526.404174000003</v>
      </c>
      <c r="C495" s="255">
        <v>119</v>
      </c>
      <c r="D495" s="256">
        <v>328.58140900000001</v>
      </c>
      <c r="E495" s="256">
        <v>466.16123600000032</v>
      </c>
      <c r="F495" s="1">
        <v>805464</v>
      </c>
      <c r="G495" s="256">
        <v>176.85040799999999</v>
      </c>
      <c r="H495" s="256">
        <v>80.331818999999996</v>
      </c>
      <c r="I495" s="257">
        <v>1</v>
      </c>
      <c r="J495" s="258">
        <f t="shared" si="14"/>
        <v>0.37599486965679618</v>
      </c>
      <c r="K495" s="258">
        <f t="shared" si="15"/>
        <v>0.57246724266318738</v>
      </c>
    </row>
    <row r="496" spans="1:11">
      <c r="A496" s="1">
        <v>495</v>
      </c>
      <c r="B496">
        <v>64030.67914</v>
      </c>
      <c r="C496" s="255">
        <v>105</v>
      </c>
      <c r="D496" s="256">
        <v>346.85011400000002</v>
      </c>
      <c r="E496" s="256">
        <v>418.00768500000032</v>
      </c>
      <c r="F496" s="1">
        <v>813306</v>
      </c>
      <c r="G496" s="256">
        <v>179.05003199999999</v>
      </c>
      <c r="H496" s="256">
        <v>79.083288999999994</v>
      </c>
      <c r="I496" s="257">
        <v>1</v>
      </c>
      <c r="J496" s="258">
        <f t="shared" si="14"/>
        <v>0.39689970227096721</v>
      </c>
      <c r="K496" s="258">
        <f t="shared" si="15"/>
        <v>0.59389910073024621</v>
      </c>
    </row>
    <row r="497" spans="1:11">
      <c r="A497" s="1">
        <v>496</v>
      </c>
      <c r="B497">
        <v>63089.913239000001</v>
      </c>
      <c r="C497" s="255">
        <v>116</v>
      </c>
      <c r="D497" s="256">
        <v>352.60417699999999</v>
      </c>
      <c r="E497" s="256">
        <v>323.45910800000041</v>
      </c>
      <c r="F497" s="1">
        <v>814278</v>
      </c>
      <c r="G497" s="256">
        <v>159.61444800000001</v>
      </c>
      <c r="H497" s="256">
        <v>79.884044000000003</v>
      </c>
      <c r="I497" s="257">
        <v>1</v>
      </c>
      <c r="J497" s="258">
        <f t="shared" si="14"/>
        <v>0.403484061910383</v>
      </c>
      <c r="K497" s="258">
        <f t="shared" si="15"/>
        <v>0.60049756422454803</v>
      </c>
    </row>
    <row r="498" spans="1:11">
      <c r="A498" s="1">
        <v>497</v>
      </c>
      <c r="B498">
        <v>62880.228820999997</v>
      </c>
      <c r="C498" s="255">
        <v>135</v>
      </c>
      <c r="D498" s="256">
        <v>353.89311399999991</v>
      </c>
      <c r="E498" s="256">
        <v>144.39118600000009</v>
      </c>
      <c r="F498" s="1">
        <v>827895</v>
      </c>
      <c r="G498" s="256">
        <v>113.41764000000001</v>
      </c>
      <c r="H498" s="256">
        <v>170.40025800000001</v>
      </c>
      <c r="I498" s="257">
        <v>1</v>
      </c>
      <c r="J498" s="258">
        <f t="shared" si="14"/>
        <v>0.40495898923748203</v>
      </c>
      <c r="K498" s="258">
        <f t="shared" si="15"/>
        <v>0.60196591175334069</v>
      </c>
    </row>
    <row r="499" spans="1:11">
      <c r="A499" s="1">
        <v>498</v>
      </c>
      <c r="B499">
        <v>62554.548522999998</v>
      </c>
      <c r="C499" s="255">
        <v>165</v>
      </c>
      <c r="D499" s="256">
        <v>341.91523999999998</v>
      </c>
      <c r="E499" s="256">
        <v>14.40729699999998</v>
      </c>
      <c r="F499" s="1">
        <v>809851</v>
      </c>
      <c r="G499" s="256">
        <v>43.692264000000002</v>
      </c>
      <c r="H499" s="256">
        <v>160.093557</v>
      </c>
      <c r="I499" s="257">
        <v>1</v>
      </c>
      <c r="J499" s="258">
        <f t="shared" si="14"/>
        <v>0.39125273851836267</v>
      </c>
      <c r="K499" s="258">
        <f t="shared" si="15"/>
        <v>0.58818280951788671</v>
      </c>
    </row>
    <row r="500" spans="1:11">
      <c r="A500" s="1">
        <v>499</v>
      </c>
      <c r="B500">
        <v>63083.857788000001</v>
      </c>
      <c r="C500" s="255">
        <v>187</v>
      </c>
      <c r="D500" s="256">
        <v>337.55213900000012</v>
      </c>
      <c r="E500" s="256">
        <v>3.3737999999999997E-2</v>
      </c>
      <c r="F500" s="1">
        <v>816749</v>
      </c>
      <c r="G500" s="256">
        <v>0</v>
      </c>
      <c r="H500" s="256">
        <v>86.321804</v>
      </c>
      <c r="I500" s="257">
        <v>1</v>
      </c>
      <c r="J500" s="258">
        <f t="shared" si="14"/>
        <v>0.38626005315376133</v>
      </c>
      <c r="K500" s="258">
        <f t="shared" si="15"/>
        <v>0.58308418400910977</v>
      </c>
    </row>
    <row r="501" spans="1:11">
      <c r="A501" s="1">
        <v>500</v>
      </c>
      <c r="B501">
        <v>63016.805664</v>
      </c>
      <c r="C501" s="255">
        <v>196</v>
      </c>
      <c r="D501" s="256">
        <v>360.94860199999999</v>
      </c>
      <c r="E501" s="256">
        <v>0</v>
      </c>
      <c r="F501" s="1">
        <v>813082</v>
      </c>
      <c r="G501" s="256">
        <v>0</v>
      </c>
      <c r="H501" s="256">
        <v>86.542634000000007</v>
      </c>
      <c r="I501" s="257">
        <v>1</v>
      </c>
      <c r="J501" s="258">
        <f t="shared" si="14"/>
        <v>0.41303256619059903</v>
      </c>
      <c r="K501" s="258">
        <f t="shared" si="15"/>
        <v>0.60994113754406309</v>
      </c>
    </row>
    <row r="502" spans="1:11">
      <c r="A502" s="1">
        <v>501</v>
      </c>
      <c r="B502">
        <v>62195.813721999999</v>
      </c>
      <c r="C502" s="255">
        <v>188</v>
      </c>
      <c r="D502" s="256">
        <v>408.99249099999997</v>
      </c>
      <c r="E502" s="256">
        <v>0</v>
      </c>
      <c r="F502" s="1">
        <v>881081</v>
      </c>
      <c r="G502" s="256">
        <v>0</v>
      </c>
      <c r="H502" s="256">
        <v>86.461786000000004</v>
      </c>
      <c r="I502" s="257">
        <v>1</v>
      </c>
      <c r="J502" s="258">
        <f t="shared" si="14"/>
        <v>0.46800906603986647</v>
      </c>
      <c r="K502" s="258">
        <f t="shared" si="15"/>
        <v>0.66158576075810194</v>
      </c>
    </row>
    <row r="503" spans="1:11">
      <c r="A503" s="1">
        <v>502</v>
      </c>
      <c r="B503">
        <v>61159.479980999997</v>
      </c>
      <c r="C503" s="255">
        <v>179</v>
      </c>
      <c r="D503" s="256">
        <v>400.55101100000002</v>
      </c>
      <c r="E503" s="256">
        <v>0</v>
      </c>
      <c r="F503" s="1">
        <v>868568</v>
      </c>
      <c r="G503" s="256">
        <v>0</v>
      </c>
      <c r="H503" s="256">
        <v>86.212688999999997</v>
      </c>
      <c r="I503" s="257">
        <v>1</v>
      </c>
      <c r="J503" s="258">
        <f t="shared" si="14"/>
        <v>0.45834950197028018</v>
      </c>
      <c r="K503" s="258">
        <f t="shared" si="15"/>
        <v>0.65283375166679025</v>
      </c>
    </row>
    <row r="504" spans="1:11">
      <c r="A504" s="1">
        <v>503</v>
      </c>
      <c r="B504">
        <v>61286.665403999999</v>
      </c>
      <c r="C504" s="255">
        <v>181</v>
      </c>
      <c r="D504" s="256">
        <v>476.25784399999992</v>
      </c>
      <c r="E504" s="256">
        <v>0</v>
      </c>
      <c r="F504" s="1">
        <v>913306</v>
      </c>
      <c r="G504" s="256">
        <v>0</v>
      </c>
      <c r="H504" s="256">
        <v>106.655008</v>
      </c>
      <c r="I504" s="257">
        <v>1</v>
      </c>
      <c r="J504" s="258">
        <f t="shared" si="14"/>
        <v>0.54498063820100895</v>
      </c>
      <c r="K504" s="258">
        <f t="shared" si="15"/>
        <v>0.72689346966574875</v>
      </c>
    </row>
    <row r="505" spans="1:11">
      <c r="A505" s="1">
        <v>504</v>
      </c>
      <c r="B505">
        <v>62633.990966999998</v>
      </c>
      <c r="C505" s="255">
        <v>171</v>
      </c>
      <c r="D505" s="256">
        <v>475.28153500000002</v>
      </c>
      <c r="E505" s="256">
        <v>0</v>
      </c>
      <c r="F505" s="1">
        <v>899656</v>
      </c>
      <c r="G505" s="256">
        <v>0</v>
      </c>
      <c r="H505" s="256">
        <v>227.931714</v>
      </c>
      <c r="I505" s="257">
        <v>1</v>
      </c>
      <c r="J505" s="258">
        <f t="shared" si="14"/>
        <v>0.54386345029826999</v>
      </c>
      <c r="K505" s="258">
        <f t="shared" si="15"/>
        <v>0.72599836421692421</v>
      </c>
    </row>
    <row r="506" spans="1:11">
      <c r="A506" s="1">
        <v>505</v>
      </c>
      <c r="B506">
        <v>62335.445312999997</v>
      </c>
      <c r="C506" s="255">
        <v>170</v>
      </c>
      <c r="D506" s="256">
        <v>533.36736900000005</v>
      </c>
      <c r="E506" s="256">
        <v>0</v>
      </c>
      <c r="F506" s="1">
        <v>901795</v>
      </c>
      <c r="G506" s="256">
        <v>0</v>
      </c>
      <c r="H506" s="256">
        <v>80.088628</v>
      </c>
      <c r="I506" s="257">
        <v>1</v>
      </c>
      <c r="J506" s="258">
        <f t="shared" si="14"/>
        <v>0.61033092224138374</v>
      </c>
      <c r="K506" s="258">
        <f t="shared" si="15"/>
        <v>0.7768167230798898</v>
      </c>
    </row>
    <row r="507" spans="1:11">
      <c r="A507" s="1">
        <v>506</v>
      </c>
      <c r="B507">
        <v>59246.477999000002</v>
      </c>
      <c r="C507" s="255">
        <v>162</v>
      </c>
      <c r="D507" s="256">
        <v>552.124368</v>
      </c>
      <c r="E507" s="256">
        <v>0</v>
      </c>
      <c r="F507" s="1">
        <v>795730</v>
      </c>
      <c r="G507" s="256">
        <v>76.811279999999996</v>
      </c>
      <c r="H507" s="256">
        <v>77.841035000000005</v>
      </c>
      <c r="I507" s="257">
        <v>1</v>
      </c>
      <c r="J507" s="258">
        <f t="shared" si="14"/>
        <v>0.63179450843641904</v>
      </c>
      <c r="K507" s="258">
        <f t="shared" si="15"/>
        <v>0.79223175370411481</v>
      </c>
    </row>
    <row r="508" spans="1:11">
      <c r="A508" s="1">
        <v>507</v>
      </c>
      <c r="B508">
        <v>57695.132720000001</v>
      </c>
      <c r="C508" s="255">
        <v>164</v>
      </c>
      <c r="D508" s="256">
        <v>598.42438199999992</v>
      </c>
      <c r="E508" s="256">
        <v>0</v>
      </c>
      <c r="F508" s="1">
        <v>670369</v>
      </c>
      <c r="G508" s="256">
        <v>126.614712</v>
      </c>
      <c r="H508" s="256">
        <v>77.732429999999994</v>
      </c>
      <c r="I508" s="257">
        <v>1</v>
      </c>
      <c r="J508" s="258">
        <f t="shared" si="14"/>
        <v>0.68477549656358916</v>
      </c>
      <c r="K508" s="258">
        <f t="shared" si="15"/>
        <v>0.82839768313662843</v>
      </c>
    </row>
    <row r="509" spans="1:11">
      <c r="A509" s="1">
        <v>508</v>
      </c>
      <c r="B509">
        <v>56795.166107999998</v>
      </c>
      <c r="C509" s="255">
        <v>163</v>
      </c>
      <c r="D509" s="256">
        <v>656.55350699999985</v>
      </c>
      <c r="E509" s="256">
        <v>0</v>
      </c>
      <c r="F509" s="1">
        <v>520373</v>
      </c>
      <c r="G509" s="256">
        <v>121.39596</v>
      </c>
      <c r="H509" s="256">
        <v>77.922347000000002</v>
      </c>
      <c r="I509" s="257">
        <v>1</v>
      </c>
      <c r="J509" s="258">
        <f t="shared" si="14"/>
        <v>0.75129250628777167</v>
      </c>
      <c r="K509" s="258">
        <f t="shared" si="15"/>
        <v>0.87034642986613775</v>
      </c>
    </row>
    <row r="510" spans="1:11">
      <c r="A510" s="1">
        <v>509</v>
      </c>
      <c r="B510">
        <v>56266.108640999999</v>
      </c>
      <c r="C510" s="255">
        <v>169</v>
      </c>
      <c r="D510" s="256">
        <v>704.26716800000008</v>
      </c>
      <c r="E510" s="256">
        <v>0</v>
      </c>
      <c r="F510" s="1">
        <v>584545</v>
      </c>
      <c r="G510" s="256">
        <v>85.825655999999995</v>
      </c>
      <c r="H510" s="256">
        <v>77.493689000000003</v>
      </c>
      <c r="I510" s="257">
        <v>1</v>
      </c>
      <c r="J510" s="258">
        <f t="shared" si="14"/>
        <v>0.80589112707749389</v>
      </c>
      <c r="K510" s="258">
        <f t="shared" si="15"/>
        <v>0.90221107306999582</v>
      </c>
    </row>
    <row r="511" spans="1:11">
      <c r="A511" s="1">
        <v>510</v>
      </c>
      <c r="B511">
        <v>56159.465790000002</v>
      </c>
      <c r="C511" s="255">
        <v>166</v>
      </c>
      <c r="D511" s="256">
        <v>751.61733300000003</v>
      </c>
      <c r="E511" s="256">
        <v>0</v>
      </c>
      <c r="F511" s="1">
        <v>957186</v>
      </c>
      <c r="G511" s="256">
        <v>11.6928</v>
      </c>
      <c r="H511" s="256">
        <v>67.280351999999993</v>
      </c>
      <c r="I511" s="257">
        <v>1</v>
      </c>
      <c r="J511" s="258">
        <f t="shared" si="14"/>
        <v>0.86007380031998026</v>
      </c>
      <c r="K511" s="258">
        <f t="shared" si="15"/>
        <v>0.93178329260254578</v>
      </c>
    </row>
    <row r="512" spans="1:11">
      <c r="A512" s="1">
        <v>511</v>
      </c>
      <c r="B512">
        <v>56458.424866000001</v>
      </c>
      <c r="C512" s="255">
        <v>169</v>
      </c>
      <c r="D512" s="256">
        <v>757.08191399999987</v>
      </c>
      <c r="E512" s="256">
        <v>0</v>
      </c>
      <c r="F512" s="1">
        <v>993295</v>
      </c>
      <c r="G512" s="256">
        <v>0</v>
      </c>
      <c r="H512" s="256">
        <v>77.834446999999997</v>
      </c>
      <c r="I512" s="257">
        <v>1</v>
      </c>
      <c r="J512" s="258">
        <f t="shared" si="14"/>
        <v>0.86632690644389965</v>
      </c>
      <c r="K512" s="258">
        <f t="shared" si="15"/>
        <v>0.93507371429493824</v>
      </c>
    </row>
    <row r="513" spans="1:11">
      <c r="A513" s="1">
        <v>512</v>
      </c>
      <c r="B513">
        <v>56980.112794000001</v>
      </c>
      <c r="C513" s="255">
        <v>175</v>
      </c>
      <c r="D513" s="256">
        <v>736.10426400000006</v>
      </c>
      <c r="E513" s="256">
        <v>1.219469000000001</v>
      </c>
      <c r="F513" s="1">
        <v>907065</v>
      </c>
      <c r="G513" s="256">
        <v>0</v>
      </c>
      <c r="H513" s="256">
        <v>78.012924999999996</v>
      </c>
      <c r="I513" s="257">
        <v>1</v>
      </c>
      <c r="J513" s="258">
        <f t="shared" si="14"/>
        <v>0.84232223496397474</v>
      </c>
      <c r="K513" s="258">
        <f t="shared" si="15"/>
        <v>0.9223072775765796</v>
      </c>
    </row>
    <row r="514" spans="1:11">
      <c r="A514" s="1">
        <v>513</v>
      </c>
      <c r="B514">
        <v>57351.976104000001</v>
      </c>
      <c r="C514" s="255">
        <v>182</v>
      </c>
      <c r="D514" s="256">
        <v>715.58584199999984</v>
      </c>
      <c r="E514" s="256">
        <v>61.447166000000031</v>
      </c>
      <c r="F514" s="1">
        <v>862328</v>
      </c>
      <c r="G514" s="256">
        <v>0</v>
      </c>
      <c r="H514" s="256">
        <v>86.822429</v>
      </c>
      <c r="I514" s="257">
        <v>1</v>
      </c>
      <c r="J514" s="258">
        <f t="shared" ref="J514:J577" si="16">D514/$L$1</f>
        <v>0.81884305691512416</v>
      </c>
      <c r="K514" s="258">
        <f t="shared" ref="K514:K577" si="17">J514/(1-$K$1*(1-J514))</f>
        <v>0.9094581155581607</v>
      </c>
    </row>
    <row r="515" spans="1:11">
      <c r="A515" s="1">
        <v>514</v>
      </c>
      <c r="B515">
        <v>57321.552033</v>
      </c>
      <c r="C515" s="255">
        <v>171</v>
      </c>
      <c r="D515" s="256">
        <v>739.52158899999995</v>
      </c>
      <c r="E515" s="256">
        <v>244.95848699999999</v>
      </c>
      <c r="F515" s="1">
        <v>844421</v>
      </c>
      <c r="G515" s="256">
        <v>0</v>
      </c>
      <c r="H515" s="256">
        <v>248.073913</v>
      </c>
      <c r="I515" s="257">
        <v>1</v>
      </c>
      <c r="J515" s="258">
        <f t="shared" si="16"/>
        <v>0.84623267125999135</v>
      </c>
      <c r="K515" s="258">
        <f t="shared" si="17"/>
        <v>0.92441207799887992</v>
      </c>
    </row>
    <row r="516" spans="1:11">
      <c r="A516" s="1">
        <v>515</v>
      </c>
      <c r="B516">
        <v>57526.124146000002</v>
      </c>
      <c r="C516" s="255">
        <v>151</v>
      </c>
      <c r="D516" s="256">
        <v>761.14276399999983</v>
      </c>
      <c r="E516" s="256">
        <v>397.40402000000051</v>
      </c>
      <c r="F516" s="1">
        <v>811626</v>
      </c>
      <c r="G516" s="256">
        <v>0</v>
      </c>
      <c r="H516" s="256">
        <v>237.58621500000001</v>
      </c>
      <c r="I516" s="257">
        <v>1</v>
      </c>
      <c r="J516" s="258">
        <f t="shared" si="16"/>
        <v>0.87097372675881823</v>
      </c>
      <c r="K516" s="258">
        <f t="shared" si="17"/>
        <v>0.93750312033140548</v>
      </c>
    </row>
    <row r="517" spans="1:11">
      <c r="A517" s="1">
        <v>516</v>
      </c>
      <c r="B517">
        <v>58115.067169000002</v>
      </c>
      <c r="C517" s="255">
        <v>137</v>
      </c>
      <c r="D517" s="256">
        <v>758.47171500000002</v>
      </c>
      <c r="E517" s="256">
        <v>540.06277399999988</v>
      </c>
      <c r="F517" s="1">
        <v>794451</v>
      </c>
      <c r="G517" s="256">
        <v>0</v>
      </c>
      <c r="H517" s="256">
        <v>159.899832</v>
      </c>
      <c r="I517" s="257">
        <v>1</v>
      </c>
      <c r="J517" s="258">
        <f t="shared" si="16"/>
        <v>0.86791725218937044</v>
      </c>
      <c r="K517" s="258">
        <f t="shared" si="17"/>
        <v>0.93590667081599144</v>
      </c>
    </row>
    <row r="518" spans="1:11">
      <c r="A518" s="1">
        <v>517</v>
      </c>
      <c r="B518">
        <v>56958.082641000001</v>
      </c>
      <c r="C518" s="255">
        <v>132</v>
      </c>
      <c r="D518" s="256">
        <v>740.12017500000002</v>
      </c>
      <c r="E518" s="256">
        <v>633.49010700000088</v>
      </c>
      <c r="F518" s="1">
        <v>772297</v>
      </c>
      <c r="G518" s="256">
        <v>22.437408000000001</v>
      </c>
      <c r="H518" s="256">
        <v>84.942528999999993</v>
      </c>
      <c r="I518" s="257">
        <v>1</v>
      </c>
      <c r="J518" s="258">
        <f t="shared" si="16"/>
        <v>0.84691763169562095</v>
      </c>
      <c r="K518" s="258">
        <f t="shared" si="17"/>
        <v>0.92477974187062839</v>
      </c>
    </row>
    <row r="519" spans="1:11">
      <c r="A519" s="1">
        <v>518</v>
      </c>
      <c r="B519">
        <v>57418.744171999999</v>
      </c>
      <c r="C519" s="255">
        <v>138</v>
      </c>
      <c r="D519" s="256">
        <v>711.57257800000025</v>
      </c>
      <c r="E519" s="256">
        <v>652.4714990000009</v>
      </c>
      <c r="F519" s="1">
        <v>802132</v>
      </c>
      <c r="G519" s="256">
        <v>79.008384000000007</v>
      </c>
      <c r="H519" s="256">
        <v>210.718378</v>
      </c>
      <c r="I519" s="257">
        <v>1</v>
      </c>
      <c r="J519" s="258">
        <f t="shared" si="16"/>
        <v>0.81425068913883836</v>
      </c>
      <c r="K519" s="258">
        <f t="shared" si="17"/>
        <v>0.90690168922459946</v>
      </c>
    </row>
    <row r="520" spans="1:11">
      <c r="A520" s="1">
        <v>519</v>
      </c>
      <c r="B520">
        <v>57894.461944000002</v>
      </c>
      <c r="C520" s="255">
        <v>136</v>
      </c>
      <c r="D520" s="256">
        <v>707.06927000000007</v>
      </c>
      <c r="E520" s="256">
        <v>597.25173199999995</v>
      </c>
      <c r="F520" s="1">
        <v>803229</v>
      </c>
      <c r="G520" s="256">
        <v>165.23690400000001</v>
      </c>
      <c r="H520" s="256">
        <v>221.022775</v>
      </c>
      <c r="I520" s="257">
        <v>1</v>
      </c>
      <c r="J520" s="258">
        <f t="shared" si="16"/>
        <v>0.80909756526114374</v>
      </c>
      <c r="K520" s="258">
        <f t="shared" si="17"/>
        <v>0.90401592821786769</v>
      </c>
    </row>
    <row r="521" spans="1:11">
      <c r="A521" s="1">
        <v>520</v>
      </c>
      <c r="B521">
        <v>57513.517853999998</v>
      </c>
      <c r="C521" s="255">
        <v>140</v>
      </c>
      <c r="D521" s="256">
        <v>685.21988799999986</v>
      </c>
      <c r="E521" s="256">
        <v>425.60302200000018</v>
      </c>
      <c r="F521" s="1">
        <v>773180</v>
      </c>
      <c r="G521" s="256">
        <v>205.62813600000001</v>
      </c>
      <c r="H521" s="256">
        <v>215.01114899999999</v>
      </c>
      <c r="I521" s="257">
        <v>1</v>
      </c>
      <c r="J521" s="258">
        <f t="shared" si="16"/>
        <v>0.78409537307329646</v>
      </c>
      <c r="K521" s="258">
        <f t="shared" si="17"/>
        <v>0.88975113596020017</v>
      </c>
    </row>
    <row r="522" spans="1:11">
      <c r="A522" s="1">
        <v>521</v>
      </c>
      <c r="B522">
        <v>57237.284758999987</v>
      </c>
      <c r="C522" s="255">
        <v>156</v>
      </c>
      <c r="D522" s="256">
        <v>691.69045900000003</v>
      </c>
      <c r="E522" s="256">
        <v>189.12596599999981</v>
      </c>
      <c r="F522" s="1">
        <v>798138</v>
      </c>
      <c r="G522" s="256">
        <v>185.67897600000001</v>
      </c>
      <c r="H522" s="256">
        <v>204.071382</v>
      </c>
      <c r="I522" s="257">
        <v>1</v>
      </c>
      <c r="J522" s="258">
        <f t="shared" si="16"/>
        <v>0.79149963099267895</v>
      </c>
      <c r="K522" s="258">
        <f t="shared" si="17"/>
        <v>0.8940217574766266</v>
      </c>
    </row>
    <row r="523" spans="1:11">
      <c r="A523" s="1">
        <v>522</v>
      </c>
      <c r="B523">
        <v>58456.320801000002</v>
      </c>
      <c r="C523" s="255">
        <v>189</v>
      </c>
      <c r="D523" s="256">
        <v>659.83518900000013</v>
      </c>
      <c r="E523" s="256">
        <v>18.097974000000011</v>
      </c>
      <c r="F523" s="1">
        <v>803525</v>
      </c>
      <c r="G523" s="256">
        <v>128.24784</v>
      </c>
      <c r="H523" s="256">
        <v>214.42793699999999</v>
      </c>
      <c r="I523" s="257">
        <v>1</v>
      </c>
      <c r="J523" s="258">
        <f t="shared" si="16"/>
        <v>0.75504772664427433</v>
      </c>
      <c r="K523" s="258">
        <f t="shared" si="17"/>
        <v>0.87260886560319995</v>
      </c>
    </row>
    <row r="524" spans="1:11">
      <c r="A524" s="1">
        <v>523</v>
      </c>
      <c r="B524">
        <v>60711.698059000002</v>
      </c>
      <c r="C524" s="255">
        <v>225</v>
      </c>
      <c r="D524" s="256">
        <v>644.01797000000022</v>
      </c>
      <c r="E524" s="256">
        <v>3.4229000000000002E-2</v>
      </c>
      <c r="F524" s="1">
        <v>786844</v>
      </c>
      <c r="G524" s="256">
        <v>58.365383999999999</v>
      </c>
      <c r="H524" s="256">
        <v>148.49676500000001</v>
      </c>
      <c r="I524" s="257">
        <v>1</v>
      </c>
      <c r="J524" s="258">
        <f t="shared" si="16"/>
        <v>0.73694812321772152</v>
      </c>
      <c r="K524" s="258">
        <f t="shared" si="17"/>
        <v>0.86160367883588362</v>
      </c>
    </row>
    <row r="525" spans="1:11">
      <c r="A525" s="1">
        <v>524</v>
      </c>
      <c r="B525">
        <v>61122.499327999998</v>
      </c>
      <c r="C525" s="255">
        <v>229</v>
      </c>
      <c r="D525" s="256">
        <v>671.92639900000017</v>
      </c>
      <c r="E525" s="256">
        <v>0</v>
      </c>
      <c r="F525" s="1">
        <v>817180</v>
      </c>
      <c r="G525" s="256">
        <v>3.9542160000000002</v>
      </c>
      <c r="H525" s="256">
        <v>75.608671999999999</v>
      </c>
      <c r="I525" s="257">
        <v>1</v>
      </c>
      <c r="J525" s="258">
        <f t="shared" si="16"/>
        <v>0.76888366745960812</v>
      </c>
      <c r="K525" s="258">
        <f t="shared" si="17"/>
        <v>0.88085231335429925</v>
      </c>
    </row>
    <row r="526" spans="1:11">
      <c r="A526" s="1">
        <v>525</v>
      </c>
      <c r="B526">
        <v>60006.747253000001</v>
      </c>
      <c r="C526" s="255">
        <v>228</v>
      </c>
      <c r="D526" s="256">
        <v>668.00846100000012</v>
      </c>
      <c r="E526" s="256">
        <v>0</v>
      </c>
      <c r="F526" s="1">
        <v>802502</v>
      </c>
      <c r="G526" s="256">
        <v>0</v>
      </c>
      <c r="H526" s="256">
        <v>74.900395000000003</v>
      </c>
      <c r="I526" s="257">
        <v>1</v>
      </c>
      <c r="J526" s="258">
        <f t="shared" si="16"/>
        <v>0.76440038098239471</v>
      </c>
      <c r="K526" s="258">
        <f t="shared" si="17"/>
        <v>0.87819695889883675</v>
      </c>
    </row>
    <row r="527" spans="1:11">
      <c r="A527" s="1">
        <v>526</v>
      </c>
      <c r="B527">
        <v>59007.097107000001</v>
      </c>
      <c r="C527" s="255">
        <v>221</v>
      </c>
      <c r="D527" s="256">
        <v>659.40459099999987</v>
      </c>
      <c r="E527" s="256">
        <v>0</v>
      </c>
      <c r="F527" s="1">
        <v>872343</v>
      </c>
      <c r="G527" s="256">
        <v>0</v>
      </c>
      <c r="H527" s="256">
        <v>74.203840999999997</v>
      </c>
      <c r="I527" s="257">
        <v>1</v>
      </c>
      <c r="J527" s="258">
        <f t="shared" si="16"/>
        <v>0.7545549944492993</v>
      </c>
      <c r="K527" s="258">
        <f t="shared" si="17"/>
        <v>0.87231262135388177</v>
      </c>
    </row>
    <row r="528" spans="1:11">
      <c r="A528" s="1">
        <v>527</v>
      </c>
      <c r="B528">
        <v>60016.574765999998</v>
      </c>
      <c r="C528" s="255">
        <v>207</v>
      </c>
      <c r="D528" s="256">
        <v>658.04047600000001</v>
      </c>
      <c r="E528" s="256">
        <v>0</v>
      </c>
      <c r="F528" s="1">
        <v>917743</v>
      </c>
      <c r="G528" s="256">
        <v>0</v>
      </c>
      <c r="H528" s="256">
        <v>89.987491000000006</v>
      </c>
      <c r="I528" s="257">
        <v>1</v>
      </c>
      <c r="J528" s="258">
        <f t="shared" si="16"/>
        <v>0.75299404112822499</v>
      </c>
      <c r="K528" s="258">
        <f t="shared" si="17"/>
        <v>0.87137290626384789</v>
      </c>
    </row>
    <row r="529" spans="1:11">
      <c r="A529" s="1">
        <v>528</v>
      </c>
      <c r="B529">
        <v>61438.685059000003</v>
      </c>
      <c r="C529" s="255">
        <v>203</v>
      </c>
      <c r="D529" s="256">
        <v>646.48928199999989</v>
      </c>
      <c r="E529" s="256">
        <v>0</v>
      </c>
      <c r="F529" s="1">
        <v>909533</v>
      </c>
      <c r="G529" s="256">
        <v>0</v>
      </c>
      <c r="H529" s="256">
        <v>207.672979</v>
      </c>
      <c r="I529" s="257">
        <v>1</v>
      </c>
      <c r="J529" s="258">
        <f t="shared" si="16"/>
        <v>0.73977603924665658</v>
      </c>
      <c r="K529" s="258">
        <f t="shared" si="17"/>
        <v>0.86334000478352524</v>
      </c>
    </row>
    <row r="530" spans="1:11">
      <c r="A530" s="1">
        <v>529</v>
      </c>
      <c r="B530">
        <v>60458.926879999999</v>
      </c>
      <c r="C530" s="255">
        <v>193</v>
      </c>
      <c r="D530" s="256">
        <v>634.93897700000014</v>
      </c>
      <c r="E530" s="256">
        <v>0</v>
      </c>
      <c r="F530" s="1">
        <v>870477</v>
      </c>
      <c r="G530" s="256">
        <v>0</v>
      </c>
      <c r="H530" s="256">
        <v>65.258567999999997</v>
      </c>
      <c r="I530" s="257">
        <v>1</v>
      </c>
      <c r="J530" s="258">
        <f t="shared" si="16"/>
        <v>0.72655905464552484</v>
      </c>
      <c r="K530" s="258">
        <f t="shared" si="17"/>
        <v>0.85517026591910117</v>
      </c>
    </row>
    <row r="531" spans="1:11">
      <c r="A531" s="1">
        <v>530</v>
      </c>
      <c r="B531">
        <v>57835.728882000003</v>
      </c>
      <c r="C531" s="255">
        <v>184</v>
      </c>
      <c r="D531" s="256">
        <v>627.41504800000007</v>
      </c>
      <c r="E531" s="256">
        <v>0</v>
      </c>
      <c r="F531" s="1">
        <v>756101</v>
      </c>
      <c r="G531" s="256">
        <v>27.755783999999998</v>
      </c>
      <c r="H531" s="256">
        <v>65.374003999999999</v>
      </c>
      <c r="I531" s="257">
        <v>1</v>
      </c>
      <c r="J531" s="258">
        <f t="shared" si="16"/>
        <v>0.71794944184889209</v>
      </c>
      <c r="K531" s="258">
        <f t="shared" si="17"/>
        <v>0.84977283875945819</v>
      </c>
    </row>
    <row r="532" spans="1:11">
      <c r="A532" s="1">
        <v>531</v>
      </c>
      <c r="B532">
        <v>57858.861236999997</v>
      </c>
      <c r="C532" s="255">
        <v>183</v>
      </c>
      <c r="D532" s="256">
        <v>590.44464100000005</v>
      </c>
      <c r="E532" s="256">
        <v>0</v>
      </c>
      <c r="F532" s="1">
        <v>659537</v>
      </c>
      <c r="G532" s="256">
        <v>124.10176800000001</v>
      </c>
      <c r="H532" s="256">
        <v>65.467545999999999</v>
      </c>
      <c r="I532" s="257">
        <v>1</v>
      </c>
      <c r="J532" s="258">
        <f t="shared" si="16"/>
        <v>0.6756442992559839</v>
      </c>
      <c r="K532" s="258">
        <f t="shared" si="17"/>
        <v>0.82234750492409547</v>
      </c>
    </row>
    <row r="533" spans="1:11">
      <c r="A533" s="1">
        <v>532</v>
      </c>
      <c r="B533">
        <v>57971.353424999987</v>
      </c>
      <c r="C533" s="255">
        <v>179</v>
      </c>
      <c r="D533" s="256">
        <v>545.08971300000007</v>
      </c>
      <c r="E533" s="256">
        <v>0</v>
      </c>
      <c r="F533" s="1">
        <v>553336</v>
      </c>
      <c r="G533" s="256">
        <v>149.17459199999999</v>
      </c>
      <c r="H533" s="256">
        <v>65.187306000000007</v>
      </c>
      <c r="I533" s="257">
        <v>1</v>
      </c>
      <c r="J533" s="258">
        <f t="shared" si="16"/>
        <v>0.6237447706321555</v>
      </c>
      <c r="K533" s="258">
        <f t="shared" si="17"/>
        <v>0.78650425753102204</v>
      </c>
    </row>
    <row r="534" spans="1:11">
      <c r="A534" s="1">
        <v>533</v>
      </c>
      <c r="B534">
        <v>58214.118590999999</v>
      </c>
      <c r="C534" s="255">
        <v>174</v>
      </c>
      <c r="D534" s="256">
        <v>502.398731</v>
      </c>
      <c r="E534" s="256">
        <v>0</v>
      </c>
      <c r="F534" s="1">
        <v>597323</v>
      </c>
      <c r="G534" s="256">
        <v>139.40304</v>
      </c>
      <c r="H534" s="256">
        <v>64.912324999999996</v>
      </c>
      <c r="I534" s="257">
        <v>1</v>
      </c>
      <c r="J534" s="258">
        <f t="shared" si="16"/>
        <v>0.57489358863296125</v>
      </c>
      <c r="K534" s="258">
        <f t="shared" si="17"/>
        <v>0.75032626742848219</v>
      </c>
    </row>
    <row r="535" spans="1:11">
      <c r="A535" s="1">
        <v>534</v>
      </c>
      <c r="B535">
        <v>59962.936066000002</v>
      </c>
      <c r="C535" s="255">
        <v>180</v>
      </c>
      <c r="D535" s="256">
        <v>499.84587099999999</v>
      </c>
      <c r="E535" s="256">
        <v>0</v>
      </c>
      <c r="F535" s="1">
        <v>953840</v>
      </c>
      <c r="G535" s="256">
        <v>96.053495999999996</v>
      </c>
      <c r="H535" s="256">
        <v>54.627487000000002</v>
      </c>
      <c r="I535" s="257">
        <v>1</v>
      </c>
      <c r="J535" s="258">
        <f t="shared" si="16"/>
        <v>0.57197235743527031</v>
      </c>
      <c r="K535" s="258">
        <f t="shared" si="17"/>
        <v>0.74808230556856592</v>
      </c>
    </row>
    <row r="536" spans="1:11">
      <c r="A536" s="1">
        <v>535</v>
      </c>
      <c r="B536">
        <v>62434.768098</v>
      </c>
      <c r="C536" s="255">
        <v>197</v>
      </c>
      <c r="D536" s="256">
        <v>474.53182699999991</v>
      </c>
      <c r="E536" s="256">
        <v>0</v>
      </c>
      <c r="F536" s="1">
        <v>1105178</v>
      </c>
      <c r="G536" s="256">
        <v>27.459095999999999</v>
      </c>
      <c r="H536" s="256">
        <v>65.100821999999994</v>
      </c>
      <c r="I536" s="257">
        <v>1</v>
      </c>
      <c r="J536" s="258">
        <f t="shared" si="16"/>
        <v>0.54300556134284006</v>
      </c>
      <c r="K536" s="258">
        <f t="shared" si="17"/>
        <v>0.72531001510602744</v>
      </c>
    </row>
    <row r="537" spans="1:11">
      <c r="A537" s="1">
        <v>536</v>
      </c>
      <c r="B537">
        <v>64997.692963000001</v>
      </c>
      <c r="C537" s="255">
        <v>206</v>
      </c>
      <c r="D537" s="256">
        <v>459.32188500000012</v>
      </c>
      <c r="E537" s="256">
        <v>1.5499900000000011</v>
      </c>
      <c r="F537" s="1">
        <v>1053924</v>
      </c>
      <c r="G537" s="256">
        <v>0</v>
      </c>
      <c r="H537" s="256">
        <v>65.082869000000002</v>
      </c>
      <c r="I537" s="257">
        <v>1</v>
      </c>
      <c r="J537" s="258">
        <f t="shared" si="16"/>
        <v>0.52560086344108703</v>
      </c>
      <c r="K537" s="258">
        <f t="shared" si="17"/>
        <v>0.7111551194982747</v>
      </c>
    </row>
    <row r="538" spans="1:11">
      <c r="A538" s="1">
        <v>537</v>
      </c>
      <c r="B538">
        <v>69632.228149999995</v>
      </c>
      <c r="C538" s="255">
        <v>199</v>
      </c>
      <c r="D538" s="256">
        <v>434.22507700000011</v>
      </c>
      <c r="E538" s="256">
        <v>72.943991999999994</v>
      </c>
      <c r="F538" s="1">
        <v>868464</v>
      </c>
      <c r="G538" s="256">
        <v>0</v>
      </c>
      <c r="H538" s="256">
        <v>79.861751999999996</v>
      </c>
      <c r="I538" s="257">
        <v>1</v>
      </c>
      <c r="J538" s="258">
        <f t="shared" si="16"/>
        <v>0.49688264995031206</v>
      </c>
      <c r="K538" s="258">
        <f t="shared" si="17"/>
        <v>0.68698000881496524</v>
      </c>
    </row>
    <row r="539" spans="1:11">
      <c r="A539" s="1">
        <v>538</v>
      </c>
      <c r="B539">
        <v>76754.534667999993</v>
      </c>
      <c r="C539" s="255">
        <v>181</v>
      </c>
      <c r="D539" s="256">
        <v>441.68036400000011</v>
      </c>
      <c r="E539" s="256">
        <v>294.21978500000017</v>
      </c>
      <c r="F539" s="1">
        <v>804832</v>
      </c>
      <c r="G539" s="256">
        <v>0</v>
      </c>
      <c r="H539" s="256">
        <v>472.14304900000002</v>
      </c>
      <c r="I539" s="257">
        <v>1</v>
      </c>
      <c r="J539" s="258">
        <f t="shared" si="16"/>
        <v>0.50541371588112682</v>
      </c>
      <c r="K539" s="258">
        <f t="shared" si="17"/>
        <v>0.69427102557077314</v>
      </c>
    </row>
    <row r="540" spans="1:11">
      <c r="A540" s="1">
        <v>539</v>
      </c>
      <c r="B540">
        <v>78636.575989000004</v>
      </c>
      <c r="C540" s="255">
        <v>152</v>
      </c>
      <c r="D540" s="256">
        <v>414.60468400000002</v>
      </c>
      <c r="E540" s="256">
        <v>522.44423100000074</v>
      </c>
      <c r="F540" s="1">
        <v>794030</v>
      </c>
      <c r="G540" s="256">
        <v>0</v>
      </c>
      <c r="H540" s="256">
        <v>392.50677899999999</v>
      </c>
      <c r="I540" s="257">
        <v>1</v>
      </c>
      <c r="J540" s="258">
        <f t="shared" si="16"/>
        <v>0.47443108419952379</v>
      </c>
      <c r="K540" s="258">
        <f t="shared" si="17"/>
        <v>0.66733201384785479</v>
      </c>
    </row>
    <row r="541" spans="1:11">
      <c r="A541" s="1">
        <v>540</v>
      </c>
      <c r="B541">
        <v>79118.929747999995</v>
      </c>
      <c r="C541" s="255">
        <v>138</v>
      </c>
      <c r="D541" s="256">
        <v>430.49191500000012</v>
      </c>
      <c r="E541" s="256">
        <v>705.41813700000102</v>
      </c>
      <c r="F541" s="1">
        <v>792802</v>
      </c>
      <c r="G541" s="256">
        <v>0</v>
      </c>
      <c r="H541" s="256">
        <v>154.723489</v>
      </c>
      <c r="I541" s="257">
        <v>1</v>
      </c>
      <c r="J541" s="258">
        <f t="shared" si="16"/>
        <v>0.49261080217940639</v>
      </c>
      <c r="K541" s="258">
        <f t="shared" si="17"/>
        <v>0.68329344401995085</v>
      </c>
    </row>
    <row r="542" spans="1:11">
      <c r="A542" s="1">
        <v>541</v>
      </c>
      <c r="B542">
        <v>74957.365722000002</v>
      </c>
      <c r="C542" s="255">
        <v>128</v>
      </c>
      <c r="D542" s="256">
        <v>416.404788</v>
      </c>
      <c r="E542" s="256">
        <v>771.77628600000071</v>
      </c>
      <c r="F542" s="1">
        <v>786619</v>
      </c>
      <c r="G542" s="256">
        <v>0</v>
      </c>
      <c r="H542" s="256">
        <v>64.661799000000002</v>
      </c>
      <c r="I542" s="257">
        <v>1</v>
      </c>
      <c r="J542" s="258">
        <f t="shared" si="16"/>
        <v>0.47649093862314601</v>
      </c>
      <c r="K542" s="258">
        <f t="shared" si="17"/>
        <v>0.6691630426139441</v>
      </c>
    </row>
    <row r="543" spans="1:11">
      <c r="A543" s="1">
        <v>542</v>
      </c>
      <c r="B543">
        <v>72900.006378000005</v>
      </c>
      <c r="C543" s="255">
        <v>125</v>
      </c>
      <c r="D543" s="256">
        <v>414.89245599999998</v>
      </c>
      <c r="E543" s="256">
        <v>770.13765999999919</v>
      </c>
      <c r="F543" s="1">
        <v>791802</v>
      </c>
      <c r="G543" s="256">
        <v>57.027096</v>
      </c>
      <c r="H543" s="256">
        <v>64.650058999999999</v>
      </c>
      <c r="I543" s="257">
        <v>1</v>
      </c>
      <c r="J543" s="258">
        <f t="shared" si="16"/>
        <v>0.47476038096637424</v>
      </c>
      <c r="K543" s="258">
        <f t="shared" si="17"/>
        <v>0.66762512139740127</v>
      </c>
    </row>
    <row r="544" spans="1:11">
      <c r="A544" s="1">
        <v>543</v>
      </c>
      <c r="B544">
        <v>75264.959625000003</v>
      </c>
      <c r="C544" s="255">
        <v>130</v>
      </c>
      <c r="D544" s="256">
        <v>414.89182599999992</v>
      </c>
      <c r="E544" s="256">
        <v>708.01973500000088</v>
      </c>
      <c r="F544" s="1">
        <v>783643</v>
      </c>
      <c r="G544" s="256">
        <v>157.58232000000001</v>
      </c>
      <c r="H544" s="256">
        <v>64.646129000000002</v>
      </c>
      <c r="I544" s="257">
        <v>1</v>
      </c>
      <c r="J544" s="258">
        <f t="shared" si="16"/>
        <v>0.47475966005897835</v>
      </c>
      <c r="K544" s="258">
        <f t="shared" si="17"/>
        <v>0.66762447987971008</v>
      </c>
    </row>
    <row r="545" spans="1:11">
      <c r="A545" s="1">
        <v>544</v>
      </c>
      <c r="B545">
        <v>74712.02536</v>
      </c>
      <c r="C545" s="255">
        <v>135</v>
      </c>
      <c r="D545" s="256">
        <v>479.73311400000011</v>
      </c>
      <c r="E545" s="256">
        <v>534.91444799999942</v>
      </c>
      <c r="F545" s="1">
        <v>784422</v>
      </c>
      <c r="G545" s="256">
        <v>205.59554399999999</v>
      </c>
      <c r="H545" s="256">
        <v>64.322976999999995</v>
      </c>
      <c r="I545" s="257">
        <v>1</v>
      </c>
      <c r="J545" s="258">
        <f t="shared" si="16"/>
        <v>0.5489573808129814</v>
      </c>
      <c r="K545" s="258">
        <f t="shared" si="17"/>
        <v>0.73006781568748802</v>
      </c>
    </row>
    <row r="546" spans="1:11">
      <c r="A546" s="1">
        <v>545</v>
      </c>
      <c r="B546">
        <v>75056.883453000002</v>
      </c>
      <c r="C546" s="255">
        <v>149</v>
      </c>
      <c r="D546" s="256">
        <v>517.27250100000003</v>
      </c>
      <c r="E546" s="256">
        <v>226.70456400000009</v>
      </c>
      <c r="F546" s="1">
        <v>776570</v>
      </c>
      <c r="G546" s="256">
        <v>215.50838400000001</v>
      </c>
      <c r="H546" s="256">
        <v>54.489623999999999</v>
      </c>
      <c r="I546" s="257">
        <v>1</v>
      </c>
      <c r="J546" s="258">
        <f t="shared" si="16"/>
        <v>0.5919136057711043</v>
      </c>
      <c r="K546" s="258">
        <f t="shared" si="17"/>
        <v>0.76321540916041763</v>
      </c>
    </row>
    <row r="547" spans="1:11">
      <c r="A547" s="1">
        <v>546</v>
      </c>
      <c r="B547">
        <v>75890.832579999988</v>
      </c>
      <c r="C547" s="255">
        <v>171</v>
      </c>
      <c r="D547" s="256">
        <v>519.2247460000001</v>
      </c>
      <c r="E547" s="256">
        <v>21.904479999999982</v>
      </c>
      <c r="F547" s="1">
        <v>768242</v>
      </c>
      <c r="G547" s="256">
        <v>184.818984</v>
      </c>
      <c r="H547" s="256">
        <v>63.859710999999997</v>
      </c>
      <c r="I547" s="257">
        <v>1</v>
      </c>
      <c r="J547" s="258">
        <f t="shared" si="16"/>
        <v>0.59414755475363223</v>
      </c>
      <c r="K547" s="258">
        <f t="shared" si="17"/>
        <v>0.76488410003465479</v>
      </c>
    </row>
    <row r="548" spans="1:11">
      <c r="A548" s="1">
        <v>547</v>
      </c>
      <c r="B548">
        <v>76070.626952999999</v>
      </c>
      <c r="C548" s="255">
        <v>210</v>
      </c>
      <c r="D548" s="256">
        <v>540.50381600000003</v>
      </c>
      <c r="E548" s="256">
        <v>2.9961999999999999E-2</v>
      </c>
      <c r="F548" s="1">
        <v>744502</v>
      </c>
      <c r="G548" s="256">
        <v>117.93852</v>
      </c>
      <c r="H548" s="256">
        <v>74.934618999999998</v>
      </c>
      <c r="I548" s="257">
        <v>1</v>
      </c>
      <c r="J548" s="258">
        <f t="shared" si="16"/>
        <v>0.61849714037205605</v>
      </c>
      <c r="K548" s="258">
        <f t="shared" si="17"/>
        <v>0.78273594008354852</v>
      </c>
    </row>
    <row r="549" spans="1:11">
      <c r="A549" s="1">
        <v>548</v>
      </c>
      <c r="B549">
        <v>74059.002380999998</v>
      </c>
      <c r="C549" s="255">
        <v>224</v>
      </c>
      <c r="D549" s="256">
        <v>540.79294000000004</v>
      </c>
      <c r="E549" s="256">
        <v>0</v>
      </c>
      <c r="F549" s="1">
        <v>774410</v>
      </c>
      <c r="G549" s="256">
        <v>41.447952000000001</v>
      </c>
      <c r="H549" s="256">
        <v>74.802491000000003</v>
      </c>
      <c r="I549" s="257">
        <v>1</v>
      </c>
      <c r="J549" s="258">
        <f t="shared" si="16"/>
        <v>0.61882798422906393</v>
      </c>
      <c r="K549" s="258">
        <f t="shared" si="17"/>
        <v>0.78297433157361229</v>
      </c>
    </row>
    <row r="550" spans="1:11">
      <c r="A550" s="1">
        <v>549</v>
      </c>
      <c r="B550">
        <v>71303.058716</v>
      </c>
      <c r="C550" s="255">
        <v>232</v>
      </c>
      <c r="D550" s="256">
        <v>521.32558599999993</v>
      </c>
      <c r="E550" s="256">
        <v>0</v>
      </c>
      <c r="F550" s="1">
        <v>801412</v>
      </c>
      <c r="G550" s="256">
        <v>0.26712000000000002</v>
      </c>
      <c r="H550" s="256">
        <v>74.305797999999996</v>
      </c>
      <c r="I550" s="257">
        <v>1</v>
      </c>
      <c r="J550" s="258">
        <f t="shared" si="16"/>
        <v>0.59655154061629478</v>
      </c>
      <c r="K550" s="258">
        <f t="shared" si="17"/>
        <v>0.76667391633314919</v>
      </c>
    </row>
    <row r="551" spans="1:11">
      <c r="A551" s="1">
        <v>550</v>
      </c>
      <c r="B551">
        <v>69429.687621999998</v>
      </c>
      <c r="C551" s="255">
        <v>227</v>
      </c>
      <c r="D551" s="256">
        <v>457.84802300000013</v>
      </c>
      <c r="E551" s="256">
        <v>0</v>
      </c>
      <c r="F551" s="1">
        <v>919737</v>
      </c>
      <c r="G551" s="256">
        <v>0</v>
      </c>
      <c r="H551" s="256">
        <v>78.138206999999994</v>
      </c>
      <c r="I551" s="257">
        <v>1</v>
      </c>
      <c r="J551" s="258">
        <f t="shared" si="16"/>
        <v>0.52391432690735973</v>
      </c>
      <c r="K551" s="258">
        <f t="shared" si="17"/>
        <v>0.70976398148035191</v>
      </c>
    </row>
    <row r="552" spans="1:11">
      <c r="A552" s="1">
        <v>551</v>
      </c>
      <c r="B552">
        <v>67868.872009999992</v>
      </c>
      <c r="C552" s="255">
        <v>222</v>
      </c>
      <c r="D552" s="256">
        <v>429.91100399999988</v>
      </c>
      <c r="E552" s="256">
        <v>0</v>
      </c>
      <c r="F552" s="1">
        <v>1020511</v>
      </c>
      <c r="G552" s="256">
        <v>0</v>
      </c>
      <c r="H552" s="256">
        <v>178.470471</v>
      </c>
      <c r="I552" s="257">
        <v>1</v>
      </c>
      <c r="J552" s="258">
        <f t="shared" si="16"/>
        <v>0.49194606720127104</v>
      </c>
      <c r="K552" s="258">
        <f t="shared" si="17"/>
        <v>0.68271762237154443</v>
      </c>
    </row>
    <row r="553" spans="1:11">
      <c r="A553" s="1">
        <v>552</v>
      </c>
      <c r="B553">
        <v>68295.190612999999</v>
      </c>
      <c r="C553" s="255">
        <v>202</v>
      </c>
      <c r="D553" s="256">
        <v>438.61567600000001</v>
      </c>
      <c r="E553" s="256">
        <v>0</v>
      </c>
      <c r="F553" s="1">
        <v>991808</v>
      </c>
      <c r="G553" s="256">
        <v>0</v>
      </c>
      <c r="H553" s="256">
        <v>220.285822</v>
      </c>
      <c r="I553" s="257">
        <v>1</v>
      </c>
      <c r="J553" s="258">
        <f t="shared" si="16"/>
        <v>0.50190680120629572</v>
      </c>
      <c r="K553" s="258">
        <f t="shared" si="17"/>
        <v>0.69128527204338075</v>
      </c>
    </row>
    <row r="554" spans="1:11">
      <c r="A554" s="1">
        <v>553</v>
      </c>
      <c r="B554">
        <v>67578.403138000009</v>
      </c>
      <c r="C554" s="255">
        <v>200</v>
      </c>
      <c r="D554" s="256">
        <v>435.20811800000001</v>
      </c>
      <c r="E554" s="256">
        <v>0</v>
      </c>
      <c r="F554" s="1">
        <v>932613</v>
      </c>
      <c r="G554" s="256">
        <v>0</v>
      </c>
      <c r="H554" s="256">
        <v>65.541601</v>
      </c>
      <c r="I554" s="257">
        <v>1</v>
      </c>
      <c r="J554" s="258">
        <f t="shared" si="16"/>
        <v>0.49800754126350943</v>
      </c>
      <c r="K554" s="258">
        <f t="shared" si="17"/>
        <v>0.68794679910216683</v>
      </c>
    </row>
    <row r="555" spans="1:11">
      <c r="A555" s="1">
        <v>554</v>
      </c>
      <c r="B555">
        <v>65012.908142</v>
      </c>
      <c r="C555" s="255">
        <v>190</v>
      </c>
      <c r="D555" s="256">
        <v>464.32537700000012</v>
      </c>
      <c r="E555" s="256">
        <v>0</v>
      </c>
      <c r="F555" s="1">
        <v>801283</v>
      </c>
      <c r="G555" s="256">
        <v>6.9827519999999996</v>
      </c>
      <c r="H555" s="256">
        <v>65.580945</v>
      </c>
      <c r="I555" s="257">
        <v>1</v>
      </c>
      <c r="J555" s="258">
        <f t="shared" si="16"/>
        <v>0.53132634659637057</v>
      </c>
      <c r="K555" s="258">
        <f t="shared" si="17"/>
        <v>0.71585184003779323</v>
      </c>
    </row>
    <row r="556" spans="1:11">
      <c r="A556" s="1">
        <v>555</v>
      </c>
      <c r="B556">
        <v>64830.711089999997</v>
      </c>
      <c r="C556" s="255">
        <v>183</v>
      </c>
      <c r="D556" s="256">
        <v>502.94327600000008</v>
      </c>
      <c r="E556" s="256">
        <v>0</v>
      </c>
      <c r="F556" s="1">
        <v>633491</v>
      </c>
      <c r="G556" s="256">
        <v>90.132167999999993</v>
      </c>
      <c r="H556" s="256">
        <v>65.534737000000007</v>
      </c>
      <c r="I556" s="257">
        <v>1</v>
      </c>
      <c r="J556" s="258">
        <f t="shared" si="16"/>
        <v>0.57551671008989458</v>
      </c>
      <c r="K556" s="258">
        <f t="shared" si="17"/>
        <v>0.75080370476021618</v>
      </c>
    </row>
    <row r="557" spans="1:11">
      <c r="A557" s="1">
        <v>556</v>
      </c>
      <c r="B557">
        <v>64090.009338000003</v>
      </c>
      <c r="C557" s="255">
        <v>175</v>
      </c>
      <c r="D557" s="256">
        <v>534.82909799999993</v>
      </c>
      <c r="E557" s="256">
        <v>0</v>
      </c>
      <c r="F557" s="1">
        <v>498591</v>
      </c>
      <c r="G557" s="256">
        <v>139.010256</v>
      </c>
      <c r="H557" s="256">
        <v>65.535566000000003</v>
      </c>
      <c r="I557" s="257">
        <v>1</v>
      </c>
      <c r="J557" s="258">
        <f t="shared" si="16"/>
        <v>0.61200357501410507</v>
      </c>
      <c r="K557" s="258">
        <f t="shared" si="17"/>
        <v>0.77803463666090122</v>
      </c>
    </row>
    <row r="558" spans="1:11">
      <c r="A558" s="1">
        <v>557</v>
      </c>
      <c r="B558">
        <v>63849.631651999996</v>
      </c>
      <c r="C558" s="255">
        <v>173</v>
      </c>
      <c r="D558" s="256">
        <v>499.30971700000009</v>
      </c>
      <c r="E558" s="256">
        <v>0</v>
      </c>
      <c r="F558" s="1">
        <v>556355</v>
      </c>
      <c r="G558" s="256">
        <v>159.66820799999999</v>
      </c>
      <c r="H558" s="256">
        <v>65.236091999999999</v>
      </c>
      <c r="I558" s="257">
        <v>1</v>
      </c>
      <c r="J558" s="258">
        <f t="shared" si="16"/>
        <v>0.57135883777827134</v>
      </c>
      <c r="K558" s="258">
        <f t="shared" si="17"/>
        <v>0.74760982778742491</v>
      </c>
    </row>
    <row r="559" spans="1:11">
      <c r="A559" s="1">
        <v>558</v>
      </c>
      <c r="B559">
        <v>65004.250916999998</v>
      </c>
      <c r="C559" s="255">
        <v>178</v>
      </c>
      <c r="D559" s="256">
        <v>477.90020399999997</v>
      </c>
      <c r="E559" s="256">
        <v>0</v>
      </c>
      <c r="F559" s="1">
        <v>919099</v>
      </c>
      <c r="G559" s="256">
        <v>136.960824</v>
      </c>
      <c r="H559" s="256">
        <v>55.186793000000002</v>
      </c>
      <c r="I559" s="257">
        <v>1</v>
      </c>
      <c r="J559" s="258">
        <f t="shared" si="16"/>
        <v>0.54685998656709234</v>
      </c>
      <c r="K559" s="258">
        <f t="shared" si="17"/>
        <v>0.72839592253391328</v>
      </c>
    </row>
    <row r="560" spans="1:11">
      <c r="A560" s="1">
        <v>559</v>
      </c>
      <c r="B560">
        <v>66815.626951999991</v>
      </c>
      <c r="C560" s="255">
        <v>193</v>
      </c>
      <c r="D560" s="256">
        <v>461.50980099999998</v>
      </c>
      <c r="E560" s="256">
        <v>0</v>
      </c>
      <c r="F560" s="1">
        <v>1099238</v>
      </c>
      <c r="G560" s="256">
        <v>80.854535999999996</v>
      </c>
      <c r="H560" s="256">
        <v>65.575650999999993</v>
      </c>
      <c r="I560" s="257">
        <v>1</v>
      </c>
      <c r="J560" s="258">
        <f t="shared" si="16"/>
        <v>0.52810449014882921</v>
      </c>
      <c r="K560" s="258">
        <f t="shared" si="17"/>
        <v>0.71321380611779805</v>
      </c>
    </row>
    <row r="561" spans="1:11">
      <c r="A561" s="1">
        <v>560</v>
      </c>
      <c r="B561">
        <v>69264.320099999997</v>
      </c>
      <c r="C561" s="255">
        <v>208</v>
      </c>
      <c r="D561" s="256">
        <v>425.71004599999992</v>
      </c>
      <c r="E561" s="256">
        <v>2.177002000000003</v>
      </c>
      <c r="F561" s="1">
        <v>1207389</v>
      </c>
      <c r="G561" s="256">
        <v>13.949376000000001</v>
      </c>
      <c r="H561" s="256">
        <v>65.305978999999994</v>
      </c>
      <c r="I561" s="257">
        <v>1</v>
      </c>
      <c r="J561" s="258">
        <f t="shared" si="16"/>
        <v>0.48713892165870731</v>
      </c>
      <c r="K561" s="258">
        <f t="shared" si="17"/>
        <v>0.67853601283985421</v>
      </c>
    </row>
    <row r="562" spans="1:11">
      <c r="A562" s="1">
        <v>561</v>
      </c>
      <c r="B562">
        <v>71781.312439000001</v>
      </c>
      <c r="C562" s="255">
        <v>194</v>
      </c>
      <c r="D562" s="256">
        <v>406.23052200000001</v>
      </c>
      <c r="E562" s="256">
        <v>110.68441899999991</v>
      </c>
      <c r="F562" s="1">
        <v>1100452</v>
      </c>
      <c r="G562" s="256">
        <v>0</v>
      </c>
      <c r="H562" s="256">
        <v>65.354273000000006</v>
      </c>
      <c r="I562" s="257">
        <v>1</v>
      </c>
      <c r="J562" s="258">
        <f t="shared" si="16"/>
        <v>0.46484855194592667</v>
      </c>
      <c r="K562" s="258">
        <f t="shared" si="17"/>
        <v>0.65873669480799601</v>
      </c>
    </row>
    <row r="563" spans="1:11">
      <c r="A563" s="1">
        <v>562</v>
      </c>
      <c r="B563">
        <v>76647.781982</v>
      </c>
      <c r="C563" s="255">
        <v>180</v>
      </c>
      <c r="D563" s="256">
        <v>410.48928100000001</v>
      </c>
      <c r="E563" s="256">
        <v>450.44865099999981</v>
      </c>
      <c r="F563" s="1">
        <v>970148</v>
      </c>
      <c r="G563" s="256">
        <v>0</v>
      </c>
      <c r="H563" s="256">
        <v>109.166358</v>
      </c>
      <c r="I563" s="257">
        <v>1</v>
      </c>
      <c r="J563" s="258">
        <f t="shared" si="16"/>
        <v>0.4697218390256126</v>
      </c>
      <c r="K563" s="258">
        <f t="shared" si="17"/>
        <v>0.66312390879541028</v>
      </c>
    </row>
    <row r="564" spans="1:11">
      <c r="A564" s="1">
        <v>563</v>
      </c>
      <c r="B564">
        <v>78272.172668000014</v>
      </c>
      <c r="C564" s="255">
        <v>149</v>
      </c>
      <c r="D564" s="256">
        <v>370.54515800000001</v>
      </c>
      <c r="E564" s="256">
        <v>763.72610300000088</v>
      </c>
      <c r="F564" s="1">
        <v>895293</v>
      </c>
      <c r="G564" s="256">
        <v>0</v>
      </c>
      <c r="H564" s="256">
        <v>95.734741999999997</v>
      </c>
      <c r="I564" s="257">
        <v>1</v>
      </c>
      <c r="J564" s="258">
        <f t="shared" si="16"/>
        <v>0.42401388078583274</v>
      </c>
      <c r="K564" s="258">
        <f t="shared" si="17"/>
        <v>0.62062228145067067</v>
      </c>
    </row>
    <row r="565" spans="1:11">
      <c r="A565" s="1">
        <v>564</v>
      </c>
      <c r="B565">
        <v>77526.133422999992</v>
      </c>
      <c r="C565" s="255">
        <v>128</v>
      </c>
      <c r="D565" s="256">
        <v>343.00769100000002</v>
      </c>
      <c r="E565" s="256">
        <v>937.37890000000016</v>
      </c>
      <c r="F565" s="1">
        <v>939043</v>
      </c>
      <c r="G565" s="256">
        <v>0</v>
      </c>
      <c r="H565" s="256">
        <v>106.036343</v>
      </c>
      <c r="I565" s="257">
        <v>1</v>
      </c>
      <c r="J565" s="258">
        <f t="shared" si="16"/>
        <v>0.39250282741597114</v>
      </c>
      <c r="K565" s="258">
        <f t="shared" si="17"/>
        <v>0.58945284140471288</v>
      </c>
    </row>
    <row r="566" spans="1:11">
      <c r="A566" s="1">
        <v>565</v>
      </c>
      <c r="B566">
        <v>73157.33093299999</v>
      </c>
      <c r="C566" s="255">
        <v>122</v>
      </c>
      <c r="D566" s="256">
        <v>278.81810300000001</v>
      </c>
      <c r="E566" s="256">
        <v>994.61828000000139</v>
      </c>
      <c r="F566" s="1">
        <v>840057</v>
      </c>
      <c r="G566" s="256">
        <v>0</v>
      </c>
      <c r="H566" s="256">
        <v>69.731886000000003</v>
      </c>
      <c r="I566" s="257">
        <v>1</v>
      </c>
      <c r="J566" s="258">
        <f t="shared" si="16"/>
        <v>0.3190508453125544</v>
      </c>
      <c r="K566" s="258">
        <f t="shared" si="17"/>
        <v>0.51009126333073951</v>
      </c>
    </row>
    <row r="567" spans="1:11">
      <c r="A567" s="1">
        <v>566</v>
      </c>
      <c r="B567">
        <v>71582.412414999999</v>
      </c>
      <c r="C567" s="255">
        <v>120</v>
      </c>
      <c r="D567" s="256">
        <v>231.49255099999999</v>
      </c>
      <c r="E567" s="256">
        <v>987.9942339999991</v>
      </c>
      <c r="F567" s="1">
        <v>785205</v>
      </c>
      <c r="G567" s="256">
        <v>18.137111999999998</v>
      </c>
      <c r="H567" s="256">
        <v>64.619359000000003</v>
      </c>
      <c r="I567" s="257">
        <v>1</v>
      </c>
      <c r="J567" s="258">
        <f t="shared" si="16"/>
        <v>0.26489633666329626</v>
      </c>
      <c r="K567" s="258">
        <f t="shared" si="17"/>
        <v>0.44468600984113693</v>
      </c>
    </row>
    <row r="568" spans="1:11">
      <c r="A568" s="1">
        <v>567</v>
      </c>
      <c r="B568">
        <v>73379.728210000001</v>
      </c>
      <c r="C568" s="255">
        <v>117</v>
      </c>
      <c r="D568" s="256">
        <v>240.22088199999999</v>
      </c>
      <c r="E568" s="256">
        <v>874.68516300000033</v>
      </c>
      <c r="F568" s="1">
        <v>794186</v>
      </c>
      <c r="G568" s="256">
        <v>98.737799999999993</v>
      </c>
      <c r="H568" s="256">
        <v>114.834372</v>
      </c>
      <c r="I568" s="257">
        <v>1</v>
      </c>
      <c r="J568" s="258">
        <f t="shared" si="16"/>
        <v>0.27488414360177821</v>
      </c>
      <c r="K568" s="258">
        <f t="shared" si="17"/>
        <v>0.45723622313488599</v>
      </c>
    </row>
    <row r="569" spans="1:11">
      <c r="A569" s="1">
        <v>568</v>
      </c>
      <c r="B569">
        <v>72732.118010999999</v>
      </c>
      <c r="C569" s="255">
        <v>116</v>
      </c>
      <c r="D569" s="256">
        <v>233.732505</v>
      </c>
      <c r="E569" s="256">
        <v>649.56847000000062</v>
      </c>
      <c r="F569" s="1">
        <v>783938</v>
      </c>
      <c r="G569" s="256">
        <v>166.21953600000001</v>
      </c>
      <c r="H569" s="256">
        <v>130.689448</v>
      </c>
      <c r="I569" s="257">
        <v>1</v>
      </c>
      <c r="J569" s="258">
        <f t="shared" si="16"/>
        <v>0.26745951032193505</v>
      </c>
      <c r="K569" s="258">
        <f t="shared" si="17"/>
        <v>0.44792880116066208</v>
      </c>
    </row>
    <row r="570" spans="1:11">
      <c r="A570" s="1">
        <v>569</v>
      </c>
      <c r="B570">
        <v>73353.613830999995</v>
      </c>
      <c r="C570" s="255">
        <v>139</v>
      </c>
      <c r="D570" s="256">
        <v>230.003117</v>
      </c>
      <c r="E570" s="256">
        <v>295.08284299999991</v>
      </c>
      <c r="F570" s="1">
        <v>828040</v>
      </c>
      <c r="G570" s="256">
        <v>207.64430400000001</v>
      </c>
      <c r="H570" s="256">
        <v>128.422427</v>
      </c>
      <c r="I570" s="257">
        <v>1</v>
      </c>
      <c r="J570" s="258">
        <f t="shared" si="16"/>
        <v>0.26319198112961967</v>
      </c>
      <c r="K570" s="258">
        <f t="shared" si="17"/>
        <v>0.44252124019079253</v>
      </c>
    </row>
    <row r="571" spans="1:11">
      <c r="A571" s="1">
        <v>570</v>
      </c>
      <c r="B571">
        <v>74391.710326</v>
      </c>
      <c r="C571" s="255">
        <v>156</v>
      </c>
      <c r="D571" s="256">
        <v>264.02959499999997</v>
      </c>
      <c r="E571" s="256">
        <v>31.684816000000009</v>
      </c>
      <c r="F571" s="1">
        <v>817346</v>
      </c>
      <c r="G571" s="256">
        <v>202.16515200000001</v>
      </c>
      <c r="H571" s="256">
        <v>128.892708</v>
      </c>
      <c r="I571" s="257">
        <v>1</v>
      </c>
      <c r="J571" s="258">
        <f t="shared" si="16"/>
        <v>0.30212839326391006</v>
      </c>
      <c r="K571" s="258">
        <f t="shared" si="17"/>
        <v>0.49033236131985264</v>
      </c>
    </row>
    <row r="572" spans="1:11">
      <c r="A572" s="1">
        <v>571</v>
      </c>
      <c r="B572">
        <v>74442.23907499999</v>
      </c>
      <c r="C572" s="255">
        <v>187</v>
      </c>
      <c r="D572" s="256">
        <v>305.11180899999999</v>
      </c>
      <c r="E572" s="256">
        <v>3.881699999999999E-2</v>
      </c>
      <c r="F572" s="1">
        <v>839222</v>
      </c>
      <c r="G572" s="256">
        <v>155.24409600000001</v>
      </c>
      <c r="H572" s="256">
        <v>312.71577500000001</v>
      </c>
      <c r="I572" s="257">
        <v>1</v>
      </c>
      <c r="J572" s="258">
        <f t="shared" si="16"/>
        <v>0.34913866613708594</v>
      </c>
      <c r="K572" s="258">
        <f t="shared" si="17"/>
        <v>0.54380744904436995</v>
      </c>
    </row>
    <row r="573" spans="1:11">
      <c r="A573" s="1">
        <v>572</v>
      </c>
      <c r="B573">
        <v>73304.678832999998</v>
      </c>
      <c r="C573" s="255">
        <v>209</v>
      </c>
      <c r="D573" s="256">
        <v>335.89093100000002</v>
      </c>
      <c r="E573" s="256">
        <v>0</v>
      </c>
      <c r="F573" s="1">
        <v>952494</v>
      </c>
      <c r="G573" s="256">
        <v>81.299567999999994</v>
      </c>
      <c r="H573" s="256">
        <v>222.69768400000001</v>
      </c>
      <c r="I573" s="257">
        <v>1</v>
      </c>
      <c r="J573" s="258">
        <f t="shared" si="16"/>
        <v>0.38435913706927016</v>
      </c>
      <c r="K573" s="258">
        <f t="shared" si="17"/>
        <v>0.58113180396877617</v>
      </c>
    </row>
    <row r="574" spans="1:11">
      <c r="A574" s="1">
        <v>573</v>
      </c>
      <c r="B574">
        <v>71176.923767</v>
      </c>
      <c r="C574" s="255">
        <v>224</v>
      </c>
      <c r="D574" s="256">
        <v>349.70222999999999</v>
      </c>
      <c r="E574" s="256">
        <v>0</v>
      </c>
      <c r="F574" s="1">
        <v>989637</v>
      </c>
      <c r="G574" s="256">
        <v>12.24804</v>
      </c>
      <c r="H574" s="256">
        <v>73.631101999999998</v>
      </c>
      <c r="I574" s="257">
        <v>1</v>
      </c>
      <c r="J574" s="258">
        <f t="shared" si="16"/>
        <v>0.40016337134746705</v>
      </c>
      <c r="K574" s="258">
        <f t="shared" si="17"/>
        <v>0.5971786750907635</v>
      </c>
    </row>
    <row r="575" spans="1:11">
      <c r="A575" s="1">
        <v>574</v>
      </c>
      <c r="B575">
        <v>68747.364929000003</v>
      </c>
      <c r="C575" s="255">
        <v>233</v>
      </c>
      <c r="D575" s="256">
        <v>343.626757</v>
      </c>
      <c r="E575" s="256">
        <v>0</v>
      </c>
      <c r="F575" s="1">
        <v>1046843</v>
      </c>
      <c r="G575" s="256">
        <v>0</v>
      </c>
      <c r="H575" s="256">
        <v>71.996729000000002</v>
      </c>
      <c r="I575" s="257">
        <v>1</v>
      </c>
      <c r="J575" s="258">
        <f t="shared" si="16"/>
        <v>0.39321122306345263</v>
      </c>
      <c r="K575" s="258">
        <f t="shared" si="17"/>
        <v>0.59017137472086001</v>
      </c>
    </row>
    <row r="576" spans="1:11">
      <c r="A576" s="1">
        <v>575</v>
      </c>
      <c r="B576">
        <v>67773.801452</v>
      </c>
      <c r="C576" s="255">
        <v>218</v>
      </c>
      <c r="D576" s="256">
        <v>348.69189699999993</v>
      </c>
      <c r="E576" s="256">
        <v>0</v>
      </c>
      <c r="F576" s="1">
        <v>1140372</v>
      </c>
      <c r="G576" s="256">
        <v>0</v>
      </c>
      <c r="H576" s="256">
        <v>194.15523400000001</v>
      </c>
      <c r="I576" s="257">
        <v>1</v>
      </c>
      <c r="J576" s="258">
        <f t="shared" si="16"/>
        <v>0.39900724986816272</v>
      </c>
      <c r="K576" s="258">
        <f t="shared" si="17"/>
        <v>0.59601893089236457</v>
      </c>
    </row>
    <row r="577" spans="1:11">
      <c r="A577" s="1">
        <v>576</v>
      </c>
      <c r="B577">
        <v>67673.31457599999</v>
      </c>
      <c r="C577" s="255">
        <v>208</v>
      </c>
      <c r="D577" s="256">
        <v>338.53161599999999</v>
      </c>
      <c r="E577" s="256">
        <v>0</v>
      </c>
      <c r="F577" s="1">
        <v>1073738</v>
      </c>
      <c r="G577" s="256">
        <v>0</v>
      </c>
      <c r="H577" s="256">
        <v>268.65744899999999</v>
      </c>
      <c r="I577" s="257">
        <v>1</v>
      </c>
      <c r="J577" s="258">
        <f t="shared" si="16"/>
        <v>0.38738086619083362</v>
      </c>
      <c r="K577" s="258">
        <f t="shared" si="17"/>
        <v>0.58423245572354021</v>
      </c>
    </row>
    <row r="578" spans="1:11">
      <c r="A578" s="1">
        <v>577</v>
      </c>
      <c r="B578">
        <v>66403.182862000001</v>
      </c>
      <c r="C578" s="255">
        <v>194</v>
      </c>
      <c r="D578" s="256">
        <v>352.43816900000002</v>
      </c>
      <c r="E578" s="256">
        <v>0</v>
      </c>
      <c r="F578" s="1">
        <v>973076</v>
      </c>
      <c r="G578" s="256">
        <v>0</v>
      </c>
      <c r="H578" s="256">
        <v>63.191409</v>
      </c>
      <c r="I578" s="257">
        <v>1</v>
      </c>
      <c r="J578" s="258">
        <f t="shared" ref="J578:J641" si="18">D578/$L$1</f>
        <v>0.40329409937868671</v>
      </c>
      <c r="K578" s="258">
        <f t="shared" ref="K578:K641" si="19">J578/(1-$K$1*(1-J578))</f>
        <v>0.60030819136802016</v>
      </c>
    </row>
    <row r="579" spans="1:11">
      <c r="A579" s="1">
        <v>578</v>
      </c>
      <c r="B579">
        <v>63638.423279000002</v>
      </c>
      <c r="C579" s="255">
        <v>190</v>
      </c>
      <c r="D579" s="256">
        <v>346.67240500000008</v>
      </c>
      <c r="E579" s="256">
        <v>0</v>
      </c>
      <c r="F579" s="1">
        <v>771038</v>
      </c>
      <c r="G579" s="256">
        <v>0</v>
      </c>
      <c r="H579" s="256">
        <v>64.338701999999998</v>
      </c>
      <c r="I579" s="257">
        <v>1</v>
      </c>
      <c r="J579" s="258">
        <f t="shared" si="18"/>
        <v>0.39669635031476502</v>
      </c>
      <c r="K579" s="258">
        <f t="shared" si="19"/>
        <v>0.59369417459691509</v>
      </c>
    </row>
    <row r="580" spans="1:11">
      <c r="A580" s="1">
        <v>579</v>
      </c>
      <c r="B580">
        <v>61541.428100999998</v>
      </c>
      <c r="C580" s="255">
        <v>181</v>
      </c>
      <c r="D580" s="256">
        <v>354.44152500000013</v>
      </c>
      <c r="E580" s="256">
        <v>0</v>
      </c>
      <c r="F580" s="1">
        <v>611788</v>
      </c>
      <c r="G580" s="256">
        <v>56.078063999999998</v>
      </c>
      <c r="H580" s="256">
        <v>64.281388000000007</v>
      </c>
      <c r="I580" s="257">
        <v>1</v>
      </c>
      <c r="J580" s="258">
        <f t="shared" si="18"/>
        <v>0.40558653454837157</v>
      </c>
      <c r="K580" s="258">
        <f t="shared" si="19"/>
        <v>0.60258958418890074</v>
      </c>
    </row>
    <row r="581" spans="1:11">
      <c r="A581" s="1">
        <v>580</v>
      </c>
      <c r="B581">
        <v>61213.006561000002</v>
      </c>
      <c r="C581" s="255">
        <v>176</v>
      </c>
      <c r="D581" s="256">
        <v>349.09672400000011</v>
      </c>
      <c r="E581" s="256">
        <v>0</v>
      </c>
      <c r="F581" s="1">
        <v>509273</v>
      </c>
      <c r="G581" s="256">
        <v>135.41388000000001</v>
      </c>
      <c r="H581" s="256">
        <v>64.573474000000004</v>
      </c>
      <c r="I581" s="257">
        <v>1</v>
      </c>
      <c r="J581" s="258">
        <f t="shared" si="18"/>
        <v>0.399470492373458</v>
      </c>
      <c r="K581" s="258">
        <f t="shared" si="19"/>
        <v>0.59648388939725061</v>
      </c>
    </row>
    <row r="582" spans="1:11">
      <c r="A582" s="1">
        <v>581</v>
      </c>
      <c r="B582">
        <v>61621.890991</v>
      </c>
      <c r="C582" s="255">
        <v>169</v>
      </c>
      <c r="D582" s="256">
        <v>330.58186599999999</v>
      </c>
      <c r="E582" s="256">
        <v>0</v>
      </c>
      <c r="F582" s="1">
        <v>538076</v>
      </c>
      <c r="G582" s="256">
        <v>183.888768</v>
      </c>
      <c r="H582" s="256">
        <v>64.454539999999994</v>
      </c>
      <c r="I582" s="257">
        <v>1</v>
      </c>
      <c r="J582" s="258">
        <f t="shared" si="18"/>
        <v>0.37828398750816256</v>
      </c>
      <c r="K582" s="258">
        <f t="shared" si="19"/>
        <v>0.57485058488572804</v>
      </c>
    </row>
    <row r="583" spans="1:11">
      <c r="A583" s="1">
        <v>582</v>
      </c>
      <c r="B583">
        <v>62417.226807999999</v>
      </c>
      <c r="C583" s="255">
        <v>172</v>
      </c>
      <c r="D583" s="256">
        <v>332.37187699999998</v>
      </c>
      <c r="E583" s="256">
        <v>0</v>
      </c>
      <c r="F583" s="1">
        <v>936780</v>
      </c>
      <c r="G583" s="256">
        <v>189.972048</v>
      </c>
      <c r="H583" s="256">
        <v>54.198210000000003</v>
      </c>
      <c r="I583" s="257">
        <v>1</v>
      </c>
      <c r="J583" s="258">
        <f t="shared" si="18"/>
        <v>0.38033229253758444</v>
      </c>
      <c r="K583" s="258">
        <f t="shared" si="19"/>
        <v>0.57697548403845378</v>
      </c>
    </row>
    <row r="584" spans="1:11">
      <c r="A584" s="1">
        <v>583</v>
      </c>
      <c r="B584">
        <v>64618.460571000003</v>
      </c>
      <c r="C584" s="255">
        <v>187</v>
      </c>
      <c r="D584" s="256">
        <v>343.64575400000001</v>
      </c>
      <c r="E584" s="256">
        <v>0</v>
      </c>
      <c r="F584" s="1">
        <v>946268</v>
      </c>
      <c r="G584" s="256">
        <v>151.265016</v>
      </c>
      <c r="H584" s="256">
        <v>64.614132999999995</v>
      </c>
      <c r="I584" s="257">
        <v>1</v>
      </c>
      <c r="J584" s="258">
        <f t="shared" si="18"/>
        <v>0.39323296128218088</v>
      </c>
      <c r="K584" s="258">
        <f t="shared" si="19"/>
        <v>0.59019341074029186</v>
      </c>
    </row>
    <row r="585" spans="1:11">
      <c r="A585" s="1">
        <v>584</v>
      </c>
      <c r="B585">
        <v>67482.205260999996</v>
      </c>
      <c r="C585" s="255">
        <v>202</v>
      </c>
      <c r="D585" s="256">
        <v>342.31264700000003</v>
      </c>
      <c r="E585" s="256">
        <v>3.4597970000000049</v>
      </c>
      <c r="F585" s="1">
        <v>875994</v>
      </c>
      <c r="G585" s="256">
        <v>80.777760000000001</v>
      </c>
      <c r="H585" s="256">
        <v>64.338127999999998</v>
      </c>
      <c r="I585" s="257">
        <v>1</v>
      </c>
      <c r="J585" s="258">
        <f t="shared" si="18"/>
        <v>0.39170749033655122</v>
      </c>
      <c r="K585" s="258">
        <f t="shared" si="19"/>
        <v>0.58864511981488821</v>
      </c>
    </row>
    <row r="586" spans="1:11">
      <c r="A586" s="1">
        <v>585</v>
      </c>
      <c r="B586">
        <v>70827.24987900001</v>
      </c>
      <c r="C586" s="255">
        <v>197</v>
      </c>
      <c r="D586" s="256">
        <v>313.17437000000001</v>
      </c>
      <c r="E586" s="256">
        <v>141.94634500000029</v>
      </c>
      <c r="F586" s="1">
        <v>827203</v>
      </c>
      <c r="G586" s="256">
        <v>11.735472</v>
      </c>
      <c r="H586" s="256">
        <v>81.114530000000002</v>
      </c>
      <c r="I586" s="257">
        <v>1</v>
      </c>
      <c r="J586" s="258">
        <f t="shared" si="18"/>
        <v>0.35836463415980807</v>
      </c>
      <c r="K586" s="258">
        <f t="shared" si="19"/>
        <v>0.55380054124675493</v>
      </c>
    </row>
    <row r="587" spans="1:11">
      <c r="A587" s="1">
        <v>586</v>
      </c>
      <c r="B587">
        <v>75890.72473300001</v>
      </c>
      <c r="C587" s="255">
        <v>170</v>
      </c>
      <c r="D587" s="256">
        <v>323.91405200000008</v>
      </c>
      <c r="E587" s="256">
        <v>520.50591200000054</v>
      </c>
      <c r="F587" s="1">
        <v>775270</v>
      </c>
      <c r="G587" s="256">
        <v>0</v>
      </c>
      <c r="H587" s="256">
        <v>537.60274800000002</v>
      </c>
      <c r="I587" s="257">
        <v>1</v>
      </c>
      <c r="J587" s="258">
        <f t="shared" si="18"/>
        <v>0.37065402492611726</v>
      </c>
      <c r="K587" s="258">
        <f t="shared" si="19"/>
        <v>0.56687087024124272</v>
      </c>
    </row>
    <row r="588" spans="1:11">
      <c r="A588" s="1">
        <v>587</v>
      </c>
      <c r="B588">
        <v>76093.438782000012</v>
      </c>
      <c r="C588" s="255">
        <v>142</v>
      </c>
      <c r="D588" s="256">
        <v>296.20018399999998</v>
      </c>
      <c r="E588" s="256">
        <v>845.36277700000005</v>
      </c>
      <c r="F588" s="1">
        <v>810482</v>
      </c>
      <c r="G588" s="256">
        <v>0</v>
      </c>
      <c r="H588" s="256">
        <v>585.870676</v>
      </c>
      <c r="I588" s="257">
        <v>1</v>
      </c>
      <c r="J588" s="258">
        <f t="shared" si="18"/>
        <v>0.33894111634112273</v>
      </c>
      <c r="K588" s="258">
        <f t="shared" si="19"/>
        <v>0.53257658005002573</v>
      </c>
    </row>
    <row r="589" spans="1:11">
      <c r="A589" s="1">
        <v>588</v>
      </c>
      <c r="B589">
        <v>76079.012816999995</v>
      </c>
      <c r="C589" s="255">
        <v>122</v>
      </c>
      <c r="D589" s="256">
        <v>280.34863899999999</v>
      </c>
      <c r="E589" s="256">
        <v>1025.4842990000011</v>
      </c>
      <c r="F589" s="1">
        <v>811075</v>
      </c>
      <c r="G589" s="256">
        <v>0</v>
      </c>
      <c r="H589" s="256">
        <v>403.16874300000001</v>
      </c>
      <c r="I589" s="257">
        <v>1</v>
      </c>
      <c r="J589" s="258">
        <f t="shared" si="18"/>
        <v>0.32080223376017358</v>
      </c>
      <c r="K589" s="258">
        <f t="shared" si="19"/>
        <v>0.51210268279030069</v>
      </c>
    </row>
    <row r="590" spans="1:11">
      <c r="A590" s="1">
        <v>589</v>
      </c>
      <c r="B590">
        <v>71184.505310000008</v>
      </c>
      <c r="C590" s="255">
        <v>111</v>
      </c>
      <c r="D590" s="256">
        <v>258.76188500000001</v>
      </c>
      <c r="E590" s="256">
        <v>1127.7060369999981</v>
      </c>
      <c r="F590" s="1">
        <v>860867</v>
      </c>
      <c r="G590" s="256">
        <v>0</v>
      </c>
      <c r="H590" s="256">
        <v>64.526982000000004</v>
      </c>
      <c r="I590" s="257">
        <v>1</v>
      </c>
      <c r="J590" s="258">
        <f t="shared" si="18"/>
        <v>0.29610056612400087</v>
      </c>
      <c r="K590" s="258">
        <f t="shared" si="19"/>
        <v>0.48314922075645533</v>
      </c>
    </row>
    <row r="591" spans="1:11">
      <c r="A591" s="1">
        <v>590</v>
      </c>
      <c r="B591">
        <v>69884.681976000007</v>
      </c>
      <c r="C591" s="255">
        <v>104</v>
      </c>
      <c r="D591" s="256">
        <v>212.16349399999999</v>
      </c>
      <c r="E591" s="256">
        <v>1107.1852349999999</v>
      </c>
      <c r="F591" s="1">
        <v>819185</v>
      </c>
      <c r="G591" s="256">
        <v>0</v>
      </c>
      <c r="H591" s="256">
        <v>64.688528000000005</v>
      </c>
      <c r="I591" s="257">
        <v>1</v>
      </c>
      <c r="J591" s="258">
        <f t="shared" si="18"/>
        <v>0.24277814595548361</v>
      </c>
      <c r="K591" s="258">
        <f t="shared" si="19"/>
        <v>0.41605227883135021</v>
      </c>
    </row>
    <row r="592" spans="1:11">
      <c r="A592" s="1">
        <v>591</v>
      </c>
      <c r="B592">
        <v>71899.662506000008</v>
      </c>
      <c r="C592" s="255">
        <v>101</v>
      </c>
      <c r="D592" s="256">
        <v>193.450267</v>
      </c>
      <c r="E592" s="256">
        <v>997.24775500000123</v>
      </c>
      <c r="F592" s="1">
        <v>772288</v>
      </c>
      <c r="G592" s="256">
        <v>50.096088000000002</v>
      </c>
      <c r="H592" s="256">
        <v>64.610151000000002</v>
      </c>
      <c r="I592" s="257">
        <v>1</v>
      </c>
      <c r="J592" s="258">
        <f t="shared" si="18"/>
        <v>0.22136464794859229</v>
      </c>
      <c r="K592" s="258">
        <f t="shared" si="19"/>
        <v>0.38716997383150997</v>
      </c>
    </row>
    <row r="593" spans="1:11">
      <c r="A593" s="1">
        <v>592</v>
      </c>
      <c r="B593">
        <v>70853.917297000007</v>
      </c>
      <c r="C593" s="255">
        <v>115</v>
      </c>
      <c r="D593" s="256">
        <v>177.724583</v>
      </c>
      <c r="E593" s="256">
        <v>761.59081300000071</v>
      </c>
      <c r="F593" s="1">
        <v>805568</v>
      </c>
      <c r="G593" s="256">
        <v>157.20415199999999</v>
      </c>
      <c r="H593" s="256">
        <v>64.325957000000002</v>
      </c>
      <c r="I593" s="257">
        <v>1</v>
      </c>
      <c r="J593" s="258">
        <f t="shared" si="18"/>
        <v>0.20336978778946513</v>
      </c>
      <c r="K593" s="258">
        <f t="shared" si="19"/>
        <v>0.36196237993746011</v>
      </c>
    </row>
    <row r="594" spans="1:11">
      <c r="A594" s="1">
        <v>593</v>
      </c>
      <c r="B594">
        <v>71350.609315000009</v>
      </c>
      <c r="C594" s="255">
        <v>131</v>
      </c>
      <c r="D594" s="256">
        <v>200.34697299999999</v>
      </c>
      <c r="E594" s="256">
        <v>361.49215299999952</v>
      </c>
      <c r="F594" s="1">
        <v>820725</v>
      </c>
      <c r="G594" s="256">
        <v>215.81935200000001</v>
      </c>
      <c r="H594" s="256">
        <v>54.045248999999998</v>
      </c>
      <c r="I594" s="257">
        <v>1</v>
      </c>
      <c r="J594" s="258">
        <f t="shared" si="18"/>
        <v>0.22925653106341345</v>
      </c>
      <c r="K594" s="258">
        <f t="shared" si="19"/>
        <v>0.39795187638422352</v>
      </c>
    </row>
    <row r="595" spans="1:11">
      <c r="A595" s="1">
        <v>594</v>
      </c>
      <c r="B595">
        <v>71875.810668999999</v>
      </c>
      <c r="C595" s="255">
        <v>156</v>
      </c>
      <c r="D595" s="256">
        <v>258.31498099999999</v>
      </c>
      <c r="E595" s="256">
        <v>42.401393000000013</v>
      </c>
      <c r="F595" s="1">
        <v>794928</v>
      </c>
      <c r="G595" s="256">
        <v>224.200368</v>
      </c>
      <c r="H595" s="256">
        <v>62.937983000000003</v>
      </c>
      <c r="I595" s="257">
        <v>1</v>
      </c>
      <c r="J595" s="258">
        <f t="shared" si="18"/>
        <v>0.2955891750147458</v>
      </c>
      <c r="K595" s="258">
        <f t="shared" si="19"/>
        <v>0.48253623675430463</v>
      </c>
    </row>
    <row r="596" spans="1:11">
      <c r="A596" s="1">
        <v>595</v>
      </c>
      <c r="B596">
        <v>72309.773681000006</v>
      </c>
      <c r="C596" s="255">
        <v>185</v>
      </c>
      <c r="D596" s="256">
        <v>291.56129499999997</v>
      </c>
      <c r="E596" s="256">
        <v>3.1535000000000001E-2</v>
      </c>
      <c r="F596" s="1">
        <v>833256</v>
      </c>
      <c r="G596" s="256">
        <v>215.210352</v>
      </c>
      <c r="H596" s="256">
        <v>73.407911999999996</v>
      </c>
      <c r="I596" s="257">
        <v>1</v>
      </c>
      <c r="J596" s="258">
        <f t="shared" si="18"/>
        <v>0.3336328474703561</v>
      </c>
      <c r="K596" s="258">
        <f t="shared" si="19"/>
        <v>0.52665172211135258</v>
      </c>
    </row>
    <row r="597" spans="1:11">
      <c r="A597" s="1">
        <v>596</v>
      </c>
      <c r="B597">
        <v>70863.934080999999</v>
      </c>
      <c r="C597" s="255">
        <v>205</v>
      </c>
      <c r="D597" s="256">
        <v>284.80956700000007</v>
      </c>
      <c r="E597" s="256">
        <v>0</v>
      </c>
      <c r="F597" s="1">
        <v>816984</v>
      </c>
      <c r="G597" s="256">
        <v>152.87731199999999</v>
      </c>
      <c r="H597" s="256">
        <v>123.071268</v>
      </c>
      <c r="I597" s="257">
        <v>1</v>
      </c>
      <c r="J597" s="258">
        <f t="shared" si="18"/>
        <v>0.32590686231177973</v>
      </c>
      <c r="K597" s="258">
        <f t="shared" si="19"/>
        <v>0.5179300709629554</v>
      </c>
    </row>
    <row r="598" spans="1:11">
      <c r="A598" s="1">
        <v>597</v>
      </c>
      <c r="B598">
        <v>68687.54968299999</v>
      </c>
      <c r="C598" s="255">
        <v>215</v>
      </c>
      <c r="D598" s="256">
        <v>318.94109200000003</v>
      </c>
      <c r="E598" s="256">
        <v>0</v>
      </c>
      <c r="F598" s="1">
        <v>844018</v>
      </c>
      <c r="G598" s="256">
        <v>68.682599999999994</v>
      </c>
      <c r="H598" s="256">
        <v>74.349511000000007</v>
      </c>
      <c r="I598" s="257">
        <v>1</v>
      </c>
      <c r="J598" s="258">
        <f t="shared" si="18"/>
        <v>0.36496347946069052</v>
      </c>
      <c r="K598" s="258">
        <f t="shared" si="19"/>
        <v>0.56085247008799832</v>
      </c>
    </row>
    <row r="599" spans="1:11">
      <c r="A599" s="1">
        <v>598</v>
      </c>
      <c r="B599">
        <v>67056.879457000003</v>
      </c>
      <c r="C599" s="255">
        <v>215</v>
      </c>
      <c r="D599" s="256">
        <v>321.06903800000009</v>
      </c>
      <c r="E599" s="256">
        <v>0</v>
      </c>
      <c r="F599" s="1">
        <v>865619</v>
      </c>
      <c r="G599" s="256">
        <v>6.5795519999999996</v>
      </c>
      <c r="H599" s="256">
        <v>74.199622000000005</v>
      </c>
      <c r="I599" s="257">
        <v>1</v>
      </c>
      <c r="J599" s="258">
        <f t="shared" si="18"/>
        <v>0.36739848265013364</v>
      </c>
      <c r="K599" s="258">
        <f t="shared" si="19"/>
        <v>0.56343483500300284</v>
      </c>
    </row>
    <row r="600" spans="1:11">
      <c r="A600" s="1">
        <v>599</v>
      </c>
      <c r="B600">
        <v>65557.826660999999</v>
      </c>
      <c r="C600" s="255">
        <v>215</v>
      </c>
      <c r="D600" s="256">
        <v>320.99064099999993</v>
      </c>
      <c r="E600" s="256">
        <v>0</v>
      </c>
      <c r="F600" s="1">
        <v>957364</v>
      </c>
      <c r="G600" s="256">
        <v>0</v>
      </c>
      <c r="H600" s="256">
        <v>58.169569000000003</v>
      </c>
      <c r="I600" s="257">
        <v>1</v>
      </c>
      <c r="J600" s="258">
        <f t="shared" si="18"/>
        <v>0.36730877316265459</v>
      </c>
      <c r="K600" s="258">
        <f t="shared" si="19"/>
        <v>0.56333988468488239</v>
      </c>
    </row>
    <row r="601" spans="1:11">
      <c r="A601" s="1">
        <v>600</v>
      </c>
      <c r="B601">
        <v>66635.652647999988</v>
      </c>
      <c r="C601" s="255">
        <v>207</v>
      </c>
      <c r="D601" s="256">
        <v>327.56160199999999</v>
      </c>
      <c r="E601" s="256">
        <v>0</v>
      </c>
      <c r="F601" s="1">
        <v>909365</v>
      </c>
      <c r="G601" s="256">
        <v>0</v>
      </c>
      <c r="H601" s="256">
        <v>55.043180999999997</v>
      </c>
      <c r="I601" s="257">
        <v>1</v>
      </c>
      <c r="J601" s="258">
        <f t="shared" si="18"/>
        <v>0.3748279071034154</v>
      </c>
      <c r="K601" s="258">
        <f t="shared" si="19"/>
        <v>0.57124872597298748</v>
      </c>
    </row>
    <row r="602" spans="1:11">
      <c r="A602" s="1">
        <v>601</v>
      </c>
      <c r="B602">
        <v>66199.787901999996</v>
      </c>
      <c r="C602" s="255">
        <v>195</v>
      </c>
      <c r="D602" s="256">
        <v>322.02889599999997</v>
      </c>
      <c r="E602" s="256">
        <v>0</v>
      </c>
      <c r="F602" s="1">
        <v>910688</v>
      </c>
      <c r="G602" s="256">
        <v>0</v>
      </c>
      <c r="H602" s="256">
        <v>65.332277000000005</v>
      </c>
      <c r="I602" s="257">
        <v>1</v>
      </c>
      <c r="J602" s="258">
        <f t="shared" si="18"/>
        <v>0.36849684571546154</v>
      </c>
      <c r="K602" s="258">
        <f t="shared" si="19"/>
        <v>0.56459620057279314</v>
      </c>
    </row>
    <row r="603" spans="1:11">
      <c r="A603" s="1">
        <v>602</v>
      </c>
      <c r="B603">
        <v>63138.227111</v>
      </c>
      <c r="C603" s="255">
        <v>183</v>
      </c>
      <c r="D603" s="256">
        <v>317.72360099999997</v>
      </c>
      <c r="E603" s="256">
        <v>0</v>
      </c>
      <c r="F603" s="1">
        <v>803280</v>
      </c>
      <c r="G603" s="256">
        <v>0</v>
      </c>
      <c r="H603" s="256">
        <v>65.254847999999996</v>
      </c>
      <c r="I603" s="257">
        <v>1</v>
      </c>
      <c r="J603" s="258">
        <f t="shared" si="18"/>
        <v>0.36357030760946946</v>
      </c>
      <c r="K603" s="258">
        <f t="shared" si="19"/>
        <v>0.5593701999763151</v>
      </c>
    </row>
    <row r="604" spans="1:11">
      <c r="A604" s="1">
        <v>603</v>
      </c>
      <c r="B604">
        <v>61760.526611000001</v>
      </c>
      <c r="C604" s="255">
        <v>186</v>
      </c>
      <c r="D604" s="256">
        <v>317.50359400000002</v>
      </c>
      <c r="E604" s="256">
        <v>0</v>
      </c>
      <c r="F604" s="1">
        <v>656314</v>
      </c>
      <c r="G604" s="256">
        <v>0</v>
      </c>
      <c r="H604" s="256">
        <v>65.372709999999998</v>
      </c>
      <c r="I604" s="257">
        <v>1</v>
      </c>
      <c r="J604" s="258">
        <f t="shared" si="18"/>
        <v>0.36331855415957004</v>
      </c>
      <c r="K604" s="258">
        <f t="shared" si="19"/>
        <v>0.55910197308864296</v>
      </c>
    </row>
    <row r="605" spans="1:11">
      <c r="A605" s="1">
        <v>604</v>
      </c>
      <c r="B605">
        <v>62065.977783000002</v>
      </c>
      <c r="C605" s="255">
        <v>175</v>
      </c>
      <c r="D605" s="256">
        <v>298.21776499999987</v>
      </c>
      <c r="E605" s="256">
        <v>0</v>
      </c>
      <c r="F605" s="1">
        <v>510918</v>
      </c>
      <c r="G605" s="256">
        <v>96.767328000000006</v>
      </c>
      <c r="H605" s="256">
        <v>65.363675000000001</v>
      </c>
      <c r="I605" s="257">
        <v>1</v>
      </c>
      <c r="J605" s="258">
        <f t="shared" si="18"/>
        <v>0.34124982914208646</v>
      </c>
      <c r="K605" s="258">
        <f t="shared" si="19"/>
        <v>0.53513653541877182</v>
      </c>
    </row>
    <row r="606" spans="1:11">
      <c r="A606" s="1">
        <v>605</v>
      </c>
      <c r="B606">
        <v>62500.293151000013</v>
      </c>
      <c r="C606" s="255">
        <v>170</v>
      </c>
      <c r="D606" s="256">
        <v>280.100435</v>
      </c>
      <c r="E606" s="256">
        <v>0</v>
      </c>
      <c r="F606" s="1">
        <v>580609</v>
      </c>
      <c r="G606" s="256">
        <v>163.741872</v>
      </c>
      <c r="H606" s="256">
        <v>65.115953000000005</v>
      </c>
      <c r="I606" s="257">
        <v>1</v>
      </c>
      <c r="J606" s="258">
        <f t="shared" si="18"/>
        <v>0.3205182145549717</v>
      </c>
      <c r="K606" s="258">
        <f t="shared" si="19"/>
        <v>0.51177691520682822</v>
      </c>
    </row>
    <row r="607" spans="1:11">
      <c r="A607" s="1">
        <v>606</v>
      </c>
      <c r="B607">
        <v>63260.947875999998</v>
      </c>
      <c r="C607" s="255">
        <v>174</v>
      </c>
      <c r="D607" s="256">
        <v>296.80471699999998</v>
      </c>
      <c r="E607" s="256">
        <v>0</v>
      </c>
      <c r="F607" s="1">
        <v>937772</v>
      </c>
      <c r="G607" s="256">
        <v>196.694568</v>
      </c>
      <c r="H607" s="256">
        <v>54.662604000000002</v>
      </c>
      <c r="I607" s="257">
        <v>1</v>
      </c>
      <c r="J607" s="258">
        <f t="shared" si="18"/>
        <v>0.33963288191370944</v>
      </c>
      <c r="K607" s="258">
        <f t="shared" si="19"/>
        <v>0.53334469730022427</v>
      </c>
    </row>
    <row r="608" spans="1:11">
      <c r="A608" s="1">
        <v>607</v>
      </c>
      <c r="B608">
        <v>64612.069031000014</v>
      </c>
      <c r="C608" s="255">
        <v>183</v>
      </c>
      <c r="D608" s="256">
        <v>374.50146999999993</v>
      </c>
      <c r="E608" s="256">
        <v>0</v>
      </c>
      <c r="F608" s="1">
        <v>961844</v>
      </c>
      <c r="G608" s="256">
        <v>186.02556000000001</v>
      </c>
      <c r="H608" s="256">
        <v>65.225821999999994</v>
      </c>
      <c r="I608" s="257">
        <v>1</v>
      </c>
      <c r="J608" s="258">
        <f t="shared" si="18"/>
        <v>0.42854107853353485</v>
      </c>
      <c r="K608" s="258">
        <f t="shared" si="19"/>
        <v>0.62497095335820707</v>
      </c>
    </row>
    <row r="609" spans="1:11">
      <c r="A609" s="1">
        <v>608</v>
      </c>
      <c r="B609">
        <v>66751.723389000006</v>
      </c>
      <c r="C609" s="255">
        <v>196</v>
      </c>
      <c r="D609" s="256">
        <v>399.41267499999998</v>
      </c>
      <c r="E609" s="256">
        <v>4.4702980000000014</v>
      </c>
      <c r="F609" s="1">
        <v>847124</v>
      </c>
      <c r="G609" s="256">
        <v>130.736256</v>
      </c>
      <c r="H609" s="256">
        <v>65.320098999999999</v>
      </c>
      <c r="I609" s="257">
        <v>1</v>
      </c>
      <c r="J609" s="258">
        <f t="shared" si="18"/>
        <v>0.45704690698400796</v>
      </c>
      <c r="K609" s="258">
        <f t="shared" si="19"/>
        <v>0.65164339536540816</v>
      </c>
    </row>
    <row r="610" spans="1:11">
      <c r="A610" s="1">
        <v>609</v>
      </c>
      <c r="B610">
        <v>69666.055481000003</v>
      </c>
      <c r="C610" s="255">
        <v>188</v>
      </c>
      <c r="D610" s="256">
        <v>364.71244000000002</v>
      </c>
      <c r="E610" s="256">
        <v>162.67997499999981</v>
      </c>
      <c r="F610" s="1">
        <v>816753</v>
      </c>
      <c r="G610" s="256">
        <v>51.111311999999998</v>
      </c>
      <c r="H610" s="256">
        <v>74.304952999999998</v>
      </c>
      <c r="I610" s="257">
        <v>1</v>
      </c>
      <c r="J610" s="258">
        <f t="shared" si="18"/>
        <v>0.41733951643019496</v>
      </c>
      <c r="K610" s="258">
        <f t="shared" si="19"/>
        <v>0.61415298912701977</v>
      </c>
    </row>
    <row r="611" spans="1:11">
      <c r="A611" s="1">
        <v>610</v>
      </c>
      <c r="B611">
        <v>73221.599122</v>
      </c>
      <c r="C611" s="255">
        <v>170</v>
      </c>
      <c r="D611" s="256">
        <v>359.78519000000011</v>
      </c>
      <c r="E611" s="256">
        <v>566.25169799999901</v>
      </c>
      <c r="F611" s="1">
        <v>754260</v>
      </c>
      <c r="G611" s="256">
        <v>1.180536</v>
      </c>
      <c r="H611" s="256">
        <v>345.33774199999999</v>
      </c>
      <c r="I611" s="257">
        <v>1</v>
      </c>
      <c r="J611" s="258">
        <f t="shared" si="18"/>
        <v>0.41170127680137769</v>
      </c>
      <c r="K611" s="258">
        <f t="shared" si="19"/>
        <v>0.60863327502906484</v>
      </c>
    </row>
    <row r="612" spans="1:11">
      <c r="A612" s="1">
        <v>611</v>
      </c>
      <c r="B612">
        <v>73911.129455999995</v>
      </c>
      <c r="C612" s="255">
        <v>140</v>
      </c>
      <c r="D612" s="256">
        <v>358.93649799999997</v>
      </c>
      <c r="E612" s="256">
        <v>821.95846000000074</v>
      </c>
      <c r="F612" s="1">
        <v>742783</v>
      </c>
      <c r="G612" s="256">
        <v>0</v>
      </c>
      <c r="H612" s="256">
        <v>396.74818299999998</v>
      </c>
      <c r="I612" s="257">
        <v>1</v>
      </c>
      <c r="J612" s="258">
        <f t="shared" si="18"/>
        <v>0.41073012070678921</v>
      </c>
      <c r="K612" s="258">
        <f t="shared" si="19"/>
        <v>0.60767742099086119</v>
      </c>
    </row>
    <row r="613" spans="1:11">
      <c r="A613" s="1">
        <v>612</v>
      </c>
      <c r="B613">
        <v>73545.619261999993</v>
      </c>
      <c r="C613" s="255">
        <v>123</v>
      </c>
      <c r="D613" s="256">
        <v>324.66772099999997</v>
      </c>
      <c r="E613" s="256">
        <v>999.23887199999979</v>
      </c>
      <c r="F613" s="1">
        <v>746958</v>
      </c>
      <c r="G613" s="256">
        <v>0</v>
      </c>
      <c r="H613" s="256">
        <v>212.23925399999999</v>
      </c>
      <c r="I613" s="257">
        <v>1</v>
      </c>
      <c r="J613" s="258">
        <f t="shared" si="18"/>
        <v>0.37151644644376108</v>
      </c>
      <c r="K613" s="258">
        <f t="shared" si="19"/>
        <v>0.56777795527183827</v>
      </c>
    </row>
    <row r="614" spans="1:11">
      <c r="A614" s="1">
        <v>613</v>
      </c>
      <c r="B614">
        <v>68653.883910999997</v>
      </c>
      <c r="C614" s="255">
        <v>115</v>
      </c>
      <c r="D614" s="256">
        <v>306.33369399999998</v>
      </c>
      <c r="E614" s="256">
        <v>1021.951879000001</v>
      </c>
      <c r="F614" s="1">
        <v>806219</v>
      </c>
      <c r="G614" s="256">
        <v>0</v>
      </c>
      <c r="H614" s="256">
        <v>82.336945999999998</v>
      </c>
      <c r="I614" s="257">
        <v>1</v>
      </c>
      <c r="J614" s="258">
        <f t="shared" si="18"/>
        <v>0.35053686603131851</v>
      </c>
      <c r="K614" s="258">
        <f t="shared" si="19"/>
        <v>0.54533205041526389</v>
      </c>
    </row>
    <row r="615" spans="1:11">
      <c r="A615" s="1">
        <v>614</v>
      </c>
      <c r="B615">
        <v>66468.946716000006</v>
      </c>
      <c r="C615" s="255">
        <v>113</v>
      </c>
      <c r="D615" s="256">
        <v>303.085623</v>
      </c>
      <c r="E615" s="256">
        <v>942.1312870000005</v>
      </c>
      <c r="F615" s="1">
        <v>855286</v>
      </c>
      <c r="G615" s="256">
        <v>0</v>
      </c>
      <c r="H615" s="256">
        <v>189.88442900000001</v>
      </c>
      <c r="I615" s="257">
        <v>1</v>
      </c>
      <c r="J615" s="258">
        <f t="shared" si="18"/>
        <v>0.3468201066565329</v>
      </c>
      <c r="K615" s="258">
        <f t="shared" si="19"/>
        <v>0.5412712190928638</v>
      </c>
    </row>
    <row r="616" spans="1:11">
      <c r="A616" s="1">
        <v>615</v>
      </c>
      <c r="B616">
        <v>67373.000733000008</v>
      </c>
      <c r="C616" s="255">
        <v>114</v>
      </c>
      <c r="D616" s="256">
        <v>315.865478</v>
      </c>
      <c r="E616" s="256">
        <v>828.63974999999959</v>
      </c>
      <c r="F616" s="1">
        <v>769922</v>
      </c>
      <c r="G616" s="256">
        <v>0</v>
      </c>
      <c r="H616" s="256">
        <v>198.995621</v>
      </c>
      <c r="I616" s="257">
        <v>1</v>
      </c>
      <c r="J616" s="258">
        <f t="shared" si="18"/>
        <v>0.36144406219188019</v>
      </c>
      <c r="K616" s="258">
        <f t="shared" si="19"/>
        <v>0.55710122429567843</v>
      </c>
    </row>
    <row r="617" spans="1:11">
      <c r="A617" s="1">
        <v>616</v>
      </c>
      <c r="B617">
        <v>64743.021484999997</v>
      </c>
      <c r="C617" s="255">
        <v>118</v>
      </c>
      <c r="D617" s="256">
        <v>283.76182</v>
      </c>
      <c r="E617" s="256">
        <v>611.46595200000058</v>
      </c>
      <c r="F617" s="1">
        <v>805488</v>
      </c>
      <c r="G617" s="256">
        <v>101.664192</v>
      </c>
      <c r="H617" s="256">
        <v>130.037263</v>
      </c>
      <c r="I617" s="257">
        <v>1</v>
      </c>
      <c r="J617" s="258">
        <f t="shared" si="18"/>
        <v>0.32470792808754212</v>
      </c>
      <c r="K617" s="258">
        <f t="shared" si="19"/>
        <v>0.51656605809561273</v>
      </c>
    </row>
    <row r="618" spans="1:11">
      <c r="A618" s="1">
        <v>617</v>
      </c>
      <c r="B618">
        <v>63338.104156000001</v>
      </c>
      <c r="C618" s="255">
        <v>131</v>
      </c>
      <c r="D618" s="256">
        <v>276.07069799999999</v>
      </c>
      <c r="E618" s="256">
        <v>272.88846600000022</v>
      </c>
      <c r="F618" s="1">
        <v>826259</v>
      </c>
      <c r="G618" s="256">
        <v>183.70228800000001</v>
      </c>
      <c r="H618" s="256">
        <v>77.588258999999994</v>
      </c>
      <c r="I618" s="257">
        <v>1</v>
      </c>
      <c r="J618" s="258">
        <f t="shared" si="18"/>
        <v>0.31590699676673045</v>
      </c>
      <c r="K618" s="258">
        <f t="shared" si="19"/>
        <v>0.5064650582800696</v>
      </c>
    </row>
    <row r="619" spans="1:11">
      <c r="A619" s="1">
        <v>618</v>
      </c>
      <c r="B619">
        <v>61778.549744000004</v>
      </c>
      <c r="C619" s="255">
        <v>149</v>
      </c>
      <c r="D619" s="256">
        <v>283.34266099999991</v>
      </c>
      <c r="E619" s="256">
        <v>32.229779000000022</v>
      </c>
      <c r="F619" s="1">
        <v>809755</v>
      </c>
      <c r="G619" s="256">
        <v>221.697</v>
      </c>
      <c r="H619" s="256">
        <v>127.44803899999999</v>
      </c>
      <c r="I619" s="257">
        <v>1</v>
      </c>
      <c r="J619" s="258">
        <f t="shared" si="18"/>
        <v>0.32422828551114025</v>
      </c>
      <c r="K619" s="258">
        <f t="shared" si="19"/>
        <v>0.51601957278824817</v>
      </c>
    </row>
    <row r="620" spans="1:11">
      <c r="A620" s="1">
        <v>619</v>
      </c>
      <c r="B620">
        <v>62681.166258999998</v>
      </c>
      <c r="C620" s="255">
        <v>180</v>
      </c>
      <c r="D620" s="256">
        <v>316.11568399999999</v>
      </c>
      <c r="E620" s="256">
        <v>3.8946000000000001E-2</v>
      </c>
      <c r="F620" s="1">
        <v>800855</v>
      </c>
      <c r="G620" s="256">
        <v>222.45669599999999</v>
      </c>
      <c r="H620" s="256">
        <v>83.993879000000007</v>
      </c>
      <c r="I620" s="257">
        <v>1</v>
      </c>
      <c r="J620" s="258">
        <f t="shared" si="18"/>
        <v>0.36173037228058441</v>
      </c>
      <c r="K620" s="258">
        <f t="shared" si="19"/>
        <v>0.55740723019986127</v>
      </c>
    </row>
    <row r="621" spans="1:11">
      <c r="A621" s="1">
        <v>620</v>
      </c>
      <c r="B621">
        <v>62096.350952000001</v>
      </c>
      <c r="C621" s="255">
        <v>194</v>
      </c>
      <c r="D621" s="256">
        <v>370.99088699999999</v>
      </c>
      <c r="E621" s="256">
        <v>0</v>
      </c>
      <c r="F621" s="1">
        <v>793769</v>
      </c>
      <c r="G621" s="256">
        <v>194.85496800000001</v>
      </c>
      <c r="H621" s="256">
        <v>87.814565000000002</v>
      </c>
      <c r="I621" s="257">
        <v>1</v>
      </c>
      <c r="J621" s="258">
        <f t="shared" si="18"/>
        <v>0.42452392734557964</v>
      </c>
      <c r="K621" s="258">
        <f t="shared" si="19"/>
        <v>0.62111379854874493</v>
      </c>
    </row>
    <row r="622" spans="1:11">
      <c r="A622" s="1">
        <v>621</v>
      </c>
      <c r="B622">
        <v>61110.922485000003</v>
      </c>
      <c r="C622" s="255">
        <v>200</v>
      </c>
      <c r="D622" s="256">
        <v>404.349358</v>
      </c>
      <c r="E622" s="256">
        <v>0</v>
      </c>
      <c r="F622" s="1">
        <v>826743</v>
      </c>
      <c r="G622" s="256">
        <v>117.48088799999999</v>
      </c>
      <c r="H622" s="256">
        <v>81.785679999999999</v>
      </c>
      <c r="I622" s="257">
        <v>1</v>
      </c>
      <c r="J622" s="258">
        <f t="shared" si="18"/>
        <v>0.46269594077070625</v>
      </c>
      <c r="K622" s="258">
        <f t="shared" si="19"/>
        <v>0.65678816028767573</v>
      </c>
    </row>
    <row r="623" spans="1:11">
      <c r="A623" s="1">
        <v>622</v>
      </c>
      <c r="B623">
        <v>59915.822998000003</v>
      </c>
      <c r="C623" s="255">
        <v>195</v>
      </c>
      <c r="D623" s="256">
        <v>372.880156</v>
      </c>
      <c r="E623" s="256">
        <v>0</v>
      </c>
      <c r="F623" s="1">
        <v>851242</v>
      </c>
      <c r="G623" s="256">
        <v>36.311687999999997</v>
      </c>
      <c r="H623" s="256">
        <v>74.495866000000007</v>
      </c>
      <c r="I623" s="257">
        <v>1</v>
      </c>
      <c r="J623" s="258">
        <f t="shared" si="18"/>
        <v>0.42668581305166242</v>
      </c>
      <c r="K623" s="258">
        <f t="shared" si="19"/>
        <v>0.62319267358406849</v>
      </c>
    </row>
    <row r="624" spans="1:11">
      <c r="A624" s="1">
        <v>623</v>
      </c>
      <c r="B624">
        <v>59852.892637999998</v>
      </c>
      <c r="C624" s="255">
        <v>192</v>
      </c>
      <c r="D624" s="256">
        <v>403.82661800000011</v>
      </c>
      <c r="E624" s="256">
        <v>0</v>
      </c>
      <c r="F624" s="1">
        <v>929563</v>
      </c>
      <c r="G624" s="256">
        <v>0</v>
      </c>
      <c r="H624" s="256">
        <v>110.208799</v>
      </c>
      <c r="I624" s="257">
        <v>1</v>
      </c>
      <c r="J624" s="258">
        <f t="shared" si="18"/>
        <v>0.46209777071975139</v>
      </c>
      <c r="K624" s="258">
        <f t="shared" si="19"/>
        <v>0.6562455359191055</v>
      </c>
    </row>
    <row r="625" spans="1:11">
      <c r="A625" s="1">
        <v>624</v>
      </c>
      <c r="B625">
        <v>60883.104309000002</v>
      </c>
      <c r="C625" s="255">
        <v>176</v>
      </c>
      <c r="D625" s="256">
        <v>442.88127700000001</v>
      </c>
      <c r="E625" s="256">
        <v>0</v>
      </c>
      <c r="F625" s="1">
        <v>896827</v>
      </c>
      <c r="G625" s="256">
        <v>0</v>
      </c>
      <c r="H625" s="256">
        <v>267.36639100000002</v>
      </c>
      <c r="I625" s="257">
        <v>1</v>
      </c>
      <c r="J625" s="258">
        <f t="shared" si="18"/>
        <v>0.50678791756915997</v>
      </c>
      <c r="K625" s="258">
        <f t="shared" si="19"/>
        <v>0.69543669756065407</v>
      </c>
    </row>
    <row r="626" spans="1:11">
      <c r="A626" s="1">
        <v>625</v>
      </c>
      <c r="B626">
        <v>60172.287659000001</v>
      </c>
      <c r="C626" s="255">
        <v>165</v>
      </c>
      <c r="D626" s="256">
        <v>434.90484300000003</v>
      </c>
      <c r="E626" s="256">
        <v>0</v>
      </c>
      <c r="F626" s="1">
        <v>893731</v>
      </c>
      <c r="G626" s="256">
        <v>0</v>
      </c>
      <c r="H626" s="256">
        <v>64.346196000000006</v>
      </c>
      <c r="I626" s="257">
        <v>1</v>
      </c>
      <c r="J626" s="258">
        <f t="shared" si="18"/>
        <v>0.49766050445323401</v>
      </c>
      <c r="K626" s="258">
        <f t="shared" si="19"/>
        <v>0.68764871387634929</v>
      </c>
    </row>
    <row r="627" spans="1:11">
      <c r="A627" s="1">
        <v>626</v>
      </c>
      <c r="B627">
        <v>57911.288451</v>
      </c>
      <c r="C627" s="255">
        <v>151</v>
      </c>
      <c r="D627" s="256">
        <v>431.43033300000002</v>
      </c>
      <c r="E627" s="256">
        <v>0</v>
      </c>
      <c r="F627" s="1">
        <v>782760</v>
      </c>
      <c r="G627" s="256">
        <v>0</v>
      </c>
      <c r="H627" s="256">
        <v>65.359370999999996</v>
      </c>
      <c r="I627" s="257">
        <v>1</v>
      </c>
      <c r="J627" s="258">
        <f t="shared" si="18"/>
        <v>0.49368463150732661</v>
      </c>
      <c r="K627" s="258">
        <f t="shared" si="19"/>
        <v>0.68422240780310073</v>
      </c>
    </row>
    <row r="628" spans="1:11">
      <c r="A628" s="1">
        <v>627</v>
      </c>
      <c r="B628">
        <v>56472.320496</v>
      </c>
      <c r="C628" s="255">
        <v>151</v>
      </c>
      <c r="D628" s="256">
        <v>462.48222500000003</v>
      </c>
      <c r="E628" s="256">
        <v>0</v>
      </c>
      <c r="F628" s="1">
        <v>651441</v>
      </c>
      <c r="G628" s="256">
        <v>0</v>
      </c>
      <c r="H628" s="256">
        <v>64.908670000000001</v>
      </c>
      <c r="I628" s="257">
        <v>1</v>
      </c>
      <c r="J628" s="258">
        <f t="shared" si="18"/>
        <v>0.52921723245596064</v>
      </c>
      <c r="K628" s="258">
        <f t="shared" si="19"/>
        <v>0.71412633804697567</v>
      </c>
    </row>
    <row r="629" spans="1:11">
      <c r="A629" s="1">
        <v>628</v>
      </c>
      <c r="B629">
        <v>55758.075500999999</v>
      </c>
      <c r="C629" s="255">
        <v>140</v>
      </c>
      <c r="D629" s="256">
        <v>501.77243399999998</v>
      </c>
      <c r="E629" s="256">
        <v>0</v>
      </c>
      <c r="F629" s="1">
        <v>515677</v>
      </c>
      <c r="G629" s="256">
        <v>19.791072</v>
      </c>
      <c r="H629" s="256">
        <v>65.073423000000005</v>
      </c>
      <c r="I629" s="257">
        <v>1</v>
      </c>
      <c r="J629" s="258">
        <f t="shared" si="18"/>
        <v>0.57417691857059194</v>
      </c>
      <c r="K629" s="258">
        <f t="shared" si="19"/>
        <v>0.74977662452111982</v>
      </c>
    </row>
    <row r="630" spans="1:11">
      <c r="A630" s="1">
        <v>629</v>
      </c>
      <c r="B630">
        <v>54603.639953999998</v>
      </c>
      <c r="C630" s="255">
        <v>135</v>
      </c>
      <c r="D630" s="256">
        <v>508.50009399999999</v>
      </c>
      <c r="E630" s="256">
        <v>0</v>
      </c>
      <c r="F630" s="1">
        <v>577822</v>
      </c>
      <c r="G630" s="256">
        <v>119.833392</v>
      </c>
      <c r="H630" s="256">
        <v>64.813434999999998</v>
      </c>
      <c r="I630" s="257">
        <v>1</v>
      </c>
      <c r="J630" s="258">
        <f t="shared" si="18"/>
        <v>0.58187536277805241</v>
      </c>
      <c r="K630" s="258">
        <f t="shared" si="19"/>
        <v>0.75565142584081946</v>
      </c>
    </row>
    <row r="631" spans="1:11">
      <c r="A631" s="1">
        <v>630</v>
      </c>
      <c r="B631">
        <v>54398.354737000001</v>
      </c>
      <c r="C631" s="255">
        <v>137</v>
      </c>
      <c r="D631" s="256">
        <v>518.24520399999983</v>
      </c>
      <c r="E631" s="256">
        <v>0</v>
      </c>
      <c r="F631" s="1">
        <v>919500</v>
      </c>
      <c r="G631" s="256">
        <v>170.053968</v>
      </c>
      <c r="H631" s="256">
        <v>54.624630000000003</v>
      </c>
      <c r="I631" s="257">
        <v>1</v>
      </c>
      <c r="J631" s="258">
        <f t="shared" si="18"/>
        <v>0.59302666733722498</v>
      </c>
      <c r="K631" s="258">
        <f t="shared" si="19"/>
        <v>0.76404749214140844</v>
      </c>
    </row>
    <row r="632" spans="1:11">
      <c r="A632" s="1">
        <v>631</v>
      </c>
      <c r="B632">
        <v>54253.981049000002</v>
      </c>
      <c r="C632" s="255">
        <v>148</v>
      </c>
      <c r="D632" s="256">
        <v>490.31240000000003</v>
      </c>
      <c r="E632" s="256">
        <v>0</v>
      </c>
      <c r="F632" s="1">
        <v>971421</v>
      </c>
      <c r="G632" s="256">
        <v>186.67202399999999</v>
      </c>
      <c r="H632" s="256">
        <v>65.201205999999999</v>
      </c>
      <c r="I632" s="257">
        <v>1</v>
      </c>
      <c r="J632" s="258">
        <f t="shared" si="18"/>
        <v>0.56106323084490428</v>
      </c>
      <c r="K632" s="258">
        <f t="shared" si="19"/>
        <v>0.73961836288077099</v>
      </c>
    </row>
    <row r="633" spans="1:11">
      <c r="A633" s="1">
        <v>632</v>
      </c>
      <c r="B633">
        <v>54884.100127999998</v>
      </c>
      <c r="C633" s="255">
        <v>165</v>
      </c>
      <c r="D633" s="256">
        <v>521.15123100000005</v>
      </c>
      <c r="E633" s="256">
        <v>0.71626800000000057</v>
      </c>
      <c r="F633" s="1">
        <v>839746</v>
      </c>
      <c r="G633" s="256">
        <v>159.538848</v>
      </c>
      <c r="H633" s="256">
        <v>69.214377999999996</v>
      </c>
      <c r="I633" s="257">
        <v>1</v>
      </c>
      <c r="J633" s="258">
        <f t="shared" si="18"/>
        <v>0.59635202663375242</v>
      </c>
      <c r="K633" s="258">
        <f t="shared" si="19"/>
        <v>0.76652560561584726</v>
      </c>
    </row>
    <row r="634" spans="1:11">
      <c r="A634" s="1">
        <v>633</v>
      </c>
      <c r="B634">
        <v>53787.698059000002</v>
      </c>
      <c r="C634" s="255">
        <v>171</v>
      </c>
      <c r="D634" s="256">
        <v>548.11489000000006</v>
      </c>
      <c r="E634" s="256">
        <v>68.93393900000008</v>
      </c>
      <c r="F634" s="1">
        <v>841381</v>
      </c>
      <c r="G634" s="256">
        <v>94.938479999999998</v>
      </c>
      <c r="H634" s="256">
        <v>74.649129000000002</v>
      </c>
      <c r="I634" s="257">
        <v>1</v>
      </c>
      <c r="J634" s="258">
        <f t="shared" si="18"/>
        <v>0.62720647297029275</v>
      </c>
      <c r="K634" s="258">
        <f t="shared" si="19"/>
        <v>0.78897512341928921</v>
      </c>
    </row>
    <row r="635" spans="1:11">
      <c r="A635" s="1">
        <v>634</v>
      </c>
      <c r="B635">
        <v>53635.852355000003</v>
      </c>
      <c r="C635" s="255">
        <v>170</v>
      </c>
      <c r="D635" s="256">
        <v>587.84880299999998</v>
      </c>
      <c r="E635" s="256">
        <v>318.08591999999948</v>
      </c>
      <c r="F635" s="1">
        <v>798560</v>
      </c>
      <c r="G635" s="256">
        <v>19.875071999999999</v>
      </c>
      <c r="H635" s="256">
        <v>233.76321999999999</v>
      </c>
      <c r="I635" s="257">
        <v>1</v>
      </c>
      <c r="J635" s="258">
        <f t="shared" si="18"/>
        <v>0.67267388844232701</v>
      </c>
      <c r="K635" s="258">
        <f t="shared" si="19"/>
        <v>0.82036338466378567</v>
      </c>
    </row>
    <row r="636" spans="1:11">
      <c r="A636" s="1">
        <v>635</v>
      </c>
      <c r="B636">
        <v>52795.409728999999</v>
      </c>
      <c r="C636" s="255">
        <v>153</v>
      </c>
      <c r="D636" s="256">
        <v>598.21412799999985</v>
      </c>
      <c r="E636" s="256">
        <v>741.23957300000086</v>
      </c>
      <c r="F636" s="1">
        <v>804700</v>
      </c>
      <c r="G636" s="256">
        <v>0</v>
      </c>
      <c r="H636" s="256">
        <v>360.92710399999999</v>
      </c>
      <c r="I636" s="257">
        <v>1</v>
      </c>
      <c r="J636" s="258">
        <f t="shared" si="18"/>
        <v>0.6845349034467556</v>
      </c>
      <c r="K636" s="258">
        <f t="shared" si="19"/>
        <v>0.82823921331552686</v>
      </c>
    </row>
    <row r="637" spans="1:11">
      <c r="A637" s="1">
        <v>636</v>
      </c>
      <c r="B637">
        <v>52300.115448999997</v>
      </c>
      <c r="C637" s="255">
        <v>134</v>
      </c>
      <c r="D637" s="256">
        <v>600.48738199999991</v>
      </c>
      <c r="E637" s="256">
        <v>1076.298578000001</v>
      </c>
      <c r="F637" s="1">
        <v>772432</v>
      </c>
      <c r="G637" s="256">
        <v>0</v>
      </c>
      <c r="H637" s="256">
        <v>237.54252</v>
      </c>
      <c r="I637" s="257">
        <v>1</v>
      </c>
      <c r="J637" s="258">
        <f t="shared" si="18"/>
        <v>0.68713618221060324</v>
      </c>
      <c r="K637" s="258">
        <f t="shared" si="19"/>
        <v>0.82994989283626297</v>
      </c>
    </row>
    <row r="638" spans="1:11">
      <c r="A638" s="1">
        <v>637</v>
      </c>
      <c r="B638">
        <v>51634.10785</v>
      </c>
      <c r="C638" s="255">
        <v>125</v>
      </c>
      <c r="D638" s="256">
        <v>520.74540000000002</v>
      </c>
      <c r="E638" s="256">
        <v>1191.6506380000001</v>
      </c>
      <c r="F638" s="1">
        <v>792602</v>
      </c>
      <c r="G638" s="256">
        <v>0</v>
      </c>
      <c r="H638" s="256">
        <v>78.077969999999993</v>
      </c>
      <c r="I638" s="257">
        <v>1</v>
      </c>
      <c r="J638" s="258">
        <f t="shared" si="18"/>
        <v>0.59588763525381372</v>
      </c>
      <c r="K638" s="258">
        <f t="shared" si="19"/>
        <v>0.76618023355608866</v>
      </c>
    </row>
    <row r="639" spans="1:11">
      <c r="A639" s="1">
        <v>638</v>
      </c>
      <c r="B639">
        <v>50813.470336999999</v>
      </c>
      <c r="C639" s="255">
        <v>118</v>
      </c>
      <c r="D639" s="256">
        <v>465.31117999999992</v>
      </c>
      <c r="E639" s="256">
        <v>1190.0804689999979</v>
      </c>
      <c r="F639" s="1">
        <v>781283</v>
      </c>
      <c r="G639" s="256">
        <v>0</v>
      </c>
      <c r="H639" s="256">
        <v>65.304519999999997</v>
      </c>
      <c r="I639" s="257">
        <v>1</v>
      </c>
      <c r="J639" s="258">
        <f t="shared" si="18"/>
        <v>0.532454398459135</v>
      </c>
      <c r="K639" s="258">
        <f t="shared" si="19"/>
        <v>0.71677250643923118</v>
      </c>
    </row>
    <row r="640" spans="1:11">
      <c r="A640" s="1">
        <v>639</v>
      </c>
      <c r="B640">
        <v>50869.596557999997</v>
      </c>
      <c r="C640" s="255">
        <v>110</v>
      </c>
      <c r="D640" s="256">
        <v>463.48435499999999</v>
      </c>
      <c r="E640" s="256">
        <v>1079.424636</v>
      </c>
      <c r="F640" s="1">
        <v>797567</v>
      </c>
      <c r="G640" s="256">
        <v>0</v>
      </c>
      <c r="H640" s="256">
        <v>65.7453</v>
      </c>
      <c r="I640" s="257">
        <v>1</v>
      </c>
      <c r="J640" s="258">
        <f t="shared" si="18"/>
        <v>0.53036396726325208</v>
      </c>
      <c r="K640" s="258">
        <f t="shared" si="19"/>
        <v>0.71506517072282261</v>
      </c>
    </row>
    <row r="641" spans="1:11">
      <c r="A641" s="1">
        <v>640</v>
      </c>
      <c r="B641">
        <v>50506.932921</v>
      </c>
      <c r="C641" s="255">
        <v>112</v>
      </c>
      <c r="D641" s="256">
        <v>467.37360100000001</v>
      </c>
      <c r="E641" s="256">
        <v>841.8880099999991</v>
      </c>
      <c r="F641" s="1">
        <v>805685</v>
      </c>
      <c r="G641" s="256">
        <v>26.979959999999998</v>
      </c>
      <c r="H641" s="256">
        <v>65.392252999999997</v>
      </c>
      <c r="I641" s="257">
        <v>1</v>
      </c>
      <c r="J641" s="258">
        <f t="shared" si="18"/>
        <v>0.53481442155792347</v>
      </c>
      <c r="K641" s="258">
        <f t="shared" si="19"/>
        <v>0.71869368799213273</v>
      </c>
    </row>
    <row r="642" spans="1:11">
      <c r="A642" s="1">
        <v>641</v>
      </c>
      <c r="B642">
        <v>50861.919311999998</v>
      </c>
      <c r="C642" s="255">
        <v>122</v>
      </c>
      <c r="D642" s="256">
        <v>475.03023399999978</v>
      </c>
      <c r="E642" s="256">
        <v>417.60631100000029</v>
      </c>
      <c r="F642" s="1">
        <v>785724</v>
      </c>
      <c r="G642" s="256">
        <v>138.62436</v>
      </c>
      <c r="H642" s="256">
        <v>60.353292000000003</v>
      </c>
      <c r="I642" s="257">
        <v>1</v>
      </c>
      <c r="J642" s="258">
        <f t="shared" ref="J642:J705" si="20">D642/$L$1</f>
        <v>0.54357588720385364</v>
      </c>
      <c r="K642" s="258">
        <f t="shared" ref="K642:K705" si="21">J642/(1-$K$1*(1-J642))</f>
        <v>0.72576772725966654</v>
      </c>
    </row>
    <row r="643" spans="1:11">
      <c r="A643" s="1">
        <v>642</v>
      </c>
      <c r="B643">
        <v>50574.519500000002</v>
      </c>
      <c r="C643" s="255">
        <v>149</v>
      </c>
      <c r="D643" s="256">
        <v>502.76697400000012</v>
      </c>
      <c r="E643" s="256">
        <v>49.462484999999987</v>
      </c>
      <c r="F643" s="1">
        <v>794493</v>
      </c>
      <c r="G643" s="256">
        <v>202.03932</v>
      </c>
      <c r="H643" s="256">
        <v>190.24544800000001</v>
      </c>
      <c r="I643" s="257">
        <v>1</v>
      </c>
      <c r="J643" s="258">
        <f t="shared" si="20"/>
        <v>0.57531496816020977</v>
      </c>
      <c r="K643" s="258">
        <f t="shared" si="21"/>
        <v>0.75064917629454941</v>
      </c>
    </row>
    <row r="644" spans="1:11">
      <c r="A644" s="1">
        <v>643</v>
      </c>
      <c r="B644">
        <v>52204.576845000003</v>
      </c>
      <c r="C644" s="255">
        <v>184</v>
      </c>
      <c r="D644" s="256">
        <v>557.81101000000001</v>
      </c>
      <c r="E644" s="256">
        <v>5.1679999999999997E-2</v>
      </c>
      <c r="F644" s="1">
        <v>823427</v>
      </c>
      <c r="G644" s="256">
        <v>222.613944</v>
      </c>
      <c r="H644" s="256">
        <v>211.007428</v>
      </c>
      <c r="I644" s="257">
        <v>1</v>
      </c>
      <c r="J644" s="258">
        <f t="shared" si="20"/>
        <v>0.63830171839720806</v>
      </c>
      <c r="K644" s="258">
        <f t="shared" si="21"/>
        <v>0.79681544607768062</v>
      </c>
    </row>
    <row r="645" spans="1:11">
      <c r="A645" s="1">
        <v>644</v>
      </c>
      <c r="B645">
        <v>53175.402160000012</v>
      </c>
      <c r="C645" s="255">
        <v>190</v>
      </c>
      <c r="D645" s="256">
        <v>516.89345899999989</v>
      </c>
      <c r="E645" s="256">
        <v>0</v>
      </c>
      <c r="F645" s="1">
        <v>776691</v>
      </c>
      <c r="G645" s="256">
        <v>215.77147199999999</v>
      </c>
      <c r="H645" s="256">
        <v>209.52633800000001</v>
      </c>
      <c r="I645" s="257">
        <v>1</v>
      </c>
      <c r="J645" s="258">
        <f t="shared" si="20"/>
        <v>0.59147986897565308</v>
      </c>
      <c r="K645" s="258">
        <f t="shared" si="21"/>
        <v>0.76289080804957932</v>
      </c>
    </row>
    <row r="646" spans="1:11">
      <c r="A646" s="1">
        <v>645</v>
      </c>
      <c r="B646">
        <v>53145.749513000002</v>
      </c>
      <c r="C646" s="255">
        <v>189</v>
      </c>
      <c r="D646" s="256">
        <v>476.72018000000003</v>
      </c>
      <c r="E646" s="256">
        <v>0</v>
      </c>
      <c r="F646" s="1">
        <v>795871</v>
      </c>
      <c r="G646" s="256">
        <v>162.42928800000001</v>
      </c>
      <c r="H646" s="256">
        <v>169.66037900000001</v>
      </c>
      <c r="I646" s="257">
        <v>1</v>
      </c>
      <c r="J646" s="258">
        <f t="shared" si="20"/>
        <v>0.54550968810856981</v>
      </c>
      <c r="K646" s="258">
        <f t="shared" si="21"/>
        <v>0.72731683961213434</v>
      </c>
    </row>
    <row r="647" spans="1:11">
      <c r="A647" s="1">
        <v>646</v>
      </c>
      <c r="B647">
        <v>53035.280149999999</v>
      </c>
      <c r="C647" s="255">
        <v>184</v>
      </c>
      <c r="D647" s="256">
        <v>382.20595200000002</v>
      </c>
      <c r="E647" s="256">
        <v>0</v>
      </c>
      <c r="F647" s="1">
        <v>866859</v>
      </c>
      <c r="G647" s="256">
        <v>81.039503999999994</v>
      </c>
      <c r="H647" s="256">
        <v>75.558448999999996</v>
      </c>
      <c r="I647" s="257">
        <v>1</v>
      </c>
      <c r="J647" s="258">
        <f t="shared" si="20"/>
        <v>0.4373572976683282</v>
      </c>
      <c r="K647" s="258">
        <f t="shared" si="21"/>
        <v>0.63334951227803671</v>
      </c>
    </row>
    <row r="648" spans="1:11">
      <c r="A648" s="1">
        <v>647</v>
      </c>
      <c r="B648">
        <v>54990.688415999997</v>
      </c>
      <c r="C648" s="255">
        <v>177</v>
      </c>
      <c r="D648" s="256">
        <v>301.164715</v>
      </c>
      <c r="E648" s="256">
        <v>0</v>
      </c>
      <c r="F648" s="1">
        <v>938559</v>
      </c>
      <c r="G648" s="256">
        <v>10.963848</v>
      </c>
      <c r="H648" s="256">
        <v>56.064312000000001</v>
      </c>
      <c r="I648" s="257">
        <v>1</v>
      </c>
      <c r="J648" s="258">
        <f t="shared" si="20"/>
        <v>0.34462201652331209</v>
      </c>
      <c r="K648" s="258">
        <f t="shared" si="21"/>
        <v>0.53885742881707377</v>
      </c>
    </row>
    <row r="649" spans="1:11">
      <c r="A649" s="1">
        <v>648</v>
      </c>
      <c r="B649">
        <v>56890.967284999999</v>
      </c>
      <c r="C649" s="255">
        <v>164</v>
      </c>
      <c r="D649" s="256">
        <v>321.089159</v>
      </c>
      <c r="E649" s="256">
        <v>0</v>
      </c>
      <c r="F649" s="1">
        <v>902816</v>
      </c>
      <c r="G649" s="256">
        <v>0</v>
      </c>
      <c r="H649" s="256">
        <v>54.733071000000002</v>
      </c>
      <c r="I649" s="257">
        <v>1</v>
      </c>
      <c r="J649" s="258">
        <f t="shared" si="20"/>
        <v>0.36742150705919974</v>
      </c>
      <c r="K649" s="258">
        <f t="shared" si="21"/>
        <v>0.56345920218146806</v>
      </c>
    </row>
    <row r="650" spans="1:11">
      <c r="A650" s="1">
        <v>649</v>
      </c>
      <c r="B650">
        <v>56731.852663000012</v>
      </c>
      <c r="C650" s="255">
        <v>160</v>
      </c>
      <c r="D650" s="256">
        <v>328.03761899999989</v>
      </c>
      <c r="E650" s="256">
        <v>0</v>
      </c>
      <c r="F650" s="1">
        <v>846934</v>
      </c>
      <c r="G650" s="256">
        <v>0</v>
      </c>
      <c r="H650" s="256">
        <v>64.852960999999993</v>
      </c>
      <c r="I650" s="257">
        <v>1</v>
      </c>
      <c r="J650" s="258">
        <f t="shared" si="20"/>
        <v>0.37537261214444034</v>
      </c>
      <c r="K650" s="258">
        <f t="shared" si="21"/>
        <v>0.57181779155046719</v>
      </c>
    </row>
    <row r="651" spans="1:11">
      <c r="A651" s="1">
        <v>650</v>
      </c>
      <c r="B651">
        <v>54099.525024000002</v>
      </c>
      <c r="C651" s="255">
        <v>156</v>
      </c>
      <c r="D651" s="256">
        <v>335.21984300000003</v>
      </c>
      <c r="E651" s="256">
        <v>0</v>
      </c>
      <c r="F651" s="1">
        <v>763750</v>
      </c>
      <c r="G651" s="256">
        <v>0</v>
      </c>
      <c r="H651" s="256">
        <v>65.449842000000004</v>
      </c>
      <c r="I651" s="257">
        <v>1</v>
      </c>
      <c r="J651" s="258">
        <f t="shared" si="20"/>
        <v>0.38359121277965147</v>
      </c>
      <c r="K651" s="258">
        <f t="shared" si="21"/>
        <v>0.58034133794157028</v>
      </c>
    </row>
    <row r="652" spans="1:11">
      <c r="A652" s="1">
        <v>651</v>
      </c>
      <c r="B652">
        <v>52226.418213999998</v>
      </c>
      <c r="C652" s="255">
        <v>156</v>
      </c>
      <c r="D652" s="256">
        <v>325.46073500000011</v>
      </c>
      <c r="E652" s="256">
        <v>0</v>
      </c>
      <c r="F652" s="1">
        <v>654762</v>
      </c>
      <c r="G652" s="256">
        <v>0</v>
      </c>
      <c r="H652" s="256">
        <v>65.719983999999997</v>
      </c>
      <c r="I652" s="257">
        <v>1</v>
      </c>
      <c r="J652" s="258">
        <f t="shared" si="20"/>
        <v>0.37242389034472162</v>
      </c>
      <c r="K652" s="258">
        <f t="shared" si="21"/>
        <v>0.56873097552951812</v>
      </c>
    </row>
    <row r="653" spans="1:11">
      <c r="A653" s="1">
        <v>652</v>
      </c>
      <c r="B653">
        <v>50959.712401999997</v>
      </c>
      <c r="C653" s="255">
        <v>155</v>
      </c>
      <c r="D653" s="256">
        <v>237.94431</v>
      </c>
      <c r="E653" s="256">
        <v>0</v>
      </c>
      <c r="F653" s="1">
        <v>510765</v>
      </c>
      <c r="G653" s="256">
        <v>0</v>
      </c>
      <c r="H653" s="256">
        <v>65.567526000000001</v>
      </c>
      <c r="I653" s="257">
        <v>1</v>
      </c>
      <c r="J653" s="258">
        <f t="shared" si="20"/>
        <v>0.27227906805897928</v>
      </c>
      <c r="K653" s="258">
        <f t="shared" si="21"/>
        <v>0.4539849684319695</v>
      </c>
    </row>
    <row r="654" spans="1:11">
      <c r="A654" s="1">
        <v>653</v>
      </c>
      <c r="B654">
        <v>50596.088256000003</v>
      </c>
      <c r="C654" s="255">
        <v>149</v>
      </c>
      <c r="D654" s="256">
        <v>145.41161399999999</v>
      </c>
      <c r="E654" s="256">
        <v>0</v>
      </c>
      <c r="F654" s="1">
        <v>576329</v>
      </c>
      <c r="G654" s="256">
        <v>76.378512000000001</v>
      </c>
      <c r="H654" s="256">
        <v>65.804320000000004</v>
      </c>
      <c r="I654" s="257">
        <v>1</v>
      </c>
      <c r="J654" s="258">
        <f t="shared" si="20"/>
        <v>0.1663941396407925</v>
      </c>
      <c r="K654" s="258">
        <f t="shared" si="21"/>
        <v>0.30727420971760377</v>
      </c>
    </row>
    <row r="655" spans="1:11">
      <c r="A655" s="1">
        <v>654</v>
      </c>
      <c r="B655">
        <v>50928.329651</v>
      </c>
      <c r="C655" s="255">
        <v>152</v>
      </c>
      <c r="D655" s="256">
        <v>107.637056</v>
      </c>
      <c r="E655" s="256">
        <v>0</v>
      </c>
      <c r="F655" s="1">
        <v>937068</v>
      </c>
      <c r="G655" s="256">
        <v>151.20688799999999</v>
      </c>
      <c r="H655" s="256">
        <v>55.327764000000002</v>
      </c>
      <c r="I655" s="257">
        <v>1</v>
      </c>
      <c r="J655" s="258">
        <f t="shared" si="20"/>
        <v>0.12316880910618187</v>
      </c>
      <c r="K655" s="258">
        <f t="shared" si="21"/>
        <v>0.23789572428409617</v>
      </c>
    </row>
    <row r="656" spans="1:11">
      <c r="A656" s="1">
        <v>655</v>
      </c>
      <c r="B656">
        <v>51790.479065</v>
      </c>
      <c r="C656" s="255">
        <v>164</v>
      </c>
      <c r="D656" s="256">
        <v>65.687059000000005</v>
      </c>
      <c r="E656" s="256">
        <v>0</v>
      </c>
      <c r="F656" s="1">
        <v>968420</v>
      </c>
      <c r="G656" s="256">
        <v>187.67011199999999</v>
      </c>
      <c r="H656" s="256">
        <v>65.574870000000004</v>
      </c>
      <c r="I656" s="257">
        <v>1</v>
      </c>
      <c r="J656" s="258">
        <f t="shared" si="20"/>
        <v>7.5165534355728814E-2</v>
      </c>
      <c r="K656" s="258">
        <f t="shared" si="21"/>
        <v>0.1529803693169427</v>
      </c>
    </row>
    <row r="657" spans="1:11">
      <c r="A657" s="1">
        <v>656</v>
      </c>
      <c r="B657">
        <v>52277.004029000003</v>
      </c>
      <c r="C657" s="255">
        <v>179</v>
      </c>
      <c r="D657" s="256">
        <v>43.676226999999997</v>
      </c>
      <c r="E657" s="256">
        <v>5.584451999999998</v>
      </c>
      <c r="F657" s="1">
        <v>850823</v>
      </c>
      <c r="G657" s="256">
        <v>182.901096</v>
      </c>
      <c r="H657" s="256">
        <v>65.681209999999993</v>
      </c>
      <c r="I657" s="257">
        <v>1</v>
      </c>
      <c r="J657" s="258">
        <f t="shared" si="20"/>
        <v>4.9978595343979554E-2</v>
      </c>
      <c r="K657" s="258">
        <f t="shared" si="21"/>
        <v>0.1046697959696706</v>
      </c>
    </row>
    <row r="658" spans="1:11">
      <c r="A658" s="1">
        <v>657</v>
      </c>
      <c r="B658">
        <v>51195.273194000001</v>
      </c>
      <c r="C658" s="255">
        <v>165</v>
      </c>
      <c r="D658" s="256">
        <v>38.021034000000007</v>
      </c>
      <c r="E658" s="256">
        <v>183.53384000000011</v>
      </c>
      <c r="F658" s="1">
        <v>846677</v>
      </c>
      <c r="G658" s="256">
        <v>135.72803999999999</v>
      </c>
      <c r="H658" s="256">
        <v>74.284846000000002</v>
      </c>
      <c r="I658" s="257">
        <v>1</v>
      </c>
      <c r="J658" s="258">
        <f t="shared" si="20"/>
        <v>4.3507372393812513E-2</v>
      </c>
      <c r="K658" s="258">
        <f t="shared" si="21"/>
        <v>9.1801445705094381E-2</v>
      </c>
    </row>
    <row r="659" spans="1:11">
      <c r="A659" s="1">
        <v>658</v>
      </c>
      <c r="B659">
        <v>47069.827270999987</v>
      </c>
      <c r="C659" s="255">
        <v>140</v>
      </c>
      <c r="D659" s="256">
        <v>53.994658999999992</v>
      </c>
      <c r="E659" s="256">
        <v>620.86971200000005</v>
      </c>
      <c r="F659" s="1">
        <v>791525</v>
      </c>
      <c r="G659" s="256">
        <v>62.445599999999999</v>
      </c>
      <c r="H659" s="256">
        <v>183.47829400000001</v>
      </c>
      <c r="I659" s="257">
        <v>1</v>
      </c>
      <c r="J659" s="258">
        <f t="shared" si="20"/>
        <v>6.1785950807911209E-2</v>
      </c>
      <c r="K659" s="258">
        <f t="shared" si="21"/>
        <v>0.12766159890946135</v>
      </c>
    </row>
    <row r="660" spans="1:11">
      <c r="A660" s="1">
        <v>659</v>
      </c>
      <c r="B660">
        <v>44910.419738999997</v>
      </c>
      <c r="C660" s="255">
        <v>122</v>
      </c>
      <c r="D660" s="256">
        <v>41.066416000000011</v>
      </c>
      <c r="E660" s="256">
        <v>950.27062600000102</v>
      </c>
      <c r="F660" s="1">
        <v>764193</v>
      </c>
      <c r="G660" s="256">
        <v>3.8907120000000002</v>
      </c>
      <c r="H660" s="256">
        <v>210.73732999999999</v>
      </c>
      <c r="I660" s="257">
        <v>1</v>
      </c>
      <c r="J660" s="258">
        <f t="shared" si="20"/>
        <v>4.6992195262002094E-2</v>
      </c>
      <c r="K660" s="258">
        <f t="shared" si="21"/>
        <v>9.8755110179196387E-2</v>
      </c>
    </row>
    <row r="661" spans="1:11">
      <c r="A661" s="1">
        <v>660</v>
      </c>
      <c r="B661">
        <v>45109.108155000002</v>
      </c>
      <c r="C661" s="255">
        <v>108</v>
      </c>
      <c r="D661" s="256">
        <v>31.396771000000012</v>
      </c>
      <c r="E661" s="256">
        <v>1094.9230439999981</v>
      </c>
      <c r="F661" s="1">
        <v>744529</v>
      </c>
      <c r="G661" s="256">
        <v>0</v>
      </c>
      <c r="H661" s="256">
        <v>118.748127</v>
      </c>
      <c r="I661" s="257">
        <v>1</v>
      </c>
      <c r="J661" s="258">
        <f t="shared" si="20"/>
        <v>3.5927245110173846E-2</v>
      </c>
      <c r="K661" s="258">
        <f t="shared" si="21"/>
        <v>7.6480003133215999E-2</v>
      </c>
    </row>
    <row r="662" spans="1:11">
      <c r="A662" s="1">
        <v>661</v>
      </c>
      <c r="B662">
        <v>44737.788696000003</v>
      </c>
      <c r="C662" s="255">
        <v>95</v>
      </c>
      <c r="D662" s="256">
        <v>4.2258279999999999</v>
      </c>
      <c r="E662" s="256">
        <v>1142.449994999999</v>
      </c>
      <c r="F662" s="1">
        <v>745477</v>
      </c>
      <c r="G662" s="256">
        <v>0</v>
      </c>
      <c r="H662" s="256">
        <v>33.00432</v>
      </c>
      <c r="I662" s="257">
        <v>1</v>
      </c>
      <c r="J662" s="258">
        <f t="shared" si="20"/>
        <v>4.8356042202376687E-3</v>
      </c>
      <c r="K662" s="258">
        <f t="shared" si="21"/>
        <v>1.0682650735994233E-2</v>
      </c>
    </row>
    <row r="663" spans="1:11">
      <c r="A663" s="1">
        <v>662</v>
      </c>
      <c r="B663">
        <v>44977.916626999999</v>
      </c>
      <c r="C663" s="255">
        <v>93</v>
      </c>
      <c r="D663" s="256">
        <v>8.7962869999999995</v>
      </c>
      <c r="E663" s="256">
        <v>1110.539258</v>
      </c>
      <c r="F663" s="1">
        <v>767677</v>
      </c>
      <c r="G663" s="256">
        <v>0</v>
      </c>
      <c r="H663" s="256">
        <v>292.84900199999998</v>
      </c>
      <c r="I663" s="257">
        <v>1</v>
      </c>
      <c r="J663" s="258">
        <f t="shared" si="20"/>
        <v>1.0065568816246602E-2</v>
      </c>
      <c r="K663" s="258">
        <f t="shared" si="21"/>
        <v>2.2096096527015326E-2</v>
      </c>
    </row>
    <row r="664" spans="1:11">
      <c r="A664" s="1">
        <v>663</v>
      </c>
      <c r="B664">
        <v>45181.125061999999</v>
      </c>
      <c r="C664" s="255">
        <v>89</v>
      </c>
      <c r="D664" s="256">
        <v>11.913897</v>
      </c>
      <c r="E664" s="256">
        <v>963.13735600000075</v>
      </c>
      <c r="F664" s="1">
        <v>738734</v>
      </c>
      <c r="G664" s="256">
        <v>0</v>
      </c>
      <c r="H664" s="256">
        <v>321.66758099999998</v>
      </c>
      <c r="I664" s="257">
        <v>1</v>
      </c>
      <c r="J664" s="258">
        <f t="shared" si="20"/>
        <v>1.363304200092311E-2</v>
      </c>
      <c r="K664" s="258">
        <f t="shared" si="21"/>
        <v>2.9799117903642581E-2</v>
      </c>
    </row>
    <row r="665" spans="1:11">
      <c r="A665" s="1">
        <v>664</v>
      </c>
      <c r="B665">
        <v>45473.129975000003</v>
      </c>
      <c r="C665" s="255">
        <v>86</v>
      </c>
      <c r="D665" s="256">
        <v>17.740392</v>
      </c>
      <c r="E665" s="256">
        <v>620.3446009999999</v>
      </c>
      <c r="F665" s="1">
        <v>769140</v>
      </c>
      <c r="G665" s="256">
        <v>9.7944000000000003E-2</v>
      </c>
      <c r="H665" s="256">
        <v>190.57870199999999</v>
      </c>
      <c r="I665" s="257">
        <v>1</v>
      </c>
      <c r="J665" s="258">
        <f t="shared" si="20"/>
        <v>2.0300285393506451E-2</v>
      </c>
      <c r="K665" s="258">
        <f t="shared" si="21"/>
        <v>4.40195558724404E-2</v>
      </c>
    </row>
    <row r="666" spans="1:11">
      <c r="A666" s="1">
        <v>665</v>
      </c>
      <c r="B666">
        <v>46521.839079999998</v>
      </c>
      <c r="C666" s="255">
        <v>109</v>
      </c>
      <c r="D666" s="256">
        <v>20.680396999999999</v>
      </c>
      <c r="E666" s="256">
        <v>226.44884699999989</v>
      </c>
      <c r="F666" s="1">
        <v>780883</v>
      </c>
      <c r="G666" s="256">
        <v>88.838567999999995</v>
      </c>
      <c r="H666" s="256">
        <v>93.644215000000003</v>
      </c>
      <c r="I666" s="257">
        <v>1</v>
      </c>
      <c r="J666" s="258">
        <f t="shared" si="20"/>
        <v>2.3664525628915901E-2</v>
      </c>
      <c r="K666" s="258">
        <f t="shared" si="21"/>
        <v>5.1109576647476479E-2</v>
      </c>
    </row>
    <row r="667" spans="1:11">
      <c r="A667" s="1">
        <v>666</v>
      </c>
      <c r="B667">
        <v>48000.479736999987</v>
      </c>
      <c r="C667" s="255">
        <v>133</v>
      </c>
      <c r="D667" s="256">
        <v>16.190272</v>
      </c>
      <c r="E667" s="256">
        <v>32.947868999999962</v>
      </c>
      <c r="F667" s="1">
        <v>776426</v>
      </c>
      <c r="G667" s="256">
        <v>156.33995999999999</v>
      </c>
      <c r="H667" s="256">
        <v>44.597676</v>
      </c>
      <c r="I667" s="257">
        <v>1</v>
      </c>
      <c r="J667" s="258">
        <f t="shared" si="20"/>
        <v>1.8526487024553714E-2</v>
      </c>
      <c r="K667" s="258">
        <f t="shared" si="21"/>
        <v>4.0258381150545336E-2</v>
      </c>
    </row>
    <row r="668" spans="1:11">
      <c r="A668" s="1">
        <v>667</v>
      </c>
      <c r="B668">
        <v>48946.925842999997</v>
      </c>
      <c r="C668" s="255">
        <v>143</v>
      </c>
      <c r="D668" s="256">
        <v>40.551245999999992</v>
      </c>
      <c r="E668" s="256">
        <v>4.7433999999999997E-2</v>
      </c>
      <c r="F668" s="1">
        <v>783669</v>
      </c>
      <c r="G668" s="256">
        <v>202.82388</v>
      </c>
      <c r="H668" s="256">
        <v>32.209117999999997</v>
      </c>
      <c r="I668" s="257">
        <v>1</v>
      </c>
      <c r="J668" s="258">
        <f t="shared" si="20"/>
        <v>4.6402687542771701E-2</v>
      </c>
      <c r="K668" s="258">
        <f t="shared" si="21"/>
        <v>9.7582737426380309E-2</v>
      </c>
    </row>
    <row r="669" spans="1:11">
      <c r="A669" s="1">
        <v>668</v>
      </c>
      <c r="B669">
        <v>49600.431884000012</v>
      </c>
      <c r="C669" s="255">
        <v>157</v>
      </c>
      <c r="D669" s="256">
        <v>62.146771999999999</v>
      </c>
      <c r="E669" s="256">
        <v>0</v>
      </c>
      <c r="F669" s="1">
        <v>808127</v>
      </c>
      <c r="G669" s="256">
        <v>209.978328</v>
      </c>
      <c r="H669" s="256">
        <v>32.737352999999999</v>
      </c>
      <c r="I669" s="257">
        <v>1</v>
      </c>
      <c r="J669" s="258">
        <f t="shared" si="20"/>
        <v>7.1114392956208389E-2</v>
      </c>
      <c r="K669" s="258">
        <f t="shared" si="21"/>
        <v>0.14539463304195607</v>
      </c>
    </row>
    <row r="670" spans="1:11">
      <c r="A670" s="1">
        <v>669</v>
      </c>
      <c r="B670">
        <v>49538.679565000013</v>
      </c>
      <c r="C670" s="255">
        <v>164</v>
      </c>
      <c r="D670" s="256">
        <v>67.117563000000004</v>
      </c>
      <c r="E670" s="256">
        <v>0</v>
      </c>
      <c r="F670" s="1">
        <v>805984</v>
      </c>
      <c r="G670" s="256">
        <v>148.30771200000001</v>
      </c>
      <c r="H670" s="256">
        <v>32.872262999999997</v>
      </c>
      <c r="I670" s="257">
        <v>1</v>
      </c>
      <c r="J670" s="258">
        <f t="shared" si="20"/>
        <v>7.6802456440457981E-2</v>
      </c>
      <c r="K670" s="258">
        <f t="shared" si="21"/>
        <v>0.15602601503884136</v>
      </c>
    </row>
    <row r="671" spans="1:11">
      <c r="A671" s="1">
        <v>670</v>
      </c>
      <c r="B671">
        <v>49830.108518999987</v>
      </c>
      <c r="C671" s="255">
        <v>164</v>
      </c>
      <c r="D671" s="256">
        <v>80.342923000000013</v>
      </c>
      <c r="E671" s="256">
        <v>0</v>
      </c>
      <c r="F671" s="1">
        <v>845255</v>
      </c>
      <c r="G671" s="256">
        <v>71.147831999999994</v>
      </c>
      <c r="H671" s="256">
        <v>25.806978999999998</v>
      </c>
      <c r="I671" s="257">
        <v>1</v>
      </c>
      <c r="J671" s="258">
        <f t="shared" si="20"/>
        <v>9.1936202212922577E-2</v>
      </c>
      <c r="K671" s="258">
        <f t="shared" si="21"/>
        <v>0.18366489570629849</v>
      </c>
    </row>
    <row r="672" spans="1:11">
      <c r="A672" s="1">
        <v>671</v>
      </c>
      <c r="B672">
        <v>51590.981078999997</v>
      </c>
      <c r="C672" s="255">
        <v>165</v>
      </c>
      <c r="D672" s="256">
        <v>109.08497</v>
      </c>
      <c r="E672" s="256">
        <v>0</v>
      </c>
      <c r="F672" s="1">
        <v>918650</v>
      </c>
      <c r="G672" s="256">
        <v>34.874952</v>
      </c>
      <c r="H672" s="256">
        <v>12.576017999999999</v>
      </c>
      <c r="I672" s="257">
        <v>1</v>
      </c>
      <c r="J672" s="258">
        <f t="shared" si="20"/>
        <v>0.12482565340958021</v>
      </c>
      <c r="K672" s="258">
        <f t="shared" si="21"/>
        <v>0.24067225372982318</v>
      </c>
    </row>
    <row r="673" spans="1:11">
      <c r="A673" s="1">
        <v>672</v>
      </c>
      <c r="B673">
        <v>53815.329834999997</v>
      </c>
      <c r="C673" s="255">
        <v>157</v>
      </c>
      <c r="D673" s="256">
        <v>125.64278400000001</v>
      </c>
      <c r="E673" s="256">
        <v>0</v>
      </c>
      <c r="F673" s="1">
        <v>928465</v>
      </c>
      <c r="G673" s="256">
        <v>0</v>
      </c>
      <c r="H673" s="256">
        <v>12.443168</v>
      </c>
      <c r="I673" s="257">
        <v>1</v>
      </c>
      <c r="J673" s="258">
        <f t="shared" si="20"/>
        <v>0.14377271780886727</v>
      </c>
      <c r="K673" s="258">
        <f t="shared" si="21"/>
        <v>0.27174355095841968</v>
      </c>
    </row>
    <row r="674" spans="1:11">
      <c r="A674" s="1">
        <v>673</v>
      </c>
      <c r="B674">
        <v>53464.534973000002</v>
      </c>
      <c r="C674" s="255">
        <v>143</v>
      </c>
      <c r="D674" s="256">
        <v>139.28804600000001</v>
      </c>
      <c r="E674" s="256">
        <v>0</v>
      </c>
      <c r="F674" s="1">
        <v>849149</v>
      </c>
      <c r="G674" s="256">
        <v>0</v>
      </c>
      <c r="H674" s="256">
        <v>23.345973000000001</v>
      </c>
      <c r="I674" s="257">
        <v>1</v>
      </c>
      <c r="J674" s="258">
        <f t="shared" si="20"/>
        <v>0.15938695637074168</v>
      </c>
      <c r="K674" s="258">
        <f t="shared" si="21"/>
        <v>0.29644406989294664</v>
      </c>
    </row>
    <row r="675" spans="1:11">
      <c r="A675" s="1">
        <v>674</v>
      </c>
      <c r="B675">
        <v>50745.746978000003</v>
      </c>
      <c r="C675" s="255">
        <v>143</v>
      </c>
      <c r="D675" s="256">
        <v>136.60935699999999</v>
      </c>
      <c r="E675" s="256">
        <v>0</v>
      </c>
      <c r="F675" s="1">
        <v>782285</v>
      </c>
      <c r="G675" s="256">
        <v>0</v>
      </c>
      <c r="H675" s="256">
        <v>23.318434</v>
      </c>
      <c r="I675" s="257">
        <v>1</v>
      </c>
      <c r="J675" s="258">
        <f t="shared" si="20"/>
        <v>0.15632173936874721</v>
      </c>
      <c r="K675" s="258">
        <f t="shared" si="21"/>
        <v>0.29165757487967442</v>
      </c>
    </row>
    <row r="676" spans="1:11">
      <c r="A676" s="1">
        <v>675</v>
      </c>
      <c r="B676">
        <v>49675.626738999999</v>
      </c>
      <c r="C676" s="255">
        <v>133</v>
      </c>
      <c r="D676" s="256">
        <v>151.13034400000001</v>
      </c>
      <c r="E676" s="256">
        <v>0</v>
      </c>
      <c r="F676" s="1">
        <v>650103</v>
      </c>
      <c r="G676" s="256">
        <v>0</v>
      </c>
      <c r="H676" s="256">
        <v>23.198031</v>
      </c>
      <c r="I676" s="257">
        <v>1</v>
      </c>
      <c r="J676" s="258">
        <f t="shared" si="20"/>
        <v>0.17293806781827625</v>
      </c>
      <c r="K676" s="258">
        <f t="shared" si="21"/>
        <v>0.31725006734316918</v>
      </c>
    </row>
    <row r="677" spans="1:11">
      <c r="A677" s="1">
        <v>676</v>
      </c>
      <c r="B677">
        <v>48475.343016999999</v>
      </c>
      <c r="C677" s="255">
        <v>122</v>
      </c>
      <c r="D677" s="256">
        <v>163.13200499999999</v>
      </c>
      <c r="E677" s="256">
        <v>0</v>
      </c>
      <c r="F677" s="1">
        <v>518918</v>
      </c>
      <c r="G677" s="256">
        <v>0</v>
      </c>
      <c r="H677" s="256">
        <v>23.666087000000001</v>
      </c>
      <c r="I677" s="257">
        <v>1</v>
      </c>
      <c r="J677" s="258">
        <f t="shared" si="20"/>
        <v>0.1866715379409272</v>
      </c>
      <c r="K677" s="258">
        <f t="shared" si="21"/>
        <v>0.33776350965858981</v>
      </c>
    </row>
    <row r="678" spans="1:11">
      <c r="A678" s="1">
        <v>677</v>
      </c>
      <c r="B678">
        <v>48419.812346000013</v>
      </c>
      <c r="C678" s="255">
        <v>119</v>
      </c>
      <c r="D678" s="256">
        <v>165.59335300000001</v>
      </c>
      <c r="E678" s="256">
        <v>0</v>
      </c>
      <c r="F678" s="1">
        <v>580304</v>
      </c>
      <c r="G678" s="256">
        <v>2.550408</v>
      </c>
      <c r="H678" s="256">
        <v>23.412330999999998</v>
      </c>
      <c r="I678" s="257">
        <v>1</v>
      </c>
      <c r="J678" s="258">
        <f t="shared" si="20"/>
        <v>0.18948805219003378</v>
      </c>
      <c r="K678" s="258">
        <f t="shared" si="21"/>
        <v>0.34190139189878743</v>
      </c>
    </row>
    <row r="679" spans="1:11">
      <c r="A679" s="1">
        <v>678</v>
      </c>
      <c r="B679">
        <v>48450.804382000002</v>
      </c>
      <c r="C679" s="255">
        <v>119</v>
      </c>
      <c r="D679" s="256">
        <v>170.335769</v>
      </c>
      <c r="E679" s="256">
        <v>0</v>
      </c>
      <c r="F679" s="1">
        <v>943687</v>
      </c>
      <c r="G679" s="256">
        <v>123.426072</v>
      </c>
      <c r="H679" s="256">
        <v>12.607196</v>
      </c>
      <c r="I679" s="257">
        <v>1</v>
      </c>
      <c r="J679" s="258">
        <f t="shared" si="20"/>
        <v>0.19491478674329119</v>
      </c>
      <c r="K679" s="258">
        <f t="shared" si="21"/>
        <v>0.34980920835050672</v>
      </c>
    </row>
    <row r="680" spans="1:11">
      <c r="A680" s="1">
        <v>679</v>
      </c>
      <c r="B680">
        <v>48663.349853</v>
      </c>
      <c r="C680" s="255">
        <v>121</v>
      </c>
      <c r="D680" s="256">
        <v>183.979648</v>
      </c>
      <c r="E680" s="256">
        <v>0</v>
      </c>
      <c r="F680" s="1">
        <v>950344</v>
      </c>
      <c r="G680" s="256">
        <v>172.75339199999999</v>
      </c>
      <c r="H680" s="256">
        <v>23.133967999999999</v>
      </c>
      <c r="I680" s="257">
        <v>1</v>
      </c>
      <c r="J680" s="258">
        <f t="shared" si="20"/>
        <v>0.21052744274178714</v>
      </c>
      <c r="K680" s="258">
        <f t="shared" si="21"/>
        <v>0.37209460744794171</v>
      </c>
    </row>
    <row r="681" spans="1:11">
      <c r="A681" s="1">
        <v>680</v>
      </c>
      <c r="B681">
        <v>48692.472471999987</v>
      </c>
      <c r="C681" s="255">
        <v>131</v>
      </c>
      <c r="D681" s="256">
        <v>175.26638399999999</v>
      </c>
      <c r="E681" s="256">
        <v>0.128301</v>
      </c>
      <c r="F681" s="1">
        <v>837127</v>
      </c>
      <c r="G681" s="256">
        <v>190.28183999999999</v>
      </c>
      <c r="H681" s="256">
        <v>22.830898000000001</v>
      </c>
      <c r="I681" s="257">
        <v>1</v>
      </c>
      <c r="J681" s="258">
        <f t="shared" si="20"/>
        <v>0.20055687693304031</v>
      </c>
      <c r="K681" s="258">
        <f t="shared" si="21"/>
        <v>0.35794151032014127</v>
      </c>
    </row>
    <row r="682" spans="1:11">
      <c r="A682" s="1">
        <v>681</v>
      </c>
      <c r="B682">
        <v>48259.723816999998</v>
      </c>
      <c r="C682" s="255">
        <v>142</v>
      </c>
      <c r="D682" s="256">
        <v>142.19934499999999</v>
      </c>
      <c r="E682" s="256">
        <v>9.2637759999999822</v>
      </c>
      <c r="F682" s="1">
        <v>858194</v>
      </c>
      <c r="G682" s="256">
        <v>163.065168</v>
      </c>
      <c r="H682" s="256">
        <v>34.558931999999999</v>
      </c>
      <c r="I682" s="257">
        <v>1</v>
      </c>
      <c r="J682" s="258">
        <f t="shared" si="20"/>
        <v>0.16271834840344479</v>
      </c>
      <c r="K682" s="258">
        <f t="shared" si="21"/>
        <v>0.30161228698904646</v>
      </c>
    </row>
    <row r="683" spans="1:11">
      <c r="A683" s="1">
        <v>682</v>
      </c>
      <c r="B683">
        <v>49023.206084999998</v>
      </c>
      <c r="C683" s="255">
        <v>144</v>
      </c>
      <c r="D683" s="256">
        <v>124.005562</v>
      </c>
      <c r="E683" s="256">
        <v>44.56508099999995</v>
      </c>
      <c r="F683" s="1">
        <v>814765</v>
      </c>
      <c r="G683" s="256">
        <v>101.069136</v>
      </c>
      <c r="H683" s="256">
        <v>241.30578399999999</v>
      </c>
      <c r="I683" s="257">
        <v>1</v>
      </c>
      <c r="J683" s="258">
        <f t="shared" si="20"/>
        <v>0.14189924884310104</v>
      </c>
      <c r="K683" s="258">
        <f t="shared" si="21"/>
        <v>0.26872588484602128</v>
      </c>
    </row>
    <row r="684" spans="1:11">
      <c r="A684" s="1">
        <v>683</v>
      </c>
      <c r="B684">
        <v>50292.831724999996</v>
      </c>
      <c r="C684" s="255">
        <v>135</v>
      </c>
      <c r="D684" s="256">
        <v>108.84227199999999</v>
      </c>
      <c r="E684" s="256">
        <v>84.976221000000038</v>
      </c>
      <c r="F684" s="1">
        <v>797212</v>
      </c>
      <c r="G684" s="256">
        <v>18.994247999999999</v>
      </c>
      <c r="H684" s="256">
        <v>238.88834299999999</v>
      </c>
      <c r="I684" s="257">
        <v>1</v>
      </c>
      <c r="J684" s="258">
        <f t="shared" si="20"/>
        <v>0.12454793470615848</v>
      </c>
      <c r="K684" s="258">
        <f t="shared" si="21"/>
        <v>0.24020753527839753</v>
      </c>
    </row>
    <row r="685" spans="1:11">
      <c r="A685" s="1">
        <v>684</v>
      </c>
      <c r="B685">
        <v>51298.256104</v>
      </c>
      <c r="C685" s="255">
        <v>125</v>
      </c>
      <c r="D685" s="256">
        <v>61.731034000000001</v>
      </c>
      <c r="E685" s="256">
        <v>112.5546930000001</v>
      </c>
      <c r="F685" s="1">
        <v>777038</v>
      </c>
      <c r="G685" s="256">
        <v>0</v>
      </c>
      <c r="H685" s="256">
        <v>182.12742399999999</v>
      </c>
      <c r="I685" s="257">
        <v>1</v>
      </c>
      <c r="J685" s="258">
        <f t="shared" si="20"/>
        <v>7.0638665021395819E-2</v>
      </c>
      <c r="K685" s="258">
        <f t="shared" si="21"/>
        <v>0.14449929859815527</v>
      </c>
    </row>
    <row r="686" spans="1:11">
      <c r="A686" s="1">
        <v>685</v>
      </c>
      <c r="B686">
        <v>51242.507081000003</v>
      </c>
      <c r="C686" s="255">
        <v>124</v>
      </c>
      <c r="D686" s="256">
        <v>40.596569000000009</v>
      </c>
      <c r="E686" s="256">
        <v>117.17438199999999</v>
      </c>
      <c r="F686" s="1">
        <v>781128</v>
      </c>
      <c r="G686" s="256">
        <v>0</v>
      </c>
      <c r="H686" s="256">
        <v>60.730384000000001</v>
      </c>
      <c r="I686" s="257">
        <v>1</v>
      </c>
      <c r="J686" s="258">
        <f t="shared" si="20"/>
        <v>4.6454550536266452E-2</v>
      </c>
      <c r="K686" s="258">
        <f t="shared" si="21"/>
        <v>9.7685943146334692E-2</v>
      </c>
    </row>
    <row r="687" spans="1:11">
      <c r="A687" s="1">
        <v>686</v>
      </c>
      <c r="B687">
        <v>52347.273803999997</v>
      </c>
      <c r="C687" s="255">
        <v>124</v>
      </c>
      <c r="D687" s="256">
        <v>27.030054</v>
      </c>
      <c r="E687" s="256">
        <v>143.61700500000009</v>
      </c>
      <c r="F687" s="1">
        <v>784334</v>
      </c>
      <c r="G687" s="256">
        <v>0</v>
      </c>
      <c r="H687" s="256">
        <v>336.493201</v>
      </c>
      <c r="I687" s="257">
        <v>1</v>
      </c>
      <c r="J687" s="258">
        <f t="shared" si="20"/>
        <v>3.0930421965979706E-2</v>
      </c>
      <c r="K687" s="258">
        <f t="shared" si="21"/>
        <v>6.6230503092791493E-2</v>
      </c>
    </row>
    <row r="688" spans="1:11">
      <c r="A688" s="1">
        <v>687</v>
      </c>
      <c r="B688">
        <v>53079.752350000002</v>
      </c>
      <c r="C688" s="255">
        <v>128</v>
      </c>
      <c r="D688" s="256">
        <v>26.888974999999999</v>
      </c>
      <c r="E688" s="256">
        <v>139.77804499999999</v>
      </c>
      <c r="F688" s="1">
        <v>780576</v>
      </c>
      <c r="G688" s="256">
        <v>0</v>
      </c>
      <c r="H688" s="256">
        <v>354.21231599999999</v>
      </c>
      <c r="I688" s="257">
        <v>1</v>
      </c>
      <c r="J688" s="258">
        <f t="shared" si="20"/>
        <v>3.0768985625507041E-2</v>
      </c>
      <c r="K688" s="258">
        <f t="shared" si="21"/>
        <v>6.5897352328664949E-2</v>
      </c>
    </row>
    <row r="689" spans="1:11">
      <c r="A689" s="1">
        <v>688</v>
      </c>
      <c r="B689">
        <v>53629.840637000001</v>
      </c>
      <c r="C689" s="255">
        <v>133</v>
      </c>
      <c r="D689" s="256">
        <v>16.284956999999991</v>
      </c>
      <c r="E689" s="256">
        <v>106.314042</v>
      </c>
      <c r="F689" s="1">
        <v>753929</v>
      </c>
      <c r="G689" s="256">
        <v>0</v>
      </c>
      <c r="H689" s="256">
        <v>155.359499</v>
      </c>
      <c r="I689" s="257">
        <v>1</v>
      </c>
      <c r="J689" s="258">
        <f t="shared" si="20"/>
        <v>1.863483482895871E-2</v>
      </c>
      <c r="K689" s="258">
        <f t="shared" si="21"/>
        <v>4.0488579844738921E-2</v>
      </c>
    </row>
    <row r="690" spans="1:11">
      <c r="A690" s="1">
        <v>689</v>
      </c>
      <c r="B690">
        <v>53698.184569999998</v>
      </c>
      <c r="C690" s="255">
        <v>145</v>
      </c>
      <c r="D690" s="256">
        <v>21.398336</v>
      </c>
      <c r="E690" s="256">
        <v>42.905855999999957</v>
      </c>
      <c r="F690" s="1">
        <v>787026</v>
      </c>
      <c r="G690" s="256">
        <v>0</v>
      </c>
      <c r="H690" s="256">
        <v>134.07503199999999</v>
      </c>
      <c r="I690" s="257">
        <v>1</v>
      </c>
      <c r="J690" s="258">
        <f t="shared" si="20"/>
        <v>2.4486061398538619E-2</v>
      </c>
      <c r="K690" s="258">
        <f t="shared" si="21"/>
        <v>5.283233491215699E-2</v>
      </c>
    </row>
    <row r="691" spans="1:11">
      <c r="A691" s="1">
        <v>690</v>
      </c>
      <c r="B691">
        <v>53983.077423000002</v>
      </c>
      <c r="C691" s="255">
        <v>165</v>
      </c>
      <c r="D691" s="256">
        <v>28.850974000000001</v>
      </c>
      <c r="E691" s="256">
        <v>4.1715160000000031</v>
      </c>
      <c r="F691" s="1">
        <v>772771</v>
      </c>
      <c r="G691" s="256">
        <v>87.080448000000004</v>
      </c>
      <c r="H691" s="256">
        <v>76.095190000000002</v>
      </c>
      <c r="I691" s="257">
        <v>1</v>
      </c>
      <c r="J691" s="258">
        <f t="shared" si="20"/>
        <v>3.3014096085398473E-2</v>
      </c>
      <c r="K691" s="258">
        <f t="shared" si="21"/>
        <v>7.0519169841004606E-2</v>
      </c>
    </row>
    <row r="692" spans="1:11">
      <c r="A692" s="1">
        <v>691</v>
      </c>
      <c r="B692">
        <v>55284.955779999997</v>
      </c>
      <c r="C692" s="255">
        <v>177</v>
      </c>
      <c r="D692" s="256">
        <v>50.25674200000001</v>
      </c>
      <c r="E692" s="256">
        <v>4.0478000000000007E-2</v>
      </c>
      <c r="F692" s="1">
        <v>780723</v>
      </c>
      <c r="G692" s="256">
        <v>184.924992</v>
      </c>
      <c r="H692" s="256">
        <v>107.535252</v>
      </c>
      <c r="I692" s="257">
        <v>1</v>
      </c>
      <c r="J692" s="258">
        <f t="shared" si="20"/>
        <v>5.7508661902613112E-2</v>
      </c>
      <c r="K692" s="258">
        <f t="shared" si="21"/>
        <v>0.11940429391126318</v>
      </c>
    </row>
    <row r="693" spans="1:11">
      <c r="A693" s="1">
        <v>692</v>
      </c>
      <c r="B693">
        <v>54123.414000999997</v>
      </c>
      <c r="C693" s="255">
        <v>177</v>
      </c>
      <c r="D693" s="256">
        <v>70.231154999999987</v>
      </c>
      <c r="E693" s="256">
        <v>0</v>
      </c>
      <c r="F693" s="1">
        <v>790539</v>
      </c>
      <c r="G693" s="256">
        <v>209.46273600000001</v>
      </c>
      <c r="H693" s="256">
        <v>106.64866600000001</v>
      </c>
      <c r="I693" s="257">
        <v>1</v>
      </c>
      <c r="J693" s="258">
        <f t="shared" si="20"/>
        <v>8.0365331837965445E-2</v>
      </c>
      <c r="K693" s="258">
        <f t="shared" si="21"/>
        <v>0.16261671427784291</v>
      </c>
    </row>
    <row r="694" spans="1:11">
      <c r="A694" s="1">
        <v>693</v>
      </c>
      <c r="B694">
        <v>53837.067016000001</v>
      </c>
      <c r="C694" s="255">
        <v>175</v>
      </c>
      <c r="D694" s="256">
        <v>108.22492800000001</v>
      </c>
      <c r="E694" s="256">
        <v>0</v>
      </c>
      <c r="F694" s="1">
        <v>798542</v>
      </c>
      <c r="G694" s="256">
        <v>191.74797599999999</v>
      </c>
      <c r="H694" s="256">
        <v>44.752896999999997</v>
      </c>
      <c r="I694" s="257">
        <v>1</v>
      </c>
      <c r="J694" s="258">
        <f t="shared" si="20"/>
        <v>0.12384150953889224</v>
      </c>
      <c r="K694" s="258">
        <f t="shared" si="21"/>
        <v>0.23902420922484954</v>
      </c>
    </row>
    <row r="695" spans="1:11">
      <c r="A695" s="1">
        <v>694</v>
      </c>
      <c r="B695">
        <v>53456.562194999999</v>
      </c>
      <c r="C695" s="255">
        <v>169</v>
      </c>
      <c r="D695" s="256">
        <v>154.577506</v>
      </c>
      <c r="E695" s="256">
        <v>0</v>
      </c>
      <c r="F695" s="1">
        <v>859026</v>
      </c>
      <c r="G695" s="256">
        <v>135.41606400000001</v>
      </c>
      <c r="H695" s="256">
        <v>29.022583000000001</v>
      </c>
      <c r="I695" s="257">
        <v>1</v>
      </c>
      <c r="J695" s="258">
        <f t="shared" si="20"/>
        <v>0.17688264651741945</v>
      </c>
      <c r="K695" s="258">
        <f t="shared" si="21"/>
        <v>0.32319997674428047</v>
      </c>
    </row>
    <row r="696" spans="1:11">
      <c r="A696" s="1">
        <v>695</v>
      </c>
      <c r="B696">
        <v>54537.197083000006</v>
      </c>
      <c r="C696" s="255">
        <v>165</v>
      </c>
      <c r="D696" s="256">
        <v>210.696923</v>
      </c>
      <c r="E696" s="256">
        <v>0</v>
      </c>
      <c r="F696" s="1">
        <v>876291</v>
      </c>
      <c r="G696" s="256">
        <v>41.032152000000004</v>
      </c>
      <c r="H696" s="256">
        <v>30.354302000000001</v>
      </c>
      <c r="I696" s="257">
        <v>1</v>
      </c>
      <c r="J696" s="258">
        <f t="shared" si="20"/>
        <v>0.24109995249449132</v>
      </c>
      <c r="K696" s="258">
        <f t="shared" si="21"/>
        <v>0.41383092027544893</v>
      </c>
    </row>
    <row r="697" spans="1:11">
      <c r="A697" s="1">
        <v>696</v>
      </c>
      <c r="B697">
        <v>56049.087218000001</v>
      </c>
      <c r="C697" s="255">
        <v>159</v>
      </c>
      <c r="D697" s="256">
        <v>346.89137799999997</v>
      </c>
      <c r="E697" s="256">
        <v>0</v>
      </c>
      <c r="F697" s="1">
        <v>876070</v>
      </c>
      <c r="G697" s="256">
        <v>0</v>
      </c>
      <c r="H697" s="256">
        <v>133.663466</v>
      </c>
      <c r="I697" s="257">
        <v>1</v>
      </c>
      <c r="J697" s="258">
        <f t="shared" si="20"/>
        <v>0.39694692056109726</v>
      </c>
      <c r="K697" s="258">
        <f t="shared" si="21"/>
        <v>0.59394667473184015</v>
      </c>
    </row>
    <row r="698" spans="1:11">
      <c r="A698" s="1">
        <v>697</v>
      </c>
      <c r="B698">
        <v>55508.142548000003</v>
      </c>
      <c r="C698" s="255">
        <v>152</v>
      </c>
      <c r="D698" s="256">
        <v>450.75307600000002</v>
      </c>
      <c r="E698" s="256">
        <v>0</v>
      </c>
      <c r="F698" s="1">
        <v>846503</v>
      </c>
      <c r="G698" s="256">
        <v>0</v>
      </c>
      <c r="H698" s="256">
        <v>28.735340999999998</v>
      </c>
      <c r="I698" s="257">
        <v>1</v>
      </c>
      <c r="J698" s="258">
        <f t="shared" si="20"/>
        <v>0.51579559712101652</v>
      </c>
      <c r="K698" s="258">
        <f t="shared" si="21"/>
        <v>0.70301803150900288</v>
      </c>
    </row>
    <row r="699" spans="1:11">
      <c r="A699" s="1">
        <v>698</v>
      </c>
      <c r="B699">
        <v>52304.330902000002</v>
      </c>
      <c r="C699" s="255">
        <v>147</v>
      </c>
      <c r="D699" s="256">
        <v>499.75174200000009</v>
      </c>
      <c r="E699" s="256">
        <v>0</v>
      </c>
      <c r="F699" s="1">
        <v>745038</v>
      </c>
      <c r="G699" s="256">
        <v>0</v>
      </c>
      <c r="H699" s="256">
        <v>22.65428</v>
      </c>
      <c r="I699" s="257">
        <v>1</v>
      </c>
      <c r="J699" s="258">
        <f t="shared" si="20"/>
        <v>0.57186464586024965</v>
      </c>
      <c r="K699" s="258">
        <f t="shared" si="21"/>
        <v>0.7479993859634203</v>
      </c>
    </row>
    <row r="700" spans="1:11">
      <c r="A700" s="1">
        <v>699</v>
      </c>
      <c r="B700">
        <v>51731.174682999997</v>
      </c>
      <c r="C700" s="255">
        <v>141</v>
      </c>
      <c r="D700" s="256">
        <v>540.15807800000005</v>
      </c>
      <c r="E700" s="256">
        <v>0</v>
      </c>
      <c r="F700" s="1">
        <v>640798</v>
      </c>
      <c r="G700" s="256">
        <v>0</v>
      </c>
      <c r="H700" s="256">
        <v>23.063632999999999</v>
      </c>
      <c r="I700" s="257">
        <v>1</v>
      </c>
      <c r="J700" s="258">
        <f t="shared" si="20"/>
        <v>0.61810151325900353</v>
      </c>
      <c r="K700" s="258">
        <f t="shared" si="21"/>
        <v>0.78245072444781227</v>
      </c>
    </row>
    <row r="701" spans="1:11">
      <c r="A701" s="1">
        <v>700</v>
      </c>
      <c r="B701">
        <v>51849.352569000002</v>
      </c>
      <c r="C701" s="255">
        <v>133</v>
      </c>
      <c r="D701" s="256">
        <v>611.60506800000007</v>
      </c>
      <c r="E701" s="256">
        <v>0</v>
      </c>
      <c r="F701" s="1">
        <v>550113</v>
      </c>
      <c r="G701" s="256">
        <v>0</v>
      </c>
      <c r="H701" s="256">
        <v>23.535477</v>
      </c>
      <c r="I701" s="257">
        <v>1</v>
      </c>
      <c r="J701" s="258">
        <f t="shared" si="20"/>
        <v>0.69985812199160657</v>
      </c>
      <c r="K701" s="258">
        <f t="shared" si="21"/>
        <v>0.83823177443318253</v>
      </c>
    </row>
    <row r="702" spans="1:11">
      <c r="A702" s="1">
        <v>701</v>
      </c>
      <c r="B702">
        <v>51361.921295</v>
      </c>
      <c r="C702" s="255">
        <v>134</v>
      </c>
      <c r="D702" s="256">
        <v>659.81027699999981</v>
      </c>
      <c r="E702" s="256">
        <v>0</v>
      </c>
      <c r="F702" s="1">
        <v>589298</v>
      </c>
      <c r="G702" s="256">
        <v>0</v>
      </c>
      <c r="H702" s="256">
        <v>23.174157000000001</v>
      </c>
      <c r="I702" s="257">
        <v>1</v>
      </c>
      <c r="J702" s="258">
        <f t="shared" si="20"/>
        <v>0.7550192199061071</v>
      </c>
      <c r="K702" s="258">
        <f t="shared" si="21"/>
        <v>0.87259173161973269</v>
      </c>
    </row>
    <row r="703" spans="1:11">
      <c r="A703" s="1">
        <v>702</v>
      </c>
      <c r="B703">
        <v>51977.366851999999</v>
      </c>
      <c r="C703" s="255">
        <v>139</v>
      </c>
      <c r="D703" s="256">
        <v>697.07381000000009</v>
      </c>
      <c r="E703" s="256">
        <v>0</v>
      </c>
      <c r="F703" s="1">
        <v>946606</v>
      </c>
      <c r="G703" s="256">
        <v>21.204456</v>
      </c>
      <c r="H703" s="256">
        <v>12.523054</v>
      </c>
      <c r="I703" s="257">
        <v>1</v>
      </c>
      <c r="J703" s="258">
        <f t="shared" si="20"/>
        <v>0.79765978583443331</v>
      </c>
      <c r="K703" s="258">
        <f t="shared" si="21"/>
        <v>0.89754497971472158</v>
      </c>
    </row>
    <row r="704" spans="1:11">
      <c r="A704" s="1">
        <v>703</v>
      </c>
      <c r="B704">
        <v>51717.223908</v>
      </c>
      <c r="C704" s="255">
        <v>161</v>
      </c>
      <c r="D704" s="256">
        <v>706.95784099999992</v>
      </c>
      <c r="E704" s="256">
        <v>0</v>
      </c>
      <c r="F704" s="1">
        <v>1108827</v>
      </c>
      <c r="G704" s="256">
        <v>144.39768000000001</v>
      </c>
      <c r="H704" s="256">
        <v>23.314883999999999</v>
      </c>
      <c r="I704" s="257">
        <v>1</v>
      </c>
      <c r="J704" s="258">
        <f t="shared" si="20"/>
        <v>0.80897005734017347</v>
      </c>
      <c r="K704" s="258">
        <f t="shared" si="21"/>
        <v>0.90394429176290314</v>
      </c>
    </row>
    <row r="705" spans="1:11">
      <c r="A705" s="1">
        <v>704</v>
      </c>
      <c r="B705">
        <v>52141.463378</v>
      </c>
      <c r="C705" s="255">
        <v>160</v>
      </c>
      <c r="D705" s="256">
        <v>711.05138699999998</v>
      </c>
      <c r="E705" s="256">
        <v>1.279441000000002</v>
      </c>
      <c r="F705" s="1">
        <v>1010801</v>
      </c>
      <c r="G705" s="256">
        <v>173.00824800000001</v>
      </c>
      <c r="H705" s="256">
        <v>22.928766</v>
      </c>
      <c r="I705" s="257">
        <v>1</v>
      </c>
      <c r="J705" s="258">
        <f t="shared" si="20"/>
        <v>0.81365429160463887</v>
      </c>
      <c r="K705" s="258">
        <f t="shared" si="21"/>
        <v>0.90656863787304787</v>
      </c>
    </row>
    <row r="706" spans="1:11">
      <c r="A706" s="1">
        <v>705</v>
      </c>
      <c r="B706">
        <v>52144.019868000003</v>
      </c>
      <c r="C706" s="255">
        <v>161</v>
      </c>
      <c r="D706" s="256">
        <v>699.70730200000003</v>
      </c>
      <c r="E706" s="256">
        <v>63.117241999999898</v>
      </c>
      <c r="F706" s="1">
        <v>846635</v>
      </c>
      <c r="G706" s="256">
        <v>164.13112799999999</v>
      </c>
      <c r="H706" s="256">
        <v>37.026482000000001</v>
      </c>
      <c r="I706" s="257">
        <v>1</v>
      </c>
      <c r="J706" s="258">
        <f t="shared" ref="J706:J769" si="22">D706/$L$1</f>
        <v>0.80067328402441207</v>
      </c>
      <c r="K706" s="258">
        <f t="shared" ref="K706:K769" si="23">J706/(1-$K$1*(1-J706))</f>
        <v>0.89925874485810442</v>
      </c>
    </row>
    <row r="707" spans="1:11">
      <c r="A707" s="1">
        <v>706</v>
      </c>
      <c r="B707">
        <v>52476.500457000002</v>
      </c>
      <c r="C707" s="255">
        <v>164</v>
      </c>
      <c r="D707" s="256">
        <v>673.49652700000001</v>
      </c>
      <c r="E707" s="256">
        <v>249.7130149999995</v>
      </c>
      <c r="F707" s="1">
        <v>793346</v>
      </c>
      <c r="G707" s="256">
        <v>123.452448</v>
      </c>
      <c r="H707" s="256">
        <v>130.64022199999999</v>
      </c>
      <c r="I707" s="257">
        <v>1</v>
      </c>
      <c r="J707" s="258">
        <f t="shared" si="22"/>
        <v>0.77068036093201464</v>
      </c>
      <c r="K707" s="258">
        <f t="shared" si="23"/>
        <v>0.88191225034880738</v>
      </c>
    </row>
    <row r="708" spans="1:11">
      <c r="A708" s="1">
        <v>707</v>
      </c>
      <c r="B708">
        <v>53590.600036999997</v>
      </c>
      <c r="C708" s="255">
        <v>164</v>
      </c>
      <c r="D708" s="256">
        <v>639.09304600000007</v>
      </c>
      <c r="E708" s="256">
        <v>481.27101800000071</v>
      </c>
      <c r="F708" s="1">
        <v>798481</v>
      </c>
      <c r="G708" s="256">
        <v>53.319839999999999</v>
      </c>
      <c r="H708" s="256">
        <v>247.60282900000001</v>
      </c>
      <c r="I708" s="257">
        <v>1</v>
      </c>
      <c r="J708" s="258">
        <f t="shared" si="22"/>
        <v>0.73131254522478129</v>
      </c>
      <c r="K708" s="258">
        <f t="shared" si="23"/>
        <v>0.85812456278490701</v>
      </c>
    </row>
    <row r="709" spans="1:11">
      <c r="A709" s="1">
        <v>708</v>
      </c>
      <c r="B709">
        <v>53445.359956</v>
      </c>
      <c r="C709" s="255">
        <v>148</v>
      </c>
      <c r="D709" s="256">
        <v>644.69028899999989</v>
      </c>
      <c r="E709" s="256">
        <v>681.2264639999994</v>
      </c>
      <c r="F709" s="1">
        <v>808269</v>
      </c>
      <c r="G709" s="256">
        <v>0</v>
      </c>
      <c r="H709" s="256">
        <v>230.27036000000001</v>
      </c>
      <c r="I709" s="257">
        <v>1</v>
      </c>
      <c r="J709" s="258">
        <f t="shared" si="22"/>
        <v>0.73771745613750539</v>
      </c>
      <c r="K709" s="258">
        <f t="shared" si="23"/>
        <v>0.86207667028532453</v>
      </c>
    </row>
    <row r="710" spans="1:11">
      <c r="A710" s="1">
        <v>709</v>
      </c>
      <c r="B710">
        <v>53018.586059000001</v>
      </c>
      <c r="C710" s="255">
        <v>139</v>
      </c>
      <c r="D710" s="256">
        <v>587.27818200000002</v>
      </c>
      <c r="E710" s="256">
        <v>832.53683399999954</v>
      </c>
      <c r="F710" s="1">
        <v>774336</v>
      </c>
      <c r="G710" s="256">
        <v>0</v>
      </c>
      <c r="H710" s="256">
        <v>45.626263000000002</v>
      </c>
      <c r="I710" s="257">
        <v>1</v>
      </c>
      <c r="J710" s="258">
        <f t="shared" si="22"/>
        <v>0.67202092828499083</v>
      </c>
      <c r="K710" s="258">
        <f t="shared" si="23"/>
        <v>0.81992617188660644</v>
      </c>
    </row>
    <row r="711" spans="1:11">
      <c r="A711" s="1">
        <v>710</v>
      </c>
      <c r="B711">
        <v>52860.115508000003</v>
      </c>
      <c r="C711" s="255">
        <v>134</v>
      </c>
      <c r="D711" s="256">
        <v>532.86086299999999</v>
      </c>
      <c r="E711" s="256">
        <v>867.32615800000008</v>
      </c>
      <c r="F711" s="1">
        <v>763366</v>
      </c>
      <c r="G711" s="256">
        <v>0</v>
      </c>
      <c r="H711" s="256">
        <v>24.674092999999999</v>
      </c>
      <c r="I711" s="257">
        <v>1</v>
      </c>
      <c r="J711" s="258">
        <f t="shared" si="22"/>
        <v>0.60975132871529236</v>
      </c>
      <c r="K711" s="258">
        <f t="shared" si="23"/>
        <v>0.77639403629743775</v>
      </c>
    </row>
    <row r="712" spans="1:11">
      <c r="A712" s="1">
        <v>711</v>
      </c>
      <c r="B712">
        <v>52729.115570000002</v>
      </c>
      <c r="C712" s="255">
        <v>125</v>
      </c>
      <c r="D712" s="256">
        <v>511.94928700000008</v>
      </c>
      <c r="E712" s="256">
        <v>812.02293499999905</v>
      </c>
      <c r="F712" s="1">
        <v>774761</v>
      </c>
      <c r="G712" s="256">
        <v>0</v>
      </c>
      <c r="H712" s="256">
        <v>23.046292000000001</v>
      </c>
      <c r="I712" s="257">
        <v>1</v>
      </c>
      <c r="J712" s="258">
        <f t="shared" si="22"/>
        <v>0.58582226554532413</v>
      </c>
      <c r="K712" s="258">
        <f t="shared" si="23"/>
        <v>0.75863838591767918</v>
      </c>
    </row>
    <row r="713" spans="1:11">
      <c r="A713" s="1">
        <v>712</v>
      </c>
      <c r="B713">
        <v>52538.746948</v>
      </c>
      <c r="C713" s="255">
        <v>136</v>
      </c>
      <c r="D713" s="256">
        <v>477.44249699999989</v>
      </c>
      <c r="E713" s="256">
        <v>653.34361899999863</v>
      </c>
      <c r="F713" s="1">
        <v>781959</v>
      </c>
      <c r="G713" s="256">
        <v>0</v>
      </c>
      <c r="H713" s="256">
        <v>23.275269000000002</v>
      </c>
      <c r="I713" s="257">
        <v>1</v>
      </c>
      <c r="J713" s="258">
        <f t="shared" si="22"/>
        <v>0.54633623361244477</v>
      </c>
      <c r="K713" s="258">
        <f t="shared" si="23"/>
        <v>0.72797762203431327</v>
      </c>
    </row>
    <row r="714" spans="1:11">
      <c r="A714" s="1">
        <v>713</v>
      </c>
      <c r="B714">
        <v>53235.948455999998</v>
      </c>
      <c r="C714" s="255">
        <v>151</v>
      </c>
      <c r="D714" s="256">
        <v>458.99072899999999</v>
      </c>
      <c r="E714" s="256">
        <v>326.10425199999992</v>
      </c>
      <c r="F714" s="1">
        <v>774964</v>
      </c>
      <c r="G714" s="256">
        <v>0</v>
      </c>
      <c r="H714" s="256">
        <v>12.541473</v>
      </c>
      <c r="I714" s="257">
        <v>1</v>
      </c>
      <c r="J714" s="258">
        <f t="shared" si="22"/>
        <v>0.52522192247350441</v>
      </c>
      <c r="K714" s="258">
        <f t="shared" si="23"/>
        <v>0.7108428546476987</v>
      </c>
    </row>
    <row r="715" spans="1:11">
      <c r="A715" s="1">
        <v>714</v>
      </c>
      <c r="B715">
        <v>54948.347289999998</v>
      </c>
      <c r="C715" s="255">
        <v>171</v>
      </c>
      <c r="D715" s="256">
        <v>438.663813</v>
      </c>
      <c r="E715" s="256">
        <v>44.923091999999933</v>
      </c>
      <c r="F715" s="1">
        <v>740420</v>
      </c>
      <c r="G715" s="256">
        <v>0</v>
      </c>
      <c r="H715" s="256">
        <v>12.621389000000001</v>
      </c>
      <c r="I715" s="257">
        <v>1</v>
      </c>
      <c r="J715" s="258">
        <f t="shared" si="22"/>
        <v>0.50196188425282517</v>
      </c>
      <c r="K715" s="258">
        <f t="shared" si="23"/>
        <v>0.69133229184491463</v>
      </c>
    </row>
    <row r="716" spans="1:11">
      <c r="A716" s="1">
        <v>715</v>
      </c>
      <c r="B716">
        <v>57614.634766000003</v>
      </c>
      <c r="C716" s="255">
        <v>205</v>
      </c>
      <c r="D716" s="256">
        <v>434.54760700000003</v>
      </c>
      <c r="E716" s="256">
        <v>4.6630999999999999E-2</v>
      </c>
      <c r="F716" s="1">
        <v>753178</v>
      </c>
      <c r="G716" s="256">
        <v>104.4708</v>
      </c>
      <c r="H716" s="256">
        <v>65.825914999999995</v>
      </c>
      <c r="I716" s="257">
        <v>1</v>
      </c>
      <c r="J716" s="258">
        <f t="shared" si="22"/>
        <v>0.49725172020805869</v>
      </c>
      <c r="K716" s="258">
        <f t="shared" si="23"/>
        <v>0.68729738930676687</v>
      </c>
    </row>
    <row r="717" spans="1:11">
      <c r="A717" s="1">
        <v>716</v>
      </c>
      <c r="B717">
        <v>58731.206422000003</v>
      </c>
      <c r="C717" s="255">
        <v>219</v>
      </c>
      <c r="D717" s="256">
        <v>417.98292400000003</v>
      </c>
      <c r="E717" s="256">
        <v>0</v>
      </c>
      <c r="F717" s="1">
        <v>750580</v>
      </c>
      <c r="G717" s="256">
        <v>174.31797599999999</v>
      </c>
      <c r="H717" s="256">
        <v>71.264146999999994</v>
      </c>
      <c r="I717" s="257">
        <v>1</v>
      </c>
      <c r="J717" s="258">
        <f t="shared" si="22"/>
        <v>0.47829679562956207</v>
      </c>
      <c r="K717" s="258">
        <f t="shared" si="23"/>
        <v>0.67076350372780924</v>
      </c>
    </row>
    <row r="718" spans="1:11">
      <c r="A718" s="1">
        <v>717</v>
      </c>
      <c r="B718">
        <v>58577.483215</v>
      </c>
      <c r="C718" s="255">
        <v>211</v>
      </c>
      <c r="D718" s="256">
        <v>387.86097000000001</v>
      </c>
      <c r="E718" s="256">
        <v>0</v>
      </c>
      <c r="F718" s="1">
        <v>773867</v>
      </c>
      <c r="G718" s="256">
        <v>177.84160800000001</v>
      </c>
      <c r="H718" s="256">
        <v>70.741067999999999</v>
      </c>
      <c r="I718" s="257">
        <v>1</v>
      </c>
      <c r="J718" s="258">
        <f t="shared" si="22"/>
        <v>0.44382832036644088</v>
      </c>
      <c r="K718" s="258">
        <f t="shared" si="23"/>
        <v>0.63942480162062498</v>
      </c>
    </row>
    <row r="719" spans="1:11">
      <c r="A719" s="1">
        <v>718</v>
      </c>
      <c r="B719">
        <v>58069.957428999987</v>
      </c>
      <c r="C719" s="255">
        <v>210</v>
      </c>
      <c r="D719" s="256">
        <v>343.52770099999998</v>
      </c>
      <c r="E719" s="256">
        <v>0</v>
      </c>
      <c r="F719" s="1">
        <v>898628</v>
      </c>
      <c r="G719" s="256">
        <v>143.74415999999999</v>
      </c>
      <c r="H719" s="256">
        <v>75.115645000000001</v>
      </c>
      <c r="I719" s="257">
        <v>1</v>
      </c>
      <c r="J719" s="258">
        <f t="shared" si="22"/>
        <v>0.39309787353487746</v>
      </c>
      <c r="K719" s="258">
        <f t="shared" si="23"/>
        <v>0.59005645955650632</v>
      </c>
    </row>
    <row r="720" spans="1:11">
      <c r="A720" s="1">
        <v>719</v>
      </c>
      <c r="B720">
        <v>58580.674957000003</v>
      </c>
      <c r="C720" s="255">
        <v>200</v>
      </c>
      <c r="D720" s="256">
        <v>319.63133099999999</v>
      </c>
      <c r="E720" s="256">
        <v>0</v>
      </c>
      <c r="F720" s="1">
        <v>947708</v>
      </c>
      <c r="G720" s="256">
        <v>60.514944</v>
      </c>
      <c r="H720" s="256">
        <v>279.76011699999998</v>
      </c>
      <c r="I720" s="257">
        <v>1</v>
      </c>
      <c r="J720" s="258">
        <f t="shared" si="22"/>
        <v>0.36575331819084528</v>
      </c>
      <c r="K720" s="258">
        <f t="shared" si="23"/>
        <v>0.56169127230374083</v>
      </c>
    </row>
    <row r="721" spans="1:11">
      <c r="A721" s="1">
        <v>720</v>
      </c>
      <c r="B721">
        <v>59719.744750999998</v>
      </c>
      <c r="C721" s="255">
        <v>190</v>
      </c>
      <c r="D721" s="256">
        <v>295.31834800000001</v>
      </c>
      <c r="E721" s="256">
        <v>0</v>
      </c>
      <c r="F721" s="1">
        <v>990096</v>
      </c>
      <c r="G721" s="256">
        <v>0</v>
      </c>
      <c r="H721" s="256">
        <v>194.49731700000001</v>
      </c>
      <c r="I721" s="257">
        <v>1</v>
      </c>
      <c r="J721" s="258">
        <f t="shared" si="22"/>
        <v>0.33793203365172853</v>
      </c>
      <c r="K721" s="258">
        <f t="shared" si="23"/>
        <v>0.5314544743083327</v>
      </c>
    </row>
    <row r="722" spans="1:11">
      <c r="A722" s="1">
        <v>721</v>
      </c>
      <c r="B722">
        <v>58535.471984000003</v>
      </c>
      <c r="C722" s="255">
        <v>177</v>
      </c>
      <c r="D722" s="256">
        <v>256.89791700000001</v>
      </c>
      <c r="E722" s="256">
        <v>0</v>
      </c>
      <c r="F722" s="1">
        <v>904329</v>
      </c>
      <c r="G722" s="256">
        <v>0</v>
      </c>
      <c r="H722" s="256">
        <v>22.851026000000001</v>
      </c>
      <c r="I722" s="257">
        <v>1</v>
      </c>
      <c r="J722" s="258">
        <f t="shared" si="22"/>
        <v>0.2939676322877946</v>
      </c>
      <c r="K722" s="258">
        <f t="shared" si="23"/>
        <v>0.48058883087514531</v>
      </c>
    </row>
    <row r="723" spans="1:11">
      <c r="A723" s="1">
        <v>722</v>
      </c>
      <c r="B723">
        <v>56235.080628999996</v>
      </c>
      <c r="C723" s="255">
        <v>172</v>
      </c>
      <c r="D723" s="256">
        <v>251.72756100000001</v>
      </c>
      <c r="E723" s="256">
        <v>0</v>
      </c>
      <c r="F723" s="1">
        <v>791490</v>
      </c>
      <c r="G723" s="256">
        <v>0</v>
      </c>
      <c r="H723" s="256">
        <v>22.736560000000001</v>
      </c>
      <c r="I723" s="257">
        <v>1</v>
      </c>
      <c r="J723" s="258">
        <f t="shared" si="22"/>
        <v>0.28805120708219439</v>
      </c>
      <c r="K723" s="258">
        <f t="shared" si="23"/>
        <v>0.4734350317349989</v>
      </c>
    </row>
    <row r="724" spans="1:11">
      <c r="A724" s="1">
        <v>723</v>
      </c>
      <c r="B724">
        <v>56707.911804000003</v>
      </c>
      <c r="C724" s="255">
        <v>167</v>
      </c>
      <c r="D724" s="256">
        <v>233.56559200000001</v>
      </c>
      <c r="E724" s="256">
        <v>0</v>
      </c>
      <c r="F724" s="1">
        <v>647915</v>
      </c>
      <c r="G724" s="256">
        <v>0</v>
      </c>
      <c r="H724" s="256">
        <v>22.845020999999999</v>
      </c>
      <c r="I724" s="257">
        <v>1</v>
      </c>
      <c r="J724" s="258">
        <f t="shared" si="22"/>
        <v>0.26726851220104314</v>
      </c>
      <c r="K724" s="258">
        <f t="shared" si="23"/>
        <v>0.44768768856059932</v>
      </c>
    </row>
    <row r="725" spans="1:11">
      <c r="A725" s="1">
        <v>724</v>
      </c>
      <c r="B725">
        <v>56067.489991000002</v>
      </c>
      <c r="C725" s="255">
        <v>168</v>
      </c>
      <c r="D725" s="256">
        <v>246.139195</v>
      </c>
      <c r="E725" s="256">
        <v>0</v>
      </c>
      <c r="F725" s="1">
        <v>521905</v>
      </c>
      <c r="G725" s="256">
        <v>0</v>
      </c>
      <c r="H725" s="256">
        <v>22.676894999999998</v>
      </c>
      <c r="I725" s="257">
        <v>1</v>
      </c>
      <c r="J725" s="258">
        <f t="shared" si="22"/>
        <v>0.28165645409796675</v>
      </c>
      <c r="K725" s="258">
        <f t="shared" si="23"/>
        <v>0.46561631534514614</v>
      </c>
    </row>
    <row r="726" spans="1:11">
      <c r="A726" s="1">
        <v>725</v>
      </c>
      <c r="B726">
        <v>56104.482971999998</v>
      </c>
      <c r="C726" s="255">
        <v>165</v>
      </c>
      <c r="D726" s="256">
        <v>264.1019</v>
      </c>
      <c r="E726" s="256">
        <v>0</v>
      </c>
      <c r="F726" s="1">
        <v>557186</v>
      </c>
      <c r="G726" s="256">
        <v>0</v>
      </c>
      <c r="H726" s="256">
        <v>22.778487999999999</v>
      </c>
      <c r="I726" s="257">
        <v>1</v>
      </c>
      <c r="J726" s="258">
        <f t="shared" si="22"/>
        <v>0.30221113169130093</v>
      </c>
      <c r="K726" s="258">
        <f t="shared" si="23"/>
        <v>0.49043041993034736</v>
      </c>
    </row>
    <row r="727" spans="1:11">
      <c r="A727" s="1">
        <v>726</v>
      </c>
      <c r="B727">
        <v>57542.239225999998</v>
      </c>
      <c r="C727" s="255">
        <v>173</v>
      </c>
      <c r="D727" s="256">
        <v>251.48063999999999</v>
      </c>
      <c r="E727" s="256">
        <v>0</v>
      </c>
      <c r="F727" s="1">
        <v>933983</v>
      </c>
      <c r="G727" s="256">
        <v>0</v>
      </c>
      <c r="H727" s="256">
        <v>12.333886</v>
      </c>
      <c r="I727" s="257">
        <v>1</v>
      </c>
      <c r="J727" s="258">
        <f t="shared" si="22"/>
        <v>0.28776865601062562</v>
      </c>
      <c r="K727" s="258">
        <f t="shared" si="23"/>
        <v>0.47309147236740912</v>
      </c>
    </row>
    <row r="728" spans="1:11">
      <c r="A728" s="1">
        <v>727</v>
      </c>
      <c r="B728">
        <v>59439.618804999998</v>
      </c>
      <c r="C728" s="255">
        <v>179</v>
      </c>
      <c r="D728" s="256">
        <v>241.67155700000001</v>
      </c>
      <c r="E728" s="256">
        <v>0</v>
      </c>
      <c r="F728" s="1">
        <v>1075879</v>
      </c>
      <c r="G728" s="256">
        <v>40.112352000000001</v>
      </c>
      <c r="H728" s="256">
        <v>22.732140999999999</v>
      </c>
      <c r="I728" s="257">
        <v>1</v>
      </c>
      <c r="J728" s="258">
        <f t="shared" si="22"/>
        <v>0.27654414731044624</v>
      </c>
      <c r="K728" s="258">
        <f t="shared" si="23"/>
        <v>0.45929991286755562</v>
      </c>
    </row>
    <row r="729" spans="1:11">
      <c r="A729" s="1">
        <v>728</v>
      </c>
      <c r="B729">
        <v>61691.388854999997</v>
      </c>
      <c r="C729" s="255">
        <v>193</v>
      </c>
      <c r="D729" s="256">
        <v>239.816294</v>
      </c>
      <c r="E729" s="256">
        <v>5.8256969999999946</v>
      </c>
      <c r="F729" s="1">
        <v>1170322</v>
      </c>
      <c r="G729" s="256">
        <v>134.76943199999999</v>
      </c>
      <c r="H729" s="256">
        <v>23.336836999999999</v>
      </c>
      <c r="I729" s="257">
        <v>1</v>
      </c>
      <c r="J729" s="258">
        <f t="shared" si="22"/>
        <v>0.27442117458357451</v>
      </c>
      <c r="K729" s="258">
        <f t="shared" si="23"/>
        <v>0.45665954921934704</v>
      </c>
    </row>
    <row r="730" spans="1:11">
      <c r="A730" s="1">
        <v>729</v>
      </c>
      <c r="B730">
        <v>66626.223815999998</v>
      </c>
      <c r="C730" s="255">
        <v>189</v>
      </c>
      <c r="D730" s="256">
        <v>226.846352</v>
      </c>
      <c r="E730" s="256">
        <v>164.88359999999989</v>
      </c>
      <c r="F730" s="1">
        <v>1096454</v>
      </c>
      <c r="G730" s="256">
        <v>147.2688</v>
      </c>
      <c r="H730" s="256">
        <v>23.500128</v>
      </c>
      <c r="I730" s="257">
        <v>1</v>
      </c>
      <c r="J730" s="258">
        <f t="shared" si="22"/>
        <v>0.25957970297814292</v>
      </c>
      <c r="K730" s="258">
        <f t="shared" si="23"/>
        <v>0.43791050901124867</v>
      </c>
    </row>
    <row r="731" spans="1:11">
      <c r="A731" s="1">
        <v>730</v>
      </c>
      <c r="B731">
        <v>72680.669861000002</v>
      </c>
      <c r="C731" s="255">
        <v>174</v>
      </c>
      <c r="D731" s="256">
        <v>281.77818400000001</v>
      </c>
      <c r="E731" s="256">
        <v>534.10925199999951</v>
      </c>
      <c r="F731" s="1">
        <v>903484</v>
      </c>
      <c r="G731" s="256">
        <v>130.75759199999999</v>
      </c>
      <c r="H731" s="256">
        <v>70.889370999999997</v>
      </c>
      <c r="I731" s="257">
        <v>1</v>
      </c>
      <c r="J731" s="258">
        <f t="shared" si="22"/>
        <v>0.32243805846364465</v>
      </c>
      <c r="K731" s="258">
        <f t="shared" si="23"/>
        <v>0.51397580157255873</v>
      </c>
    </row>
    <row r="732" spans="1:11">
      <c r="A732" s="1">
        <v>731</v>
      </c>
      <c r="B732">
        <v>73983.65295399999</v>
      </c>
      <c r="C732" s="255">
        <v>143</v>
      </c>
      <c r="D732" s="256">
        <v>287.203847</v>
      </c>
      <c r="E732" s="256">
        <v>827.79232200000092</v>
      </c>
      <c r="F732" s="1">
        <v>853984</v>
      </c>
      <c r="G732" s="256">
        <v>85.044792000000001</v>
      </c>
      <c r="H732" s="256">
        <v>202.52337700000001</v>
      </c>
      <c r="I732" s="257">
        <v>1</v>
      </c>
      <c r="J732" s="258">
        <f t="shared" si="22"/>
        <v>0.32864663081926049</v>
      </c>
      <c r="K732" s="258">
        <f t="shared" si="23"/>
        <v>0.52103636710683809</v>
      </c>
    </row>
    <row r="733" spans="1:11">
      <c r="A733" s="1">
        <v>732</v>
      </c>
      <c r="B733">
        <v>73832.636048</v>
      </c>
      <c r="C733" s="255">
        <v>123</v>
      </c>
      <c r="D733" s="256">
        <v>248.83417</v>
      </c>
      <c r="E733" s="256">
        <v>1002.3684600000011</v>
      </c>
      <c r="F733" s="1">
        <v>797145</v>
      </c>
      <c r="G733" s="256">
        <v>13.888728</v>
      </c>
      <c r="H733" s="256">
        <v>179.16189299999999</v>
      </c>
      <c r="I733" s="257">
        <v>1</v>
      </c>
      <c r="J733" s="258">
        <f t="shared" si="22"/>
        <v>0.2847403071282924</v>
      </c>
      <c r="K733" s="258">
        <f t="shared" si="23"/>
        <v>0.46939818999333494</v>
      </c>
    </row>
    <row r="734" spans="1:11">
      <c r="A734" s="1">
        <v>733</v>
      </c>
      <c r="B734">
        <v>69992.032682999998</v>
      </c>
      <c r="C734" s="255">
        <v>118</v>
      </c>
      <c r="D734" s="256">
        <v>198.709552</v>
      </c>
      <c r="E734" s="256">
        <v>1082.537523</v>
      </c>
      <c r="F734" s="1">
        <v>813781</v>
      </c>
      <c r="G734" s="256">
        <v>0</v>
      </c>
      <c r="H734" s="256">
        <v>40.278824</v>
      </c>
      <c r="I734" s="257">
        <v>1</v>
      </c>
      <c r="J734" s="258">
        <f t="shared" si="22"/>
        <v>0.22738283438245394</v>
      </c>
      <c r="K734" s="258">
        <f t="shared" si="23"/>
        <v>0.39540676344298248</v>
      </c>
    </row>
    <row r="735" spans="1:11">
      <c r="A735" s="1">
        <v>734</v>
      </c>
      <c r="B735">
        <v>67713.225462999995</v>
      </c>
      <c r="C735" s="255">
        <v>111</v>
      </c>
      <c r="D735" s="256">
        <v>180.600639</v>
      </c>
      <c r="E735" s="256">
        <v>1045.287427</v>
      </c>
      <c r="F735" s="1">
        <v>789255</v>
      </c>
      <c r="G735" s="256">
        <v>0</v>
      </c>
      <c r="H735" s="256">
        <v>23.446670000000001</v>
      </c>
      <c r="I735" s="257">
        <v>1</v>
      </c>
      <c r="J735" s="258">
        <f t="shared" si="22"/>
        <v>0.20666085134700699</v>
      </c>
      <c r="K735" s="258">
        <f t="shared" si="23"/>
        <v>0.36663871794277902</v>
      </c>
    </row>
    <row r="736" spans="1:11">
      <c r="A736" s="1">
        <v>735</v>
      </c>
      <c r="B736">
        <v>69537.512329999998</v>
      </c>
      <c r="C736" s="255">
        <v>110</v>
      </c>
      <c r="D736" s="256">
        <v>143.04944699999999</v>
      </c>
      <c r="E736" s="256">
        <v>918.94278300000087</v>
      </c>
      <c r="F736" s="1">
        <v>791578</v>
      </c>
      <c r="G736" s="256">
        <v>0</v>
      </c>
      <c r="H736" s="256">
        <v>23.344518999999998</v>
      </c>
      <c r="I736" s="257">
        <v>1</v>
      </c>
      <c r="J736" s="258">
        <f t="shared" si="22"/>
        <v>0.16369111795744282</v>
      </c>
      <c r="K736" s="258">
        <f t="shared" si="23"/>
        <v>0.30311479572736261</v>
      </c>
    </row>
    <row r="737" spans="1:11">
      <c r="A737" s="1">
        <v>736</v>
      </c>
      <c r="B737">
        <v>69430.788573999991</v>
      </c>
      <c r="C737" s="255">
        <v>121</v>
      </c>
      <c r="D737" s="256">
        <v>168.88400899999999</v>
      </c>
      <c r="E737" s="256">
        <v>707.30791599999975</v>
      </c>
      <c r="F737" s="1">
        <v>797581</v>
      </c>
      <c r="G737" s="256">
        <v>0</v>
      </c>
      <c r="H737" s="256">
        <v>23.637802000000001</v>
      </c>
      <c r="I737" s="257">
        <v>1</v>
      </c>
      <c r="J737" s="258">
        <f t="shared" si="22"/>
        <v>0.19325354147188586</v>
      </c>
      <c r="K737" s="258">
        <f t="shared" si="23"/>
        <v>0.34739746049982984</v>
      </c>
    </row>
    <row r="738" spans="1:11">
      <c r="A738" s="1">
        <v>737</v>
      </c>
      <c r="B738">
        <v>69528.821838000003</v>
      </c>
      <c r="C738" s="255">
        <v>131</v>
      </c>
      <c r="D738" s="256">
        <v>194.54297399999999</v>
      </c>
      <c r="E738" s="256">
        <v>355.73157899999899</v>
      </c>
      <c r="F738" s="1">
        <v>788485</v>
      </c>
      <c r="G738" s="256">
        <v>0</v>
      </c>
      <c r="H738" s="256">
        <v>18.258303000000002</v>
      </c>
      <c r="I738" s="257">
        <v>1</v>
      </c>
      <c r="J738" s="258">
        <f t="shared" si="22"/>
        <v>0.22261502978634887</v>
      </c>
      <c r="K738" s="258">
        <f t="shared" si="23"/>
        <v>0.38888914815768438</v>
      </c>
    </row>
    <row r="739" spans="1:11">
      <c r="A739" s="1">
        <v>738</v>
      </c>
      <c r="B739">
        <v>69780.742003000007</v>
      </c>
      <c r="C739" s="255">
        <v>166</v>
      </c>
      <c r="D739" s="256">
        <v>302.11144000000002</v>
      </c>
      <c r="E739" s="256">
        <v>47.781444000000093</v>
      </c>
      <c r="F739" s="1">
        <v>787808</v>
      </c>
      <c r="G739" s="256">
        <v>0</v>
      </c>
      <c r="H739" s="256">
        <v>107.90956799999999</v>
      </c>
      <c r="I739" s="257">
        <v>1</v>
      </c>
      <c r="J739" s="258">
        <f t="shared" si="22"/>
        <v>0.34570535153018045</v>
      </c>
      <c r="K739" s="258">
        <f t="shared" si="23"/>
        <v>0.54004821168005723</v>
      </c>
    </row>
    <row r="740" spans="1:11">
      <c r="A740" s="1">
        <v>739</v>
      </c>
      <c r="B740">
        <v>69735.181213000003</v>
      </c>
      <c r="C740" s="255">
        <v>184</v>
      </c>
      <c r="D740" s="256">
        <v>378.105189</v>
      </c>
      <c r="E740" s="256">
        <v>4.2116000000000001E-2</v>
      </c>
      <c r="F740" s="1">
        <v>792943</v>
      </c>
      <c r="G740" s="256">
        <v>0</v>
      </c>
      <c r="H740" s="256">
        <v>99.792536999999996</v>
      </c>
      <c r="I740" s="257">
        <v>1</v>
      </c>
      <c r="J740" s="258">
        <f t="shared" si="22"/>
        <v>0.4326648050091394</v>
      </c>
      <c r="K740" s="258">
        <f t="shared" si="23"/>
        <v>0.62890466924553123</v>
      </c>
    </row>
    <row r="741" spans="1:11">
      <c r="A741" s="1">
        <v>740</v>
      </c>
      <c r="B741">
        <v>68909.624876999995</v>
      </c>
      <c r="C741" s="255">
        <v>209</v>
      </c>
      <c r="D741" s="256">
        <v>366.3332170000001</v>
      </c>
      <c r="E741" s="256">
        <v>0</v>
      </c>
      <c r="F741" s="1">
        <v>864585</v>
      </c>
      <c r="G741" s="256">
        <v>107.457168</v>
      </c>
      <c r="H741" s="256">
        <v>76.061750000000004</v>
      </c>
      <c r="I741" s="257">
        <v>1</v>
      </c>
      <c r="J741" s="258">
        <f t="shared" si="22"/>
        <v>0.41919416742433491</v>
      </c>
      <c r="K741" s="258">
        <f t="shared" si="23"/>
        <v>0.61595765746611464</v>
      </c>
    </row>
    <row r="742" spans="1:11">
      <c r="A742" s="1">
        <v>741</v>
      </c>
      <c r="B742">
        <v>66956.770263999992</v>
      </c>
      <c r="C742" s="255">
        <v>211</v>
      </c>
      <c r="D742" s="256">
        <v>398.33893999999992</v>
      </c>
      <c r="E742" s="256">
        <v>0</v>
      </c>
      <c r="F742" s="1">
        <v>863178</v>
      </c>
      <c r="G742" s="256">
        <v>145.46095199999999</v>
      </c>
      <c r="H742" s="256">
        <v>75.510501000000005</v>
      </c>
      <c r="I742" s="257">
        <v>1</v>
      </c>
      <c r="J742" s="258">
        <f t="shared" si="22"/>
        <v>0.45581823475754318</v>
      </c>
      <c r="K742" s="258">
        <f t="shared" si="23"/>
        <v>0.65051836137666408</v>
      </c>
    </row>
    <row r="743" spans="1:11">
      <c r="A743" s="1">
        <v>742</v>
      </c>
      <c r="B743">
        <v>64629.292357999999</v>
      </c>
      <c r="C743" s="255">
        <v>218</v>
      </c>
      <c r="D743" s="256">
        <v>370.08545600000002</v>
      </c>
      <c r="E743" s="256">
        <v>0</v>
      </c>
      <c r="F743" s="1">
        <v>965133</v>
      </c>
      <c r="G743" s="256">
        <v>133.15814399999999</v>
      </c>
      <c r="H743" s="256">
        <v>81.404229999999998</v>
      </c>
      <c r="I743" s="257">
        <v>1</v>
      </c>
      <c r="J743" s="258">
        <f t="shared" si="22"/>
        <v>0.42348784495776504</v>
      </c>
      <c r="K743" s="258">
        <f t="shared" si="23"/>
        <v>0.62011493296558984</v>
      </c>
    </row>
    <row r="744" spans="1:11">
      <c r="A744" s="1">
        <v>743</v>
      </c>
      <c r="B744">
        <v>64036.101135999997</v>
      </c>
      <c r="C744" s="255">
        <v>202</v>
      </c>
      <c r="D744" s="256">
        <v>404.11327599999993</v>
      </c>
      <c r="E744" s="256">
        <v>0</v>
      </c>
      <c r="F744" s="1">
        <v>1106624</v>
      </c>
      <c r="G744" s="256">
        <v>89.095104000000006</v>
      </c>
      <c r="H744" s="256">
        <v>238.23434900000001</v>
      </c>
      <c r="I744" s="257">
        <v>1</v>
      </c>
      <c r="J744" s="258">
        <f t="shared" si="22"/>
        <v>0.46242579273923823</v>
      </c>
      <c r="K744" s="258">
        <f t="shared" si="23"/>
        <v>0.65654316079855524</v>
      </c>
    </row>
    <row r="745" spans="1:11">
      <c r="A745" s="1">
        <v>744</v>
      </c>
      <c r="B745">
        <v>64162.743042999988</v>
      </c>
      <c r="C745" s="255">
        <v>188</v>
      </c>
      <c r="D745" s="256">
        <v>457.41566499999999</v>
      </c>
      <c r="E745" s="256">
        <v>0</v>
      </c>
      <c r="F745" s="1">
        <v>380759</v>
      </c>
      <c r="G745" s="256">
        <v>6.2536319999999996</v>
      </c>
      <c r="H745" s="256">
        <v>245.09952100000001</v>
      </c>
      <c r="I745" s="257">
        <v>1</v>
      </c>
      <c r="J745" s="258">
        <f t="shared" si="22"/>
        <v>0.52341958074886619</v>
      </c>
      <c r="K745" s="258">
        <f t="shared" si="23"/>
        <v>0.70935522708642318</v>
      </c>
    </row>
    <row r="746" spans="1:11">
      <c r="A746" s="1">
        <v>745</v>
      </c>
      <c r="B746">
        <v>63241.593689000001</v>
      </c>
      <c r="C746" s="255">
        <v>185</v>
      </c>
      <c r="D746" s="256">
        <v>477.39772699999997</v>
      </c>
      <c r="E746" s="256">
        <v>0</v>
      </c>
      <c r="F746" s="1">
        <v>1008332</v>
      </c>
      <c r="G746" s="256">
        <v>0</v>
      </c>
      <c r="H746" s="256">
        <v>26.784395</v>
      </c>
      <c r="I746" s="257">
        <v>1</v>
      </c>
      <c r="J746" s="258">
        <f t="shared" si="22"/>
        <v>0.54628500341544206</v>
      </c>
      <c r="K746" s="258">
        <f t="shared" si="23"/>
        <v>0.72793668928691491</v>
      </c>
    </row>
    <row r="747" spans="1:11">
      <c r="A747" s="1">
        <v>746</v>
      </c>
      <c r="B747">
        <v>60580.509857999998</v>
      </c>
      <c r="C747" s="255">
        <v>176</v>
      </c>
      <c r="D747" s="256">
        <v>531.45468600000004</v>
      </c>
      <c r="E747" s="256">
        <v>0</v>
      </c>
      <c r="F747" s="1">
        <v>784386</v>
      </c>
      <c r="G747" s="256">
        <v>0</v>
      </c>
      <c r="H747" s="256">
        <v>22.493622999999999</v>
      </c>
      <c r="I747" s="257">
        <v>1</v>
      </c>
      <c r="J747" s="258">
        <f t="shared" si="22"/>
        <v>0.60814224395471972</v>
      </c>
      <c r="K747" s="258">
        <f t="shared" si="23"/>
        <v>0.7752187600134004</v>
      </c>
    </row>
    <row r="748" spans="1:11">
      <c r="A748" s="1">
        <v>747</v>
      </c>
      <c r="B748">
        <v>60792.950012999987</v>
      </c>
      <c r="C748" s="255">
        <v>170</v>
      </c>
      <c r="D748" s="256">
        <v>578.31071399999996</v>
      </c>
      <c r="E748" s="256">
        <v>0</v>
      </c>
      <c r="F748" s="1">
        <v>609705</v>
      </c>
      <c r="G748" s="256">
        <v>0</v>
      </c>
      <c r="H748" s="256">
        <v>22.352436999999998</v>
      </c>
      <c r="I748" s="257">
        <v>1</v>
      </c>
      <c r="J748" s="258">
        <f t="shared" si="22"/>
        <v>0.66175947748631969</v>
      </c>
      <c r="K748" s="258">
        <f t="shared" si="23"/>
        <v>0.81300457896333489</v>
      </c>
    </row>
    <row r="749" spans="1:11">
      <c r="A749" s="1">
        <v>748</v>
      </c>
      <c r="B749">
        <v>60175.234801999999</v>
      </c>
      <c r="C749" s="255">
        <v>166</v>
      </c>
      <c r="D749" s="256">
        <v>599.3215160000002</v>
      </c>
      <c r="E749" s="256">
        <v>0</v>
      </c>
      <c r="F749" s="1">
        <v>498363</v>
      </c>
      <c r="G749" s="256">
        <v>0</v>
      </c>
      <c r="H749" s="256">
        <v>22.369761</v>
      </c>
      <c r="I749" s="257">
        <v>1</v>
      </c>
      <c r="J749" s="258">
        <f t="shared" si="22"/>
        <v>0.68580208471543058</v>
      </c>
      <c r="K749" s="258">
        <f t="shared" si="23"/>
        <v>0.82907328921456624</v>
      </c>
    </row>
    <row r="750" spans="1:11">
      <c r="A750" s="1">
        <v>749</v>
      </c>
      <c r="B750">
        <v>60027.383849999998</v>
      </c>
      <c r="C750" s="255">
        <v>161</v>
      </c>
      <c r="D750" s="256">
        <v>644.48048800000004</v>
      </c>
      <c r="E750" s="256">
        <v>0</v>
      </c>
      <c r="F750" s="1">
        <v>564257</v>
      </c>
      <c r="G750" s="256">
        <v>0</v>
      </c>
      <c r="H750" s="256">
        <v>22.412917</v>
      </c>
      <c r="I750" s="257">
        <v>1</v>
      </c>
      <c r="J750" s="258">
        <f t="shared" si="22"/>
        <v>0.7374773813874187</v>
      </c>
      <c r="K750" s="258">
        <f t="shared" si="23"/>
        <v>0.86192912080629891</v>
      </c>
    </row>
    <row r="751" spans="1:11">
      <c r="A751" s="1">
        <v>750</v>
      </c>
      <c r="B751">
        <v>60446.695769000013</v>
      </c>
      <c r="C751" s="255">
        <v>167</v>
      </c>
      <c r="D751" s="256">
        <v>620.14224300000012</v>
      </c>
      <c r="E751" s="256">
        <v>0</v>
      </c>
      <c r="F751" s="1">
        <v>906277</v>
      </c>
      <c r="G751" s="256">
        <v>0</v>
      </c>
      <c r="H751" s="256">
        <v>12.137611</v>
      </c>
      <c r="I751" s="257">
        <v>1</v>
      </c>
      <c r="J751" s="258">
        <f t="shared" si="22"/>
        <v>0.70962718960602622</v>
      </c>
      <c r="K751" s="258">
        <f t="shared" si="23"/>
        <v>0.84449773973862019</v>
      </c>
    </row>
    <row r="752" spans="1:11">
      <c r="A752" s="1">
        <v>751</v>
      </c>
      <c r="B752">
        <v>62545.422973000001</v>
      </c>
      <c r="C752" s="255">
        <v>167</v>
      </c>
      <c r="D752" s="256">
        <v>626.97771300000022</v>
      </c>
      <c r="E752" s="256">
        <v>3.7052000000000002E-2</v>
      </c>
      <c r="F752" s="1">
        <v>937713</v>
      </c>
      <c r="G752" s="256">
        <v>0</v>
      </c>
      <c r="H752" s="256">
        <v>22.498929</v>
      </c>
      <c r="I752" s="257">
        <v>1</v>
      </c>
      <c r="J752" s="258">
        <f t="shared" si="22"/>
        <v>0.7174490005219718</v>
      </c>
      <c r="K752" s="258">
        <f t="shared" si="23"/>
        <v>0.84945724736290584</v>
      </c>
    </row>
    <row r="753" spans="1:11">
      <c r="A753" s="1">
        <v>752</v>
      </c>
      <c r="B753">
        <v>63026.417296</v>
      </c>
      <c r="C753" s="255">
        <v>177</v>
      </c>
      <c r="D753" s="256">
        <v>599.5026049999999</v>
      </c>
      <c r="E753" s="256">
        <v>1.308244000000002</v>
      </c>
      <c r="F753" s="1">
        <v>863388</v>
      </c>
      <c r="G753" s="256">
        <v>42.605808000000003</v>
      </c>
      <c r="H753" s="256">
        <v>22.378083</v>
      </c>
      <c r="I753" s="257">
        <v>1</v>
      </c>
      <c r="J753" s="258">
        <f t="shared" si="22"/>
        <v>0.68600930439702612</v>
      </c>
      <c r="K753" s="258">
        <f t="shared" si="23"/>
        <v>0.82920955032617605</v>
      </c>
    </row>
    <row r="754" spans="1:11">
      <c r="A754" s="1">
        <v>753</v>
      </c>
      <c r="B754">
        <v>67799.533781999999</v>
      </c>
      <c r="C754" s="255">
        <v>172</v>
      </c>
      <c r="D754" s="256">
        <v>530.46330900000009</v>
      </c>
      <c r="E754" s="256">
        <v>82.712983999999906</v>
      </c>
      <c r="F754" s="1">
        <v>873152</v>
      </c>
      <c r="G754" s="256">
        <v>122.67864</v>
      </c>
      <c r="H754" s="256">
        <v>44.015450999999999</v>
      </c>
      <c r="I754" s="257">
        <v>1</v>
      </c>
      <c r="J754" s="258">
        <f t="shared" si="22"/>
        <v>0.60700781377794821</v>
      </c>
      <c r="K754" s="258">
        <f t="shared" si="23"/>
        <v>0.77438857661891614</v>
      </c>
    </row>
    <row r="755" spans="1:11">
      <c r="A755" s="1">
        <v>754</v>
      </c>
      <c r="B755">
        <v>74834.652831999992</v>
      </c>
      <c r="C755" s="255">
        <v>153</v>
      </c>
      <c r="D755" s="256">
        <v>581.96675200000004</v>
      </c>
      <c r="E755" s="256">
        <v>370.18289400000072</v>
      </c>
      <c r="F755" s="1">
        <v>824588</v>
      </c>
      <c r="G755" s="256">
        <v>124.334952</v>
      </c>
      <c r="H755" s="256">
        <v>261.11767400000002</v>
      </c>
      <c r="I755" s="257">
        <v>1</v>
      </c>
      <c r="J755" s="258">
        <f t="shared" si="22"/>
        <v>0.66594307246040518</v>
      </c>
      <c r="K755" s="258">
        <f t="shared" si="23"/>
        <v>0.81583806991316987</v>
      </c>
    </row>
    <row r="756" spans="1:11">
      <c r="A756" s="1">
        <v>755</v>
      </c>
      <c r="B756">
        <v>76063.526368000006</v>
      </c>
      <c r="C756" s="255">
        <v>133</v>
      </c>
      <c r="D756" s="256">
        <v>558.41056199999991</v>
      </c>
      <c r="E756" s="256">
        <v>703.91848300000083</v>
      </c>
      <c r="F756" s="1">
        <v>777433</v>
      </c>
      <c r="G756" s="256">
        <v>102.32157599999999</v>
      </c>
      <c r="H756" s="256">
        <v>342.494125</v>
      </c>
      <c r="I756" s="257">
        <v>1</v>
      </c>
      <c r="J756" s="258">
        <f t="shared" si="22"/>
        <v>0.63898778422417768</v>
      </c>
      <c r="K756" s="258">
        <f t="shared" si="23"/>
        <v>0.79729632665847205</v>
      </c>
    </row>
    <row r="757" spans="1:11">
      <c r="A757" s="1">
        <v>756</v>
      </c>
      <c r="B757">
        <v>75294.423827999999</v>
      </c>
      <c r="C757" s="255">
        <v>111</v>
      </c>
      <c r="D757" s="256">
        <v>574.24761699999999</v>
      </c>
      <c r="E757" s="256">
        <v>891.8684779999993</v>
      </c>
      <c r="F757" s="1">
        <v>795449</v>
      </c>
      <c r="G757" s="256">
        <v>53.170991999999998</v>
      </c>
      <c r="H757" s="256">
        <v>88.968501000000003</v>
      </c>
      <c r="I757" s="257">
        <v>1</v>
      </c>
      <c r="J757" s="258">
        <f t="shared" si="22"/>
        <v>0.65711008593502263</v>
      </c>
      <c r="K757" s="258">
        <f t="shared" si="23"/>
        <v>0.80983675668319011</v>
      </c>
    </row>
    <row r="758" spans="1:11">
      <c r="A758" s="1">
        <v>757</v>
      </c>
      <c r="B758">
        <v>70636.514251000001</v>
      </c>
      <c r="C758" s="255">
        <v>105</v>
      </c>
      <c r="D758" s="256">
        <v>537.3795550000001</v>
      </c>
      <c r="E758" s="256">
        <v>977.68903500000033</v>
      </c>
      <c r="F758" s="1">
        <v>844442</v>
      </c>
      <c r="G758" s="256">
        <v>0</v>
      </c>
      <c r="H758" s="256">
        <v>31.200510999999999</v>
      </c>
      <c r="I758" s="257">
        <v>1</v>
      </c>
      <c r="J758" s="258">
        <f t="shared" si="22"/>
        <v>0.61492205646501497</v>
      </c>
      <c r="K758" s="258">
        <f t="shared" si="23"/>
        <v>0.78015287129077626</v>
      </c>
    </row>
    <row r="759" spans="1:11">
      <c r="A759" s="1">
        <v>758</v>
      </c>
      <c r="B759">
        <v>68999.891113000005</v>
      </c>
      <c r="C759" s="255">
        <v>108</v>
      </c>
      <c r="D759" s="256">
        <v>526.51123900000016</v>
      </c>
      <c r="E759" s="256">
        <v>1064.8879990000009</v>
      </c>
      <c r="F759" s="1">
        <v>847865</v>
      </c>
      <c r="G759" s="256">
        <v>0</v>
      </c>
      <c r="H759" s="256">
        <v>23.751010999999998</v>
      </c>
      <c r="I759" s="257">
        <v>1</v>
      </c>
      <c r="J759" s="258">
        <f t="shared" si="22"/>
        <v>0.60248547014004472</v>
      </c>
      <c r="K759" s="258">
        <f t="shared" si="23"/>
        <v>0.77106591848208772</v>
      </c>
    </row>
    <row r="760" spans="1:11">
      <c r="A760" s="1">
        <v>759</v>
      </c>
      <c r="B760">
        <v>71522.055968999994</v>
      </c>
      <c r="C760" s="255">
        <v>113</v>
      </c>
      <c r="D760" s="256">
        <v>551.00876800000003</v>
      </c>
      <c r="E760" s="256">
        <v>1053.3706009999989</v>
      </c>
      <c r="F760" s="1">
        <v>797920</v>
      </c>
      <c r="G760" s="256">
        <v>0</v>
      </c>
      <c r="H760" s="256">
        <v>48.636606</v>
      </c>
      <c r="I760" s="257">
        <v>1</v>
      </c>
      <c r="J760" s="258">
        <f t="shared" si="22"/>
        <v>0.6305179301970546</v>
      </c>
      <c r="K760" s="258">
        <f t="shared" si="23"/>
        <v>0.79132769782334833</v>
      </c>
    </row>
    <row r="761" spans="1:11">
      <c r="A761" s="1">
        <v>760</v>
      </c>
      <c r="B761">
        <v>71185.278443999996</v>
      </c>
      <c r="C761" s="255">
        <v>117</v>
      </c>
      <c r="D761" s="256">
        <v>536.97264700000005</v>
      </c>
      <c r="E761" s="256">
        <v>837.66381500000102</v>
      </c>
      <c r="F761" s="1">
        <v>806559</v>
      </c>
      <c r="G761" s="256">
        <v>0</v>
      </c>
      <c r="H761" s="256">
        <v>60.047407999999997</v>
      </c>
      <c r="I761" s="257">
        <v>1</v>
      </c>
      <c r="J761" s="258">
        <f t="shared" si="22"/>
        <v>0.61445643267671857</v>
      </c>
      <c r="K761" s="258">
        <f t="shared" si="23"/>
        <v>0.77981550003161637</v>
      </c>
    </row>
    <row r="762" spans="1:11">
      <c r="A762" s="1">
        <v>761</v>
      </c>
      <c r="B762">
        <v>71041.743042000002</v>
      </c>
      <c r="C762" s="255">
        <v>124</v>
      </c>
      <c r="D762" s="256">
        <v>590.2339179999999</v>
      </c>
      <c r="E762" s="256">
        <v>457.31178900000077</v>
      </c>
      <c r="F762" s="1">
        <v>808589</v>
      </c>
      <c r="G762" s="256">
        <v>0</v>
      </c>
      <c r="H762" s="256">
        <v>51.335360999999999</v>
      </c>
      <c r="I762" s="257">
        <v>1</v>
      </c>
      <c r="J762" s="258">
        <f t="shared" si="22"/>
        <v>0.67540316946364454</v>
      </c>
      <c r="K762" s="258">
        <f t="shared" si="23"/>
        <v>0.82218673381087015</v>
      </c>
    </row>
    <row r="763" spans="1:11">
      <c r="A763" s="1">
        <v>762</v>
      </c>
      <c r="B763">
        <v>71043.216278000007</v>
      </c>
      <c r="C763" s="255">
        <v>148</v>
      </c>
      <c r="D763" s="256">
        <v>675.39377399999989</v>
      </c>
      <c r="E763" s="256">
        <v>67.194931000000011</v>
      </c>
      <c r="F763" s="1">
        <v>805744</v>
      </c>
      <c r="G763" s="256">
        <v>0</v>
      </c>
      <c r="H763" s="256">
        <v>168.51127700000001</v>
      </c>
      <c r="I763" s="257">
        <v>1</v>
      </c>
      <c r="J763" s="258">
        <f t="shared" si="22"/>
        <v>0.77285137584318297</v>
      </c>
      <c r="K763" s="258">
        <f t="shared" si="23"/>
        <v>0.88318981966682797</v>
      </c>
    </row>
    <row r="764" spans="1:11">
      <c r="A764" s="1">
        <v>763</v>
      </c>
      <c r="B764">
        <v>70737.145537999997</v>
      </c>
      <c r="C764" s="255">
        <v>193</v>
      </c>
      <c r="D764" s="256">
        <v>699.70870000000002</v>
      </c>
      <c r="E764" s="256">
        <v>5.0278999999999983E-2</v>
      </c>
      <c r="F764" s="1">
        <v>802325</v>
      </c>
      <c r="G764" s="256">
        <v>0</v>
      </c>
      <c r="H764" s="256">
        <v>206.14845600000001</v>
      </c>
      <c r="I764" s="257">
        <v>1</v>
      </c>
      <c r="J764" s="258">
        <f t="shared" si="22"/>
        <v>0.80067488375225238</v>
      </c>
      <c r="K764" s="258">
        <f t="shared" si="23"/>
        <v>0.89925965292292676</v>
      </c>
    </row>
    <row r="765" spans="1:11">
      <c r="A765" s="1">
        <v>764</v>
      </c>
      <c r="B765">
        <v>69826.095702999999</v>
      </c>
      <c r="C765" s="255">
        <v>209</v>
      </c>
      <c r="D765" s="256">
        <v>683.60150899999985</v>
      </c>
      <c r="E765" s="256">
        <v>0</v>
      </c>
      <c r="F765" s="1">
        <v>829618</v>
      </c>
      <c r="G765" s="256">
        <v>0</v>
      </c>
      <c r="H765" s="256">
        <v>205.42423700000001</v>
      </c>
      <c r="I765" s="257">
        <v>1</v>
      </c>
      <c r="J765" s="258">
        <f t="shared" si="22"/>
        <v>0.78224346610445061</v>
      </c>
      <c r="K765" s="258">
        <f t="shared" si="23"/>
        <v>0.88867681698550138</v>
      </c>
    </row>
    <row r="766" spans="1:11">
      <c r="A766" s="1">
        <v>765</v>
      </c>
      <c r="B766">
        <v>68295.117431999999</v>
      </c>
      <c r="C766" s="255">
        <v>215</v>
      </c>
      <c r="D766" s="256">
        <v>664.35855300000003</v>
      </c>
      <c r="E766" s="256">
        <v>0</v>
      </c>
      <c r="F766" s="1">
        <v>807169</v>
      </c>
      <c r="G766" s="256">
        <v>62.701127999999997</v>
      </c>
      <c r="H766" s="256">
        <v>130.46250000000001</v>
      </c>
      <c r="I766" s="257">
        <v>1</v>
      </c>
      <c r="J766" s="258">
        <f t="shared" si="22"/>
        <v>0.76022380055170047</v>
      </c>
      <c r="K766" s="258">
        <f t="shared" si="23"/>
        <v>0.87570968799594917</v>
      </c>
    </row>
    <row r="767" spans="1:11">
      <c r="A767" s="1">
        <v>766</v>
      </c>
      <c r="B767">
        <v>66500.054078000001</v>
      </c>
      <c r="C767" s="255">
        <v>218</v>
      </c>
      <c r="D767" s="256">
        <v>631.16580899999985</v>
      </c>
      <c r="E767" s="256">
        <v>0</v>
      </c>
      <c r="F767" s="1">
        <v>853651</v>
      </c>
      <c r="G767" s="256">
        <v>109.291392</v>
      </c>
      <c r="H767" s="256">
        <v>31.909089999999999</v>
      </c>
      <c r="I767" s="257">
        <v>1</v>
      </c>
      <c r="J767" s="258">
        <f t="shared" si="22"/>
        <v>0.72224142811068548</v>
      </c>
      <c r="K767" s="258">
        <f t="shared" si="23"/>
        <v>0.85247105695726966</v>
      </c>
    </row>
    <row r="768" spans="1:11">
      <c r="A768" s="1">
        <v>767</v>
      </c>
      <c r="B768">
        <v>65762.328246999998</v>
      </c>
      <c r="C768" s="255">
        <v>210</v>
      </c>
      <c r="D768" s="256">
        <v>572.09491099999991</v>
      </c>
      <c r="E768" s="256">
        <v>0</v>
      </c>
      <c r="F768" s="1">
        <v>926133</v>
      </c>
      <c r="G768" s="256">
        <v>89.064695999999998</v>
      </c>
      <c r="H768" s="256">
        <v>37.737881999999999</v>
      </c>
      <c r="I768" s="257">
        <v>1</v>
      </c>
      <c r="J768" s="258">
        <f t="shared" si="22"/>
        <v>0.65464674994062544</v>
      </c>
      <c r="K768" s="258">
        <f t="shared" si="23"/>
        <v>0.80815027888222735</v>
      </c>
    </row>
    <row r="769" spans="1:11">
      <c r="A769" s="1">
        <v>768</v>
      </c>
      <c r="B769">
        <v>65914.271485000005</v>
      </c>
      <c r="C769" s="255">
        <v>197</v>
      </c>
      <c r="D769" s="256">
        <v>598.57008799999983</v>
      </c>
      <c r="E769" s="256">
        <v>0</v>
      </c>
      <c r="F769" s="1">
        <v>951104</v>
      </c>
      <c r="G769" s="256">
        <v>12.383448</v>
      </c>
      <c r="H769" s="256">
        <v>113.67442800000001</v>
      </c>
      <c r="I769" s="257">
        <v>1</v>
      </c>
      <c r="J769" s="258">
        <f t="shared" si="22"/>
        <v>0.68494222756837997</v>
      </c>
      <c r="K769" s="258">
        <f t="shared" si="23"/>
        <v>0.82850747294661031</v>
      </c>
    </row>
    <row r="770" spans="1:11">
      <c r="A770" s="1">
        <v>769</v>
      </c>
      <c r="B770">
        <v>65867.809813999993</v>
      </c>
      <c r="C770" s="255">
        <v>182</v>
      </c>
      <c r="D770" s="256">
        <v>587.3945920000001</v>
      </c>
      <c r="E770" s="256">
        <v>0</v>
      </c>
      <c r="F770" s="1">
        <v>927677</v>
      </c>
      <c r="G770" s="256">
        <v>0</v>
      </c>
      <c r="H770" s="256">
        <v>22.805786999999999</v>
      </c>
      <c r="I770" s="257">
        <v>1</v>
      </c>
      <c r="J770" s="258">
        <f t="shared" ref="J770:J833" si="24">D770/$L$1</f>
        <v>0.6721541359515778</v>
      </c>
      <c r="K770" s="258">
        <f t="shared" ref="K770:K833" si="25">J770/(1-$K$1*(1-J770))</f>
        <v>0.82001539694014658</v>
      </c>
    </row>
    <row r="771" spans="1:11">
      <c r="A771" s="1">
        <v>770</v>
      </c>
      <c r="B771">
        <v>62972.519714000002</v>
      </c>
      <c r="C771" s="255">
        <v>178</v>
      </c>
      <c r="D771" s="256">
        <v>588.04025000000001</v>
      </c>
      <c r="E771" s="256">
        <v>0</v>
      </c>
      <c r="F771" s="1">
        <v>832291</v>
      </c>
      <c r="G771" s="256">
        <v>0</v>
      </c>
      <c r="H771" s="256">
        <v>22.794384999999998</v>
      </c>
      <c r="I771" s="257">
        <v>1</v>
      </c>
      <c r="J771" s="258">
        <f t="shared" si="24"/>
        <v>0.67289296075694849</v>
      </c>
      <c r="K771" s="258">
        <f t="shared" si="25"/>
        <v>0.82050998656255725</v>
      </c>
    </row>
    <row r="772" spans="1:11">
      <c r="A772" s="1">
        <v>771</v>
      </c>
      <c r="B772">
        <v>62461.779234999987</v>
      </c>
      <c r="C772" s="255">
        <v>170</v>
      </c>
      <c r="D772" s="256">
        <v>551.06390799999986</v>
      </c>
      <c r="E772" s="256">
        <v>0</v>
      </c>
      <c r="F772" s="1">
        <v>671576</v>
      </c>
      <c r="G772" s="256">
        <v>0</v>
      </c>
      <c r="H772" s="256">
        <v>23.168015</v>
      </c>
      <c r="I772" s="257">
        <v>1</v>
      </c>
      <c r="J772" s="258">
        <f t="shared" si="24"/>
        <v>0.63058102675865224</v>
      </c>
      <c r="K772" s="258">
        <f t="shared" si="25"/>
        <v>0.79137241940389091</v>
      </c>
    </row>
    <row r="773" spans="1:11">
      <c r="A773" s="1">
        <v>772</v>
      </c>
      <c r="B773">
        <v>62101.347105000001</v>
      </c>
      <c r="C773" s="255">
        <v>170</v>
      </c>
      <c r="D773" s="256">
        <v>589.91814700000009</v>
      </c>
      <c r="E773" s="256">
        <v>0</v>
      </c>
      <c r="F773" s="1">
        <v>528458</v>
      </c>
      <c r="G773" s="256">
        <v>0</v>
      </c>
      <c r="H773" s="256">
        <v>23.141984999999998</v>
      </c>
      <c r="I773" s="257">
        <v>1</v>
      </c>
      <c r="J773" s="258">
        <f t="shared" si="24"/>
        <v>0.67504183351238767</v>
      </c>
      <c r="K773" s="258">
        <f t="shared" si="25"/>
        <v>0.82194571912372005</v>
      </c>
    </row>
    <row r="774" spans="1:11">
      <c r="A774" s="1">
        <v>773</v>
      </c>
      <c r="B774">
        <v>62649.719451999998</v>
      </c>
      <c r="C774" s="255">
        <v>162</v>
      </c>
      <c r="D774" s="256">
        <v>559.147153</v>
      </c>
      <c r="E774" s="256">
        <v>0</v>
      </c>
      <c r="F774" s="1">
        <v>598687</v>
      </c>
      <c r="G774" s="256">
        <v>0</v>
      </c>
      <c r="H774" s="256">
        <v>23.019123</v>
      </c>
      <c r="I774" s="257">
        <v>1</v>
      </c>
      <c r="J774" s="258">
        <f t="shared" si="24"/>
        <v>0.63983066342990713</v>
      </c>
      <c r="K774" s="258">
        <f t="shared" si="25"/>
        <v>0.7978865020946142</v>
      </c>
    </row>
    <row r="775" spans="1:11">
      <c r="A775" s="1">
        <v>774</v>
      </c>
      <c r="B775">
        <v>64365.213746000001</v>
      </c>
      <c r="C775" s="255">
        <v>165</v>
      </c>
      <c r="D775" s="256">
        <v>509.50101000000012</v>
      </c>
      <c r="E775" s="256">
        <v>0</v>
      </c>
      <c r="F775" s="1">
        <v>974480</v>
      </c>
      <c r="G775" s="256">
        <v>0</v>
      </c>
      <c r="H775" s="256">
        <v>12.232668</v>
      </c>
      <c r="I775" s="257">
        <v>1</v>
      </c>
      <c r="J775" s="258">
        <f t="shared" si="24"/>
        <v>0.58302070840823517</v>
      </c>
      <c r="K775" s="258">
        <f t="shared" si="25"/>
        <v>0.75651994021951219</v>
      </c>
    </row>
    <row r="776" spans="1:11">
      <c r="A776" s="1">
        <v>775</v>
      </c>
      <c r="B776">
        <v>65366.690125000001</v>
      </c>
      <c r="C776" s="255">
        <v>179</v>
      </c>
      <c r="D776" s="256">
        <v>515.02932999999996</v>
      </c>
      <c r="E776" s="256">
        <v>8.2385999999999987E-2</v>
      </c>
      <c r="F776" s="1">
        <v>969798</v>
      </c>
      <c r="G776" s="256">
        <v>0</v>
      </c>
      <c r="H776" s="256">
        <v>22.879446999999999</v>
      </c>
      <c r="I776" s="257">
        <v>1</v>
      </c>
      <c r="J776" s="258">
        <f t="shared" si="24"/>
        <v>0.58934675090755684</v>
      </c>
      <c r="K776" s="258">
        <f t="shared" si="25"/>
        <v>0.76129150813464475</v>
      </c>
    </row>
    <row r="777" spans="1:11">
      <c r="A777" s="1">
        <v>776</v>
      </c>
      <c r="B777">
        <v>67313.186890000012</v>
      </c>
      <c r="C777" s="255">
        <v>193</v>
      </c>
      <c r="D777" s="256">
        <v>530.06865000000005</v>
      </c>
      <c r="E777" s="256">
        <v>7.3882669999999919</v>
      </c>
      <c r="F777" s="1">
        <v>915696</v>
      </c>
      <c r="G777" s="256">
        <v>0</v>
      </c>
      <c r="H777" s="256">
        <v>22.509457999999999</v>
      </c>
      <c r="I777" s="257">
        <v>1</v>
      </c>
      <c r="J777" s="258">
        <f t="shared" si="24"/>
        <v>0.60655620648916242</v>
      </c>
      <c r="K777" s="258">
        <f t="shared" si="25"/>
        <v>0.77405771955767921</v>
      </c>
    </row>
    <row r="778" spans="1:11">
      <c r="A778" s="1">
        <v>777</v>
      </c>
      <c r="B778">
        <v>70454.908997000006</v>
      </c>
      <c r="C778" s="255">
        <v>181</v>
      </c>
      <c r="D778" s="256">
        <v>569.08149099999991</v>
      </c>
      <c r="E778" s="256">
        <v>228.40003700000011</v>
      </c>
      <c r="F778" s="1">
        <v>876714</v>
      </c>
      <c r="G778" s="256">
        <v>0.135072</v>
      </c>
      <c r="H778" s="256">
        <v>127.679068</v>
      </c>
      <c r="I778" s="257">
        <v>1</v>
      </c>
      <c r="J778" s="258">
        <f t="shared" si="24"/>
        <v>0.65119850110765154</v>
      </c>
      <c r="K778" s="258">
        <f t="shared" si="25"/>
        <v>0.80578000072419353</v>
      </c>
    </row>
    <row r="779" spans="1:11">
      <c r="A779" s="1">
        <v>778</v>
      </c>
      <c r="B779">
        <v>74692.572236000007</v>
      </c>
      <c r="C779" s="255">
        <v>159</v>
      </c>
      <c r="D779" s="256">
        <v>594.12893400000007</v>
      </c>
      <c r="E779" s="256">
        <v>710.1528519999996</v>
      </c>
      <c r="F779" s="1">
        <v>851890</v>
      </c>
      <c r="G779" s="256">
        <v>103.750248</v>
      </c>
      <c r="H779" s="256">
        <v>489.762925</v>
      </c>
      <c r="I779" s="257">
        <v>1</v>
      </c>
      <c r="J779" s="258">
        <f t="shared" si="24"/>
        <v>0.67986022635462395</v>
      </c>
      <c r="K779" s="258">
        <f t="shared" si="25"/>
        <v>0.82515007303780818</v>
      </c>
    </row>
    <row r="780" spans="1:11">
      <c r="A780" s="1">
        <v>779</v>
      </c>
      <c r="B780">
        <v>75492.289795000004</v>
      </c>
      <c r="C780" s="255">
        <v>135</v>
      </c>
      <c r="D780" s="256">
        <v>605.6308590000001</v>
      </c>
      <c r="E780" s="256">
        <v>1028.949846</v>
      </c>
      <c r="F780" s="1">
        <v>820168</v>
      </c>
      <c r="G780" s="256">
        <v>108.537408</v>
      </c>
      <c r="H780" s="256">
        <v>218.11327</v>
      </c>
      <c r="I780" s="257">
        <v>1</v>
      </c>
      <c r="J780" s="258">
        <f t="shared" si="24"/>
        <v>0.69302184984494519</v>
      </c>
      <c r="K780" s="258">
        <f t="shared" si="25"/>
        <v>0.83379874840834112</v>
      </c>
    </row>
    <row r="781" spans="1:11">
      <c r="A781" s="1">
        <v>780</v>
      </c>
      <c r="B781">
        <v>75095.447875999991</v>
      </c>
      <c r="C781" s="255">
        <v>110</v>
      </c>
      <c r="D781" s="256">
        <v>621.64117899999997</v>
      </c>
      <c r="E781" s="256">
        <v>1197.180813000002</v>
      </c>
      <c r="F781" s="1">
        <v>800877</v>
      </c>
      <c r="G781" s="256">
        <v>85.839768000000007</v>
      </c>
      <c r="H781" s="256">
        <v>94.699374000000006</v>
      </c>
      <c r="I781" s="257">
        <v>1</v>
      </c>
      <c r="J781" s="258">
        <f t="shared" si="24"/>
        <v>0.71134241825410782</v>
      </c>
      <c r="K781" s="258">
        <f t="shared" si="25"/>
        <v>0.84558964190384411</v>
      </c>
    </row>
    <row r="782" spans="1:11">
      <c r="A782" s="1">
        <v>781</v>
      </c>
      <c r="B782">
        <v>70265.267182000011</v>
      </c>
      <c r="C782" s="255">
        <v>99</v>
      </c>
      <c r="D782" s="256">
        <v>588.94960500000002</v>
      </c>
      <c r="E782" s="256">
        <v>1262.0946039999999</v>
      </c>
      <c r="F782" s="1">
        <v>789235</v>
      </c>
      <c r="G782" s="256">
        <v>37.529015999999999</v>
      </c>
      <c r="H782" s="256">
        <v>31.601876000000001</v>
      </c>
      <c r="I782" s="257">
        <v>1</v>
      </c>
      <c r="J782" s="258">
        <f t="shared" si="24"/>
        <v>0.67393353336797157</v>
      </c>
      <c r="K782" s="258">
        <f t="shared" si="25"/>
        <v>0.8212057437516338</v>
      </c>
    </row>
    <row r="783" spans="1:11">
      <c r="A783" s="1">
        <v>782</v>
      </c>
      <c r="B783">
        <v>67921.205413000003</v>
      </c>
      <c r="C783" s="255">
        <v>91</v>
      </c>
      <c r="D783" s="256">
        <v>542.611447</v>
      </c>
      <c r="E783" s="256">
        <v>1241.4906350000001</v>
      </c>
      <c r="F783" s="1">
        <v>829262</v>
      </c>
      <c r="G783" s="256">
        <v>0</v>
      </c>
      <c r="H783" s="256">
        <v>28.593340000000001</v>
      </c>
      <c r="I783" s="257">
        <v>1</v>
      </c>
      <c r="J783" s="258">
        <f t="shared" si="24"/>
        <v>0.62090889715872688</v>
      </c>
      <c r="K783" s="258">
        <f t="shared" si="25"/>
        <v>0.78447123279102937</v>
      </c>
    </row>
    <row r="784" spans="1:11">
      <c r="A784" s="1">
        <v>783</v>
      </c>
      <c r="B784">
        <v>70648.498229000004</v>
      </c>
      <c r="C784" s="255">
        <v>100</v>
      </c>
      <c r="D784" s="256">
        <v>513.07750299999998</v>
      </c>
      <c r="E784" s="256">
        <v>1128.0159270000011</v>
      </c>
      <c r="F784" s="1">
        <v>787145</v>
      </c>
      <c r="G784" s="256">
        <v>0</v>
      </c>
      <c r="H784" s="256">
        <v>28.452560999999999</v>
      </c>
      <c r="I784" s="257">
        <v>1</v>
      </c>
      <c r="J784" s="258">
        <f t="shared" si="24"/>
        <v>0.58711328024136455</v>
      </c>
      <c r="K784" s="258">
        <f t="shared" si="25"/>
        <v>0.75961176591714052</v>
      </c>
    </row>
    <row r="785" spans="1:11">
      <c r="A785" s="1">
        <v>784</v>
      </c>
      <c r="B785">
        <v>69761.240172999998</v>
      </c>
      <c r="C785" s="255">
        <v>103</v>
      </c>
      <c r="D785" s="256">
        <v>507.39426900000001</v>
      </c>
      <c r="E785" s="256">
        <v>892.09790799999928</v>
      </c>
      <c r="F785" s="1">
        <v>800822</v>
      </c>
      <c r="G785" s="256">
        <v>0</v>
      </c>
      <c r="H785" s="256">
        <v>36.530273000000001</v>
      </c>
      <c r="I785" s="257">
        <v>1</v>
      </c>
      <c r="J785" s="258">
        <f t="shared" si="24"/>
        <v>0.580609970046298</v>
      </c>
      <c r="K785" s="258">
        <f t="shared" si="25"/>
        <v>0.75469022614902004</v>
      </c>
    </row>
    <row r="786" spans="1:11">
      <c r="A786" s="1">
        <v>785</v>
      </c>
      <c r="B786">
        <v>69971.152830999999</v>
      </c>
      <c r="C786" s="255">
        <v>109</v>
      </c>
      <c r="D786" s="256">
        <v>520.98943699999995</v>
      </c>
      <c r="E786" s="256">
        <v>494.55739599999998</v>
      </c>
      <c r="F786" s="1">
        <v>791366</v>
      </c>
      <c r="G786" s="256">
        <v>0</v>
      </c>
      <c r="H786" s="256">
        <v>48.902321999999998</v>
      </c>
      <c r="I786" s="257">
        <v>1</v>
      </c>
      <c r="J786" s="258">
        <f t="shared" si="24"/>
        <v>0.59616688617152591</v>
      </c>
      <c r="K786" s="258">
        <f t="shared" si="25"/>
        <v>0.76638794216927386</v>
      </c>
    </row>
    <row r="787" spans="1:11">
      <c r="A787" s="1">
        <v>786</v>
      </c>
      <c r="B787">
        <v>70978.353883000003</v>
      </c>
      <c r="C787" s="255">
        <v>124</v>
      </c>
      <c r="D787" s="256">
        <v>523.78611899999999</v>
      </c>
      <c r="E787" s="256">
        <v>77.934190999999984</v>
      </c>
      <c r="F787" s="1">
        <v>811755</v>
      </c>
      <c r="G787" s="256">
        <v>0</v>
      </c>
      <c r="H787" s="256">
        <v>171.17630800000001</v>
      </c>
      <c r="I787" s="257">
        <v>1</v>
      </c>
      <c r="J787" s="258">
        <f t="shared" si="24"/>
        <v>0.59936712226297661</v>
      </c>
      <c r="K787" s="258">
        <f t="shared" si="25"/>
        <v>0.76876245540599208</v>
      </c>
    </row>
    <row r="788" spans="1:11">
      <c r="A788" s="1">
        <v>787</v>
      </c>
      <c r="B788">
        <v>70720.335571999996</v>
      </c>
      <c r="C788" s="255">
        <v>169</v>
      </c>
      <c r="D788" s="256">
        <v>535.09796600000004</v>
      </c>
      <c r="E788" s="256">
        <v>7.215400000000001E-2</v>
      </c>
      <c r="F788" s="1">
        <v>823363</v>
      </c>
      <c r="G788" s="256">
        <v>0</v>
      </c>
      <c r="H788" s="256">
        <v>209.107958</v>
      </c>
      <c r="I788" s="257">
        <v>1</v>
      </c>
      <c r="J788" s="258">
        <f t="shared" si="24"/>
        <v>0.61231123998189063</v>
      </c>
      <c r="K788" s="258">
        <f t="shared" si="25"/>
        <v>0.77825834753266576</v>
      </c>
    </row>
    <row r="789" spans="1:11">
      <c r="A789" s="1">
        <v>788</v>
      </c>
      <c r="B789">
        <v>70910.609314999994</v>
      </c>
      <c r="C789" s="255">
        <v>187</v>
      </c>
      <c r="D789" s="256">
        <v>502.1818209999999</v>
      </c>
      <c r="E789" s="256">
        <v>0</v>
      </c>
      <c r="F789" s="1">
        <v>811989</v>
      </c>
      <c r="G789" s="256">
        <v>0</v>
      </c>
      <c r="H789" s="256">
        <v>79.712198000000001</v>
      </c>
      <c r="I789" s="257">
        <v>1</v>
      </c>
      <c r="J789" s="258">
        <f t="shared" si="24"/>
        <v>0.57464537907227586</v>
      </c>
      <c r="K789" s="258">
        <f t="shared" si="25"/>
        <v>0.75013596962438234</v>
      </c>
    </row>
    <row r="790" spans="1:11">
      <c r="A790" s="1">
        <v>789</v>
      </c>
      <c r="B790">
        <v>68813.245238000003</v>
      </c>
      <c r="C790" s="255">
        <v>198</v>
      </c>
      <c r="D790" s="256">
        <v>518.20955300000003</v>
      </c>
      <c r="E790" s="256">
        <v>0</v>
      </c>
      <c r="F790" s="1">
        <v>861126</v>
      </c>
      <c r="G790" s="256">
        <v>0</v>
      </c>
      <c r="H790" s="256">
        <v>78.491864000000007</v>
      </c>
      <c r="I790" s="257">
        <v>1</v>
      </c>
      <c r="J790" s="258">
        <f t="shared" si="24"/>
        <v>0.5929858719887029</v>
      </c>
      <c r="K790" s="258">
        <f t="shared" si="25"/>
        <v>0.76401701824555646</v>
      </c>
    </row>
    <row r="791" spans="1:11">
      <c r="A791" s="1">
        <v>790</v>
      </c>
      <c r="B791">
        <v>66055.135804000005</v>
      </c>
      <c r="C791" s="255">
        <v>201</v>
      </c>
      <c r="D791" s="256">
        <v>501.60112299999997</v>
      </c>
      <c r="E791" s="256">
        <v>0</v>
      </c>
      <c r="F791" s="1">
        <v>890209</v>
      </c>
      <c r="G791" s="256">
        <v>9.2643599999999999</v>
      </c>
      <c r="H791" s="256">
        <v>41.621419000000003</v>
      </c>
      <c r="I791" s="257">
        <v>1</v>
      </c>
      <c r="J791" s="258">
        <f t="shared" si="24"/>
        <v>0.57398088782949852</v>
      </c>
      <c r="K791" s="258">
        <f t="shared" si="25"/>
        <v>0.74962618214754029</v>
      </c>
    </row>
    <row r="792" spans="1:11">
      <c r="A792" s="1">
        <v>791</v>
      </c>
      <c r="B792">
        <v>65146.835448999998</v>
      </c>
      <c r="C792" s="255">
        <v>188</v>
      </c>
      <c r="D792" s="256">
        <v>492.72132099999999</v>
      </c>
      <c r="E792" s="256">
        <v>0</v>
      </c>
      <c r="F792" s="1">
        <v>910336</v>
      </c>
      <c r="G792" s="256">
        <v>39.411456000000001</v>
      </c>
      <c r="H792" s="256">
        <v>70.085899999999995</v>
      </c>
      <c r="I792" s="257">
        <v>1</v>
      </c>
      <c r="J792" s="258">
        <f t="shared" si="24"/>
        <v>0.56381975301140497</v>
      </c>
      <c r="K792" s="258">
        <f t="shared" si="25"/>
        <v>0.74176965137022466</v>
      </c>
    </row>
    <row r="793" spans="1:11">
      <c r="A793" s="1">
        <v>792</v>
      </c>
      <c r="B793">
        <v>65190.492736</v>
      </c>
      <c r="C793" s="255">
        <v>171</v>
      </c>
      <c r="D793" s="256">
        <v>469.99599699999999</v>
      </c>
      <c r="E793" s="256">
        <v>0</v>
      </c>
      <c r="F793" s="1">
        <v>948823</v>
      </c>
      <c r="G793" s="256">
        <v>26.999279999999999</v>
      </c>
      <c r="H793" s="256">
        <v>146.480896</v>
      </c>
      <c r="I793" s="257">
        <v>1</v>
      </c>
      <c r="J793" s="258">
        <f t="shared" si="24"/>
        <v>0.5378152226233559</v>
      </c>
      <c r="K793" s="258">
        <f t="shared" si="25"/>
        <v>0.72112683869469207</v>
      </c>
    </row>
    <row r="794" spans="1:11">
      <c r="A794" s="1">
        <v>793</v>
      </c>
      <c r="B794">
        <v>65274.903319999998</v>
      </c>
      <c r="C794" s="255">
        <v>169</v>
      </c>
      <c r="D794" s="256">
        <v>453.04438299999993</v>
      </c>
      <c r="E794" s="256">
        <v>0</v>
      </c>
      <c r="F794" s="1">
        <v>924835</v>
      </c>
      <c r="G794" s="256">
        <v>0</v>
      </c>
      <c r="H794" s="256">
        <v>25.502410000000001</v>
      </c>
      <c r="I794" s="257">
        <v>1</v>
      </c>
      <c r="J794" s="258">
        <f t="shared" si="24"/>
        <v>0.51841753388679579</v>
      </c>
      <c r="K794" s="258">
        <f t="shared" si="25"/>
        <v>0.70520558975345193</v>
      </c>
    </row>
    <row r="795" spans="1:11">
      <c r="A795" s="1">
        <v>794</v>
      </c>
      <c r="B795">
        <v>62189.636657000003</v>
      </c>
      <c r="C795" s="255">
        <v>151</v>
      </c>
      <c r="D795" s="256">
        <v>412.51032099999998</v>
      </c>
      <c r="E795" s="256">
        <v>0</v>
      </c>
      <c r="F795" s="1">
        <v>825530</v>
      </c>
      <c r="G795" s="256">
        <v>0</v>
      </c>
      <c r="H795" s="256">
        <v>23.999670999999999</v>
      </c>
      <c r="I795" s="257">
        <v>1</v>
      </c>
      <c r="J795" s="258">
        <f t="shared" si="24"/>
        <v>0.47203450995146878</v>
      </c>
      <c r="K795" s="258">
        <f t="shared" si="25"/>
        <v>0.66519431263891382</v>
      </c>
    </row>
    <row r="796" spans="1:11">
      <c r="A796" s="1">
        <v>795</v>
      </c>
      <c r="B796">
        <v>61139.343201000003</v>
      </c>
      <c r="C796" s="255">
        <v>145</v>
      </c>
      <c r="D796" s="256">
        <v>412.87040699999989</v>
      </c>
      <c r="E796" s="256">
        <v>0</v>
      </c>
      <c r="F796" s="1">
        <v>675491</v>
      </c>
      <c r="G796" s="256">
        <v>0</v>
      </c>
      <c r="H796" s="256">
        <v>24.069537</v>
      </c>
      <c r="I796" s="257">
        <v>1</v>
      </c>
      <c r="J796" s="258">
        <f t="shared" si="24"/>
        <v>0.47244655544438713</v>
      </c>
      <c r="K796" s="258">
        <f t="shared" si="25"/>
        <v>0.66556241496391955</v>
      </c>
    </row>
    <row r="797" spans="1:11">
      <c r="A797" s="1">
        <v>796</v>
      </c>
      <c r="B797">
        <v>61413.100952000001</v>
      </c>
      <c r="C797" s="255">
        <v>136</v>
      </c>
      <c r="D797" s="256">
        <v>404.53265699999997</v>
      </c>
      <c r="E797" s="256">
        <v>0</v>
      </c>
      <c r="F797" s="1">
        <v>537819</v>
      </c>
      <c r="G797" s="256">
        <v>0</v>
      </c>
      <c r="H797" s="256">
        <v>24.138155999999999</v>
      </c>
      <c r="I797" s="257">
        <v>1</v>
      </c>
      <c r="J797" s="258">
        <f t="shared" si="24"/>
        <v>0.46290568934967474</v>
      </c>
      <c r="K797" s="258">
        <f t="shared" si="25"/>
        <v>0.65697831175502996</v>
      </c>
    </row>
    <row r="798" spans="1:11">
      <c r="A798" s="1">
        <v>797</v>
      </c>
      <c r="B798">
        <v>62044.708861999999</v>
      </c>
      <c r="C798" s="255">
        <v>140</v>
      </c>
      <c r="D798" s="256">
        <v>377.37714499999998</v>
      </c>
      <c r="E798" s="256">
        <v>0</v>
      </c>
      <c r="F798" s="1">
        <v>602074</v>
      </c>
      <c r="G798" s="256">
        <v>0</v>
      </c>
      <c r="H798" s="256">
        <v>24.443138000000001</v>
      </c>
      <c r="I798" s="257">
        <v>1</v>
      </c>
      <c r="J798" s="258">
        <f t="shared" si="24"/>
        <v>0.43183170611374688</v>
      </c>
      <c r="K798" s="258">
        <f t="shared" si="25"/>
        <v>0.6281120494379554</v>
      </c>
    </row>
    <row r="799" spans="1:11">
      <c r="A799" s="1">
        <v>798</v>
      </c>
      <c r="B799">
        <v>63473.565307999997</v>
      </c>
      <c r="C799" s="255">
        <v>141</v>
      </c>
      <c r="D799" s="256">
        <v>347.40272299999992</v>
      </c>
      <c r="E799" s="256">
        <v>0</v>
      </c>
      <c r="F799" s="1">
        <v>968448</v>
      </c>
      <c r="G799" s="256">
        <v>0</v>
      </c>
      <c r="H799" s="256">
        <v>23.724798</v>
      </c>
      <c r="I799" s="257">
        <v>1</v>
      </c>
      <c r="J799" s="258">
        <f t="shared" si="24"/>
        <v>0.39753205134256708</v>
      </c>
      <c r="K799" s="258">
        <f t="shared" si="25"/>
        <v>0.59453590685639424</v>
      </c>
    </row>
    <row r="800" spans="1:11">
      <c r="A800" s="1">
        <v>799</v>
      </c>
      <c r="B800">
        <v>64643.922941999997</v>
      </c>
      <c r="C800" s="255">
        <v>149</v>
      </c>
      <c r="D800" s="256">
        <v>383.58788800000002</v>
      </c>
      <c r="E800" s="256">
        <v>7.8948999999999991E-2</v>
      </c>
      <c r="F800" s="1">
        <v>969738</v>
      </c>
      <c r="G800" s="256">
        <v>0</v>
      </c>
      <c r="H800" s="256">
        <v>23.358160999999999</v>
      </c>
      <c r="I800" s="257">
        <v>1</v>
      </c>
      <c r="J800" s="258">
        <f t="shared" si="24"/>
        <v>0.43893864351432538</v>
      </c>
      <c r="K800" s="258">
        <f t="shared" si="25"/>
        <v>0.63483992604683037</v>
      </c>
    </row>
    <row r="801" spans="1:11">
      <c r="A801" s="1">
        <v>800</v>
      </c>
      <c r="B801">
        <v>66737.261656999995</v>
      </c>
      <c r="C801" s="255">
        <v>172</v>
      </c>
      <c r="D801" s="256">
        <v>382.34171099999998</v>
      </c>
      <c r="E801" s="256">
        <v>7.73642599999999</v>
      </c>
      <c r="F801" s="1">
        <v>928212</v>
      </c>
      <c r="G801" s="256">
        <v>0</v>
      </c>
      <c r="H801" s="256">
        <v>23.608777</v>
      </c>
      <c r="I801" s="257">
        <v>1</v>
      </c>
      <c r="J801" s="258">
        <f t="shared" si="24"/>
        <v>0.43751264634634707</v>
      </c>
      <c r="K801" s="258">
        <f t="shared" si="25"/>
        <v>0.63349609421942121</v>
      </c>
    </row>
    <row r="802" spans="1:11">
      <c r="A802" s="1">
        <v>801</v>
      </c>
      <c r="B802">
        <v>68831.907960000011</v>
      </c>
      <c r="C802" s="255">
        <v>160</v>
      </c>
      <c r="D802" s="256">
        <v>383.86348400000008</v>
      </c>
      <c r="E802" s="256">
        <v>171.46709000000001</v>
      </c>
      <c r="F802" s="1">
        <v>877071</v>
      </c>
      <c r="G802" s="256">
        <v>0</v>
      </c>
      <c r="H802" s="256">
        <v>144.28563800000001</v>
      </c>
      <c r="I802" s="257">
        <v>1</v>
      </c>
      <c r="J802" s="258">
        <f t="shared" si="24"/>
        <v>0.43925400731537945</v>
      </c>
      <c r="K802" s="258">
        <f t="shared" si="25"/>
        <v>0.63513670715444892</v>
      </c>
    </row>
    <row r="803" spans="1:11">
      <c r="A803" s="1">
        <v>802</v>
      </c>
      <c r="B803">
        <v>73905.328246999998</v>
      </c>
      <c r="C803" s="255">
        <v>143</v>
      </c>
      <c r="D803" s="256">
        <v>311.58693199999999</v>
      </c>
      <c r="E803" s="256">
        <v>521.95828200000051</v>
      </c>
      <c r="F803" s="1">
        <v>861561</v>
      </c>
      <c r="G803" s="256">
        <v>0</v>
      </c>
      <c r="H803" s="256">
        <v>491.29580900000002</v>
      </c>
      <c r="I803" s="257">
        <v>1</v>
      </c>
      <c r="J803" s="258">
        <f t="shared" si="24"/>
        <v>0.35654813289847753</v>
      </c>
      <c r="K803" s="258">
        <f t="shared" si="25"/>
        <v>0.55184541089339745</v>
      </c>
    </row>
    <row r="804" spans="1:11">
      <c r="A804" s="1">
        <v>803</v>
      </c>
      <c r="B804">
        <v>73356.085754</v>
      </c>
      <c r="C804" s="255">
        <v>115</v>
      </c>
      <c r="D804" s="256">
        <v>226.87593200000001</v>
      </c>
      <c r="E804" s="256">
        <v>788.96769799999834</v>
      </c>
      <c r="F804" s="1">
        <v>813346</v>
      </c>
      <c r="G804" s="256">
        <v>5.178096</v>
      </c>
      <c r="H804" s="256">
        <v>392.92672199999998</v>
      </c>
      <c r="I804" s="257">
        <v>1</v>
      </c>
      <c r="J804" s="258">
        <f t="shared" si="24"/>
        <v>0.25961355129682384</v>
      </c>
      <c r="K804" s="258">
        <f t="shared" si="25"/>
        <v>0.43795385663034408</v>
      </c>
    </row>
    <row r="805" spans="1:11">
      <c r="A805" s="1">
        <v>804</v>
      </c>
      <c r="B805">
        <v>72981.118896</v>
      </c>
      <c r="C805" s="255">
        <v>100</v>
      </c>
      <c r="D805" s="256">
        <v>158.69105500000001</v>
      </c>
      <c r="E805" s="256">
        <v>919.92879300000016</v>
      </c>
      <c r="F805" s="1">
        <v>789351</v>
      </c>
      <c r="G805" s="256">
        <v>95.199551999999997</v>
      </c>
      <c r="H805" s="256">
        <v>230.748367</v>
      </c>
      <c r="I805" s="257">
        <v>1</v>
      </c>
      <c r="J805" s="258">
        <f t="shared" si="24"/>
        <v>0.18158977016385147</v>
      </c>
      <c r="K805" s="258">
        <f t="shared" si="25"/>
        <v>0.33023864883583437</v>
      </c>
    </row>
    <row r="806" spans="1:11">
      <c r="A806" s="1">
        <v>805</v>
      </c>
      <c r="B806">
        <v>68600.313414999997</v>
      </c>
      <c r="C806" s="255">
        <v>86</v>
      </c>
      <c r="D806" s="256">
        <v>107.33037899999999</v>
      </c>
      <c r="E806" s="256">
        <v>989.49858000000245</v>
      </c>
      <c r="F806" s="1">
        <v>799706</v>
      </c>
      <c r="G806" s="256">
        <v>85.268904000000006</v>
      </c>
      <c r="H806" s="256">
        <v>51.540982</v>
      </c>
      <c r="I806" s="257">
        <v>1</v>
      </c>
      <c r="J806" s="258">
        <f t="shared" si="24"/>
        <v>0.1228178793959689</v>
      </c>
      <c r="K806" s="258">
        <f t="shared" si="25"/>
        <v>0.23730638366856505</v>
      </c>
    </row>
    <row r="807" spans="1:11">
      <c r="A807" s="1">
        <v>806</v>
      </c>
      <c r="B807">
        <v>66078.032348000008</v>
      </c>
      <c r="C807" s="255">
        <v>90</v>
      </c>
      <c r="D807" s="256">
        <v>129.646582</v>
      </c>
      <c r="E807" s="256">
        <v>942.70507300000122</v>
      </c>
      <c r="F807" s="1">
        <v>799954</v>
      </c>
      <c r="G807" s="256">
        <v>28.104552000000002</v>
      </c>
      <c r="H807" s="256">
        <v>148.564494</v>
      </c>
      <c r="I807" s="257">
        <v>1</v>
      </c>
      <c r="J807" s="258">
        <f t="shared" si="24"/>
        <v>0.14835425366545657</v>
      </c>
      <c r="K807" s="258">
        <f t="shared" si="25"/>
        <v>0.27907391614359545</v>
      </c>
    </row>
    <row r="808" spans="1:11">
      <c r="A808" s="1">
        <v>807</v>
      </c>
      <c r="B808">
        <v>68890.021544000003</v>
      </c>
      <c r="C808" s="255">
        <v>93</v>
      </c>
      <c r="D808" s="256">
        <v>163.142572</v>
      </c>
      <c r="E808" s="256">
        <v>771.06581799999992</v>
      </c>
      <c r="F808" s="1">
        <v>819080</v>
      </c>
      <c r="G808" s="256">
        <v>0</v>
      </c>
      <c r="H808" s="256">
        <v>39.863531999999999</v>
      </c>
      <c r="I808" s="257">
        <v>1</v>
      </c>
      <c r="J808" s="258">
        <f t="shared" si="24"/>
        <v>0.18668362973212063</v>
      </c>
      <c r="K808" s="258">
        <f t="shared" si="25"/>
        <v>0.33778132389342369</v>
      </c>
    </row>
    <row r="809" spans="1:11">
      <c r="A809" s="1">
        <v>808</v>
      </c>
      <c r="B809">
        <v>67969.451111000002</v>
      </c>
      <c r="C809" s="255">
        <v>95</v>
      </c>
      <c r="D809" s="256">
        <v>161.92116100000001</v>
      </c>
      <c r="E809" s="256">
        <v>531.08091999999931</v>
      </c>
      <c r="F809" s="1">
        <v>810692</v>
      </c>
      <c r="G809" s="256">
        <v>0</v>
      </c>
      <c r="H809" s="256">
        <v>16.640411</v>
      </c>
      <c r="I809" s="257">
        <v>1</v>
      </c>
      <c r="J809" s="258">
        <f t="shared" si="24"/>
        <v>0.18528597223488111</v>
      </c>
      <c r="K809" s="258">
        <f t="shared" si="25"/>
        <v>0.33571938142798585</v>
      </c>
    </row>
    <row r="810" spans="1:11">
      <c r="A810" s="1">
        <v>809</v>
      </c>
      <c r="B810">
        <v>69194.618591000006</v>
      </c>
      <c r="C810" s="255">
        <v>97</v>
      </c>
      <c r="D810" s="256">
        <v>163.57919999999999</v>
      </c>
      <c r="E810" s="256">
        <v>251.67790699999969</v>
      </c>
      <c r="F810" s="1">
        <v>792585</v>
      </c>
      <c r="G810" s="256">
        <v>0</v>
      </c>
      <c r="H810" s="256">
        <v>22.427994999999999</v>
      </c>
      <c r="I810" s="257">
        <v>1</v>
      </c>
      <c r="J810" s="258">
        <f t="shared" si="24"/>
        <v>0.18718326204074129</v>
      </c>
      <c r="K810" s="258">
        <f t="shared" si="25"/>
        <v>0.33851703267344291</v>
      </c>
    </row>
    <row r="811" spans="1:11">
      <c r="A811" s="1">
        <v>810</v>
      </c>
      <c r="B811">
        <v>69002.137392000004</v>
      </c>
      <c r="C811" s="255">
        <v>123</v>
      </c>
      <c r="D811" s="256">
        <v>192.30872299999999</v>
      </c>
      <c r="E811" s="256">
        <v>41.124591999999993</v>
      </c>
      <c r="F811" s="1">
        <v>824161</v>
      </c>
      <c r="G811" s="256">
        <v>0</v>
      </c>
      <c r="H811" s="256">
        <v>25.591481999999999</v>
      </c>
      <c r="I811" s="257">
        <v>1</v>
      </c>
      <c r="J811" s="258">
        <f t="shared" si="24"/>
        <v>0.22005838205608863</v>
      </c>
      <c r="K811" s="258">
        <f t="shared" si="25"/>
        <v>0.38536954078758118</v>
      </c>
    </row>
    <row r="812" spans="1:11">
      <c r="A812" s="1">
        <v>811</v>
      </c>
      <c r="B812">
        <v>69038.962218999994</v>
      </c>
      <c r="C812" s="255">
        <v>155</v>
      </c>
      <c r="D812" s="256">
        <v>210.80896200000001</v>
      </c>
      <c r="E812" s="256">
        <v>4.0458999999999988E-2</v>
      </c>
      <c r="F812" s="1">
        <v>799128</v>
      </c>
      <c r="G812" s="256">
        <v>0</v>
      </c>
      <c r="H812" s="256">
        <v>78.219331999999994</v>
      </c>
      <c r="I812" s="257">
        <v>1</v>
      </c>
      <c r="J812" s="258">
        <f t="shared" si="24"/>
        <v>0.24122815843690809</v>
      </c>
      <c r="K812" s="258">
        <f t="shared" si="25"/>
        <v>0.41400086971364908</v>
      </c>
    </row>
    <row r="813" spans="1:11">
      <c r="A813" s="1">
        <v>812</v>
      </c>
      <c r="B813">
        <v>68358.857115999999</v>
      </c>
      <c r="C813" s="255">
        <v>175</v>
      </c>
      <c r="D813" s="256">
        <v>209.14807099999999</v>
      </c>
      <c r="E813" s="256">
        <v>0</v>
      </c>
      <c r="F813" s="1">
        <v>797692</v>
      </c>
      <c r="G813" s="256">
        <v>0</v>
      </c>
      <c r="H813" s="256">
        <v>80.781184999999994</v>
      </c>
      <c r="I813" s="257">
        <v>1</v>
      </c>
      <c r="J813" s="258">
        <f t="shared" si="24"/>
        <v>0.23932760509470988</v>
      </c>
      <c r="K813" s="258">
        <f t="shared" si="25"/>
        <v>0.41147727915651372</v>
      </c>
    </row>
    <row r="814" spans="1:11">
      <c r="A814" s="1">
        <v>813</v>
      </c>
      <c r="B814">
        <v>66300.646179000003</v>
      </c>
      <c r="C814" s="255">
        <v>183</v>
      </c>
      <c r="D814" s="256">
        <v>220.22697400000001</v>
      </c>
      <c r="E814" s="256">
        <v>0</v>
      </c>
      <c r="F814" s="1">
        <v>814940</v>
      </c>
      <c r="G814" s="256">
        <v>0</v>
      </c>
      <c r="H814" s="256">
        <v>79.621872999999994</v>
      </c>
      <c r="I814" s="257">
        <v>1</v>
      </c>
      <c r="J814" s="258">
        <f t="shared" si="24"/>
        <v>0.25200516558756569</v>
      </c>
      <c r="K814" s="258">
        <f t="shared" si="25"/>
        <v>0.42814126606677799</v>
      </c>
    </row>
    <row r="815" spans="1:11">
      <c r="A815" s="1">
        <v>814</v>
      </c>
      <c r="B815">
        <v>64085.855957</v>
      </c>
      <c r="C815" s="255">
        <v>184</v>
      </c>
      <c r="D815" s="256">
        <v>210.45836600000001</v>
      </c>
      <c r="E815" s="256">
        <v>0</v>
      </c>
      <c r="F815" s="1">
        <v>883378</v>
      </c>
      <c r="G815" s="256">
        <v>0</v>
      </c>
      <c r="H815" s="256">
        <v>110.32481</v>
      </c>
      <c r="I815" s="257">
        <v>1</v>
      </c>
      <c r="J815" s="258">
        <f t="shared" si="24"/>
        <v>0.24082697232682543</v>
      </c>
      <c r="K815" s="258">
        <f t="shared" si="25"/>
        <v>0.41346892144502551</v>
      </c>
    </row>
    <row r="816" spans="1:11">
      <c r="A816" s="1">
        <v>815</v>
      </c>
      <c r="B816">
        <v>63147.979918999998</v>
      </c>
      <c r="C816" s="255">
        <v>180</v>
      </c>
      <c r="D816" s="256">
        <v>205.783953</v>
      </c>
      <c r="E816" s="256">
        <v>0</v>
      </c>
      <c r="F816" s="1">
        <v>915680</v>
      </c>
      <c r="G816" s="256">
        <v>0</v>
      </c>
      <c r="H816" s="256">
        <v>173.54861099999999</v>
      </c>
      <c r="I816" s="257">
        <v>1</v>
      </c>
      <c r="J816" s="258">
        <f t="shared" si="24"/>
        <v>0.23547805343331299</v>
      </c>
      <c r="K816" s="258">
        <f t="shared" si="25"/>
        <v>0.40633787702003626</v>
      </c>
    </row>
    <row r="817" spans="1:11">
      <c r="A817" s="1">
        <v>816</v>
      </c>
      <c r="B817">
        <v>63941.294190000001</v>
      </c>
      <c r="C817" s="255">
        <v>169</v>
      </c>
      <c r="D817" s="256">
        <v>190.63610299999999</v>
      </c>
      <c r="E817" s="256">
        <v>0</v>
      </c>
      <c r="F817" s="1">
        <v>979039</v>
      </c>
      <c r="G817" s="256">
        <v>0</v>
      </c>
      <c r="H817" s="256">
        <v>171.32608999999999</v>
      </c>
      <c r="I817" s="257">
        <v>1</v>
      </c>
      <c r="J817" s="258">
        <f t="shared" si="24"/>
        <v>0.21814440724905579</v>
      </c>
      <c r="K817" s="258">
        <f t="shared" si="25"/>
        <v>0.38272330205035365</v>
      </c>
    </row>
    <row r="818" spans="1:11">
      <c r="A818" s="1">
        <v>817</v>
      </c>
      <c r="B818">
        <v>63172.440306999997</v>
      </c>
      <c r="C818" s="255">
        <v>160</v>
      </c>
      <c r="D818" s="256">
        <v>170.39699100000001</v>
      </c>
      <c r="E818" s="256">
        <v>0</v>
      </c>
      <c r="F818" s="1">
        <v>935936</v>
      </c>
      <c r="G818" s="256">
        <v>0</v>
      </c>
      <c r="H818" s="256">
        <v>29.386744</v>
      </c>
      <c r="I818" s="257">
        <v>1</v>
      </c>
      <c r="J818" s="258">
        <f t="shared" si="24"/>
        <v>0.19498484292200255</v>
      </c>
      <c r="K818" s="258">
        <f t="shared" si="25"/>
        <v>0.34991074009046458</v>
      </c>
    </row>
    <row r="819" spans="1:11">
      <c r="A819" s="1">
        <v>818</v>
      </c>
      <c r="B819">
        <v>60042.882996</v>
      </c>
      <c r="C819" s="255">
        <v>149</v>
      </c>
      <c r="D819" s="256">
        <v>147.81469899999999</v>
      </c>
      <c r="E819" s="256">
        <v>0</v>
      </c>
      <c r="F819" s="1">
        <v>829014</v>
      </c>
      <c r="G819" s="256">
        <v>0</v>
      </c>
      <c r="H819" s="256">
        <v>24.287534000000001</v>
      </c>
      <c r="I819" s="257">
        <v>1</v>
      </c>
      <c r="J819" s="258">
        <f t="shared" si="24"/>
        <v>0.16914398368735328</v>
      </c>
      <c r="K819" s="258">
        <f t="shared" si="25"/>
        <v>0.31148230423328749</v>
      </c>
    </row>
    <row r="820" spans="1:11">
      <c r="A820" s="1">
        <v>819</v>
      </c>
      <c r="B820">
        <v>58935.801758000001</v>
      </c>
      <c r="C820" s="255">
        <v>145</v>
      </c>
      <c r="D820" s="256">
        <v>151.30518000000001</v>
      </c>
      <c r="E820" s="256">
        <v>0</v>
      </c>
      <c r="F820" s="1">
        <v>679467</v>
      </c>
      <c r="G820" s="256">
        <v>0</v>
      </c>
      <c r="H820" s="256">
        <v>24.890650000000001</v>
      </c>
      <c r="I820" s="257">
        <v>1</v>
      </c>
      <c r="J820" s="258">
        <f t="shared" si="24"/>
        <v>0.17313813220789398</v>
      </c>
      <c r="K820" s="258">
        <f t="shared" si="25"/>
        <v>0.31755297963144846</v>
      </c>
    </row>
    <row r="821" spans="1:11">
      <c r="A821" s="1">
        <v>820</v>
      </c>
      <c r="B821">
        <v>58755.609496999998</v>
      </c>
      <c r="C821" s="255">
        <v>141</v>
      </c>
      <c r="D821" s="256">
        <v>147.037566</v>
      </c>
      <c r="E821" s="256">
        <v>0</v>
      </c>
      <c r="F821" s="1">
        <v>541974</v>
      </c>
      <c r="G821" s="256">
        <v>0</v>
      </c>
      <c r="H821" s="256">
        <v>24.788958000000001</v>
      </c>
      <c r="I821" s="257">
        <v>1</v>
      </c>
      <c r="J821" s="258">
        <f t="shared" si="24"/>
        <v>0.16825471237425538</v>
      </c>
      <c r="K821" s="258">
        <f t="shared" si="25"/>
        <v>0.31012401648368676</v>
      </c>
    </row>
    <row r="822" spans="1:11">
      <c r="A822" s="1">
        <v>821</v>
      </c>
      <c r="B822">
        <v>58430.761323999999</v>
      </c>
      <c r="C822" s="255">
        <v>139</v>
      </c>
      <c r="D822" s="256">
        <v>150.34591599999999</v>
      </c>
      <c r="E822" s="256">
        <v>0</v>
      </c>
      <c r="F822" s="1">
        <v>594869</v>
      </c>
      <c r="G822" s="256">
        <v>0</v>
      </c>
      <c r="H822" s="256">
        <v>25.000333999999999</v>
      </c>
      <c r="I822" s="257">
        <v>1</v>
      </c>
      <c r="J822" s="258">
        <f t="shared" si="24"/>
        <v>0.17204044885525346</v>
      </c>
      <c r="K822" s="258">
        <f t="shared" si="25"/>
        <v>0.31588949927011722</v>
      </c>
    </row>
    <row r="823" spans="1:11">
      <c r="A823" s="1">
        <v>822</v>
      </c>
      <c r="B823">
        <v>59330.446777999998</v>
      </c>
      <c r="C823" s="255">
        <v>139</v>
      </c>
      <c r="D823" s="256">
        <v>146.570941</v>
      </c>
      <c r="E823" s="256">
        <v>0</v>
      </c>
      <c r="F823" s="1">
        <v>905444</v>
      </c>
      <c r="G823" s="256">
        <v>0</v>
      </c>
      <c r="H823" s="256">
        <v>25.055295000000001</v>
      </c>
      <c r="I823" s="257">
        <v>1</v>
      </c>
      <c r="J823" s="258">
        <f t="shared" si="24"/>
        <v>0.16772075457491559</v>
      </c>
      <c r="K823" s="258">
        <f t="shared" si="25"/>
        <v>0.3093072631377447</v>
      </c>
    </row>
    <row r="824" spans="1:11">
      <c r="A824" s="1">
        <v>823</v>
      </c>
      <c r="B824">
        <v>60568.256898</v>
      </c>
      <c r="C824" s="255">
        <v>144</v>
      </c>
      <c r="D824" s="256">
        <v>134.905337</v>
      </c>
      <c r="E824" s="256">
        <v>5.7195000000000003E-2</v>
      </c>
      <c r="F824" s="1">
        <v>911946</v>
      </c>
      <c r="G824" s="256">
        <v>0</v>
      </c>
      <c r="H824" s="256">
        <v>24.644984999999998</v>
      </c>
      <c r="I824" s="257">
        <v>1</v>
      </c>
      <c r="J824" s="258">
        <f t="shared" si="24"/>
        <v>0.15437183362166776</v>
      </c>
      <c r="K824" s="258">
        <f t="shared" si="25"/>
        <v>0.28859699473630518</v>
      </c>
    </row>
    <row r="825" spans="1:11">
      <c r="A825" s="1">
        <v>824</v>
      </c>
      <c r="B825">
        <v>60978.946410999997</v>
      </c>
      <c r="C825" s="255">
        <v>150</v>
      </c>
      <c r="D825" s="256">
        <v>106.470771</v>
      </c>
      <c r="E825" s="256">
        <v>3.0598790000000009</v>
      </c>
      <c r="F825" s="1">
        <v>847525</v>
      </c>
      <c r="G825" s="256">
        <v>0</v>
      </c>
      <c r="H825" s="256">
        <v>24.620065</v>
      </c>
      <c r="I825" s="257">
        <v>1</v>
      </c>
      <c r="J825" s="258">
        <f t="shared" si="24"/>
        <v>0.12183423215037584</v>
      </c>
      <c r="K825" s="258">
        <f t="shared" si="25"/>
        <v>0.23565213131166626</v>
      </c>
    </row>
    <row r="826" spans="1:11">
      <c r="A826" s="1">
        <v>825</v>
      </c>
      <c r="B826">
        <v>60632.008972000003</v>
      </c>
      <c r="C826" s="255">
        <v>152</v>
      </c>
      <c r="D826" s="256">
        <v>87.719498000000016</v>
      </c>
      <c r="E826" s="256">
        <v>99.313049000000106</v>
      </c>
      <c r="F826" s="1">
        <v>822859</v>
      </c>
      <c r="G826" s="256">
        <v>0</v>
      </c>
      <c r="H826" s="256">
        <v>82.934332999999995</v>
      </c>
      <c r="I826" s="257">
        <v>1</v>
      </c>
      <c r="J826" s="258">
        <f t="shared" si="24"/>
        <v>0.10037719820256051</v>
      </c>
      <c r="K826" s="258">
        <f t="shared" si="25"/>
        <v>0.19868510730023461</v>
      </c>
    </row>
    <row r="827" spans="1:11">
      <c r="A827" s="1">
        <v>826</v>
      </c>
      <c r="B827">
        <v>62210.511229999996</v>
      </c>
      <c r="C827" s="255">
        <v>137</v>
      </c>
      <c r="D827" s="256">
        <v>96.336685000000003</v>
      </c>
      <c r="E827" s="256">
        <v>322.73266800000039</v>
      </c>
      <c r="F827" s="1">
        <v>780977</v>
      </c>
      <c r="G827" s="256">
        <v>0</v>
      </c>
      <c r="H827" s="256">
        <v>379.68968000000001</v>
      </c>
      <c r="I827" s="257">
        <v>1</v>
      </c>
      <c r="J827" s="258">
        <f t="shared" si="24"/>
        <v>0.11023782334484673</v>
      </c>
      <c r="K827" s="258">
        <f t="shared" si="25"/>
        <v>0.21588557276960943</v>
      </c>
    </row>
    <row r="828" spans="1:11">
      <c r="A828" s="1">
        <v>827</v>
      </c>
      <c r="B828">
        <v>62425.168640000004</v>
      </c>
      <c r="C828" s="255">
        <v>127</v>
      </c>
      <c r="D828" s="256">
        <v>72.311782000000008</v>
      </c>
      <c r="E828" s="256">
        <v>510.71314100000001</v>
      </c>
      <c r="F828" s="1">
        <v>819696</v>
      </c>
      <c r="G828" s="256">
        <v>0</v>
      </c>
      <c r="H828" s="256">
        <v>307.78869200000003</v>
      </c>
      <c r="I828" s="257">
        <v>1</v>
      </c>
      <c r="J828" s="258">
        <f t="shared" si="24"/>
        <v>8.2746188016196195E-2</v>
      </c>
      <c r="K828" s="258">
        <f t="shared" si="25"/>
        <v>0.16699182791508804</v>
      </c>
    </row>
    <row r="829" spans="1:11">
      <c r="A829" s="1">
        <v>828</v>
      </c>
      <c r="B829">
        <v>62916.358520999987</v>
      </c>
      <c r="C829" s="255">
        <v>109</v>
      </c>
      <c r="D829" s="256">
        <v>50.224873999999993</v>
      </c>
      <c r="E829" s="256">
        <v>598.2063320000002</v>
      </c>
      <c r="F829" s="1">
        <v>850557</v>
      </c>
      <c r="G829" s="256">
        <v>0</v>
      </c>
      <c r="H829" s="256">
        <v>166.963875</v>
      </c>
      <c r="I829" s="257">
        <v>1</v>
      </c>
      <c r="J829" s="258">
        <f t="shared" si="24"/>
        <v>5.7472195431358106E-2</v>
      </c>
      <c r="K829" s="258">
        <f t="shared" si="25"/>
        <v>0.11933354859314164</v>
      </c>
    </row>
    <row r="830" spans="1:11">
      <c r="A830" s="1">
        <v>829</v>
      </c>
      <c r="B830">
        <v>61090.602844000001</v>
      </c>
      <c r="C830" s="255">
        <v>97</v>
      </c>
      <c r="D830" s="256">
        <v>25.177969000000001</v>
      </c>
      <c r="E830" s="256">
        <v>568.98760600000026</v>
      </c>
      <c r="F830" s="1">
        <v>797308</v>
      </c>
      <c r="G830" s="256">
        <v>88.139184</v>
      </c>
      <c r="H830" s="256">
        <v>36.578108999999998</v>
      </c>
      <c r="I830" s="257">
        <v>1</v>
      </c>
      <c r="J830" s="258">
        <f t="shared" si="24"/>
        <v>2.8811085816415911E-2</v>
      </c>
      <c r="K830" s="258">
        <f t="shared" si="25"/>
        <v>6.1846790151612291E-2</v>
      </c>
    </row>
    <row r="831" spans="1:11">
      <c r="A831" s="1">
        <v>830</v>
      </c>
      <c r="B831">
        <v>60122.134338000003</v>
      </c>
      <c r="C831" s="255">
        <v>99</v>
      </c>
      <c r="D831" s="256">
        <v>26.673234000000001</v>
      </c>
      <c r="E831" s="256">
        <v>463.93415300000021</v>
      </c>
      <c r="F831" s="1">
        <v>824832</v>
      </c>
      <c r="G831" s="256">
        <v>99.537480000000002</v>
      </c>
      <c r="H831" s="256">
        <v>28.455995000000001</v>
      </c>
      <c r="I831" s="257">
        <v>1</v>
      </c>
      <c r="J831" s="258">
        <f t="shared" si="24"/>
        <v>3.0522113748545111E-2</v>
      </c>
      <c r="K831" s="258">
        <f t="shared" si="25"/>
        <v>6.5387646012031689E-2</v>
      </c>
    </row>
    <row r="832" spans="1:11">
      <c r="A832" s="1">
        <v>831</v>
      </c>
      <c r="B832">
        <v>61574.284301</v>
      </c>
      <c r="C832" s="255">
        <v>105</v>
      </c>
      <c r="D832" s="256">
        <v>34.755469000000012</v>
      </c>
      <c r="E832" s="256">
        <v>300.49745600000051</v>
      </c>
      <c r="F832" s="1">
        <v>818666</v>
      </c>
      <c r="G832" s="256">
        <v>61.290264000000001</v>
      </c>
      <c r="H832" s="256">
        <v>28.43713</v>
      </c>
      <c r="I832" s="257">
        <v>1</v>
      </c>
      <c r="J832" s="258">
        <f t="shared" si="24"/>
        <v>3.97705946793716E-2</v>
      </c>
      <c r="K832" s="258">
        <f t="shared" si="25"/>
        <v>8.4282264447703398E-2</v>
      </c>
    </row>
    <row r="833" spans="1:11">
      <c r="A833" s="1">
        <v>832</v>
      </c>
      <c r="B833">
        <v>61002.843812000006</v>
      </c>
      <c r="C833" s="255">
        <v>108</v>
      </c>
      <c r="D833" s="256">
        <v>54.523699000000008</v>
      </c>
      <c r="E833" s="256">
        <v>151.06839400000021</v>
      </c>
      <c r="F833" s="1">
        <v>788716</v>
      </c>
      <c r="G833" s="256">
        <v>0</v>
      </c>
      <c r="H833" s="256">
        <v>28.348856999999999</v>
      </c>
      <c r="I833" s="257">
        <v>1</v>
      </c>
      <c r="J833" s="258">
        <f t="shared" si="24"/>
        <v>6.2391329932824625E-2</v>
      </c>
      <c r="K833" s="258">
        <f t="shared" si="25"/>
        <v>0.12882380292758605</v>
      </c>
    </row>
    <row r="834" spans="1:11">
      <c r="A834" s="1">
        <v>833</v>
      </c>
      <c r="B834">
        <v>60660.237548999998</v>
      </c>
      <c r="C834" s="255">
        <v>112</v>
      </c>
      <c r="D834" s="256">
        <v>53.376079999999988</v>
      </c>
      <c r="E834" s="256">
        <v>52.630475999999881</v>
      </c>
      <c r="F834" s="1">
        <v>822773</v>
      </c>
      <c r="G834" s="256">
        <v>0</v>
      </c>
      <c r="H834" s="256">
        <v>80.079116999999997</v>
      </c>
      <c r="I834" s="257">
        <v>1</v>
      </c>
      <c r="J834" s="258">
        <f t="shared" ref="J834:J897" si="26">D834/$L$1</f>
        <v>6.1078112433289616E-2</v>
      </c>
      <c r="K834" s="258">
        <f t="shared" ref="K834:K897" si="27">J834/(1-$K$1*(1-J834))</f>
        <v>0.12630066451155522</v>
      </c>
    </row>
    <row r="835" spans="1:11">
      <c r="A835" s="1">
        <v>834</v>
      </c>
      <c r="B835">
        <v>59338.777525999998</v>
      </c>
      <c r="C835" s="255">
        <v>127</v>
      </c>
      <c r="D835" s="256">
        <v>46.124274000000007</v>
      </c>
      <c r="E835" s="256">
        <v>4.3625289999999941</v>
      </c>
      <c r="F835" s="1">
        <v>822081</v>
      </c>
      <c r="G835" s="256">
        <v>0</v>
      </c>
      <c r="H835" s="256">
        <v>148.25176099999999</v>
      </c>
      <c r="I835" s="257">
        <v>1</v>
      </c>
      <c r="J835" s="258">
        <f t="shared" si="26"/>
        <v>5.2779889292654272E-2</v>
      </c>
      <c r="K835" s="258">
        <f t="shared" si="27"/>
        <v>0.11018100365837942</v>
      </c>
    </row>
    <row r="836" spans="1:11">
      <c r="A836" s="1">
        <v>835</v>
      </c>
      <c r="B836">
        <v>59053.254700999998</v>
      </c>
      <c r="C836" s="255">
        <v>147</v>
      </c>
      <c r="D836" s="256">
        <v>80.852632999999997</v>
      </c>
      <c r="E836" s="256">
        <v>3.8822000000000002E-2</v>
      </c>
      <c r="F836" s="1">
        <v>844891</v>
      </c>
      <c r="G836" s="256">
        <v>0</v>
      </c>
      <c r="H836" s="256">
        <v>230.755348</v>
      </c>
      <c r="I836" s="257">
        <v>1</v>
      </c>
      <c r="J836" s="258">
        <f t="shared" si="26"/>
        <v>9.2519462068055641E-2</v>
      </c>
      <c r="K836" s="258">
        <f t="shared" si="27"/>
        <v>0.1847117242592945</v>
      </c>
    </row>
    <row r="837" spans="1:11">
      <c r="A837" s="1">
        <v>836</v>
      </c>
      <c r="B837">
        <v>59217.285278000003</v>
      </c>
      <c r="C837" s="255">
        <v>153</v>
      </c>
      <c r="D837" s="256">
        <v>112.300477</v>
      </c>
      <c r="E837" s="256">
        <v>0</v>
      </c>
      <c r="F837" s="1">
        <v>797480</v>
      </c>
      <c r="G837" s="256">
        <v>0</v>
      </c>
      <c r="H837" s="256">
        <v>198.60901100000001</v>
      </c>
      <c r="I837" s="257">
        <v>1</v>
      </c>
      <c r="J837" s="258">
        <f t="shared" si="26"/>
        <v>0.12850514988208306</v>
      </c>
      <c r="K837" s="258">
        <f t="shared" si="27"/>
        <v>0.24680357387423316</v>
      </c>
    </row>
    <row r="838" spans="1:11">
      <c r="A838" s="1">
        <v>837</v>
      </c>
      <c r="B838">
        <v>58862.337035999997</v>
      </c>
      <c r="C838" s="255">
        <v>152</v>
      </c>
      <c r="D838" s="256">
        <v>115.26584200000001</v>
      </c>
      <c r="E838" s="256">
        <v>0</v>
      </c>
      <c r="F838" s="1">
        <v>826256</v>
      </c>
      <c r="G838" s="256">
        <v>0</v>
      </c>
      <c r="H838" s="256">
        <v>50.142642000000002</v>
      </c>
      <c r="I838" s="257">
        <v>1</v>
      </c>
      <c r="J838" s="258">
        <f t="shared" si="26"/>
        <v>0.13189840950091875</v>
      </c>
      <c r="K838" s="258">
        <f t="shared" si="27"/>
        <v>0.25241583080471458</v>
      </c>
    </row>
    <row r="839" spans="1:11">
      <c r="A839" s="1">
        <v>838</v>
      </c>
      <c r="B839">
        <v>58985.065063000002</v>
      </c>
      <c r="C839" s="255">
        <v>155</v>
      </c>
      <c r="D839" s="256">
        <v>106.63574199999999</v>
      </c>
      <c r="E839" s="256">
        <v>0</v>
      </c>
      <c r="F839" s="1">
        <v>848235</v>
      </c>
      <c r="G839" s="256">
        <v>0</v>
      </c>
      <c r="H839" s="256">
        <v>28.766926000000002</v>
      </c>
      <c r="I839" s="257">
        <v>1</v>
      </c>
      <c r="J839" s="258">
        <f t="shared" si="26"/>
        <v>0.12202300804561265</v>
      </c>
      <c r="K839" s="258">
        <f t="shared" si="27"/>
        <v>0.23596987426516342</v>
      </c>
    </row>
    <row r="840" spans="1:11">
      <c r="A840" s="1">
        <v>839</v>
      </c>
      <c r="B840">
        <v>59271.914490000003</v>
      </c>
      <c r="C840" s="255">
        <v>154</v>
      </c>
      <c r="D840" s="256">
        <v>116.049072</v>
      </c>
      <c r="E840" s="256">
        <v>0</v>
      </c>
      <c r="F840" s="1">
        <v>913266</v>
      </c>
      <c r="G840" s="256">
        <v>0</v>
      </c>
      <c r="H840" s="256">
        <v>29.867460000000001</v>
      </c>
      <c r="I840" s="257">
        <v>1</v>
      </c>
      <c r="J840" s="258">
        <f t="shared" si="26"/>
        <v>0.13279465759559195</v>
      </c>
      <c r="K840" s="258">
        <f t="shared" si="27"/>
        <v>0.25389148747828655</v>
      </c>
    </row>
    <row r="841" spans="1:11">
      <c r="A841" s="1">
        <v>840</v>
      </c>
      <c r="B841">
        <v>60336.988953</v>
      </c>
      <c r="C841" s="255">
        <v>144</v>
      </c>
      <c r="D841" s="256">
        <v>134.01442399999999</v>
      </c>
      <c r="E841" s="256">
        <v>0</v>
      </c>
      <c r="F841" s="1">
        <v>980369</v>
      </c>
      <c r="G841" s="256">
        <v>0</v>
      </c>
      <c r="H841" s="256">
        <v>266.78224499999999</v>
      </c>
      <c r="I841" s="257">
        <v>1</v>
      </c>
      <c r="J841" s="258">
        <f t="shared" si="26"/>
        <v>0.15335236414428613</v>
      </c>
      <c r="K841" s="258">
        <f t="shared" si="27"/>
        <v>0.28699194051491356</v>
      </c>
    </row>
    <row r="842" spans="1:11">
      <c r="A842" s="1">
        <v>841</v>
      </c>
      <c r="B842">
        <v>60503.817323000003</v>
      </c>
      <c r="C842" s="255">
        <v>130</v>
      </c>
      <c r="D842" s="256">
        <v>105.036835</v>
      </c>
      <c r="E842" s="256">
        <v>0</v>
      </c>
      <c r="F842" s="1">
        <v>930066</v>
      </c>
      <c r="G842" s="256">
        <v>5.8242240000000001</v>
      </c>
      <c r="H842" s="256">
        <v>33.836427999999998</v>
      </c>
      <c r="I842" s="257">
        <v>1</v>
      </c>
      <c r="J842" s="258">
        <f t="shared" si="26"/>
        <v>0.12019338283678553</v>
      </c>
      <c r="K842" s="258">
        <f t="shared" si="27"/>
        <v>0.23288490904532927</v>
      </c>
    </row>
    <row r="843" spans="1:11">
      <c r="A843" s="1">
        <v>842</v>
      </c>
      <c r="B843">
        <v>57369.229674000002</v>
      </c>
      <c r="C843" s="255">
        <v>130</v>
      </c>
      <c r="D843" s="256">
        <v>130.40223399999999</v>
      </c>
      <c r="E843" s="256">
        <v>0</v>
      </c>
      <c r="F843" s="1">
        <v>805737</v>
      </c>
      <c r="G843" s="256">
        <v>36.035159999999998</v>
      </c>
      <c r="H843" s="256">
        <v>22.247356</v>
      </c>
      <c r="I843" s="257">
        <v>1</v>
      </c>
      <c r="J843" s="258">
        <f t="shared" si="26"/>
        <v>0.14921894432495122</v>
      </c>
      <c r="K843" s="258">
        <f t="shared" si="27"/>
        <v>0.28044961510769212</v>
      </c>
    </row>
    <row r="844" spans="1:11">
      <c r="A844" s="1">
        <v>843</v>
      </c>
      <c r="B844">
        <v>55041.721008999994</v>
      </c>
      <c r="C844" s="255">
        <v>126</v>
      </c>
      <c r="D844" s="256">
        <v>124.452664</v>
      </c>
      <c r="E844" s="256">
        <v>0</v>
      </c>
      <c r="F844" s="1">
        <v>680756</v>
      </c>
      <c r="G844" s="256">
        <v>26.623296</v>
      </c>
      <c r="H844" s="256">
        <v>22.544422000000001</v>
      </c>
      <c r="I844" s="257">
        <v>1</v>
      </c>
      <c r="J844" s="258">
        <f t="shared" si="26"/>
        <v>0.14241086652325191</v>
      </c>
      <c r="K844" s="258">
        <f t="shared" si="27"/>
        <v>0.26955113478049553</v>
      </c>
    </row>
    <row r="845" spans="1:11">
      <c r="A845" s="1">
        <v>844</v>
      </c>
      <c r="B845">
        <v>53924.682462999997</v>
      </c>
      <c r="C845" s="255">
        <v>120</v>
      </c>
      <c r="D845" s="256">
        <v>124.42938100000001</v>
      </c>
      <c r="E845" s="256">
        <v>0</v>
      </c>
      <c r="F845" s="1">
        <v>549584</v>
      </c>
      <c r="G845" s="256">
        <v>0</v>
      </c>
      <c r="H845" s="256">
        <v>22.211558</v>
      </c>
      <c r="I845" s="257">
        <v>1</v>
      </c>
      <c r="J845" s="258">
        <f t="shared" si="26"/>
        <v>0.14238422384563709</v>
      </c>
      <c r="K845" s="258">
        <f t="shared" si="27"/>
        <v>0.26950818128616294</v>
      </c>
    </row>
    <row r="846" spans="1:11">
      <c r="A846" s="1">
        <v>845</v>
      </c>
      <c r="B846">
        <v>53908.135802999997</v>
      </c>
      <c r="C846" s="255">
        <v>116</v>
      </c>
      <c r="D846" s="256">
        <v>125.754018</v>
      </c>
      <c r="E846" s="256">
        <v>0</v>
      </c>
      <c r="F846" s="1">
        <v>606660</v>
      </c>
      <c r="G846" s="256">
        <v>0</v>
      </c>
      <c r="H846" s="256">
        <v>22.726537</v>
      </c>
      <c r="I846" s="257">
        <v>1</v>
      </c>
      <c r="J846" s="258">
        <f t="shared" si="26"/>
        <v>0.1439000025918338</v>
      </c>
      <c r="K846" s="258">
        <f t="shared" si="27"/>
        <v>0.27194814692413116</v>
      </c>
    </row>
    <row r="847" spans="1:11">
      <c r="A847" s="1">
        <v>846</v>
      </c>
      <c r="B847">
        <v>53890.058654</v>
      </c>
      <c r="C847" s="255">
        <v>122</v>
      </c>
      <c r="D847" s="256">
        <v>159.28222400000001</v>
      </c>
      <c r="E847" s="256">
        <v>0</v>
      </c>
      <c r="F847" s="1">
        <v>994439</v>
      </c>
      <c r="G847" s="256">
        <v>0</v>
      </c>
      <c r="H847" s="256">
        <v>22.36993</v>
      </c>
      <c r="I847" s="257">
        <v>1</v>
      </c>
      <c r="J847" s="258">
        <f t="shared" si="26"/>
        <v>0.18226624334526673</v>
      </c>
      <c r="K847" s="258">
        <f t="shared" si="27"/>
        <v>0.331244751689386</v>
      </c>
    </row>
    <row r="848" spans="1:11">
      <c r="A848" s="1">
        <v>847</v>
      </c>
      <c r="B848">
        <v>54348.995179000012</v>
      </c>
      <c r="C848" s="255">
        <v>119</v>
      </c>
      <c r="D848" s="256">
        <v>199.744801</v>
      </c>
      <c r="E848" s="256">
        <v>4.8979000000000002E-2</v>
      </c>
      <c r="F848" s="1">
        <v>989950</v>
      </c>
      <c r="G848" s="256">
        <v>0</v>
      </c>
      <c r="H848" s="256">
        <v>22.602332000000001</v>
      </c>
      <c r="I848" s="257">
        <v>1</v>
      </c>
      <c r="J848" s="258">
        <f t="shared" si="26"/>
        <v>0.22856746717711496</v>
      </c>
      <c r="K848" s="258">
        <f t="shared" si="27"/>
        <v>0.39701695416662974</v>
      </c>
    </row>
    <row r="849" spans="1:11">
      <c r="A849" s="1">
        <v>848</v>
      </c>
      <c r="B849">
        <v>54540.620483999999</v>
      </c>
      <c r="C849" s="255">
        <v>132</v>
      </c>
      <c r="D849" s="256">
        <v>200.28187399999999</v>
      </c>
      <c r="E849" s="256">
        <v>0.81401100000000082</v>
      </c>
      <c r="F849" s="1">
        <v>928141</v>
      </c>
      <c r="G849" s="256">
        <v>0</v>
      </c>
      <c r="H849" s="256">
        <v>23.045881999999999</v>
      </c>
      <c r="I849" s="257">
        <v>1</v>
      </c>
      <c r="J849" s="258">
        <f t="shared" si="26"/>
        <v>0.22918203844347404</v>
      </c>
      <c r="K849" s="258">
        <f t="shared" si="27"/>
        <v>0.39785086406781445</v>
      </c>
    </row>
    <row r="850" spans="1:11">
      <c r="A850" s="1">
        <v>849</v>
      </c>
      <c r="B850">
        <v>54584.333740000002</v>
      </c>
      <c r="C850" s="255">
        <v>133</v>
      </c>
      <c r="D850" s="256">
        <v>210.292146</v>
      </c>
      <c r="E850" s="256">
        <v>38.420967000000068</v>
      </c>
      <c r="F850" s="1">
        <v>900636</v>
      </c>
      <c r="G850" s="256">
        <v>0</v>
      </c>
      <c r="H850" s="256">
        <v>206.76987</v>
      </c>
      <c r="I850" s="257">
        <v>1</v>
      </c>
      <c r="J850" s="258">
        <f t="shared" si="26"/>
        <v>0.2406367672040689</v>
      </c>
      <c r="K850" s="258">
        <f t="shared" si="27"/>
        <v>0.41321658021051266</v>
      </c>
    </row>
    <row r="851" spans="1:11">
      <c r="A851" s="1">
        <v>850</v>
      </c>
      <c r="B851">
        <v>54877.204468999997</v>
      </c>
      <c r="C851" s="255">
        <v>133</v>
      </c>
      <c r="D851" s="256">
        <v>223.88537600000001</v>
      </c>
      <c r="E851" s="256">
        <v>142.32698300000001</v>
      </c>
      <c r="F851" s="1">
        <v>855700</v>
      </c>
      <c r="G851" s="256">
        <v>0</v>
      </c>
      <c r="H851" s="256">
        <v>577.88071500000001</v>
      </c>
      <c r="I851" s="257">
        <v>1</v>
      </c>
      <c r="J851" s="258">
        <f t="shared" si="26"/>
        <v>0.25619146568083162</v>
      </c>
      <c r="K851" s="258">
        <f t="shared" si="27"/>
        <v>0.43355756502019327</v>
      </c>
    </row>
    <row r="852" spans="1:11">
      <c r="A852" s="1">
        <v>851</v>
      </c>
      <c r="B852">
        <v>55441.168762000001</v>
      </c>
      <c r="C852" s="255">
        <v>129</v>
      </c>
      <c r="D852" s="256">
        <v>278.24524200000002</v>
      </c>
      <c r="E852" s="256">
        <v>232.1388970000001</v>
      </c>
      <c r="F852" s="1">
        <v>839912</v>
      </c>
      <c r="G852" s="256">
        <v>0</v>
      </c>
      <c r="H852" s="256">
        <v>347.75462599999997</v>
      </c>
      <c r="I852" s="257">
        <v>1</v>
      </c>
      <c r="J852" s="258">
        <f t="shared" si="26"/>
        <v>0.31839532192892178</v>
      </c>
      <c r="K852" s="258">
        <f t="shared" si="27"/>
        <v>0.50933681920516938</v>
      </c>
    </row>
    <row r="853" spans="1:11">
      <c r="A853" s="1">
        <v>852</v>
      </c>
      <c r="B853">
        <v>55506.771331999997</v>
      </c>
      <c r="C853" s="255">
        <v>115</v>
      </c>
      <c r="D853" s="256">
        <v>334.67333500000001</v>
      </c>
      <c r="E853" s="256">
        <v>241.47142099999971</v>
      </c>
      <c r="F853" s="1">
        <v>838636</v>
      </c>
      <c r="G853" s="256">
        <v>0</v>
      </c>
      <c r="H853" s="256">
        <v>82.319648999999998</v>
      </c>
      <c r="I853" s="257">
        <v>1</v>
      </c>
      <c r="J853" s="258">
        <f t="shared" si="26"/>
        <v>0.38296584506681658</v>
      </c>
      <c r="K853" s="258">
        <f t="shared" si="27"/>
        <v>0.57969686641349139</v>
      </c>
    </row>
    <row r="854" spans="1:11">
      <c r="A854" s="1">
        <v>853</v>
      </c>
      <c r="B854">
        <v>55324.040345000001</v>
      </c>
      <c r="C854" s="255">
        <v>120</v>
      </c>
      <c r="D854" s="256">
        <v>427.17526299999997</v>
      </c>
      <c r="E854" s="256">
        <v>230.53335200000021</v>
      </c>
      <c r="F854" s="1">
        <v>843018</v>
      </c>
      <c r="G854" s="256">
        <v>31.641624</v>
      </c>
      <c r="H854" s="256">
        <v>28.948433000000001</v>
      </c>
      <c r="I854" s="257">
        <v>1</v>
      </c>
      <c r="J854" s="258">
        <f t="shared" si="26"/>
        <v>0.48881556574094737</v>
      </c>
      <c r="K854" s="258">
        <f t="shared" si="27"/>
        <v>0.67999797475261747</v>
      </c>
    </row>
    <row r="855" spans="1:11">
      <c r="A855" s="1">
        <v>854</v>
      </c>
      <c r="B855">
        <v>55388.926117000003</v>
      </c>
      <c r="C855" s="255">
        <v>131</v>
      </c>
      <c r="D855" s="256">
        <v>474.01892299999992</v>
      </c>
      <c r="E855" s="256">
        <v>237.75560099999981</v>
      </c>
      <c r="F855" s="1">
        <v>817345</v>
      </c>
      <c r="G855" s="256">
        <v>142.35967199999999</v>
      </c>
      <c r="H855" s="256">
        <v>27.4252</v>
      </c>
      <c r="I855" s="257">
        <v>1</v>
      </c>
      <c r="J855" s="258">
        <f t="shared" si="26"/>
        <v>0.54241864660163985</v>
      </c>
      <c r="K855" s="258">
        <f t="shared" si="27"/>
        <v>0.72483858900551568</v>
      </c>
    </row>
    <row r="856" spans="1:11">
      <c r="A856" s="1">
        <v>855</v>
      </c>
      <c r="B856">
        <v>55413.269958999997</v>
      </c>
      <c r="C856" s="255">
        <v>126</v>
      </c>
      <c r="D856" s="256">
        <v>521.22209300000009</v>
      </c>
      <c r="E856" s="256">
        <v>230.59951600000031</v>
      </c>
      <c r="F856" s="1">
        <v>822353</v>
      </c>
      <c r="G856" s="256">
        <v>145.05036000000001</v>
      </c>
      <c r="H856" s="256">
        <v>23.157033999999999</v>
      </c>
      <c r="I856" s="257">
        <v>1</v>
      </c>
      <c r="J856" s="258">
        <f t="shared" si="26"/>
        <v>0.59643311383991759</v>
      </c>
      <c r="K856" s="258">
        <f t="shared" si="27"/>
        <v>0.76658588764892399</v>
      </c>
    </row>
    <row r="857" spans="1:11">
      <c r="A857" s="1">
        <v>856</v>
      </c>
      <c r="B857">
        <v>55445.036467999998</v>
      </c>
      <c r="C857" s="255">
        <v>130</v>
      </c>
      <c r="D857" s="256">
        <v>584.67839600000002</v>
      </c>
      <c r="E857" s="256">
        <v>191.5280379999999</v>
      </c>
      <c r="F857" s="1">
        <v>843927</v>
      </c>
      <c r="G857" s="256">
        <v>124.880112</v>
      </c>
      <c r="H857" s="256">
        <v>22.684280999999999</v>
      </c>
      <c r="I857" s="257">
        <v>1</v>
      </c>
      <c r="J857" s="258">
        <f t="shared" si="26"/>
        <v>0.6690459997849868</v>
      </c>
      <c r="K857" s="258">
        <f t="shared" si="27"/>
        <v>0.81792934319864297</v>
      </c>
    </row>
    <row r="858" spans="1:11">
      <c r="A858" s="1">
        <v>857</v>
      </c>
      <c r="B858">
        <v>55379.440306999997</v>
      </c>
      <c r="C858" s="255">
        <v>137</v>
      </c>
      <c r="D858" s="256">
        <v>666.28047599999991</v>
      </c>
      <c r="E858" s="256">
        <v>103.718861</v>
      </c>
      <c r="F858" s="1">
        <v>833698</v>
      </c>
      <c r="G858" s="256">
        <v>50.229312</v>
      </c>
      <c r="H858" s="256">
        <v>22.593162</v>
      </c>
      <c r="I858" s="257">
        <v>1</v>
      </c>
      <c r="J858" s="258">
        <f t="shared" si="26"/>
        <v>0.7624230521468367</v>
      </c>
      <c r="K858" s="258">
        <f t="shared" si="27"/>
        <v>0.87702104251256008</v>
      </c>
    </row>
    <row r="859" spans="1:11">
      <c r="A859" s="1">
        <v>858</v>
      </c>
      <c r="B859">
        <v>56334.291045999998</v>
      </c>
      <c r="C859" s="255">
        <v>157</v>
      </c>
      <c r="D859" s="256">
        <v>681.61319700000013</v>
      </c>
      <c r="E859" s="256">
        <v>19.79392099999999</v>
      </c>
      <c r="F859" s="1">
        <v>835935</v>
      </c>
      <c r="G859" s="256">
        <v>0</v>
      </c>
      <c r="H859" s="256">
        <v>23.110627000000001</v>
      </c>
      <c r="I859" s="257">
        <v>1</v>
      </c>
      <c r="J859" s="258">
        <f t="shared" si="26"/>
        <v>0.77996824574565993</v>
      </c>
      <c r="K859" s="258">
        <f t="shared" si="27"/>
        <v>0.88735351903616966</v>
      </c>
    </row>
    <row r="860" spans="1:11">
      <c r="A860" s="1">
        <v>859</v>
      </c>
      <c r="B860">
        <v>57838.100982999997</v>
      </c>
      <c r="C860" s="255">
        <v>175</v>
      </c>
      <c r="D860" s="256">
        <v>697.03101599999991</v>
      </c>
      <c r="E860" s="256">
        <v>4.3275000000000008E-2</v>
      </c>
      <c r="F860" s="1">
        <v>818971</v>
      </c>
      <c r="G860" s="256">
        <v>0</v>
      </c>
      <c r="H860" s="256">
        <v>73.100170000000006</v>
      </c>
      <c r="I860" s="257">
        <v>1</v>
      </c>
      <c r="J860" s="258">
        <f t="shared" si="26"/>
        <v>0.79761081676919876</v>
      </c>
      <c r="K860" s="258">
        <f t="shared" si="27"/>
        <v>0.89751707840831318</v>
      </c>
    </row>
    <row r="861" spans="1:11">
      <c r="A861" s="1">
        <v>860</v>
      </c>
      <c r="B861">
        <v>59106.739806999998</v>
      </c>
      <c r="C861" s="255">
        <v>181</v>
      </c>
      <c r="D861" s="256">
        <v>707.32039699999984</v>
      </c>
      <c r="E861" s="256">
        <v>0</v>
      </c>
      <c r="F861" s="1">
        <v>795587</v>
      </c>
      <c r="G861" s="256">
        <v>0</v>
      </c>
      <c r="H861" s="256">
        <v>83.600848999999997</v>
      </c>
      <c r="I861" s="257">
        <v>1</v>
      </c>
      <c r="J861" s="258">
        <f t="shared" si="26"/>
        <v>0.80938492924780248</v>
      </c>
      <c r="K861" s="258">
        <f t="shared" si="27"/>
        <v>0.90417733379771392</v>
      </c>
    </row>
    <row r="862" spans="1:11">
      <c r="A862" s="1">
        <v>861</v>
      </c>
      <c r="B862">
        <v>58411.737885000002</v>
      </c>
      <c r="C862" s="255">
        <v>179</v>
      </c>
      <c r="D862" s="256">
        <v>712.25294400000018</v>
      </c>
      <c r="E862" s="256">
        <v>0</v>
      </c>
      <c r="F862" s="1">
        <v>792824</v>
      </c>
      <c r="G862" s="256">
        <v>0</v>
      </c>
      <c r="H862" s="256">
        <v>83.444272999999995</v>
      </c>
      <c r="I862" s="257">
        <v>1</v>
      </c>
      <c r="J862" s="258">
        <f t="shared" si="26"/>
        <v>0.81502923022023266</v>
      </c>
      <c r="K862" s="258">
        <f t="shared" si="27"/>
        <v>0.90733609053344777</v>
      </c>
    </row>
    <row r="863" spans="1:11">
      <c r="A863" s="1">
        <v>862</v>
      </c>
      <c r="B863">
        <v>56612.034668</v>
      </c>
      <c r="C863" s="255">
        <v>170</v>
      </c>
      <c r="D863" s="256">
        <v>725.01965599999994</v>
      </c>
      <c r="E863" s="256">
        <v>0</v>
      </c>
      <c r="F863" s="1">
        <v>827864</v>
      </c>
      <c r="G863" s="256">
        <v>0</v>
      </c>
      <c r="H863" s="256">
        <v>58.155104999999999</v>
      </c>
      <c r="I863" s="257">
        <v>1</v>
      </c>
      <c r="J863" s="258">
        <f t="shared" si="26"/>
        <v>0.82963814625414545</v>
      </c>
      <c r="K863" s="258">
        <f t="shared" si="27"/>
        <v>0.91541128627221158</v>
      </c>
    </row>
    <row r="864" spans="1:11">
      <c r="A864" s="1">
        <v>863</v>
      </c>
      <c r="B864">
        <v>57571.632721000002</v>
      </c>
      <c r="C864" s="255">
        <v>160</v>
      </c>
      <c r="D864" s="256">
        <v>704.79815599999995</v>
      </c>
      <c r="E864" s="256">
        <v>0</v>
      </c>
      <c r="F864" s="1">
        <v>942679</v>
      </c>
      <c r="G864" s="256">
        <v>0</v>
      </c>
      <c r="H864" s="256">
        <v>94.330483999999998</v>
      </c>
      <c r="I864" s="257">
        <v>1</v>
      </c>
      <c r="J864" s="258">
        <f t="shared" si="26"/>
        <v>0.80649873529384697</v>
      </c>
      <c r="K864" s="258">
        <f t="shared" si="27"/>
        <v>0.90255363355025664</v>
      </c>
    </row>
    <row r="865" spans="1:11">
      <c r="A865" s="1">
        <v>864</v>
      </c>
      <c r="B865">
        <v>59397.013244000002</v>
      </c>
      <c r="C865" s="255">
        <v>158</v>
      </c>
      <c r="D865" s="256">
        <v>718.05199099999982</v>
      </c>
      <c r="E865" s="256">
        <v>0</v>
      </c>
      <c r="F865" s="1">
        <v>972886</v>
      </c>
      <c r="G865" s="256">
        <v>0</v>
      </c>
      <c r="H865" s="256">
        <v>221.57078799999999</v>
      </c>
      <c r="I865" s="257">
        <v>1</v>
      </c>
      <c r="J865" s="258">
        <f t="shared" si="26"/>
        <v>0.82166506493630598</v>
      </c>
      <c r="K865" s="258">
        <f t="shared" si="27"/>
        <v>0.91102193569542</v>
      </c>
    </row>
    <row r="866" spans="1:11">
      <c r="A866" s="1">
        <v>865</v>
      </c>
      <c r="B866">
        <v>58161.016602999996</v>
      </c>
      <c r="C866" s="255">
        <v>140</v>
      </c>
      <c r="D866" s="256">
        <v>714.68715900000007</v>
      </c>
      <c r="E866" s="256">
        <v>0</v>
      </c>
      <c r="F866" s="1">
        <v>935251</v>
      </c>
      <c r="G866" s="256">
        <v>0</v>
      </c>
      <c r="H866" s="256">
        <v>23.326723000000001</v>
      </c>
      <c r="I866" s="257">
        <v>1</v>
      </c>
      <c r="J866" s="258">
        <f t="shared" si="26"/>
        <v>0.81781469624652736</v>
      </c>
      <c r="K866" s="258">
        <f t="shared" si="27"/>
        <v>0.90888690669178573</v>
      </c>
    </row>
    <row r="867" spans="1:11">
      <c r="A867" s="1">
        <v>866</v>
      </c>
      <c r="B867">
        <v>57065.729736000001</v>
      </c>
      <c r="C867" s="255">
        <v>143</v>
      </c>
      <c r="D867" s="256">
        <v>711.52886899999999</v>
      </c>
      <c r="E867" s="256">
        <v>0</v>
      </c>
      <c r="F867" s="1">
        <v>815140</v>
      </c>
      <c r="G867" s="256">
        <v>30.640176</v>
      </c>
      <c r="H867" s="256">
        <v>23.289987</v>
      </c>
      <c r="I867" s="257">
        <v>1</v>
      </c>
      <c r="J867" s="258">
        <f t="shared" si="26"/>
        <v>0.81420067304143373</v>
      </c>
      <c r="K867" s="258">
        <f t="shared" si="27"/>
        <v>0.90687376765846039</v>
      </c>
    </row>
    <row r="868" spans="1:11">
      <c r="A868" s="1">
        <v>867</v>
      </c>
      <c r="B868">
        <v>57193.653166999997</v>
      </c>
      <c r="C868" s="255">
        <v>137</v>
      </c>
      <c r="D868" s="256">
        <v>714.3772110000001</v>
      </c>
      <c r="E868" s="256">
        <v>0</v>
      </c>
      <c r="F868" s="1">
        <v>675728</v>
      </c>
      <c r="G868" s="256">
        <v>113.656032</v>
      </c>
      <c r="H868" s="256">
        <v>23.246596</v>
      </c>
      <c r="I868" s="257">
        <v>1</v>
      </c>
      <c r="J868" s="258">
        <f t="shared" si="26"/>
        <v>0.81746002353934333</v>
      </c>
      <c r="K868" s="258">
        <f t="shared" si="27"/>
        <v>0.90868973511078277</v>
      </c>
    </row>
    <row r="869" spans="1:11">
      <c r="A869" s="1">
        <v>868</v>
      </c>
      <c r="B869">
        <v>56666.88147</v>
      </c>
      <c r="C869" s="255">
        <v>129</v>
      </c>
      <c r="D869" s="256">
        <v>733.330555</v>
      </c>
      <c r="E869" s="256">
        <v>0</v>
      </c>
      <c r="F869" s="1">
        <v>570930</v>
      </c>
      <c r="G869" s="256">
        <v>96.717264</v>
      </c>
      <c r="H869" s="256">
        <v>23.250554999999999</v>
      </c>
      <c r="I869" s="257">
        <v>1</v>
      </c>
      <c r="J869" s="258">
        <f t="shared" si="26"/>
        <v>0.8391482868179283</v>
      </c>
      <c r="K869" s="258">
        <f t="shared" si="27"/>
        <v>0.92059159080502673</v>
      </c>
    </row>
    <row r="870" spans="1:11">
      <c r="A870" s="1">
        <v>869</v>
      </c>
      <c r="B870">
        <v>57540.017608999988</v>
      </c>
      <c r="C870" s="255">
        <v>133</v>
      </c>
      <c r="D870" s="256">
        <v>722.41541999999981</v>
      </c>
      <c r="E870" s="256">
        <v>0</v>
      </c>
      <c r="F870" s="1">
        <v>619811</v>
      </c>
      <c r="G870" s="256">
        <v>24.900455999999998</v>
      </c>
      <c r="H870" s="256">
        <v>23.050170999999999</v>
      </c>
      <c r="I870" s="257">
        <v>1</v>
      </c>
      <c r="J870" s="258">
        <f t="shared" si="26"/>
        <v>0.82665812563047225</v>
      </c>
      <c r="K870" s="258">
        <f t="shared" si="27"/>
        <v>0.91377570171965028</v>
      </c>
    </row>
    <row r="871" spans="1:11">
      <c r="A871" s="1">
        <v>870</v>
      </c>
      <c r="B871">
        <v>58958.151152999999</v>
      </c>
      <c r="C871" s="255">
        <v>137</v>
      </c>
      <c r="D871" s="256">
        <v>691.49417000000028</v>
      </c>
      <c r="E871" s="256">
        <v>0</v>
      </c>
      <c r="F871" s="1">
        <v>1027947</v>
      </c>
      <c r="G871" s="256">
        <v>0</v>
      </c>
      <c r="H871" s="256">
        <v>11.248989</v>
      </c>
      <c r="I871" s="257">
        <v>1</v>
      </c>
      <c r="J871" s="258">
        <f t="shared" si="26"/>
        <v>0.79127501798978694</v>
      </c>
      <c r="K871" s="258">
        <f t="shared" si="27"/>
        <v>0.89389278330240673</v>
      </c>
    </row>
    <row r="872" spans="1:11">
      <c r="A872" s="1">
        <v>871</v>
      </c>
      <c r="B872">
        <v>60865.733397999997</v>
      </c>
      <c r="C872" s="255">
        <v>153</v>
      </c>
      <c r="D872" s="256">
        <v>680.80807099999993</v>
      </c>
      <c r="E872" s="256">
        <v>7.6399999999999996E-2</v>
      </c>
      <c r="F872" s="1">
        <v>1195415</v>
      </c>
      <c r="G872" s="256">
        <v>0</v>
      </c>
      <c r="H872" s="256">
        <v>21.591553000000001</v>
      </c>
      <c r="I872" s="257">
        <v>1</v>
      </c>
      <c r="J872" s="258">
        <f t="shared" si="26"/>
        <v>0.77904694211393988</v>
      </c>
      <c r="K872" s="258">
        <f t="shared" si="27"/>
        <v>0.88681660440388366</v>
      </c>
    </row>
    <row r="873" spans="1:11">
      <c r="A873" s="1">
        <v>872</v>
      </c>
      <c r="B873">
        <v>63695.568479999987</v>
      </c>
      <c r="C873" s="255">
        <v>187</v>
      </c>
      <c r="D873" s="256">
        <v>622.18178099999989</v>
      </c>
      <c r="E873" s="256">
        <v>8.0714189999999988</v>
      </c>
      <c r="F873" s="1">
        <v>1197744</v>
      </c>
      <c r="G873" s="256">
        <v>0</v>
      </c>
      <c r="H873" s="256">
        <v>27.820478999999999</v>
      </c>
      <c r="I873" s="257">
        <v>1</v>
      </c>
      <c r="J873" s="258">
        <f t="shared" si="26"/>
        <v>0.71196102774618109</v>
      </c>
      <c r="K873" s="258">
        <f t="shared" si="27"/>
        <v>0.84598284359332221</v>
      </c>
    </row>
    <row r="874" spans="1:11">
      <c r="A874" s="1">
        <v>873</v>
      </c>
      <c r="B874">
        <v>66416.307981999998</v>
      </c>
      <c r="C874" s="255">
        <v>159</v>
      </c>
      <c r="D874" s="256">
        <v>582.46886799999993</v>
      </c>
      <c r="E874" s="256">
        <v>178.25528800000001</v>
      </c>
      <c r="F874" s="1">
        <v>989403</v>
      </c>
      <c r="G874" s="256">
        <v>0</v>
      </c>
      <c r="H874" s="256">
        <v>145.67011099999999</v>
      </c>
      <c r="I874" s="257">
        <v>1</v>
      </c>
      <c r="J874" s="258">
        <f t="shared" si="26"/>
        <v>0.66651764252067469</v>
      </c>
      <c r="K874" s="258">
        <f t="shared" si="27"/>
        <v>0.81622597111681205</v>
      </c>
    </row>
    <row r="875" spans="1:11">
      <c r="A875" s="1">
        <v>874</v>
      </c>
      <c r="B875">
        <v>72237.848510999989</v>
      </c>
      <c r="C875" s="255">
        <v>141</v>
      </c>
      <c r="D875" s="256">
        <v>609.37011099999995</v>
      </c>
      <c r="E875" s="256">
        <v>527.65532599999983</v>
      </c>
      <c r="F875" s="1">
        <v>847619</v>
      </c>
      <c r="G875" s="256">
        <v>0</v>
      </c>
      <c r="H875" s="256">
        <v>267.75577600000003</v>
      </c>
      <c r="I875" s="257">
        <v>1</v>
      </c>
      <c r="J875" s="258">
        <f t="shared" si="26"/>
        <v>0.69730066638734389</v>
      </c>
      <c r="K875" s="258">
        <f t="shared" si="27"/>
        <v>0.83657805770811255</v>
      </c>
    </row>
    <row r="876" spans="1:11">
      <c r="A876" s="1">
        <v>875</v>
      </c>
      <c r="B876">
        <v>72661.99450700001</v>
      </c>
      <c r="C876" s="255">
        <v>131</v>
      </c>
      <c r="D876" s="256">
        <v>598.3278489999999</v>
      </c>
      <c r="E876" s="256">
        <v>891.20087500000056</v>
      </c>
      <c r="F876" s="1">
        <v>839814</v>
      </c>
      <c r="G876" s="256">
        <v>0</v>
      </c>
      <c r="H876" s="256">
        <v>241.91887</v>
      </c>
      <c r="I876" s="257">
        <v>1</v>
      </c>
      <c r="J876" s="258">
        <f t="shared" si="26"/>
        <v>0.68466503409748958</v>
      </c>
      <c r="K876" s="258">
        <f t="shared" si="27"/>
        <v>0.82832493188037282</v>
      </c>
    </row>
    <row r="877" spans="1:11">
      <c r="A877" s="1">
        <v>876</v>
      </c>
      <c r="B877">
        <v>72293.714477000001</v>
      </c>
      <c r="C877" s="255">
        <v>108</v>
      </c>
      <c r="D877" s="256">
        <v>570.38130899999987</v>
      </c>
      <c r="E877" s="256">
        <v>1074.0324160000009</v>
      </c>
      <c r="F877" s="1">
        <v>801403</v>
      </c>
      <c r="G877" s="256">
        <v>0</v>
      </c>
      <c r="H877" s="256">
        <v>201.34819100000001</v>
      </c>
      <c r="I877" s="257">
        <v>1</v>
      </c>
      <c r="J877" s="258">
        <f t="shared" si="26"/>
        <v>0.6526858795353444</v>
      </c>
      <c r="K877" s="258">
        <f t="shared" si="27"/>
        <v>0.80680376691729205</v>
      </c>
    </row>
    <row r="878" spans="1:11">
      <c r="A878" s="1">
        <v>877</v>
      </c>
      <c r="B878">
        <v>68966.003144000002</v>
      </c>
      <c r="C878" s="255">
        <v>99</v>
      </c>
      <c r="D878" s="256">
        <v>503.12862399999989</v>
      </c>
      <c r="E878" s="256">
        <v>1142.107834000001</v>
      </c>
      <c r="F878" s="1">
        <v>784170</v>
      </c>
      <c r="G878" s="256">
        <v>0</v>
      </c>
      <c r="H878" s="256">
        <v>47.760269999999998</v>
      </c>
      <c r="I878" s="257">
        <v>1</v>
      </c>
      <c r="J878" s="258">
        <f t="shared" si="26"/>
        <v>0.57572880333434562</v>
      </c>
      <c r="K878" s="258">
        <f t="shared" si="27"/>
        <v>0.75096611380110967</v>
      </c>
    </row>
    <row r="879" spans="1:11">
      <c r="A879" s="1">
        <v>878</v>
      </c>
      <c r="B879">
        <v>66587.291992999992</v>
      </c>
      <c r="C879" s="255">
        <v>96</v>
      </c>
      <c r="D879" s="256">
        <v>442.14238699999993</v>
      </c>
      <c r="E879" s="256">
        <v>1154.714007999999</v>
      </c>
      <c r="F879" s="1">
        <v>792743</v>
      </c>
      <c r="G879" s="256">
        <v>131.54467199999999</v>
      </c>
      <c r="H879" s="256">
        <v>27.643363999999998</v>
      </c>
      <c r="I879" s="257">
        <v>1</v>
      </c>
      <c r="J879" s="258">
        <f t="shared" si="26"/>
        <v>0.50594240762358444</v>
      </c>
      <c r="K879" s="258">
        <f t="shared" si="27"/>
        <v>0.69471977678590247</v>
      </c>
    </row>
    <row r="880" spans="1:11">
      <c r="A880" s="1">
        <v>879</v>
      </c>
      <c r="B880">
        <v>69812.626495999997</v>
      </c>
      <c r="C880" s="255">
        <v>105</v>
      </c>
      <c r="D880" s="256">
        <v>462.13057300000003</v>
      </c>
      <c r="E880" s="256">
        <v>1041.189629</v>
      </c>
      <c r="F880" s="1">
        <v>805283</v>
      </c>
      <c r="G880" s="256">
        <v>177.130968</v>
      </c>
      <c r="H880" s="256">
        <v>27.764344000000001</v>
      </c>
      <c r="I880" s="257">
        <v>1</v>
      </c>
      <c r="J880" s="258">
        <f t="shared" si="26"/>
        <v>0.52881483796776685</v>
      </c>
      <c r="K880" s="258">
        <f t="shared" si="27"/>
        <v>0.7137965184903805</v>
      </c>
    </row>
    <row r="881" spans="1:11">
      <c r="A881" s="1">
        <v>880</v>
      </c>
      <c r="B881">
        <v>69225.72851500001</v>
      </c>
      <c r="C881" s="255">
        <v>107</v>
      </c>
      <c r="D881" s="256">
        <v>454.99651899999998</v>
      </c>
      <c r="E881" s="256">
        <v>824.93374499999868</v>
      </c>
      <c r="F881" s="1">
        <v>818825</v>
      </c>
      <c r="G881" s="256">
        <v>179.401824</v>
      </c>
      <c r="H881" s="256">
        <v>27.662918999999999</v>
      </c>
      <c r="I881" s="257">
        <v>1</v>
      </c>
      <c r="J881" s="258">
        <f t="shared" si="26"/>
        <v>0.52065135814090135</v>
      </c>
      <c r="K881" s="258">
        <f t="shared" si="27"/>
        <v>0.70706257487846569</v>
      </c>
    </row>
    <row r="882" spans="1:11">
      <c r="A882" s="1">
        <v>881</v>
      </c>
      <c r="B882">
        <v>69723.971556999997</v>
      </c>
      <c r="C882" s="255">
        <v>113</v>
      </c>
      <c r="D882" s="256">
        <v>437.50573100000008</v>
      </c>
      <c r="E882" s="256">
        <v>448.28962599999971</v>
      </c>
      <c r="F882" s="1">
        <v>810003</v>
      </c>
      <c r="G882" s="256">
        <v>148.708056</v>
      </c>
      <c r="H882" s="256">
        <v>21.364958000000001</v>
      </c>
      <c r="I882" s="257">
        <v>1</v>
      </c>
      <c r="J882" s="258">
        <f t="shared" si="26"/>
        <v>0.5006366939690321</v>
      </c>
      <c r="K882" s="258">
        <f t="shared" si="27"/>
        <v>0.69019999803053456</v>
      </c>
    </row>
    <row r="883" spans="1:11">
      <c r="A883" s="1">
        <v>882</v>
      </c>
      <c r="B883">
        <v>70602.822784000004</v>
      </c>
      <c r="C883" s="255">
        <v>135</v>
      </c>
      <c r="D883" s="256">
        <v>409.42732199999989</v>
      </c>
      <c r="E883" s="256">
        <v>77.385515999999967</v>
      </c>
      <c r="F883" s="1">
        <v>789456</v>
      </c>
      <c r="G883" s="256">
        <v>91.812168</v>
      </c>
      <c r="H883" s="256">
        <v>26.350792999999999</v>
      </c>
      <c r="I883" s="257">
        <v>1</v>
      </c>
      <c r="J883" s="258">
        <f t="shared" si="26"/>
        <v>0.46850664204596271</v>
      </c>
      <c r="K883" s="258">
        <f t="shared" si="27"/>
        <v>0.66203302865915836</v>
      </c>
    </row>
    <row r="884" spans="1:11">
      <c r="A884" s="1">
        <v>883</v>
      </c>
      <c r="B884">
        <v>70405.018647000004</v>
      </c>
      <c r="C884" s="255">
        <v>171</v>
      </c>
      <c r="D884" s="256">
        <v>417.01911200000001</v>
      </c>
      <c r="E884" s="256">
        <v>7.1550000000000002E-2</v>
      </c>
      <c r="F884" s="1">
        <v>790446</v>
      </c>
      <c r="G884" s="256">
        <v>8.5758960000000002</v>
      </c>
      <c r="H884" s="256">
        <v>173.41801599999999</v>
      </c>
      <c r="I884" s="257">
        <v>1</v>
      </c>
      <c r="J884" s="258">
        <f t="shared" si="26"/>
        <v>0.47719390801210204</v>
      </c>
      <c r="K884" s="258">
        <f t="shared" si="27"/>
        <v>0.66978658759029874</v>
      </c>
    </row>
    <row r="885" spans="1:11">
      <c r="A885" s="1">
        <v>884</v>
      </c>
      <c r="B885">
        <v>69774.639769999994</v>
      </c>
      <c r="C885" s="255">
        <v>191</v>
      </c>
      <c r="D885" s="256">
        <v>431.07850100000007</v>
      </c>
      <c r="E885" s="256">
        <v>0</v>
      </c>
      <c r="F885" s="1">
        <v>907586</v>
      </c>
      <c r="G885" s="256">
        <v>0</v>
      </c>
      <c r="H885" s="256">
        <v>133.164782</v>
      </c>
      <c r="I885" s="257">
        <v>1</v>
      </c>
      <c r="J885" s="258">
        <f t="shared" si="26"/>
        <v>0.49328203104559121</v>
      </c>
      <c r="K885" s="258">
        <f t="shared" si="27"/>
        <v>0.68387429864059768</v>
      </c>
    </row>
    <row r="886" spans="1:11">
      <c r="A886" s="1">
        <v>885</v>
      </c>
      <c r="B886">
        <v>67853.241639</v>
      </c>
      <c r="C886" s="255">
        <v>200</v>
      </c>
      <c r="D886" s="256">
        <v>434.33493800000002</v>
      </c>
      <c r="E886" s="256">
        <v>0</v>
      </c>
      <c r="F886" s="1">
        <v>990362</v>
      </c>
      <c r="G886" s="256">
        <v>0</v>
      </c>
      <c r="H886" s="256">
        <v>80.719638000000003</v>
      </c>
      <c r="I886" s="257">
        <v>1</v>
      </c>
      <c r="J886" s="258">
        <f t="shared" si="26"/>
        <v>0.49700836361287454</v>
      </c>
      <c r="K886" s="258">
        <f t="shared" si="27"/>
        <v>0.6870881357798112</v>
      </c>
    </row>
    <row r="887" spans="1:11">
      <c r="A887" s="1">
        <v>886</v>
      </c>
      <c r="B887">
        <v>65881.644224999996</v>
      </c>
      <c r="C887" s="255">
        <v>198</v>
      </c>
      <c r="D887" s="256">
        <v>361.368022</v>
      </c>
      <c r="E887" s="256">
        <v>0</v>
      </c>
      <c r="F887" s="1">
        <v>1051529</v>
      </c>
      <c r="G887" s="256">
        <v>0</v>
      </c>
      <c r="H887" s="256">
        <v>84.067724999999996</v>
      </c>
      <c r="I887" s="257">
        <v>1</v>
      </c>
      <c r="J887" s="258">
        <f t="shared" si="26"/>
        <v>0.41351250742863621</v>
      </c>
      <c r="K887" s="258">
        <f t="shared" si="27"/>
        <v>0.61041193984951725</v>
      </c>
    </row>
    <row r="888" spans="1:11">
      <c r="A888" s="1">
        <v>887</v>
      </c>
      <c r="B888">
        <v>64916.848755999999</v>
      </c>
      <c r="C888" s="255">
        <v>189</v>
      </c>
      <c r="D888" s="256">
        <v>310.05546099999998</v>
      </c>
      <c r="E888" s="256">
        <v>0</v>
      </c>
      <c r="F888" s="1">
        <v>1116791</v>
      </c>
      <c r="G888" s="256">
        <v>0</v>
      </c>
      <c r="H888" s="256">
        <v>185.79278500000001</v>
      </c>
      <c r="I888" s="257">
        <v>1</v>
      </c>
      <c r="J888" s="258">
        <f t="shared" si="26"/>
        <v>0.35479567453273914</v>
      </c>
      <c r="K888" s="258">
        <f t="shared" si="27"/>
        <v>0.54995347192221056</v>
      </c>
    </row>
    <row r="889" spans="1:11">
      <c r="A889" s="1">
        <v>888</v>
      </c>
      <c r="B889">
        <v>65071.750671999987</v>
      </c>
      <c r="C889" s="255">
        <v>178</v>
      </c>
      <c r="D889" s="256">
        <v>299.31913800000001</v>
      </c>
      <c r="E889" s="256">
        <v>0</v>
      </c>
      <c r="F889" s="1">
        <v>1131681</v>
      </c>
      <c r="G889" s="256">
        <v>0</v>
      </c>
      <c r="H889" s="256">
        <v>110.34913</v>
      </c>
      <c r="I889" s="257">
        <v>1</v>
      </c>
      <c r="J889" s="258">
        <f t="shared" si="26"/>
        <v>0.34251012746157705</v>
      </c>
      <c r="K889" s="258">
        <f t="shared" si="27"/>
        <v>0.53652968699509307</v>
      </c>
    </row>
    <row r="890" spans="1:11">
      <c r="A890" s="1">
        <v>889</v>
      </c>
      <c r="B890">
        <v>64954.580902000002</v>
      </c>
      <c r="C890" s="255">
        <v>163</v>
      </c>
      <c r="D890" s="256">
        <v>277.424935</v>
      </c>
      <c r="E890" s="256">
        <v>0</v>
      </c>
      <c r="F890" s="1">
        <v>983518</v>
      </c>
      <c r="G890" s="256">
        <v>0</v>
      </c>
      <c r="H890" s="256">
        <v>28.253623000000001</v>
      </c>
      <c r="I890" s="257">
        <v>1</v>
      </c>
      <c r="J890" s="258">
        <f t="shared" si="26"/>
        <v>0.31745664671755713</v>
      </c>
      <c r="K890" s="258">
        <f t="shared" si="27"/>
        <v>0.50825497811398468</v>
      </c>
    </row>
    <row r="891" spans="1:11">
      <c r="A891" s="1">
        <v>890</v>
      </c>
      <c r="B891">
        <f>(B890+B892)/2</f>
        <v>63168.520645500001</v>
      </c>
      <c r="C891" s="255">
        <v>158</v>
      </c>
      <c r="D891" s="256">
        <v>250.841511</v>
      </c>
      <c r="E891" s="256">
        <v>0</v>
      </c>
      <c r="F891" s="1">
        <v>882195</v>
      </c>
      <c r="G891" s="256">
        <v>42.520128</v>
      </c>
      <c r="H891" s="256">
        <v>27.818701000000001</v>
      </c>
      <c r="I891" s="257">
        <v>1</v>
      </c>
      <c r="J891" s="258">
        <f t="shared" si="26"/>
        <v>0.28703730232333019</v>
      </c>
      <c r="K891" s="258">
        <f t="shared" si="27"/>
        <v>0.47220138933689915</v>
      </c>
    </row>
    <row r="892" spans="1:11">
      <c r="A892" s="1">
        <v>891</v>
      </c>
      <c r="B892">
        <v>61382.460389</v>
      </c>
      <c r="C892" s="255">
        <v>149</v>
      </c>
      <c r="D892" s="256">
        <v>250.74193199999999</v>
      </c>
      <c r="E892" s="256">
        <v>0</v>
      </c>
      <c r="F892" s="1">
        <v>684661</v>
      </c>
      <c r="G892" s="256">
        <v>138.37706399999999</v>
      </c>
      <c r="H892" s="256">
        <v>28.124210000000001</v>
      </c>
      <c r="I892" s="257">
        <v>1</v>
      </c>
      <c r="J892" s="258">
        <f t="shared" si="26"/>
        <v>0.28692335432718669</v>
      </c>
      <c r="K892" s="258">
        <f t="shared" si="27"/>
        <v>0.47206260456190152</v>
      </c>
    </row>
    <row r="893" spans="1:11">
      <c r="A893" s="1">
        <v>892</v>
      </c>
      <c r="B893">
        <v>61685.136687999999</v>
      </c>
      <c r="C893" s="255">
        <v>142</v>
      </c>
      <c r="D893" s="256">
        <v>266.70003400000007</v>
      </c>
      <c r="E893" s="256">
        <v>0</v>
      </c>
      <c r="F893" s="1">
        <v>529651</v>
      </c>
      <c r="G893" s="256">
        <v>152.08754400000001</v>
      </c>
      <c r="H893" s="256">
        <v>28.147793</v>
      </c>
      <c r="I893" s="257">
        <v>1</v>
      </c>
      <c r="J893" s="258">
        <f t="shared" si="26"/>
        <v>0.30518416981191149</v>
      </c>
      <c r="K893" s="258">
        <f t="shared" si="27"/>
        <v>0.49394437314228812</v>
      </c>
    </row>
    <row r="894" spans="1:11">
      <c r="A894" s="1">
        <v>893</v>
      </c>
      <c r="B894">
        <v>61923.330413999996</v>
      </c>
      <c r="C894" s="255">
        <v>147</v>
      </c>
      <c r="D894" s="256">
        <v>243.83649199999999</v>
      </c>
      <c r="E894" s="256">
        <v>0</v>
      </c>
      <c r="F894" s="1">
        <v>594343</v>
      </c>
      <c r="G894" s="256">
        <v>131.95728</v>
      </c>
      <c r="H894" s="256">
        <v>27.907582999999999</v>
      </c>
      <c r="I894" s="257">
        <v>1</v>
      </c>
      <c r="J894" s="258">
        <f t="shared" si="26"/>
        <v>0.27902147691840479</v>
      </c>
      <c r="K894" s="258">
        <f t="shared" si="27"/>
        <v>0.46236807570737531</v>
      </c>
    </row>
    <row r="895" spans="1:11">
      <c r="A895" s="1">
        <v>894</v>
      </c>
      <c r="B895">
        <v>63104.518646999997</v>
      </c>
      <c r="C895" s="255">
        <v>144</v>
      </c>
      <c r="D895" s="256">
        <v>196.69927200000001</v>
      </c>
      <c r="E895" s="256">
        <v>0</v>
      </c>
      <c r="F895" s="1">
        <v>997829</v>
      </c>
      <c r="G895" s="256">
        <v>75.466775999999996</v>
      </c>
      <c r="H895" s="256">
        <v>16.989547000000002</v>
      </c>
      <c r="I895" s="257">
        <v>1</v>
      </c>
      <c r="J895" s="258">
        <f t="shared" si="26"/>
        <v>0.2250824760971997</v>
      </c>
      <c r="K895" s="258">
        <f t="shared" si="27"/>
        <v>0.39226959829396973</v>
      </c>
    </row>
    <row r="896" spans="1:11">
      <c r="A896" s="1">
        <v>895</v>
      </c>
      <c r="B896">
        <v>64855.172821</v>
      </c>
      <c r="C896" s="255">
        <v>159</v>
      </c>
      <c r="D896" s="256">
        <v>155.82282799999999</v>
      </c>
      <c r="E896" s="256">
        <v>6.5635999999999986E-2</v>
      </c>
      <c r="F896" s="1">
        <v>1188776</v>
      </c>
      <c r="G896" s="256">
        <v>2.412312</v>
      </c>
      <c r="H896" s="256">
        <v>27.499822999999999</v>
      </c>
      <c r="I896" s="257">
        <v>1</v>
      </c>
      <c r="J896" s="258">
        <f t="shared" si="26"/>
        <v>0.17830766531107475</v>
      </c>
      <c r="K896" s="258">
        <f t="shared" si="27"/>
        <v>0.32533785903557627</v>
      </c>
    </row>
    <row r="897" spans="1:11">
      <c r="A897" s="1">
        <v>896</v>
      </c>
      <c r="B897">
        <v>67917.966308999996</v>
      </c>
      <c r="C897" s="255">
        <v>188</v>
      </c>
      <c r="D897" s="256">
        <v>123.533158</v>
      </c>
      <c r="E897" s="256">
        <v>5.7396800000000026</v>
      </c>
      <c r="F897" s="1">
        <v>1292914</v>
      </c>
      <c r="G897" s="256">
        <v>0</v>
      </c>
      <c r="H897" s="256">
        <v>27.647539999999999</v>
      </c>
      <c r="I897" s="257">
        <v>1</v>
      </c>
      <c r="J897" s="258">
        <f t="shared" si="26"/>
        <v>0.14135867814877623</v>
      </c>
      <c r="K897" s="258">
        <f t="shared" si="27"/>
        <v>0.26785297695634697</v>
      </c>
    </row>
    <row r="898" spans="1:11">
      <c r="A898" s="1">
        <v>897</v>
      </c>
      <c r="B898">
        <v>69696.896850999998</v>
      </c>
      <c r="C898" s="255">
        <v>170</v>
      </c>
      <c r="D898" s="256">
        <v>117.64172499999999</v>
      </c>
      <c r="E898" s="256">
        <v>116.4652480000001</v>
      </c>
      <c r="F898" s="1">
        <v>1235612</v>
      </c>
      <c r="G898" s="256">
        <v>0</v>
      </c>
      <c r="H898" s="256">
        <v>28.931442000000001</v>
      </c>
      <c r="I898" s="257">
        <v>1</v>
      </c>
      <c r="J898" s="258">
        <f t="shared" ref="J898:J961" si="28">D898/$L$1</f>
        <v>0.13461712636814355</v>
      </c>
      <c r="K898" s="258">
        <f t="shared" ref="K898:K961" si="29">J898/(1-$K$1*(1-J898))</f>
        <v>0.25688358806279982</v>
      </c>
    </row>
    <row r="899" spans="1:11">
      <c r="A899" s="1">
        <v>898</v>
      </c>
      <c r="B899">
        <v>74978.575134999992</v>
      </c>
      <c r="C899" s="255">
        <v>151</v>
      </c>
      <c r="D899" s="256">
        <v>141.23573400000001</v>
      </c>
      <c r="E899" s="256">
        <v>364.38589499999961</v>
      </c>
      <c r="F899" s="1">
        <v>1077717</v>
      </c>
      <c r="G899" s="256">
        <v>0</v>
      </c>
      <c r="H899" s="256">
        <v>167.02289300000001</v>
      </c>
      <c r="I899" s="257">
        <v>1</v>
      </c>
      <c r="J899" s="258">
        <f t="shared" si="28"/>
        <v>0.161615690789773</v>
      </c>
      <c r="K899" s="258">
        <f t="shared" si="29"/>
        <v>0.29990554970412764</v>
      </c>
    </row>
    <row r="900" spans="1:11">
      <c r="A900" s="1">
        <v>899</v>
      </c>
      <c r="B900">
        <v>75192.404297000001</v>
      </c>
      <c r="C900" s="255">
        <v>136</v>
      </c>
      <c r="D900" s="256">
        <v>122.286519</v>
      </c>
      <c r="E900" s="256">
        <v>677.85178500000052</v>
      </c>
      <c r="F900" s="1">
        <v>930326</v>
      </c>
      <c r="G900" s="256">
        <v>0</v>
      </c>
      <c r="H900" s="256">
        <v>19.221026999999999</v>
      </c>
      <c r="I900" s="257">
        <v>1</v>
      </c>
      <c r="J900" s="258">
        <f t="shared" si="28"/>
        <v>0.1399321523153744</v>
      </c>
      <c r="K900" s="258">
        <f t="shared" si="29"/>
        <v>0.26554470861836588</v>
      </c>
    </row>
    <row r="901" spans="1:11">
      <c r="A901" s="1">
        <v>900</v>
      </c>
      <c r="B901">
        <v>74615.794066000002</v>
      </c>
      <c r="C901" s="255">
        <v>113</v>
      </c>
      <c r="D901" s="256">
        <v>87.710353999999981</v>
      </c>
      <c r="E901" s="256">
        <v>945.8971439999998</v>
      </c>
      <c r="F901" s="1">
        <v>875506</v>
      </c>
      <c r="G901" s="256">
        <v>0</v>
      </c>
      <c r="H901" s="256">
        <v>19.698677</v>
      </c>
      <c r="I901" s="257">
        <v>1</v>
      </c>
      <c r="J901" s="258">
        <f t="shared" si="28"/>
        <v>0.10036673474664369</v>
      </c>
      <c r="K901" s="258">
        <f t="shared" si="29"/>
        <v>0.19866665913830811</v>
      </c>
    </row>
    <row r="902" spans="1:11">
      <c r="A902" s="1">
        <v>901</v>
      </c>
      <c r="B902">
        <v>69609.052916999994</v>
      </c>
      <c r="C902" s="255">
        <v>101</v>
      </c>
      <c r="D902" s="256">
        <v>66.295823999999996</v>
      </c>
      <c r="E902" s="256">
        <v>1050.2304809999989</v>
      </c>
      <c r="F902" s="1">
        <v>803280</v>
      </c>
      <c r="G902" s="256">
        <v>0</v>
      </c>
      <c r="H902" s="256">
        <v>23.024864000000001</v>
      </c>
      <c r="I902" s="257">
        <v>1</v>
      </c>
      <c r="J902" s="258">
        <f t="shared" si="28"/>
        <v>7.5862142595139639E-2</v>
      </c>
      <c r="K902" s="258">
        <f t="shared" si="29"/>
        <v>0.15427783689174746</v>
      </c>
    </row>
    <row r="903" spans="1:11">
      <c r="A903" s="1">
        <v>902</v>
      </c>
      <c r="B903">
        <v>67980.671203000005</v>
      </c>
      <c r="C903" s="255">
        <v>95</v>
      </c>
      <c r="D903" s="256">
        <v>65.172013999999976</v>
      </c>
      <c r="E903" s="256">
        <v>982.95593999999915</v>
      </c>
      <c r="F903" s="1">
        <v>807014</v>
      </c>
      <c r="G903" s="256">
        <v>78.870624000000007</v>
      </c>
      <c r="H903" s="256">
        <v>22.875446</v>
      </c>
      <c r="I903" s="257">
        <v>1</v>
      </c>
      <c r="J903" s="258">
        <f t="shared" si="28"/>
        <v>7.4576169673680123E-2</v>
      </c>
      <c r="K903" s="258">
        <f t="shared" si="29"/>
        <v>0.15188106700230902</v>
      </c>
    </row>
    <row r="904" spans="1:11">
      <c r="A904" s="1">
        <v>903</v>
      </c>
      <c r="B904">
        <v>70089.823181</v>
      </c>
      <c r="C904" s="255">
        <v>101</v>
      </c>
      <c r="D904" s="256">
        <v>67.744859999999989</v>
      </c>
      <c r="E904" s="256">
        <v>853.76480299999992</v>
      </c>
      <c r="F904" s="1">
        <v>835669</v>
      </c>
      <c r="G904" s="256">
        <v>198.15683999999999</v>
      </c>
      <c r="H904" s="256">
        <v>22.893972000000002</v>
      </c>
      <c r="I904" s="257">
        <v>1</v>
      </c>
      <c r="J904" s="258">
        <f t="shared" si="28"/>
        <v>7.7520270800281038E-2</v>
      </c>
      <c r="K904" s="258">
        <f t="shared" si="29"/>
        <v>0.15735806429766933</v>
      </c>
    </row>
    <row r="905" spans="1:11">
      <c r="A905" s="1">
        <v>904</v>
      </c>
      <c r="B905">
        <v>69834.349579000002</v>
      </c>
      <c r="C905" s="255">
        <v>99</v>
      </c>
      <c r="D905" s="256">
        <v>65.529634999999999</v>
      </c>
      <c r="E905" s="256">
        <v>618.77648800000009</v>
      </c>
      <c r="F905" s="1">
        <v>854639</v>
      </c>
      <c r="G905" s="256">
        <v>228.62750399999999</v>
      </c>
      <c r="H905" s="256">
        <v>22.692816000000001</v>
      </c>
      <c r="I905" s="257">
        <v>1</v>
      </c>
      <c r="J905" s="258">
        <f t="shared" si="28"/>
        <v>7.4985394473375169E-2</v>
      </c>
      <c r="K905" s="258">
        <f t="shared" si="29"/>
        <v>0.15264452045365776</v>
      </c>
    </row>
    <row r="906" spans="1:11">
      <c r="A906" s="1">
        <v>905</v>
      </c>
      <c r="B906">
        <v>70475.63156200001</v>
      </c>
      <c r="C906" s="255">
        <v>108</v>
      </c>
      <c r="D906" s="256">
        <v>56.998536999999999</v>
      </c>
      <c r="E906" s="256">
        <v>335.10301100000009</v>
      </c>
      <c r="F906" s="1">
        <v>877712</v>
      </c>
      <c r="G906" s="256">
        <v>219.59313599999999</v>
      </c>
      <c r="H906" s="256">
        <v>11.941776000000001</v>
      </c>
      <c r="I906" s="257">
        <v>1</v>
      </c>
      <c r="J906" s="258">
        <f t="shared" si="28"/>
        <v>6.5223280754581808E-2</v>
      </c>
      <c r="K906" s="258">
        <f t="shared" si="29"/>
        <v>0.13423941443503754</v>
      </c>
    </row>
    <row r="907" spans="1:11">
      <c r="A907" s="1">
        <v>906</v>
      </c>
      <c r="B907">
        <v>70724.578246999998</v>
      </c>
      <c r="C907" s="255">
        <v>120</v>
      </c>
      <c r="D907" s="256">
        <v>56.901753999999983</v>
      </c>
      <c r="E907" s="256">
        <v>79.23133500000003</v>
      </c>
      <c r="F907" s="1">
        <v>875111</v>
      </c>
      <c r="G907" s="256">
        <v>166.682376</v>
      </c>
      <c r="H907" s="256">
        <v>51.487636999999999</v>
      </c>
      <c r="I907" s="257">
        <v>1</v>
      </c>
      <c r="J907" s="258">
        <f t="shared" si="28"/>
        <v>6.511253221411889E-2</v>
      </c>
      <c r="K907" s="258">
        <f t="shared" si="29"/>
        <v>0.13402827964927222</v>
      </c>
    </row>
    <row r="908" spans="1:11">
      <c r="A908" s="1">
        <v>907</v>
      </c>
      <c r="B908">
        <v>70492.211058999994</v>
      </c>
      <c r="C908" s="255">
        <v>158</v>
      </c>
      <c r="D908" s="256">
        <v>64.855323000000013</v>
      </c>
      <c r="E908" s="256">
        <v>0.25715700000000002</v>
      </c>
      <c r="F908" s="1">
        <v>909414</v>
      </c>
      <c r="G908" s="256">
        <v>86.667336000000006</v>
      </c>
      <c r="H908" s="256">
        <v>79.495157000000006</v>
      </c>
      <c r="I908" s="257">
        <v>1</v>
      </c>
      <c r="J908" s="258">
        <f t="shared" si="28"/>
        <v>7.42137809687657E-2</v>
      </c>
      <c r="K908" s="258">
        <f t="shared" si="29"/>
        <v>0.15120440681730513</v>
      </c>
    </row>
    <row r="909" spans="1:11">
      <c r="A909" s="1">
        <v>908</v>
      </c>
      <c r="B909">
        <v>70273.664123999988</v>
      </c>
      <c r="C909" s="255">
        <v>180</v>
      </c>
      <c r="D909" s="256">
        <v>87.512913999999995</v>
      </c>
      <c r="E909" s="256">
        <v>0</v>
      </c>
      <c r="F909" s="1">
        <v>1038162</v>
      </c>
      <c r="G909" s="256">
        <v>0</v>
      </c>
      <c r="H909" s="256">
        <v>138.847849</v>
      </c>
      <c r="I909" s="257">
        <v>1</v>
      </c>
      <c r="J909" s="258">
        <f t="shared" si="28"/>
        <v>0.10014080465738222</v>
      </c>
      <c r="K909" s="258">
        <f t="shared" si="29"/>
        <v>0.19826821833401675</v>
      </c>
    </row>
    <row r="910" spans="1:11">
      <c r="A910" s="1">
        <v>909</v>
      </c>
      <c r="B910">
        <v>68143.81134</v>
      </c>
      <c r="C910" s="255">
        <v>193</v>
      </c>
      <c r="D910" s="256">
        <v>80.016593999999998</v>
      </c>
      <c r="E910" s="256">
        <v>0</v>
      </c>
      <c r="F910" s="1">
        <v>1085723</v>
      </c>
      <c r="G910" s="256">
        <v>0</v>
      </c>
      <c r="H910" s="256">
        <v>84.718131999999997</v>
      </c>
      <c r="I910" s="257">
        <v>1</v>
      </c>
      <c r="J910" s="258">
        <f t="shared" si="28"/>
        <v>9.1562784769149183E-2</v>
      </c>
      <c r="K910" s="258">
        <f t="shared" si="29"/>
        <v>0.18299398528922609</v>
      </c>
    </row>
    <row r="911" spans="1:11">
      <c r="A911" s="1">
        <v>910</v>
      </c>
      <c r="B911">
        <v>66128.283995999998</v>
      </c>
      <c r="C911" s="255">
        <v>199</v>
      </c>
      <c r="D911" s="256">
        <v>82.605680000000007</v>
      </c>
      <c r="E911" s="256">
        <v>0</v>
      </c>
      <c r="F911" s="1">
        <v>1111463</v>
      </c>
      <c r="G911" s="256">
        <v>0</v>
      </c>
      <c r="H911" s="256">
        <v>178.513509</v>
      </c>
      <c r="I911" s="257">
        <v>1</v>
      </c>
      <c r="J911" s="258">
        <f t="shared" si="28"/>
        <v>9.452546928639842E-2</v>
      </c>
      <c r="K911" s="258">
        <f t="shared" si="29"/>
        <v>0.18830187067791804</v>
      </c>
    </row>
    <row r="912" spans="1:11">
      <c r="A912" s="1">
        <v>911</v>
      </c>
      <c r="B912">
        <v>65109.422667999999</v>
      </c>
      <c r="C912" s="255">
        <v>190</v>
      </c>
      <c r="D912" s="256">
        <v>53.863170000000011</v>
      </c>
      <c r="E912" s="256">
        <v>0</v>
      </c>
      <c r="F912" s="1">
        <v>1183253</v>
      </c>
      <c r="G912" s="256">
        <v>0</v>
      </c>
      <c r="H912" s="256">
        <v>493.77571599999999</v>
      </c>
      <c r="I912" s="257">
        <v>1</v>
      </c>
      <c r="J912" s="258">
        <f t="shared" si="28"/>
        <v>6.1635488280019697E-2</v>
      </c>
      <c r="K912" s="258">
        <f t="shared" si="29"/>
        <v>0.12737249349658158</v>
      </c>
    </row>
    <row r="913" spans="1:11">
      <c r="A913" s="1">
        <v>912</v>
      </c>
      <c r="B913">
        <v>65194.523986</v>
      </c>
      <c r="C913" s="255">
        <v>174</v>
      </c>
      <c r="D913" s="256">
        <v>36.469448</v>
      </c>
      <c r="E913" s="256">
        <v>0</v>
      </c>
      <c r="F913" s="1">
        <v>1163821</v>
      </c>
      <c r="G913" s="256">
        <v>0</v>
      </c>
      <c r="H913" s="256">
        <v>257.16152199999999</v>
      </c>
      <c r="I913" s="257">
        <v>1</v>
      </c>
      <c r="J913" s="258">
        <f t="shared" si="28"/>
        <v>4.173189648479262E-2</v>
      </c>
      <c r="K913" s="258">
        <f t="shared" si="29"/>
        <v>8.8236963933425491E-2</v>
      </c>
    </row>
    <row r="914" spans="1:11">
      <c r="A914" s="1">
        <v>913</v>
      </c>
      <c r="B914">
        <v>64618.535339999988</v>
      </c>
      <c r="C914" s="255">
        <v>160</v>
      </c>
      <c r="D914" s="256">
        <v>30.861201999999999</v>
      </c>
      <c r="E914" s="256">
        <v>0</v>
      </c>
      <c r="F914" s="1">
        <v>958864</v>
      </c>
      <c r="G914" s="256">
        <v>0</v>
      </c>
      <c r="H914" s="256">
        <v>85.645402000000004</v>
      </c>
      <c r="I914" s="257">
        <v>1</v>
      </c>
      <c r="J914" s="258">
        <f t="shared" si="28"/>
        <v>3.5314394867185128E-2</v>
      </c>
      <c r="K914" s="258">
        <f t="shared" si="29"/>
        <v>7.5229379680824493E-2</v>
      </c>
    </row>
    <row r="915" spans="1:11">
      <c r="A915" s="1">
        <v>914</v>
      </c>
      <c r="B915">
        <v>61604.030334000003</v>
      </c>
      <c r="C915" s="255">
        <v>158</v>
      </c>
      <c r="D915" s="256">
        <v>22.757923000000002</v>
      </c>
      <c r="E915" s="256">
        <v>0</v>
      </c>
      <c r="F915" s="1">
        <v>752929</v>
      </c>
      <c r="G915" s="256">
        <v>0</v>
      </c>
      <c r="H915" s="256">
        <v>85.268339999999995</v>
      </c>
      <c r="I915" s="257">
        <v>1</v>
      </c>
      <c r="J915" s="258">
        <f t="shared" si="28"/>
        <v>2.6041833340742671E-2</v>
      </c>
      <c r="K915" s="258">
        <f t="shared" si="29"/>
        <v>5.6085597467999952E-2</v>
      </c>
    </row>
    <row r="916" spans="1:11">
      <c r="A916" s="1">
        <v>915</v>
      </c>
      <c r="B916">
        <v>61895.323607999999</v>
      </c>
      <c r="C916" s="255">
        <v>146</v>
      </c>
      <c r="D916" s="256">
        <v>26.046389999999999</v>
      </c>
      <c r="E916" s="256">
        <v>0</v>
      </c>
      <c r="F916" s="1">
        <v>603993</v>
      </c>
      <c r="G916" s="256">
        <v>129.61838399999999</v>
      </c>
      <c r="H916" s="256">
        <v>79.915074000000004</v>
      </c>
      <c r="I916" s="257">
        <v>1</v>
      </c>
      <c r="J916" s="258">
        <f t="shared" si="28"/>
        <v>2.9804817755468567E-2</v>
      </c>
      <c r="K916" s="258">
        <f t="shared" si="29"/>
        <v>6.3904990291879168E-2</v>
      </c>
    </row>
    <row r="917" spans="1:11">
      <c r="A917" s="1">
        <v>916</v>
      </c>
      <c r="B917">
        <v>61936.316650000001</v>
      </c>
      <c r="C917" s="255">
        <v>144</v>
      </c>
      <c r="D917" s="256">
        <v>41.124378000000007</v>
      </c>
      <c r="E917" s="256">
        <v>0</v>
      </c>
      <c r="F917" s="1">
        <v>492905</v>
      </c>
      <c r="G917" s="256">
        <v>181.37028000000001</v>
      </c>
      <c r="H917" s="256">
        <v>27.313119</v>
      </c>
      <c r="I917" s="257">
        <v>1</v>
      </c>
      <c r="J917" s="258">
        <f t="shared" si="28"/>
        <v>4.7058521031014322E-2</v>
      </c>
      <c r="K917" s="258">
        <f t="shared" si="29"/>
        <v>9.8886914365270487E-2</v>
      </c>
    </row>
    <row r="918" spans="1:11">
      <c r="A918" s="1">
        <v>917</v>
      </c>
      <c r="B918">
        <v>62009.719542999999</v>
      </c>
      <c r="C918" s="255">
        <v>143</v>
      </c>
      <c r="D918" s="256">
        <v>67.542580999999998</v>
      </c>
      <c r="E918" s="256">
        <v>0</v>
      </c>
      <c r="F918" s="1">
        <v>551198</v>
      </c>
      <c r="G918" s="256">
        <v>189.374808</v>
      </c>
      <c r="H918" s="256">
        <v>23.152847000000001</v>
      </c>
      <c r="I918" s="257">
        <v>1</v>
      </c>
      <c r="J918" s="258">
        <f t="shared" si="28"/>
        <v>7.7288803455641028E-2</v>
      </c>
      <c r="K918" s="258">
        <f t="shared" si="29"/>
        <v>0.15692876326317681</v>
      </c>
    </row>
    <row r="919" spans="1:11">
      <c r="A919" s="1">
        <v>918</v>
      </c>
      <c r="B919">
        <v>62640.599731000002</v>
      </c>
      <c r="C919" s="255">
        <v>142</v>
      </c>
      <c r="D919" s="256">
        <v>107.66762</v>
      </c>
      <c r="E919" s="256">
        <v>0</v>
      </c>
      <c r="F919" s="1">
        <v>836849</v>
      </c>
      <c r="G919" s="256">
        <v>149.089248</v>
      </c>
      <c r="H919" s="256">
        <v>12.511464</v>
      </c>
      <c r="I919" s="257">
        <v>1</v>
      </c>
      <c r="J919" s="258">
        <f t="shared" si="28"/>
        <v>0.12320378341355721</v>
      </c>
      <c r="K919" s="258">
        <f t="shared" si="29"/>
        <v>0.2379544349882915</v>
      </c>
    </row>
    <row r="920" spans="1:11">
      <c r="A920" s="1">
        <v>919</v>
      </c>
      <c r="B920">
        <v>64866.374298000002</v>
      </c>
      <c r="C920" s="255">
        <v>162</v>
      </c>
      <c r="D920" s="256">
        <v>123.074752</v>
      </c>
      <c r="E920" s="256">
        <v>4.8411000000000003E-2</v>
      </c>
      <c r="F920" s="1">
        <v>817582</v>
      </c>
      <c r="G920" s="256">
        <v>65.881032000000005</v>
      </c>
      <c r="H920" s="256">
        <v>22.790220999999999</v>
      </c>
      <c r="I920" s="257">
        <v>1</v>
      </c>
      <c r="J920" s="258">
        <f t="shared" si="28"/>
        <v>0.14083412533020856</v>
      </c>
      <c r="K920" s="258">
        <f t="shared" si="29"/>
        <v>0.26700499380353987</v>
      </c>
    </row>
    <row r="921" spans="1:11">
      <c r="A921" s="1">
        <v>920</v>
      </c>
      <c r="B921">
        <v>66488.488952</v>
      </c>
      <c r="C921" s="255">
        <v>187</v>
      </c>
      <c r="D921" s="256">
        <v>118.138002</v>
      </c>
      <c r="E921" s="256">
        <v>5.926245999999991</v>
      </c>
      <c r="F921" s="1">
        <v>637921</v>
      </c>
      <c r="G921" s="256">
        <v>0</v>
      </c>
      <c r="H921" s="256">
        <v>22.667005</v>
      </c>
      <c r="I921" s="257">
        <v>1</v>
      </c>
      <c r="J921" s="258">
        <f t="shared" si="28"/>
        <v>0.13518501487558088</v>
      </c>
      <c r="K921" s="258">
        <f t="shared" si="29"/>
        <v>0.25781360082475363</v>
      </c>
    </row>
    <row r="922" spans="1:11">
      <c r="A922" s="1">
        <v>921</v>
      </c>
      <c r="B922">
        <v>69067.567869999999</v>
      </c>
      <c r="C922" s="255">
        <v>153</v>
      </c>
      <c r="D922" s="256">
        <v>115.100514</v>
      </c>
      <c r="E922" s="256">
        <v>109.8641250000001</v>
      </c>
      <c r="F922" s="1">
        <v>518970</v>
      </c>
      <c r="G922" s="256">
        <v>0</v>
      </c>
      <c r="H922" s="256">
        <v>26.094957999999998</v>
      </c>
      <c r="I922" s="257">
        <v>1</v>
      </c>
      <c r="J922" s="258">
        <f t="shared" si="28"/>
        <v>0.13170922509149094</v>
      </c>
      <c r="K922" s="258">
        <f t="shared" si="29"/>
        <v>0.25210398607713058</v>
      </c>
    </row>
    <row r="923" spans="1:11">
      <c r="A923" s="1">
        <v>922</v>
      </c>
      <c r="B923">
        <v>74102.334046000004</v>
      </c>
      <c r="C923" s="255">
        <v>136</v>
      </c>
      <c r="D923" s="256">
        <v>138.11589499999999</v>
      </c>
      <c r="E923" s="256">
        <v>274.35110999999989</v>
      </c>
      <c r="F923" s="1">
        <v>596002</v>
      </c>
      <c r="G923" s="256">
        <v>0</v>
      </c>
      <c r="H923" s="256">
        <v>151.50718900000001</v>
      </c>
      <c r="I923" s="257">
        <v>1</v>
      </c>
      <c r="J923" s="258">
        <f t="shared" si="28"/>
        <v>0.15804566696607217</v>
      </c>
      <c r="K923" s="258">
        <f t="shared" si="29"/>
        <v>0.29435327573941361</v>
      </c>
    </row>
    <row r="924" spans="1:11">
      <c r="A924" s="1">
        <v>923</v>
      </c>
      <c r="B924">
        <v>74450.996704000005</v>
      </c>
      <c r="C924" s="255">
        <v>119</v>
      </c>
      <c r="D924" s="256">
        <v>139.387066</v>
      </c>
      <c r="E924" s="256">
        <v>386.62943699999983</v>
      </c>
      <c r="F924" s="1">
        <v>650923</v>
      </c>
      <c r="G924" s="256">
        <v>0</v>
      </c>
      <c r="H924" s="256">
        <v>15.361717000000001</v>
      </c>
      <c r="I924" s="257">
        <v>1</v>
      </c>
      <c r="J924" s="258">
        <f t="shared" si="28"/>
        <v>0.15950026470460854</v>
      </c>
      <c r="K924" s="258">
        <f t="shared" si="29"/>
        <v>0.29662043148518513</v>
      </c>
    </row>
    <row r="925" spans="1:11">
      <c r="A925" s="1">
        <v>924</v>
      </c>
      <c r="B925">
        <v>74623.812927000006</v>
      </c>
      <c r="C925" s="255">
        <v>106</v>
      </c>
      <c r="D925" s="256">
        <v>158.35387399999999</v>
      </c>
      <c r="E925" s="256">
        <v>463.6830769999998</v>
      </c>
      <c r="F925" s="1">
        <v>676778</v>
      </c>
      <c r="G925" s="256">
        <v>0</v>
      </c>
      <c r="H925" s="256">
        <v>11.585658</v>
      </c>
      <c r="I925" s="257">
        <v>1</v>
      </c>
      <c r="J925" s="258">
        <f t="shared" si="28"/>
        <v>0.18120393480411034</v>
      </c>
      <c r="K925" s="258">
        <f t="shared" si="29"/>
        <v>0.32966419489119519</v>
      </c>
    </row>
    <row r="926" spans="1:11">
      <c r="A926" s="1">
        <v>925</v>
      </c>
      <c r="B926">
        <v>70807.917692999996</v>
      </c>
      <c r="C926" s="255">
        <v>100</v>
      </c>
      <c r="D926" s="256">
        <v>163.03998000000001</v>
      </c>
      <c r="E926" s="256">
        <v>475.76901299999929</v>
      </c>
      <c r="F926" s="1">
        <v>708488</v>
      </c>
      <c r="G926" s="256">
        <v>0</v>
      </c>
      <c r="H926" s="256">
        <v>22.192934000000001</v>
      </c>
      <c r="I926" s="257">
        <v>1</v>
      </c>
      <c r="J926" s="258">
        <f t="shared" si="28"/>
        <v>0.1865662339677491</v>
      </c>
      <c r="K926" s="258">
        <f t="shared" si="29"/>
        <v>0.33760835242338094</v>
      </c>
    </row>
    <row r="927" spans="1:11">
      <c r="A927" s="1">
        <v>926</v>
      </c>
      <c r="B927">
        <v>68921.739654000005</v>
      </c>
      <c r="C927" s="255">
        <v>105</v>
      </c>
      <c r="D927" s="256">
        <v>194.55793499999999</v>
      </c>
      <c r="E927" s="256">
        <v>456.03702700000042</v>
      </c>
      <c r="F927" s="1">
        <v>705802</v>
      </c>
      <c r="G927" s="256">
        <v>17.273759999999999</v>
      </c>
      <c r="H927" s="256">
        <v>22.52177</v>
      </c>
      <c r="I927" s="257">
        <v>1</v>
      </c>
      <c r="J927" s="258">
        <f t="shared" si="28"/>
        <v>0.22263214962055392</v>
      </c>
      <c r="K927" s="258">
        <f t="shared" si="29"/>
        <v>0.38891265788593388</v>
      </c>
    </row>
    <row r="928" spans="1:11">
      <c r="A928" s="1">
        <v>927</v>
      </c>
      <c r="B928">
        <v>71394.162659000009</v>
      </c>
      <c r="C928" s="255">
        <v>111</v>
      </c>
      <c r="D928" s="256">
        <v>236.4794</v>
      </c>
      <c r="E928" s="256">
        <v>388.08635899999967</v>
      </c>
      <c r="F928" s="1">
        <v>743992</v>
      </c>
      <c r="G928" s="256">
        <v>166.038432</v>
      </c>
      <c r="H928" s="256">
        <v>22.098099999999999</v>
      </c>
      <c r="I928" s="257">
        <v>1</v>
      </c>
      <c r="J928" s="258">
        <f t="shared" si="28"/>
        <v>0.27060277527605758</v>
      </c>
      <c r="K928" s="258">
        <f t="shared" si="29"/>
        <v>0.45188465093348484</v>
      </c>
    </row>
    <row r="929" spans="1:11">
      <c r="A929" s="1">
        <v>928</v>
      </c>
      <c r="B929">
        <v>70864.127930000002</v>
      </c>
      <c r="C929" s="255">
        <v>117</v>
      </c>
      <c r="D929" s="256">
        <v>231.63701</v>
      </c>
      <c r="E929" s="256">
        <v>278.55681099999993</v>
      </c>
      <c r="F929" s="1">
        <v>728075</v>
      </c>
      <c r="G929" s="256">
        <v>231.69333599999999</v>
      </c>
      <c r="H929" s="256">
        <v>21.270757</v>
      </c>
      <c r="I929" s="257">
        <v>1</v>
      </c>
      <c r="J929" s="258">
        <f t="shared" si="28"/>
        <v>0.2650616407291625</v>
      </c>
      <c r="K929" s="258">
        <f t="shared" si="29"/>
        <v>0.44489560671402939</v>
      </c>
    </row>
    <row r="930" spans="1:11">
      <c r="A930" s="1">
        <v>929</v>
      </c>
      <c r="B930">
        <v>71235.508361</v>
      </c>
      <c r="C930" s="255">
        <v>136</v>
      </c>
      <c r="D930" s="256">
        <v>269.23539899999997</v>
      </c>
      <c r="E930" s="256">
        <v>132.86827699999989</v>
      </c>
      <c r="F930" s="1">
        <v>751503</v>
      </c>
      <c r="G930" s="256">
        <v>249.11577600000001</v>
      </c>
      <c r="H930" s="256">
        <v>10.505481</v>
      </c>
      <c r="I930" s="257">
        <v>1</v>
      </c>
      <c r="J930" s="258">
        <f t="shared" si="28"/>
        <v>0.30808538152564957</v>
      </c>
      <c r="K930" s="258">
        <f t="shared" si="29"/>
        <v>0.49735554696348899</v>
      </c>
    </row>
    <row r="931" spans="1:11">
      <c r="A931" s="1">
        <v>930</v>
      </c>
      <c r="B931">
        <v>70870.997313999993</v>
      </c>
      <c r="C931" s="255">
        <v>145</v>
      </c>
      <c r="D931" s="256">
        <v>335.56978500000002</v>
      </c>
      <c r="E931" s="256">
        <v>22.96597400000001</v>
      </c>
      <c r="F931" s="1">
        <v>722066</v>
      </c>
      <c r="G931" s="256">
        <v>238.172088</v>
      </c>
      <c r="H931" s="256">
        <v>10.503232000000001</v>
      </c>
      <c r="I931" s="257">
        <v>1</v>
      </c>
      <c r="J931" s="258">
        <f t="shared" si="28"/>
        <v>0.38399165051919942</v>
      </c>
      <c r="K931" s="258">
        <f t="shared" si="29"/>
        <v>0.58075365617744346</v>
      </c>
    </row>
    <row r="932" spans="1:11">
      <c r="A932" s="1">
        <v>931</v>
      </c>
      <c r="B932">
        <v>69823.198730999997</v>
      </c>
      <c r="C932" s="255">
        <v>171</v>
      </c>
      <c r="D932" s="256">
        <v>414.74165899999991</v>
      </c>
      <c r="E932" s="256">
        <v>3.8142000000000002E-2</v>
      </c>
      <c r="F932" s="1">
        <v>728503</v>
      </c>
      <c r="G932" s="256">
        <v>172.45586399999999</v>
      </c>
      <c r="H932" s="256">
        <v>150.825255</v>
      </c>
      <c r="I932" s="257">
        <v>1</v>
      </c>
      <c r="J932" s="258">
        <f t="shared" si="28"/>
        <v>0.47458782434324631</v>
      </c>
      <c r="K932" s="258">
        <f t="shared" si="29"/>
        <v>0.66747154710869316</v>
      </c>
    </row>
    <row r="933" spans="1:11">
      <c r="A933" s="1">
        <v>932</v>
      </c>
      <c r="B933">
        <v>69409.929443000001</v>
      </c>
      <c r="C933" s="255">
        <v>185</v>
      </c>
      <c r="D933" s="256">
        <v>441.72084400000011</v>
      </c>
      <c r="E933" s="256">
        <v>0</v>
      </c>
      <c r="F933" s="1">
        <v>836847</v>
      </c>
      <c r="G933" s="256">
        <v>79.988495999999998</v>
      </c>
      <c r="H933" s="256">
        <v>71.134255999999993</v>
      </c>
      <c r="I933" s="257">
        <v>1</v>
      </c>
      <c r="J933" s="258">
        <f t="shared" si="28"/>
        <v>0.50546003704205322</v>
      </c>
      <c r="K933" s="258">
        <f t="shared" si="29"/>
        <v>0.69431035709575173</v>
      </c>
    </row>
    <row r="934" spans="1:11">
      <c r="A934" s="1">
        <v>933</v>
      </c>
      <c r="B934">
        <v>67428.832762999999</v>
      </c>
      <c r="C934" s="255">
        <v>201</v>
      </c>
      <c r="D934" s="256">
        <v>474.28348799999998</v>
      </c>
      <c r="E934" s="256">
        <v>0</v>
      </c>
      <c r="F934" s="1">
        <v>896841</v>
      </c>
      <c r="G934" s="256">
        <v>0</v>
      </c>
      <c r="H934" s="256">
        <v>33.841945000000003</v>
      </c>
      <c r="I934" s="257">
        <v>1</v>
      </c>
      <c r="J934" s="258">
        <f t="shared" si="28"/>
        <v>0.54272138765748201</v>
      </c>
      <c r="K934" s="258">
        <f t="shared" si="29"/>
        <v>0.72508180974463854</v>
      </c>
    </row>
    <row r="935" spans="1:11">
      <c r="A935" s="1">
        <v>934</v>
      </c>
      <c r="B935">
        <v>65352.812653000001</v>
      </c>
      <c r="C935" s="255">
        <v>197</v>
      </c>
      <c r="D935" s="256">
        <v>566.05211900000006</v>
      </c>
      <c r="E935" s="256">
        <v>0</v>
      </c>
      <c r="F935" s="1">
        <v>939378</v>
      </c>
      <c r="G935" s="256">
        <v>0</v>
      </c>
      <c r="H935" s="256">
        <v>117.237875</v>
      </c>
      <c r="I935" s="257">
        <v>1</v>
      </c>
      <c r="J935" s="258">
        <f t="shared" si="28"/>
        <v>0.64773199844169604</v>
      </c>
      <c r="K935" s="258">
        <f t="shared" si="29"/>
        <v>0.80338593528907909</v>
      </c>
    </row>
    <row r="936" spans="1:11">
      <c r="A936" s="1">
        <v>935</v>
      </c>
      <c r="B936">
        <v>64299.216277</v>
      </c>
      <c r="C936" s="255">
        <v>203</v>
      </c>
      <c r="D936" s="256">
        <v>576.80204700000002</v>
      </c>
      <c r="E936" s="256">
        <v>0</v>
      </c>
      <c r="F936" s="1">
        <v>1042284</v>
      </c>
      <c r="G936" s="256">
        <v>0</v>
      </c>
      <c r="H936" s="256">
        <v>333.47422499999999</v>
      </c>
      <c r="I936" s="257">
        <v>1</v>
      </c>
      <c r="J936" s="258">
        <f t="shared" si="28"/>
        <v>0.66003311367971595</v>
      </c>
      <c r="K936" s="258">
        <f t="shared" si="29"/>
        <v>0.81183066198576559</v>
      </c>
    </row>
    <row r="937" spans="1:11">
      <c r="A937" s="1">
        <v>936</v>
      </c>
      <c r="B937">
        <v>64536.596098999988</v>
      </c>
      <c r="C937" s="255">
        <v>179</v>
      </c>
      <c r="D937" s="256">
        <v>587.82200000000012</v>
      </c>
      <c r="E937" s="256">
        <v>0</v>
      </c>
      <c r="F937" s="1">
        <v>1041508</v>
      </c>
      <c r="G937" s="256">
        <v>0</v>
      </c>
      <c r="H937" s="256">
        <v>400.092961</v>
      </c>
      <c r="I937" s="257">
        <v>1</v>
      </c>
      <c r="J937" s="258">
        <f t="shared" si="28"/>
        <v>0.67264321783767533</v>
      </c>
      <c r="K937" s="258">
        <f t="shared" si="29"/>
        <v>0.82034285663806228</v>
      </c>
    </row>
    <row r="938" spans="1:11">
      <c r="A938" s="1">
        <v>937</v>
      </c>
      <c r="B938">
        <v>64251.371062999999</v>
      </c>
      <c r="C938" s="255">
        <v>172</v>
      </c>
      <c r="D938" s="256">
        <v>617.34156599999983</v>
      </c>
      <c r="E938" s="256">
        <v>0</v>
      </c>
      <c r="F938" s="1">
        <v>934705</v>
      </c>
      <c r="G938" s="256">
        <v>0</v>
      </c>
      <c r="H938" s="256">
        <v>75.253624000000002</v>
      </c>
      <c r="I938" s="257">
        <v>1</v>
      </c>
      <c r="J938" s="258">
        <f t="shared" si="28"/>
        <v>0.70642238204624763</v>
      </c>
      <c r="K938" s="258">
        <f t="shared" si="29"/>
        <v>0.84245099862708195</v>
      </c>
    </row>
    <row r="939" spans="1:11">
      <c r="A939" s="1">
        <v>938</v>
      </c>
      <c r="B939">
        <v>63314.479308999988</v>
      </c>
      <c r="C939" s="255">
        <v>168</v>
      </c>
      <c r="D939" s="256">
        <v>622.69809199999986</v>
      </c>
      <c r="E939" s="256">
        <v>0</v>
      </c>
      <c r="F939" s="1">
        <v>766488</v>
      </c>
      <c r="G939" s="256">
        <v>0</v>
      </c>
      <c r="H939" s="256">
        <v>62.343794000000003</v>
      </c>
      <c r="I939" s="257">
        <v>1</v>
      </c>
      <c r="J939" s="258">
        <f t="shared" si="28"/>
        <v>0.71255184110880609</v>
      </c>
      <c r="K939" s="258">
        <f t="shared" si="29"/>
        <v>0.84635808074959107</v>
      </c>
    </row>
    <row r="940" spans="1:11">
      <c r="A940" s="1">
        <v>939</v>
      </c>
      <c r="B940">
        <v>62230.444428000003</v>
      </c>
      <c r="C940" s="255">
        <v>155</v>
      </c>
      <c r="D940" s="256">
        <v>642.65260400000011</v>
      </c>
      <c r="E940" s="256">
        <v>0</v>
      </c>
      <c r="F940" s="1">
        <v>603060</v>
      </c>
      <c r="G940" s="256">
        <v>42.051743999999999</v>
      </c>
      <c r="H940" s="256">
        <v>22.113977999999999</v>
      </c>
      <c r="I940" s="257">
        <v>1</v>
      </c>
      <c r="J940" s="258">
        <f t="shared" si="28"/>
        <v>0.73538573838053234</v>
      </c>
      <c r="K940" s="258">
        <f t="shared" si="29"/>
        <v>0.8606416716324069</v>
      </c>
    </row>
    <row r="941" spans="1:11">
      <c r="A941" s="1">
        <v>940</v>
      </c>
      <c r="B941">
        <v>61651.640684999998</v>
      </c>
      <c r="C941" s="255">
        <v>148</v>
      </c>
      <c r="D941" s="256">
        <v>685.62583399999994</v>
      </c>
      <c r="E941" s="256">
        <v>0</v>
      </c>
      <c r="F941" s="1">
        <v>492887</v>
      </c>
      <c r="G941" s="256">
        <v>165.86387999999999</v>
      </c>
      <c r="H941" s="256">
        <v>22.089682</v>
      </c>
      <c r="I941" s="257">
        <v>1</v>
      </c>
      <c r="J941" s="258">
        <f t="shared" si="28"/>
        <v>0.78455989604744236</v>
      </c>
      <c r="K941" s="258">
        <f t="shared" si="29"/>
        <v>0.89002022322358465</v>
      </c>
    </row>
    <row r="942" spans="1:11">
      <c r="A942" s="1">
        <v>941</v>
      </c>
      <c r="B942">
        <v>61803.969146000003</v>
      </c>
      <c r="C942" s="255">
        <v>150</v>
      </c>
      <c r="D942" s="256">
        <v>680.78214700000012</v>
      </c>
      <c r="E942" s="256">
        <v>0</v>
      </c>
      <c r="F942" s="1">
        <v>529532</v>
      </c>
      <c r="G942" s="256">
        <v>204.70195200000001</v>
      </c>
      <c r="H942" s="256">
        <v>21.897663999999999</v>
      </c>
      <c r="I942" s="257">
        <v>1</v>
      </c>
      <c r="J942" s="258">
        <f t="shared" si="28"/>
        <v>0.77901727734674997</v>
      </c>
      <c r="K942" s="258">
        <f t="shared" si="29"/>
        <v>0.88679930616453906</v>
      </c>
    </row>
    <row r="943" spans="1:11">
      <c r="A943" s="1">
        <v>942</v>
      </c>
      <c r="B943">
        <v>62820.966704999999</v>
      </c>
      <c r="C943" s="255">
        <v>149</v>
      </c>
      <c r="D943" s="256">
        <v>688.52881200000002</v>
      </c>
      <c r="E943" s="256">
        <v>0</v>
      </c>
      <c r="F943" s="1">
        <v>821580</v>
      </c>
      <c r="G943" s="256">
        <v>195.60239999999999</v>
      </c>
      <c r="H943" s="256">
        <v>11.134683000000001</v>
      </c>
      <c r="I943" s="257">
        <v>1</v>
      </c>
      <c r="J943" s="258">
        <f t="shared" si="28"/>
        <v>0.78788176638103324</v>
      </c>
      <c r="K943" s="258">
        <f t="shared" si="29"/>
        <v>0.89193996818057475</v>
      </c>
    </row>
    <row r="944" spans="1:11">
      <c r="A944" s="1">
        <v>943</v>
      </c>
      <c r="B944">
        <v>64063.007355000002</v>
      </c>
      <c r="C944" s="255">
        <v>164</v>
      </c>
      <c r="D944" s="256">
        <v>719.19072199999994</v>
      </c>
      <c r="E944" s="256">
        <v>4.8724000000000003E-2</v>
      </c>
      <c r="F944" s="1">
        <v>731790</v>
      </c>
      <c r="G944" s="256">
        <v>137.45138399999999</v>
      </c>
      <c r="H944" s="256">
        <v>21.704708</v>
      </c>
      <c r="I944" s="257">
        <v>1</v>
      </c>
      <c r="J944" s="258">
        <f t="shared" si="28"/>
        <v>0.82296811192007246</v>
      </c>
      <c r="K944" s="258">
        <f t="shared" si="29"/>
        <v>0.91174220623681679</v>
      </c>
    </row>
    <row r="945" spans="1:11">
      <c r="A945" s="1">
        <v>944</v>
      </c>
      <c r="B945">
        <v>65924.644226999997</v>
      </c>
      <c r="C945" s="255">
        <v>189</v>
      </c>
      <c r="D945" s="256">
        <v>727.05790200000001</v>
      </c>
      <c r="E945" s="256">
        <v>4.2377650000000049</v>
      </c>
      <c r="F945" s="1">
        <v>588049</v>
      </c>
      <c r="G945" s="256">
        <v>44.422224</v>
      </c>
      <c r="H945" s="256">
        <v>21.706188000000001</v>
      </c>
      <c r="I945" s="257">
        <v>1</v>
      </c>
      <c r="J945" s="258">
        <f t="shared" si="28"/>
        <v>0.8319705059619904</v>
      </c>
      <c r="K945" s="258">
        <f t="shared" si="29"/>
        <v>0.91668728096873031</v>
      </c>
    </row>
    <row r="946" spans="1:11">
      <c r="A946" s="1">
        <v>945</v>
      </c>
      <c r="B946">
        <v>69133.937499000007</v>
      </c>
      <c r="C946" s="255">
        <v>175</v>
      </c>
      <c r="D946" s="256">
        <v>731.35143900000003</v>
      </c>
      <c r="E946" s="256">
        <v>122.675031</v>
      </c>
      <c r="F946" s="1">
        <v>599785</v>
      </c>
      <c r="G946" s="256">
        <v>0</v>
      </c>
      <c r="H946" s="256">
        <v>21.586241000000001</v>
      </c>
      <c r="I946" s="257">
        <v>1</v>
      </c>
      <c r="J946" s="258">
        <f t="shared" si="28"/>
        <v>0.83688358941852159</v>
      </c>
      <c r="K946" s="258">
        <f t="shared" si="29"/>
        <v>0.91936337937341917</v>
      </c>
    </row>
    <row r="947" spans="1:11">
      <c r="A947" s="1">
        <v>946</v>
      </c>
      <c r="B947">
        <v>74382.472473999995</v>
      </c>
      <c r="C947" s="255">
        <v>158</v>
      </c>
      <c r="D947" s="256">
        <v>764.99220100000002</v>
      </c>
      <c r="E947" s="256">
        <v>427.5979360000004</v>
      </c>
      <c r="F947" s="1">
        <v>532887</v>
      </c>
      <c r="G947" s="256">
        <v>0</v>
      </c>
      <c r="H947" s="256">
        <v>24.113042</v>
      </c>
      <c r="I947" s="257">
        <v>1</v>
      </c>
      <c r="J947" s="258">
        <f t="shared" si="28"/>
        <v>0.87537862771615493</v>
      </c>
      <c r="K947" s="258">
        <f t="shared" si="29"/>
        <v>0.93979373974724234</v>
      </c>
    </row>
    <row r="948" spans="1:11">
      <c r="A948" s="1">
        <v>947</v>
      </c>
      <c r="B948">
        <v>74696.81366</v>
      </c>
      <c r="C948" s="255">
        <v>139</v>
      </c>
      <c r="D948" s="256">
        <v>752.55753099999993</v>
      </c>
      <c r="E948" s="256">
        <v>681.57404599999973</v>
      </c>
      <c r="F948" s="1">
        <v>616346</v>
      </c>
      <c r="G948" s="256">
        <v>0</v>
      </c>
      <c r="H948" s="256">
        <v>51.249141999999999</v>
      </c>
      <c r="I948" s="257">
        <v>1</v>
      </c>
      <c r="J948" s="258">
        <f t="shared" si="28"/>
        <v>0.86114966649736813</v>
      </c>
      <c r="K948" s="258">
        <f t="shared" si="29"/>
        <v>0.93235116511732774</v>
      </c>
    </row>
    <row r="949" spans="1:11">
      <c r="A949" s="1">
        <v>948</v>
      </c>
      <c r="B949">
        <v>74269.760162999999</v>
      </c>
      <c r="C949" s="255">
        <v>112</v>
      </c>
      <c r="D949" s="256">
        <v>766.22840499999995</v>
      </c>
      <c r="E949" s="256">
        <v>857.26688100000013</v>
      </c>
      <c r="F949" s="1">
        <v>738554</v>
      </c>
      <c r="G949" s="256">
        <v>0</v>
      </c>
      <c r="H949" s="256">
        <v>51.688468999999998</v>
      </c>
      <c r="I949" s="257">
        <v>1</v>
      </c>
      <c r="J949" s="258">
        <f t="shared" si="28"/>
        <v>0.87679321280562716</v>
      </c>
      <c r="K949" s="258">
        <f t="shared" si="29"/>
        <v>0.9405268211530492</v>
      </c>
    </row>
    <row r="950" spans="1:11">
      <c r="A950" s="1">
        <v>949</v>
      </c>
      <c r="B950">
        <v>70203.726744999993</v>
      </c>
      <c r="C950" s="255">
        <v>116</v>
      </c>
      <c r="D950" s="256">
        <v>739.48044700000003</v>
      </c>
      <c r="E950" s="256">
        <v>929.02189800000076</v>
      </c>
      <c r="F950" s="1">
        <v>761591</v>
      </c>
      <c r="G950" s="256">
        <v>0</v>
      </c>
      <c r="H950" s="256">
        <v>27.433695</v>
      </c>
      <c r="I950" s="257">
        <v>1</v>
      </c>
      <c r="J950" s="258">
        <f t="shared" si="28"/>
        <v>0.84618559257415071</v>
      </c>
      <c r="K950" s="258">
        <f t="shared" si="29"/>
        <v>0.92438679661897538</v>
      </c>
    </row>
    <row r="951" spans="1:11">
      <c r="A951" s="1">
        <v>950</v>
      </c>
      <c r="B951">
        <v>68316.302215000003</v>
      </c>
      <c r="C951" s="255">
        <v>116</v>
      </c>
      <c r="D951" s="256">
        <v>749.77256299999988</v>
      </c>
      <c r="E951" s="256">
        <v>889.50298300000054</v>
      </c>
      <c r="F951" s="1">
        <v>761901</v>
      </c>
      <c r="G951" s="256">
        <v>0</v>
      </c>
      <c r="H951" s="256">
        <v>21.629294000000002</v>
      </c>
      <c r="I951" s="257">
        <v>1</v>
      </c>
      <c r="J951" s="258">
        <f t="shared" si="28"/>
        <v>0.8579628347062902</v>
      </c>
      <c r="K951" s="258">
        <f t="shared" si="29"/>
        <v>0.93066694694329777</v>
      </c>
    </row>
    <row r="952" spans="1:11">
      <c r="A952" s="1">
        <v>951</v>
      </c>
      <c r="B952">
        <v>71692.230651999998</v>
      </c>
      <c r="C952" s="255">
        <v>119</v>
      </c>
      <c r="D952" s="256">
        <v>752.57906199999991</v>
      </c>
      <c r="E952" s="256">
        <v>767.18327500000021</v>
      </c>
      <c r="F952" s="1">
        <v>754427</v>
      </c>
      <c r="G952" s="256">
        <v>101.42445600000001</v>
      </c>
      <c r="H952" s="256">
        <v>21.992569</v>
      </c>
      <c r="I952" s="257">
        <v>1</v>
      </c>
      <c r="J952" s="258">
        <f t="shared" si="28"/>
        <v>0.86117430436584408</v>
      </c>
      <c r="K952" s="258">
        <f t="shared" si="29"/>
        <v>0.93236416115719634</v>
      </c>
    </row>
    <row r="953" spans="1:11">
      <c r="A953" s="1">
        <v>952</v>
      </c>
      <c r="B953">
        <v>71088.221831999996</v>
      </c>
      <c r="C953" s="255">
        <v>128</v>
      </c>
      <c r="D953" s="256">
        <v>743.73431399999993</v>
      </c>
      <c r="E953" s="256">
        <v>571.79594999999983</v>
      </c>
      <c r="F953" s="1">
        <v>776022</v>
      </c>
      <c r="G953" s="256">
        <v>193.75473600000001</v>
      </c>
      <c r="H953" s="256">
        <v>22.227385000000002</v>
      </c>
      <c r="I953" s="257">
        <v>1</v>
      </c>
      <c r="J953" s="258">
        <f t="shared" si="28"/>
        <v>0.85105328175069295</v>
      </c>
      <c r="K953" s="258">
        <f t="shared" si="29"/>
        <v>0.92699320979150257</v>
      </c>
    </row>
    <row r="954" spans="1:11">
      <c r="A954" s="1">
        <v>953</v>
      </c>
      <c r="B954">
        <v>72261.194854999994</v>
      </c>
      <c r="C954" s="255">
        <v>148</v>
      </c>
      <c r="D954" s="256">
        <v>763.89364899999987</v>
      </c>
      <c r="E954" s="256">
        <v>285.7364089999997</v>
      </c>
      <c r="F954" s="1">
        <v>798410</v>
      </c>
      <c r="G954" s="256">
        <v>247.42149599999999</v>
      </c>
      <c r="H954" s="256">
        <v>11.461779</v>
      </c>
      <c r="I954" s="257">
        <v>1</v>
      </c>
      <c r="J954" s="258">
        <f t="shared" si="28"/>
        <v>0.87412155745978115</v>
      </c>
      <c r="K954" s="258">
        <f t="shared" si="29"/>
        <v>0.93914125890790423</v>
      </c>
    </row>
    <row r="955" spans="1:11">
      <c r="A955" s="1">
        <v>954</v>
      </c>
      <c r="B955">
        <v>73037.063415000011</v>
      </c>
      <c r="C955" s="255">
        <v>183</v>
      </c>
      <c r="D955" s="256">
        <v>751.06719300000009</v>
      </c>
      <c r="E955" s="256">
        <v>53.095357999999997</v>
      </c>
      <c r="F955" s="1">
        <v>749626</v>
      </c>
      <c r="G955" s="256">
        <v>248.660832</v>
      </c>
      <c r="H955" s="256">
        <v>53.081325</v>
      </c>
      <c r="I955" s="257">
        <v>1</v>
      </c>
      <c r="J955" s="258">
        <f t="shared" si="28"/>
        <v>0.85944427651879363</v>
      </c>
      <c r="K955" s="258">
        <f t="shared" si="29"/>
        <v>0.9314506744041573</v>
      </c>
    </row>
    <row r="956" spans="1:11">
      <c r="A956" s="1">
        <v>955</v>
      </c>
      <c r="B956">
        <v>72458.876587000006</v>
      </c>
      <c r="C956" s="255">
        <v>218</v>
      </c>
      <c r="D956" s="256">
        <v>765.08136000000013</v>
      </c>
      <c r="E956" s="256">
        <v>7.5793000000000013E-2</v>
      </c>
      <c r="F956" s="1">
        <v>721534</v>
      </c>
      <c r="G956" s="256">
        <v>235.92088799999999</v>
      </c>
      <c r="H956" s="256">
        <v>208.86558500000001</v>
      </c>
      <c r="I956" s="257">
        <v>1</v>
      </c>
      <c r="J956" s="258">
        <f t="shared" si="28"/>
        <v>0.87548065213283077</v>
      </c>
      <c r="K956" s="258">
        <f t="shared" si="29"/>
        <v>0.93984665290608493</v>
      </c>
    </row>
    <row r="957" spans="1:11">
      <c r="A957" s="1">
        <v>956</v>
      </c>
      <c r="B957">
        <v>71708.189208000011</v>
      </c>
      <c r="C957" s="255">
        <v>229</v>
      </c>
      <c r="D957" s="256">
        <v>766.8298309999999</v>
      </c>
      <c r="E957" s="256">
        <v>0</v>
      </c>
      <c r="F957" s="1">
        <v>823392</v>
      </c>
      <c r="G957" s="256">
        <v>154.51514399999999</v>
      </c>
      <c r="H957" s="256">
        <v>132.80157</v>
      </c>
      <c r="I957" s="257">
        <v>1</v>
      </c>
      <c r="J957" s="258">
        <f t="shared" si="28"/>
        <v>0.87748142304602506</v>
      </c>
      <c r="K957" s="258">
        <f t="shared" si="29"/>
        <v>0.94088303053578859</v>
      </c>
    </row>
    <row r="958" spans="1:11">
      <c r="A958" s="1">
        <v>957</v>
      </c>
      <c r="B958">
        <v>69695.613829000009</v>
      </c>
      <c r="C958" s="255">
        <v>229</v>
      </c>
      <c r="D958" s="256">
        <v>769.23867200000018</v>
      </c>
      <c r="E958" s="256">
        <v>0</v>
      </c>
      <c r="F958" s="1">
        <v>875509</v>
      </c>
      <c r="G958" s="256">
        <v>57.042887999999998</v>
      </c>
      <c r="H958" s="256">
        <v>89.389150000000001</v>
      </c>
      <c r="I958" s="257">
        <v>1</v>
      </c>
      <c r="J958" s="258">
        <f t="shared" si="28"/>
        <v>0.88023785366872975</v>
      </c>
      <c r="K958" s="258">
        <f t="shared" si="29"/>
        <v>0.94230683248745495</v>
      </c>
    </row>
    <row r="959" spans="1:11">
      <c r="A959" s="1">
        <v>958</v>
      </c>
      <c r="B959">
        <v>67174.497315000001</v>
      </c>
      <c r="C959" s="255">
        <v>229</v>
      </c>
      <c r="D959" s="256">
        <v>759.62817499999994</v>
      </c>
      <c r="E959" s="256">
        <v>0</v>
      </c>
      <c r="F959" s="1">
        <v>974695</v>
      </c>
      <c r="G959" s="256">
        <v>0.25435200000000002</v>
      </c>
      <c r="H959" s="256">
        <v>233.234318</v>
      </c>
      <c r="I959" s="257">
        <v>1</v>
      </c>
      <c r="J959" s="258">
        <f t="shared" si="28"/>
        <v>0.86924058642269364</v>
      </c>
      <c r="K959" s="258">
        <f t="shared" si="29"/>
        <v>0.93659858109437433</v>
      </c>
    </row>
    <row r="960" spans="1:11">
      <c r="A960" s="1">
        <v>959</v>
      </c>
      <c r="B960">
        <v>65954.442689999996</v>
      </c>
      <c r="C960" s="255">
        <v>205</v>
      </c>
      <c r="D960" s="256">
        <v>714.61939299999995</v>
      </c>
      <c r="E960" s="256">
        <v>0</v>
      </c>
      <c r="F960" s="1">
        <v>1005849</v>
      </c>
      <c r="G960" s="256">
        <v>0</v>
      </c>
      <c r="H960" s="256">
        <v>304.53811300000001</v>
      </c>
      <c r="I960" s="257">
        <v>1</v>
      </c>
      <c r="J960" s="258">
        <f t="shared" si="28"/>
        <v>0.81773715178527884</v>
      </c>
      <c r="K960" s="258">
        <f t="shared" si="29"/>
        <v>0.90884380505575002</v>
      </c>
    </row>
    <row r="961" spans="1:11">
      <c r="A961" s="1">
        <v>960</v>
      </c>
      <c r="B961">
        <v>66199.810180999993</v>
      </c>
      <c r="C961" s="255">
        <v>197</v>
      </c>
      <c r="D961" s="256">
        <v>705.82678499999997</v>
      </c>
      <c r="E961" s="256">
        <v>0</v>
      </c>
      <c r="F961" s="1">
        <v>1022323</v>
      </c>
      <c r="G961" s="256">
        <v>0</v>
      </c>
      <c r="H961" s="256">
        <v>358.40828399999998</v>
      </c>
      <c r="I961" s="257">
        <v>1</v>
      </c>
      <c r="J961" s="258">
        <f t="shared" si="28"/>
        <v>0.80767579283936441</v>
      </c>
      <c r="K961" s="258">
        <f t="shared" si="29"/>
        <v>0.90321651267097625</v>
      </c>
    </row>
    <row r="962" spans="1:11">
      <c r="A962" s="1">
        <v>961</v>
      </c>
      <c r="B962">
        <v>65454.216187000013</v>
      </c>
      <c r="C962" s="255">
        <v>179</v>
      </c>
      <c r="D962" s="256">
        <v>694.52185299999974</v>
      </c>
      <c r="E962" s="256">
        <v>0</v>
      </c>
      <c r="F962" s="1">
        <v>917092</v>
      </c>
      <c r="G962" s="256">
        <v>0</v>
      </c>
      <c r="H962" s="256">
        <v>85.955046999999993</v>
      </c>
      <c r="I962" s="257">
        <v>1</v>
      </c>
      <c r="J962" s="258">
        <f t="shared" ref="J962:J1025" si="30">D962/$L$1</f>
        <v>0.79473958793734267</v>
      </c>
      <c r="K962" s="258">
        <f t="shared" ref="K962:K1025" si="31">J962/(1-$K$1*(1-J962))</f>
        <v>0.89587816461171887</v>
      </c>
    </row>
    <row r="963" spans="1:11">
      <c r="A963" s="1">
        <v>962</v>
      </c>
      <c r="B963">
        <v>61664.778747999997</v>
      </c>
      <c r="C963" s="255">
        <v>174</v>
      </c>
      <c r="D963" s="256">
        <v>681.21626300000014</v>
      </c>
      <c r="E963" s="256">
        <v>0</v>
      </c>
      <c r="F963" s="1">
        <v>798338</v>
      </c>
      <c r="G963" s="256">
        <v>0</v>
      </c>
      <c r="H963" s="256">
        <v>56.911107999999999</v>
      </c>
      <c r="I963" s="257">
        <v>1</v>
      </c>
      <c r="J963" s="258">
        <f t="shared" si="30"/>
        <v>0.77951403518016693</v>
      </c>
      <c r="K963" s="258">
        <f t="shared" si="31"/>
        <v>0.88708889292022763</v>
      </c>
    </row>
    <row r="964" spans="1:11">
      <c r="A964" s="1">
        <v>963</v>
      </c>
      <c r="B964">
        <v>61156.964354999996</v>
      </c>
      <c r="C964" s="255">
        <v>174</v>
      </c>
      <c r="D964" s="256">
        <v>688.81462999999997</v>
      </c>
      <c r="E964" s="256">
        <v>0</v>
      </c>
      <c r="F964" s="1">
        <v>620022</v>
      </c>
      <c r="G964" s="256">
        <v>14.91756</v>
      </c>
      <c r="H964" s="256">
        <v>22.189533000000001</v>
      </c>
      <c r="I964" s="257">
        <v>1</v>
      </c>
      <c r="J964" s="258">
        <f t="shared" si="30"/>
        <v>0.7882088271906591</v>
      </c>
      <c r="K964" s="258">
        <f t="shared" si="31"/>
        <v>0.89212855083339548</v>
      </c>
    </row>
    <row r="965" spans="1:11">
      <c r="A965" s="1">
        <v>964</v>
      </c>
      <c r="B965">
        <v>61211.534484999996</v>
      </c>
      <c r="C965" s="255">
        <v>167</v>
      </c>
      <c r="D965" s="256">
        <v>708.30503199999998</v>
      </c>
      <c r="E965" s="256">
        <v>0</v>
      </c>
      <c r="F965" s="1">
        <v>487206</v>
      </c>
      <c r="G965" s="256">
        <v>148.47151199999999</v>
      </c>
      <c r="H965" s="256">
        <v>22.186833</v>
      </c>
      <c r="I965" s="257">
        <v>1</v>
      </c>
      <c r="J965" s="258">
        <f t="shared" si="30"/>
        <v>0.81051164457114133</v>
      </c>
      <c r="K965" s="258">
        <f t="shared" si="31"/>
        <v>0.90480963378645185</v>
      </c>
    </row>
    <row r="966" spans="1:11">
      <c r="A966" s="1">
        <v>965</v>
      </c>
      <c r="B966">
        <v>62146.088929000012</v>
      </c>
      <c r="C966" s="255">
        <v>164</v>
      </c>
      <c r="D966" s="256">
        <v>713.21235800000011</v>
      </c>
      <c r="E966" s="256">
        <v>0</v>
      </c>
      <c r="F966" s="1">
        <v>543758</v>
      </c>
      <c r="G966" s="256">
        <v>220.865736</v>
      </c>
      <c r="H966" s="256">
        <v>22.101004</v>
      </c>
      <c r="I966" s="257">
        <v>1</v>
      </c>
      <c r="J966" s="258">
        <f t="shared" si="30"/>
        <v>0.81612708521749111</v>
      </c>
      <c r="K966" s="258">
        <f t="shared" si="31"/>
        <v>0.90794795560482466</v>
      </c>
    </row>
    <row r="967" spans="1:11">
      <c r="A967" s="1">
        <v>966</v>
      </c>
      <c r="B967">
        <v>62547.491394999997</v>
      </c>
      <c r="C967" s="255">
        <v>162</v>
      </c>
      <c r="D967" s="256">
        <v>697.92923899999994</v>
      </c>
      <c r="E967" s="256">
        <v>0</v>
      </c>
      <c r="F967" s="1">
        <v>863388</v>
      </c>
      <c r="G967" s="256">
        <v>228.51477600000001</v>
      </c>
      <c r="H967" s="256">
        <v>11.682909</v>
      </c>
      <c r="I967" s="257">
        <v>1</v>
      </c>
      <c r="J967" s="258">
        <f t="shared" si="30"/>
        <v>0.7986386510609671</v>
      </c>
      <c r="K967" s="258">
        <f t="shared" si="31"/>
        <v>0.89810235723720155</v>
      </c>
    </row>
    <row r="968" spans="1:11">
      <c r="A968" s="1">
        <v>967</v>
      </c>
      <c r="B968">
        <v>64062.550812000001</v>
      </c>
      <c r="C968" s="255">
        <v>179</v>
      </c>
      <c r="D968" s="256">
        <v>662.29998500000011</v>
      </c>
      <c r="E968" s="256">
        <v>5.0456000000000001E-2</v>
      </c>
      <c r="F968" s="1">
        <v>724895</v>
      </c>
      <c r="G968" s="256">
        <v>223.62849600000001</v>
      </c>
      <c r="H968" s="256">
        <v>22.397791000000002</v>
      </c>
      <c r="I968" s="257">
        <v>1</v>
      </c>
      <c r="J968" s="258">
        <f t="shared" si="30"/>
        <v>0.75786818643100129</v>
      </c>
      <c r="K968" s="258">
        <f t="shared" si="31"/>
        <v>0.87430103937964043</v>
      </c>
    </row>
    <row r="969" spans="1:11">
      <c r="A969" s="1">
        <v>968</v>
      </c>
      <c r="B969">
        <v>66925.485442999998</v>
      </c>
      <c r="C969" s="255">
        <v>193</v>
      </c>
      <c r="D969" s="256">
        <v>661.321775</v>
      </c>
      <c r="E969" s="256">
        <v>6.9649999999999972</v>
      </c>
      <c r="F969" s="1">
        <v>588385</v>
      </c>
      <c r="G969" s="256">
        <v>142.44787199999999</v>
      </c>
      <c r="H969" s="256">
        <v>22.438217000000002</v>
      </c>
      <c r="I969" s="257">
        <v>1</v>
      </c>
      <c r="J969" s="258">
        <f t="shared" si="30"/>
        <v>0.75674882321880266</v>
      </c>
      <c r="K969" s="258">
        <f t="shared" si="31"/>
        <v>0.87363018734798958</v>
      </c>
    </row>
    <row r="970" spans="1:11">
      <c r="A970" s="1">
        <v>969</v>
      </c>
      <c r="B970">
        <v>70191.438048999989</v>
      </c>
      <c r="C970" s="255">
        <v>184</v>
      </c>
      <c r="D970" s="256">
        <v>665.29036099999996</v>
      </c>
      <c r="E970" s="256">
        <v>139.24506100000011</v>
      </c>
      <c r="F970" s="1">
        <v>497213</v>
      </c>
      <c r="G970" s="256">
        <v>41.550432000000001</v>
      </c>
      <c r="H970" s="256">
        <v>26.761804000000001</v>
      </c>
      <c r="I970" s="257">
        <v>1</v>
      </c>
      <c r="J970" s="258">
        <f t="shared" si="30"/>
        <v>0.76129006607345173</v>
      </c>
      <c r="K970" s="258">
        <f t="shared" si="31"/>
        <v>0.87634592948124945</v>
      </c>
    </row>
    <row r="971" spans="1:11">
      <c r="A971" s="1">
        <v>970</v>
      </c>
      <c r="B971">
        <v>74827.285155999998</v>
      </c>
      <c r="C971" s="255">
        <v>150</v>
      </c>
      <c r="D971" s="256">
        <v>705.63092700000004</v>
      </c>
      <c r="E971" s="256">
        <v>382.94632300000012</v>
      </c>
      <c r="F971" s="1">
        <v>474392</v>
      </c>
      <c r="G971" s="256">
        <v>0</v>
      </c>
      <c r="H971" s="256">
        <v>168.92086499999999</v>
      </c>
      <c r="I971" s="257">
        <v>1</v>
      </c>
      <c r="J971" s="258">
        <f t="shared" si="30"/>
        <v>0.80745167302867482</v>
      </c>
      <c r="K971" s="258">
        <f t="shared" si="31"/>
        <v>0.90309036993820935</v>
      </c>
    </row>
    <row r="972" spans="1:11">
      <c r="A972" s="1">
        <v>971</v>
      </c>
      <c r="B972">
        <v>75160.073608000006</v>
      </c>
      <c r="C972" s="255">
        <v>137</v>
      </c>
      <c r="D972" s="256">
        <v>717.34720400000015</v>
      </c>
      <c r="E972" s="256">
        <v>574.62271000000101</v>
      </c>
      <c r="F972" s="1">
        <v>575542</v>
      </c>
      <c r="G972" s="256">
        <v>0</v>
      </c>
      <c r="H972" s="256">
        <v>88.958506</v>
      </c>
      <c r="I972" s="257">
        <v>1</v>
      </c>
      <c r="J972" s="258">
        <f t="shared" si="30"/>
        <v>0.82085857896679493</v>
      </c>
      <c r="K972" s="258">
        <f t="shared" si="31"/>
        <v>0.91057556981047816</v>
      </c>
    </row>
    <row r="973" spans="1:11">
      <c r="A973" s="1">
        <v>972</v>
      </c>
      <c r="B973">
        <v>74736.357940999995</v>
      </c>
      <c r="C973" s="255">
        <v>130</v>
      </c>
      <c r="D973" s="256">
        <v>736.47964700000011</v>
      </c>
      <c r="E973" s="256">
        <v>689.27909400000158</v>
      </c>
      <c r="F973" s="1">
        <v>733946</v>
      </c>
      <c r="G973" s="256">
        <v>0</v>
      </c>
      <c r="H973" s="256">
        <v>58.396631999999997</v>
      </c>
      <c r="I973" s="257">
        <v>1</v>
      </c>
      <c r="J973" s="258">
        <f t="shared" si="30"/>
        <v>0.84275178477504276</v>
      </c>
      <c r="K973" s="258">
        <f t="shared" si="31"/>
        <v>0.92253896819863246</v>
      </c>
    </row>
    <row r="974" spans="1:11">
      <c r="A974" s="1">
        <v>973</v>
      </c>
      <c r="B974">
        <v>70977.205719000005</v>
      </c>
      <c r="C974" s="255">
        <v>122</v>
      </c>
      <c r="D974" s="256">
        <v>691.16388600000005</v>
      </c>
      <c r="E974" s="256">
        <v>743.19225700000027</v>
      </c>
      <c r="F974" s="1">
        <v>770044</v>
      </c>
      <c r="G974" s="256">
        <v>0</v>
      </c>
      <c r="H974" s="256">
        <v>21.845984000000001</v>
      </c>
      <c r="I974" s="257">
        <v>1</v>
      </c>
      <c r="J974" s="258">
        <f t="shared" si="30"/>
        <v>0.79089707484958394</v>
      </c>
      <c r="K974" s="258">
        <f t="shared" si="31"/>
        <v>0.89367568474881165</v>
      </c>
    </row>
    <row r="975" spans="1:11">
      <c r="A975" s="1">
        <v>974</v>
      </c>
      <c r="B975">
        <v>69726.490936999995</v>
      </c>
      <c r="C975" s="255">
        <v>120</v>
      </c>
      <c r="D975" s="256">
        <v>671.22594000000004</v>
      </c>
      <c r="E975" s="256">
        <v>776.26286100000016</v>
      </c>
      <c r="F975" s="1">
        <v>756754</v>
      </c>
      <c r="G975" s="256">
        <v>0</v>
      </c>
      <c r="H975" s="256">
        <v>22.204314</v>
      </c>
      <c r="I975" s="257">
        <v>1</v>
      </c>
      <c r="J975" s="258">
        <f t="shared" si="30"/>
        <v>0.76808213400947623</v>
      </c>
      <c r="K975" s="258">
        <f t="shared" si="31"/>
        <v>0.88037868413838161</v>
      </c>
    </row>
    <row r="976" spans="1:11">
      <c r="A976" s="1">
        <v>975</v>
      </c>
      <c r="B976">
        <v>71934.664000999997</v>
      </c>
      <c r="C976" s="255">
        <v>136</v>
      </c>
      <c r="D976" s="256">
        <v>700.74065699999994</v>
      </c>
      <c r="E976" s="256">
        <v>767.13144900000032</v>
      </c>
      <c r="F976" s="1">
        <v>735801</v>
      </c>
      <c r="G976" s="256">
        <v>23.259936</v>
      </c>
      <c r="H976" s="256">
        <v>22.155570000000001</v>
      </c>
      <c r="I976" s="257">
        <v>1</v>
      </c>
      <c r="J976" s="258">
        <f t="shared" si="30"/>
        <v>0.80185574951969574</v>
      </c>
      <c r="K976" s="258">
        <f t="shared" si="31"/>
        <v>0.89992946685164854</v>
      </c>
    </row>
    <row r="977" spans="1:11">
      <c r="A977" s="1">
        <v>976</v>
      </c>
      <c r="B977">
        <v>71684.344116000007</v>
      </c>
      <c r="C977" s="255">
        <v>136</v>
      </c>
      <c r="D977" s="256">
        <v>721.02271400000006</v>
      </c>
      <c r="E977" s="256">
        <v>600.90833100000111</v>
      </c>
      <c r="F977" s="1">
        <v>758652</v>
      </c>
      <c r="G977" s="256">
        <v>150.28087199999999</v>
      </c>
      <c r="H977" s="256">
        <v>22.081468000000001</v>
      </c>
      <c r="I977" s="257">
        <v>1</v>
      </c>
      <c r="J977" s="258">
        <f t="shared" si="30"/>
        <v>0.82506445570089892</v>
      </c>
      <c r="K977" s="258">
        <f t="shared" si="31"/>
        <v>0.91289858131789681</v>
      </c>
    </row>
    <row r="978" spans="1:11">
      <c r="A978" s="1">
        <v>977</v>
      </c>
      <c r="B978">
        <v>71629.967925999998</v>
      </c>
      <c r="C978" s="255">
        <v>146</v>
      </c>
      <c r="D978" s="256">
        <v>738.77159000000006</v>
      </c>
      <c r="E978" s="256">
        <v>315.43572500000022</v>
      </c>
      <c r="F978" s="1">
        <v>773311</v>
      </c>
      <c r="G978" s="256">
        <v>235.56791999999999</v>
      </c>
      <c r="H978" s="256">
        <v>11.642715000000001</v>
      </c>
      <c r="I978" s="257">
        <v>1</v>
      </c>
      <c r="J978" s="258">
        <f t="shared" si="30"/>
        <v>0.84537444931400263</v>
      </c>
      <c r="K978" s="258">
        <f t="shared" si="31"/>
        <v>0.92395098580700574</v>
      </c>
    </row>
    <row r="979" spans="1:11">
      <c r="A979" s="1">
        <v>978</v>
      </c>
      <c r="B979">
        <v>72011.261048</v>
      </c>
      <c r="C979" s="255">
        <v>164</v>
      </c>
      <c r="D979" s="256">
        <v>722.7065590000002</v>
      </c>
      <c r="E979" s="256">
        <v>54.668797000000033</v>
      </c>
      <c r="F979" s="1">
        <v>726635</v>
      </c>
      <c r="G979" s="256">
        <v>250.28052</v>
      </c>
      <c r="H979" s="256">
        <v>14.299970999999999</v>
      </c>
      <c r="I979" s="257">
        <v>1</v>
      </c>
      <c r="J979" s="258">
        <f t="shared" si="30"/>
        <v>0.8269912752468499</v>
      </c>
      <c r="K979" s="258">
        <f t="shared" si="31"/>
        <v>0.91395884509340997</v>
      </c>
    </row>
    <row r="980" spans="1:11">
      <c r="A980" s="1">
        <v>979</v>
      </c>
      <c r="B980">
        <v>71614.210936999996</v>
      </c>
      <c r="C980" s="255">
        <v>190</v>
      </c>
      <c r="D980" s="256">
        <v>728.09761200000003</v>
      </c>
      <c r="E980" s="256">
        <v>0.11779100000000001</v>
      </c>
      <c r="F980" s="1">
        <v>721659</v>
      </c>
      <c r="G980" s="256">
        <v>247.65468000000001</v>
      </c>
      <c r="H980" s="256">
        <v>212.82696999999999</v>
      </c>
      <c r="I980" s="257">
        <v>1</v>
      </c>
      <c r="J980" s="258">
        <f t="shared" si="30"/>
        <v>0.83316024346759243</v>
      </c>
      <c r="K980" s="258">
        <f t="shared" si="31"/>
        <v>0.9173367780577506</v>
      </c>
    </row>
    <row r="981" spans="1:11">
      <c r="A981" s="1">
        <v>980</v>
      </c>
      <c r="B981">
        <v>70134.594970000006</v>
      </c>
      <c r="C981" s="255">
        <v>211</v>
      </c>
      <c r="D981" s="256">
        <v>720.99913800000002</v>
      </c>
      <c r="E981" s="256">
        <v>0</v>
      </c>
      <c r="F981" s="1">
        <v>811738</v>
      </c>
      <c r="G981" s="256">
        <v>228.02287200000001</v>
      </c>
      <c r="H981" s="256">
        <v>134.24898300000001</v>
      </c>
      <c r="I981" s="257">
        <v>1</v>
      </c>
      <c r="J981" s="258">
        <f t="shared" si="30"/>
        <v>0.82503747774413005</v>
      </c>
      <c r="K981" s="258">
        <f t="shared" si="31"/>
        <v>0.91288371860779582</v>
      </c>
    </row>
    <row r="982" spans="1:11">
      <c r="A982" s="1">
        <v>981</v>
      </c>
      <c r="B982">
        <v>68577.179930999991</v>
      </c>
      <c r="C982" s="255">
        <v>220</v>
      </c>
      <c r="D982" s="256">
        <v>703.72200800000007</v>
      </c>
      <c r="E982" s="256">
        <v>0</v>
      </c>
      <c r="F982" s="1">
        <v>904040</v>
      </c>
      <c r="G982" s="256">
        <v>129.91137599999999</v>
      </c>
      <c r="H982" s="256">
        <v>86.456359000000006</v>
      </c>
      <c r="I982" s="257">
        <v>1</v>
      </c>
      <c r="J982" s="258">
        <f t="shared" si="30"/>
        <v>0.80526730187762663</v>
      </c>
      <c r="K982" s="258">
        <f t="shared" si="31"/>
        <v>0.90185910291824811</v>
      </c>
    </row>
    <row r="983" spans="1:11">
      <c r="A983" s="1">
        <v>982</v>
      </c>
      <c r="B983">
        <v>66458.434997000004</v>
      </c>
      <c r="C983" s="255">
        <v>219</v>
      </c>
      <c r="D983" s="256">
        <v>703.82981999999993</v>
      </c>
      <c r="E983" s="256">
        <v>0</v>
      </c>
      <c r="F983" s="1">
        <v>951029</v>
      </c>
      <c r="G983" s="256">
        <v>29.658552</v>
      </c>
      <c r="H983" s="256">
        <v>207.13981699999999</v>
      </c>
      <c r="I983" s="257">
        <v>1</v>
      </c>
      <c r="J983" s="258">
        <f t="shared" si="30"/>
        <v>0.80539067087470639</v>
      </c>
      <c r="K983" s="258">
        <f t="shared" si="31"/>
        <v>0.90192873073908486</v>
      </c>
    </row>
    <row r="984" spans="1:11">
      <c r="A984" s="1">
        <v>983</v>
      </c>
      <c r="B984">
        <v>65195.008116999998</v>
      </c>
      <c r="C984" s="255">
        <v>226</v>
      </c>
      <c r="D984" s="256">
        <v>678.37289599999997</v>
      </c>
      <c r="E984" s="256">
        <v>0</v>
      </c>
      <c r="F984" s="1">
        <v>957818</v>
      </c>
      <c r="G984" s="256">
        <v>0</v>
      </c>
      <c r="H984" s="256">
        <v>349.78415899999999</v>
      </c>
      <c r="I984" s="257">
        <v>1</v>
      </c>
      <c r="J984" s="258">
        <f t="shared" si="30"/>
        <v>0.77626037756208943</v>
      </c>
      <c r="K984" s="258">
        <f t="shared" si="31"/>
        <v>0.88518888199634327</v>
      </c>
    </row>
    <row r="985" spans="1:11">
      <c r="A985" s="1">
        <v>984</v>
      </c>
      <c r="B985">
        <v>65916.624083999995</v>
      </c>
      <c r="C985" s="255">
        <v>212</v>
      </c>
      <c r="D985" s="256">
        <v>645.32811900000013</v>
      </c>
      <c r="E985" s="256">
        <v>0</v>
      </c>
      <c r="F985" s="1">
        <v>983044</v>
      </c>
      <c r="G985" s="256">
        <v>0</v>
      </c>
      <c r="H985" s="256">
        <v>209.55150800000001</v>
      </c>
      <c r="I985" s="257">
        <v>1</v>
      </c>
      <c r="J985" s="258">
        <f t="shared" si="30"/>
        <v>0.7384473233824087</v>
      </c>
      <c r="K985" s="258">
        <f t="shared" si="31"/>
        <v>0.86252496577941495</v>
      </c>
    </row>
    <row r="986" spans="1:11">
      <c r="A986" s="1">
        <v>985</v>
      </c>
      <c r="B986">
        <v>65088.181884999998</v>
      </c>
      <c r="C986" s="255">
        <v>190</v>
      </c>
      <c r="D986" s="256">
        <v>609.94945399999995</v>
      </c>
      <c r="E986" s="256">
        <v>0</v>
      </c>
      <c r="F986" s="1">
        <v>1030139</v>
      </c>
      <c r="G986" s="256">
        <v>0</v>
      </c>
      <c r="H986" s="256">
        <v>22.052935000000002</v>
      </c>
      <c r="I986" s="257">
        <v>1</v>
      </c>
      <c r="J986" s="258">
        <f t="shared" si="30"/>
        <v>0.6979636071070715</v>
      </c>
      <c r="K986" s="258">
        <f t="shared" si="31"/>
        <v>0.83700726792278035</v>
      </c>
    </row>
    <row r="987" spans="1:11">
      <c r="A987" s="1">
        <v>986</v>
      </c>
      <c r="B987">
        <v>61102.638122999997</v>
      </c>
      <c r="C987" s="255">
        <v>186</v>
      </c>
      <c r="D987" s="256">
        <v>608.58162700000003</v>
      </c>
      <c r="E987" s="256">
        <v>0</v>
      </c>
      <c r="F987" s="1">
        <v>832054</v>
      </c>
      <c r="G987" s="256">
        <v>0</v>
      </c>
      <c r="H987" s="256">
        <v>22.051501999999999</v>
      </c>
      <c r="I987" s="257">
        <v>1</v>
      </c>
      <c r="J987" s="258">
        <f t="shared" si="30"/>
        <v>0.69639840615384896</v>
      </c>
      <c r="K987" s="258">
        <f t="shared" si="31"/>
        <v>0.8359933002790283</v>
      </c>
    </row>
    <row r="988" spans="1:11">
      <c r="A988" s="1">
        <v>987</v>
      </c>
      <c r="B988">
        <v>59604.420166999997</v>
      </c>
      <c r="C988" s="255">
        <v>174</v>
      </c>
      <c r="D988" s="256">
        <v>594.96160699999996</v>
      </c>
      <c r="E988" s="256">
        <v>0</v>
      </c>
      <c r="F988" s="1">
        <v>662345</v>
      </c>
      <c r="G988" s="256">
        <v>0</v>
      </c>
      <c r="H988" s="256">
        <v>22.350162999999998</v>
      </c>
      <c r="I988" s="257">
        <v>1</v>
      </c>
      <c r="J988" s="258">
        <f t="shared" si="30"/>
        <v>0.68081305194830111</v>
      </c>
      <c r="K988" s="258">
        <f t="shared" si="31"/>
        <v>0.82578128671369289</v>
      </c>
    </row>
    <row r="989" spans="1:11">
      <c r="A989" s="1">
        <v>988</v>
      </c>
      <c r="B989">
        <v>59557.895477999999</v>
      </c>
      <c r="C989" s="255">
        <v>172</v>
      </c>
      <c r="D989" s="256">
        <v>580.18032700000003</v>
      </c>
      <c r="E989" s="256">
        <v>0</v>
      </c>
      <c r="F989" s="1">
        <v>517743</v>
      </c>
      <c r="G989" s="256">
        <v>69.923615999999996</v>
      </c>
      <c r="H989" s="256">
        <v>22.56251</v>
      </c>
      <c r="I989" s="257">
        <v>1</v>
      </c>
      <c r="J989" s="258">
        <f t="shared" si="30"/>
        <v>0.66389887088165234</v>
      </c>
      <c r="K989" s="258">
        <f t="shared" si="31"/>
        <v>0.81445555903654643</v>
      </c>
    </row>
    <row r="990" spans="1:11">
      <c r="A990" s="1">
        <v>989</v>
      </c>
      <c r="B990">
        <v>60140.482451000003</v>
      </c>
      <c r="C990" s="255">
        <v>170</v>
      </c>
      <c r="D990" s="256">
        <v>567.95133200000021</v>
      </c>
      <c r="E990" s="256">
        <v>0</v>
      </c>
      <c r="F990" s="1">
        <v>591670</v>
      </c>
      <c r="G990" s="256">
        <v>188.25156000000001</v>
      </c>
      <c r="H990" s="256">
        <v>22.492341</v>
      </c>
      <c r="I990" s="257">
        <v>1</v>
      </c>
      <c r="J990" s="258">
        <f t="shared" si="30"/>
        <v>0.64990526304165874</v>
      </c>
      <c r="K990" s="258">
        <f t="shared" si="31"/>
        <v>0.80488817585551797</v>
      </c>
    </row>
    <row r="991" spans="1:11">
      <c r="A991" s="1">
        <v>990</v>
      </c>
      <c r="B991">
        <v>59936.935058000003</v>
      </c>
      <c r="C991" s="255">
        <v>173</v>
      </c>
      <c r="D991" s="256">
        <v>595.38817000000006</v>
      </c>
      <c r="E991" s="256">
        <v>0</v>
      </c>
      <c r="F991" s="1">
        <v>966698</v>
      </c>
      <c r="G991" s="256">
        <v>245.48244</v>
      </c>
      <c r="H991" s="256">
        <v>11.716976000000001</v>
      </c>
      <c r="I991" s="257">
        <v>1</v>
      </c>
      <c r="J991" s="258">
        <f t="shared" si="30"/>
        <v>0.68130116690305031</v>
      </c>
      <c r="K991" s="258">
        <f t="shared" si="31"/>
        <v>0.82610433508791847</v>
      </c>
    </row>
    <row r="992" spans="1:11">
      <c r="A992" s="1">
        <v>991</v>
      </c>
      <c r="B992">
        <v>60771.842224</v>
      </c>
      <c r="C992" s="255">
        <v>171</v>
      </c>
      <c r="D992" s="256">
        <v>631.32409200000006</v>
      </c>
      <c r="E992" s="256">
        <v>5.5066999999999998E-2</v>
      </c>
      <c r="F992" s="1">
        <v>1003701</v>
      </c>
      <c r="G992" s="256">
        <v>247.92129600000001</v>
      </c>
      <c r="H992" s="256">
        <v>22.100840999999999</v>
      </c>
      <c r="I992" s="257">
        <v>1</v>
      </c>
      <c r="J992" s="258">
        <f t="shared" si="30"/>
        <v>0.7224225509445521</v>
      </c>
      <c r="K992" s="258">
        <f t="shared" si="31"/>
        <v>0.85258459179676105</v>
      </c>
    </row>
    <row r="993" spans="1:11">
      <c r="A993" s="1">
        <v>992</v>
      </c>
      <c r="B993">
        <v>61473.359375</v>
      </c>
      <c r="C993" s="255">
        <v>181</v>
      </c>
      <c r="D993" s="256">
        <v>648.29951200000005</v>
      </c>
      <c r="E993" s="256">
        <v>7.2077929999999926</v>
      </c>
      <c r="F993" s="1">
        <v>908760</v>
      </c>
      <c r="G993" s="256">
        <v>218.630832</v>
      </c>
      <c r="H993" s="256">
        <v>22.229657</v>
      </c>
      <c r="I993" s="257">
        <v>1</v>
      </c>
      <c r="J993" s="258">
        <f t="shared" si="30"/>
        <v>0.74184748082629526</v>
      </c>
      <c r="K993" s="258">
        <f t="shared" si="31"/>
        <v>0.86460786496763109</v>
      </c>
    </row>
    <row r="994" spans="1:11">
      <c r="A994" s="1">
        <v>993</v>
      </c>
      <c r="B994">
        <v>60839.503539999998</v>
      </c>
      <c r="C994" s="255">
        <v>179</v>
      </c>
      <c r="D994" s="256">
        <v>629.99309600000004</v>
      </c>
      <c r="E994" s="256">
        <v>149.86499000000001</v>
      </c>
      <c r="F994" s="1">
        <v>933043</v>
      </c>
      <c r="G994" s="256">
        <v>122.157</v>
      </c>
      <c r="H994" s="256">
        <v>77.374759999999995</v>
      </c>
      <c r="I994" s="257">
        <v>1</v>
      </c>
      <c r="J994" s="258">
        <f t="shared" si="30"/>
        <v>0.72089949561084721</v>
      </c>
      <c r="K994" s="258">
        <f t="shared" si="31"/>
        <v>0.85162904903714398</v>
      </c>
    </row>
    <row r="995" spans="1:11">
      <c r="A995" s="1">
        <v>994</v>
      </c>
      <c r="B995">
        <v>62567.116455000003</v>
      </c>
      <c r="C995" s="255">
        <v>164</v>
      </c>
      <c r="D995" s="256">
        <v>637.91808600000002</v>
      </c>
      <c r="E995" s="256">
        <v>431.91620000000012</v>
      </c>
      <c r="F995" s="1">
        <v>844841</v>
      </c>
      <c r="G995" s="256">
        <v>23.898167999999998</v>
      </c>
      <c r="H995" s="256">
        <v>242.66095000000001</v>
      </c>
      <c r="I995" s="257">
        <v>1</v>
      </c>
      <c r="J995" s="258">
        <f t="shared" si="30"/>
        <v>0.7299680414885642</v>
      </c>
      <c r="K995" s="258">
        <f t="shared" si="31"/>
        <v>0.85729079300557931</v>
      </c>
    </row>
    <row r="996" spans="1:11">
      <c r="A996" s="1">
        <v>995</v>
      </c>
      <c r="B996">
        <v>63229.673188000001</v>
      </c>
      <c r="C996" s="255">
        <v>147</v>
      </c>
      <c r="D996" s="256">
        <v>609.48457300000007</v>
      </c>
      <c r="E996" s="256">
        <v>703.14450899999974</v>
      </c>
      <c r="F996" s="1">
        <v>845831</v>
      </c>
      <c r="G996" s="256">
        <v>0</v>
      </c>
      <c r="H996" s="256">
        <v>233.44597899999999</v>
      </c>
      <c r="I996" s="257">
        <v>1</v>
      </c>
      <c r="J996" s="258">
        <f t="shared" si="30"/>
        <v>0.6974316449624911</v>
      </c>
      <c r="K996" s="258">
        <f t="shared" si="31"/>
        <v>0.83666288742560491</v>
      </c>
    </row>
    <row r="997" spans="1:11">
      <c r="A997" s="1">
        <v>996</v>
      </c>
      <c r="B997">
        <v>63535.563446</v>
      </c>
      <c r="C997" s="255">
        <v>142</v>
      </c>
      <c r="D997" s="256">
        <v>570.36134199999992</v>
      </c>
      <c r="E997" s="256">
        <v>872.81210699999906</v>
      </c>
      <c r="F997" s="1">
        <v>855176</v>
      </c>
      <c r="G997" s="256">
        <v>0</v>
      </c>
      <c r="H997" s="256">
        <v>127.24852799999999</v>
      </c>
      <c r="I997" s="257">
        <v>1</v>
      </c>
      <c r="J997" s="258">
        <f t="shared" si="30"/>
        <v>0.65266303134808612</v>
      </c>
      <c r="K997" s="258">
        <f t="shared" si="31"/>
        <v>0.80678805611332005</v>
      </c>
    </row>
    <row r="998" spans="1:11">
      <c r="A998" s="1">
        <v>997</v>
      </c>
      <c r="B998">
        <v>61044.140075000003</v>
      </c>
      <c r="C998" s="255">
        <v>135</v>
      </c>
      <c r="D998" s="256">
        <v>523.57736000000011</v>
      </c>
      <c r="E998" s="256">
        <v>933.47727400000031</v>
      </c>
      <c r="F998" s="1">
        <v>840651</v>
      </c>
      <c r="G998" s="256">
        <v>0</v>
      </c>
      <c r="H998" s="256">
        <v>31.079951000000001</v>
      </c>
      <c r="I998" s="257">
        <v>1</v>
      </c>
      <c r="J998" s="258">
        <f t="shared" si="30"/>
        <v>0.59912823987083663</v>
      </c>
      <c r="K998" s="258">
        <f t="shared" si="31"/>
        <v>0.76858557963606899</v>
      </c>
    </row>
    <row r="999" spans="1:11">
      <c r="A999" s="1">
        <v>998</v>
      </c>
      <c r="B999">
        <v>58976.790314000013</v>
      </c>
      <c r="C999" s="255">
        <v>121</v>
      </c>
      <c r="D999" s="256">
        <v>526.23839599999997</v>
      </c>
      <c r="E999" s="256">
        <v>926.52911399999971</v>
      </c>
      <c r="F999" s="1">
        <v>856185</v>
      </c>
      <c r="G999" s="256">
        <v>0</v>
      </c>
      <c r="H999" s="256">
        <v>174.35563999999999</v>
      </c>
      <c r="I999" s="257">
        <v>1</v>
      </c>
      <c r="J999" s="258">
        <f t="shared" si="30"/>
        <v>0.60217325658988052</v>
      </c>
      <c r="K999" s="258">
        <f t="shared" si="31"/>
        <v>0.77083574802803323</v>
      </c>
    </row>
    <row r="1000" spans="1:11">
      <c r="A1000" s="1">
        <v>999</v>
      </c>
      <c r="B1000">
        <v>59628.483064</v>
      </c>
      <c r="C1000" s="255">
        <v>119</v>
      </c>
      <c r="D1000" s="256">
        <v>550.89952500000015</v>
      </c>
      <c r="E1000" s="256">
        <v>829.74042300000076</v>
      </c>
      <c r="F1000" s="1">
        <v>852889</v>
      </c>
      <c r="G1000" s="256">
        <v>0</v>
      </c>
      <c r="H1000" s="256">
        <v>191.011225</v>
      </c>
      <c r="I1000" s="257">
        <v>1</v>
      </c>
      <c r="J1000" s="258">
        <f t="shared" si="30"/>
        <v>0.63039292371031852</v>
      </c>
      <c r="K1000" s="258">
        <f t="shared" si="31"/>
        <v>0.79123908422111977</v>
      </c>
    </row>
    <row r="1001" spans="1:11">
      <c r="A1001" s="1">
        <v>1000</v>
      </c>
      <c r="B1001">
        <v>58565.790739999997</v>
      </c>
      <c r="C1001" s="255">
        <v>119</v>
      </c>
      <c r="D1001" s="256">
        <v>581.1142759999999</v>
      </c>
      <c r="E1001" s="256">
        <v>651.75006900000108</v>
      </c>
      <c r="F1001" s="1">
        <v>847818</v>
      </c>
      <c r="G1001" s="256">
        <v>68.706288000000001</v>
      </c>
      <c r="H1001" s="256">
        <v>43.722413000000003</v>
      </c>
      <c r="I1001" s="257">
        <v>1</v>
      </c>
      <c r="J1001" s="258">
        <f t="shared" si="30"/>
        <v>0.6649675863442519</v>
      </c>
      <c r="K1001" s="258">
        <f t="shared" si="31"/>
        <v>0.81517881575639695</v>
      </c>
    </row>
    <row r="1002" spans="1:11">
      <c r="A1002" s="1">
        <v>1001</v>
      </c>
      <c r="B1002">
        <v>58370.816162000003</v>
      </c>
      <c r="C1002" s="255">
        <v>130</v>
      </c>
      <c r="D1002" s="256">
        <v>574.89622200000008</v>
      </c>
      <c r="E1002" s="256">
        <v>369.49069199999951</v>
      </c>
      <c r="F1002" s="1">
        <v>826469</v>
      </c>
      <c r="G1002" s="256">
        <v>182.87438399999999</v>
      </c>
      <c r="H1002" s="256">
        <v>15.751194</v>
      </c>
      <c r="I1002" s="257">
        <v>1</v>
      </c>
      <c r="J1002" s="258">
        <f t="shared" si="30"/>
        <v>0.65785228298498954</v>
      </c>
      <c r="K1002" s="258">
        <f t="shared" si="31"/>
        <v>0.81034378475889746</v>
      </c>
    </row>
    <row r="1003" spans="1:11">
      <c r="A1003" s="1">
        <v>1002</v>
      </c>
      <c r="B1003">
        <v>58214.781951999998</v>
      </c>
      <c r="C1003" s="255">
        <v>160</v>
      </c>
      <c r="D1003" s="256">
        <v>588.18509000000006</v>
      </c>
      <c r="E1003" s="256">
        <v>69.784233000000015</v>
      </c>
      <c r="F1003" s="1">
        <v>814169</v>
      </c>
      <c r="G1003" s="256">
        <v>247.634184</v>
      </c>
      <c r="H1003" s="256">
        <v>22.136406000000001</v>
      </c>
      <c r="I1003" s="257">
        <v>1</v>
      </c>
      <c r="J1003" s="258">
        <f t="shared" si="30"/>
        <v>0.67305870080014463</v>
      </c>
      <c r="K1003" s="258">
        <f t="shared" si="31"/>
        <v>0.82062087019961194</v>
      </c>
    </row>
    <row r="1004" spans="1:11">
      <c r="A1004" s="1">
        <v>1003</v>
      </c>
      <c r="B1004">
        <v>59790.566039999998</v>
      </c>
      <c r="C1004" s="255">
        <v>197</v>
      </c>
      <c r="D1004" s="256">
        <v>570.62859199999991</v>
      </c>
      <c r="E1004" s="256">
        <v>0.14831799999999989</v>
      </c>
      <c r="F1004" s="1">
        <v>824182</v>
      </c>
      <c r="G1004" s="256">
        <v>249.87144000000001</v>
      </c>
      <c r="H1004" s="256">
        <v>232.55913200000001</v>
      </c>
      <c r="I1004" s="257">
        <v>1</v>
      </c>
      <c r="J1004" s="258">
        <f t="shared" si="30"/>
        <v>0.65296884484259143</v>
      </c>
      <c r="K1004" s="258">
        <f t="shared" si="31"/>
        <v>0.80699829825130964</v>
      </c>
    </row>
    <row r="1005" spans="1:11">
      <c r="A1005" s="1">
        <v>1004</v>
      </c>
      <c r="B1005">
        <v>60564.510132000003</v>
      </c>
      <c r="C1005" s="255">
        <v>198</v>
      </c>
      <c r="D1005" s="256">
        <v>535.61205599999994</v>
      </c>
      <c r="E1005" s="256">
        <v>0</v>
      </c>
      <c r="F1005" s="1">
        <v>851319</v>
      </c>
      <c r="G1005" s="256">
        <v>246.71959200000001</v>
      </c>
      <c r="H1005" s="256">
        <v>242.19323600000001</v>
      </c>
      <c r="I1005" s="257">
        <v>1</v>
      </c>
      <c r="J1005" s="258">
        <f t="shared" si="30"/>
        <v>0.6128995118598709</v>
      </c>
      <c r="K1005" s="258">
        <f t="shared" si="31"/>
        <v>0.77868582689403565</v>
      </c>
    </row>
    <row r="1006" spans="1:11">
      <c r="A1006" s="1">
        <v>1005</v>
      </c>
      <c r="B1006">
        <v>60267.736937999987</v>
      </c>
      <c r="C1006" s="255">
        <v>203</v>
      </c>
      <c r="D1006" s="256">
        <v>545.48986900000011</v>
      </c>
      <c r="E1006" s="256">
        <v>0</v>
      </c>
      <c r="F1006" s="1">
        <v>867878</v>
      </c>
      <c r="G1006" s="256">
        <v>199.47849600000001</v>
      </c>
      <c r="H1006" s="256">
        <v>93.668953000000002</v>
      </c>
      <c r="I1006" s="257">
        <v>1</v>
      </c>
      <c r="J1006" s="258">
        <f t="shared" si="30"/>
        <v>0.62420266812404435</v>
      </c>
      <c r="K1006" s="258">
        <f t="shared" si="31"/>
        <v>0.78683177253963799</v>
      </c>
    </row>
    <row r="1007" spans="1:11">
      <c r="A1007" s="1">
        <v>1006</v>
      </c>
      <c r="B1007">
        <v>60131.573547</v>
      </c>
      <c r="C1007" s="255">
        <v>199</v>
      </c>
      <c r="D1007" s="256">
        <v>520.63721799999996</v>
      </c>
      <c r="E1007" s="256">
        <v>0</v>
      </c>
      <c r="F1007" s="1">
        <v>916885</v>
      </c>
      <c r="G1007" s="256">
        <v>93.391872000000006</v>
      </c>
      <c r="H1007" s="256">
        <v>39.653283000000002</v>
      </c>
      <c r="I1007" s="257">
        <v>1</v>
      </c>
      <c r="J1007" s="258">
        <f t="shared" si="30"/>
        <v>0.59576384286667583</v>
      </c>
      <c r="K1007" s="258">
        <f t="shared" si="31"/>
        <v>0.76608812974261042</v>
      </c>
    </row>
    <row r="1008" spans="1:11">
      <c r="A1008" s="1">
        <v>1007</v>
      </c>
      <c r="B1008">
        <v>60049.680665</v>
      </c>
      <c r="C1008" s="255">
        <v>192</v>
      </c>
      <c r="D1008" s="256">
        <v>504.04542899999979</v>
      </c>
      <c r="E1008" s="256">
        <v>0</v>
      </c>
      <c r="F1008" s="1">
        <v>986970</v>
      </c>
      <c r="G1008" s="256">
        <v>9.2515920000000005</v>
      </c>
      <c r="H1008" s="256">
        <v>27.006301000000001</v>
      </c>
      <c r="I1008" s="257">
        <v>1</v>
      </c>
      <c r="J1008" s="258">
        <f t="shared" si="30"/>
        <v>0.57677790096139869</v>
      </c>
      <c r="K1008" s="258">
        <f t="shared" si="31"/>
        <v>0.75176872727277833</v>
      </c>
    </row>
    <row r="1009" spans="1:11">
      <c r="A1009" s="1">
        <v>1008</v>
      </c>
      <c r="B1009">
        <v>61312.751099000001</v>
      </c>
      <c r="C1009" s="255">
        <v>181</v>
      </c>
      <c r="D1009" s="256">
        <v>517.34105</v>
      </c>
      <c r="E1009" s="256">
        <v>0</v>
      </c>
      <c r="F1009" s="1">
        <v>1017745</v>
      </c>
      <c r="G1009" s="256">
        <v>0</v>
      </c>
      <c r="H1009" s="256">
        <v>209.36117200000001</v>
      </c>
      <c r="I1009" s="257">
        <v>1</v>
      </c>
      <c r="J1009" s="258">
        <f t="shared" si="30"/>
        <v>0.59199204621725898</v>
      </c>
      <c r="K1009" s="258">
        <f t="shared" si="31"/>
        <v>0.76327409131152757</v>
      </c>
    </row>
    <row r="1010" spans="1:11">
      <c r="A1010" s="1">
        <v>1009</v>
      </c>
      <c r="B1010">
        <v>60978.428590000003</v>
      </c>
      <c r="C1010" s="255">
        <v>175</v>
      </c>
      <c r="D1010" s="256">
        <v>490.10026700000009</v>
      </c>
      <c r="E1010" s="256">
        <v>0</v>
      </c>
      <c r="F1010" s="1">
        <v>999924</v>
      </c>
      <c r="G1010" s="256">
        <v>0</v>
      </c>
      <c r="H1010" s="256">
        <v>39.187578000000002</v>
      </c>
      <c r="I1010" s="257">
        <v>1</v>
      </c>
      <c r="J1010" s="258">
        <f t="shared" si="30"/>
        <v>0.56082048759315539</v>
      </c>
      <c r="K1010" s="258">
        <f t="shared" si="31"/>
        <v>0.73942850532994542</v>
      </c>
    </row>
    <row r="1011" spans="1:11">
      <c r="A1011" s="1">
        <v>1010</v>
      </c>
      <c r="B1011">
        <v>57620.563476000003</v>
      </c>
      <c r="C1011" s="255">
        <v>159</v>
      </c>
      <c r="D1011" s="256">
        <v>493.17890499999999</v>
      </c>
      <c r="E1011" s="256">
        <v>0</v>
      </c>
      <c r="F1011" s="1">
        <v>858188</v>
      </c>
      <c r="G1011" s="256">
        <v>0</v>
      </c>
      <c r="H1011" s="256">
        <v>22.783228999999999</v>
      </c>
      <c r="I1011" s="257">
        <v>1</v>
      </c>
      <c r="J1011" s="258">
        <f t="shared" si="30"/>
        <v>0.56434336521746564</v>
      </c>
      <c r="K1011" s="258">
        <f t="shared" si="31"/>
        <v>0.7421773275240211</v>
      </c>
    </row>
    <row r="1012" spans="1:11">
      <c r="A1012" s="1">
        <v>1011</v>
      </c>
      <c r="B1012">
        <v>56865.604859000006</v>
      </c>
      <c r="C1012" s="255">
        <v>153</v>
      </c>
      <c r="D1012" s="256">
        <v>473.139005</v>
      </c>
      <c r="E1012" s="256">
        <v>0</v>
      </c>
      <c r="F1012" s="1">
        <v>684649</v>
      </c>
      <c r="G1012" s="256">
        <v>0</v>
      </c>
      <c r="H1012" s="256">
        <v>22.747478999999998</v>
      </c>
      <c r="I1012" s="257">
        <v>1</v>
      </c>
      <c r="J1012" s="258">
        <f t="shared" si="30"/>
        <v>0.54141175867476188</v>
      </c>
      <c r="K1012" s="258">
        <f t="shared" si="31"/>
        <v>0.72402888078378624</v>
      </c>
    </row>
    <row r="1013" spans="1:11">
      <c r="A1013" s="1">
        <v>1012</v>
      </c>
      <c r="B1013">
        <v>55830.046326000003</v>
      </c>
      <c r="C1013" s="255">
        <v>153</v>
      </c>
      <c r="D1013" s="256">
        <v>473.69801699999999</v>
      </c>
      <c r="E1013" s="256">
        <v>0</v>
      </c>
      <c r="F1013" s="1">
        <v>541598</v>
      </c>
      <c r="G1013" s="256">
        <v>0</v>
      </c>
      <c r="H1013" s="256">
        <v>22.756205999999999</v>
      </c>
      <c r="I1013" s="257">
        <v>1</v>
      </c>
      <c r="J1013" s="258">
        <f t="shared" si="30"/>
        <v>0.54205143468295802</v>
      </c>
      <c r="K1013" s="258">
        <f t="shared" si="31"/>
        <v>0.72454342737487776</v>
      </c>
    </row>
    <row r="1014" spans="1:11">
      <c r="A1014" s="1">
        <v>1013</v>
      </c>
      <c r="B1014">
        <v>55165.166381000003</v>
      </c>
      <c r="C1014" s="255">
        <v>151</v>
      </c>
      <c r="D1014" s="256">
        <v>432.997794</v>
      </c>
      <c r="E1014" s="256">
        <v>0</v>
      </c>
      <c r="F1014" s="1">
        <v>599417</v>
      </c>
      <c r="G1014" s="256">
        <v>117.29793600000001</v>
      </c>
      <c r="H1014" s="256">
        <v>22.602969000000002</v>
      </c>
      <c r="I1014" s="257">
        <v>1</v>
      </c>
      <c r="J1014" s="258">
        <f t="shared" si="30"/>
        <v>0.49547827313842419</v>
      </c>
      <c r="K1014" s="258">
        <f t="shared" si="31"/>
        <v>0.68577069020877712</v>
      </c>
    </row>
    <row r="1015" spans="1:11">
      <c r="A1015" s="1">
        <v>1014</v>
      </c>
      <c r="B1015">
        <v>55771.343994000003</v>
      </c>
      <c r="C1015" s="255">
        <v>157</v>
      </c>
      <c r="D1015" s="256">
        <v>386.218301</v>
      </c>
      <c r="E1015" s="256">
        <v>0</v>
      </c>
      <c r="F1015" s="1">
        <v>987304</v>
      </c>
      <c r="G1015" s="256">
        <v>210.68879999999999</v>
      </c>
      <c r="H1015" s="256">
        <v>11.940306</v>
      </c>
      <c r="I1015" s="257">
        <v>1</v>
      </c>
      <c r="J1015" s="258">
        <f t="shared" si="30"/>
        <v>0.44194861841244426</v>
      </c>
      <c r="K1015" s="258">
        <f t="shared" si="31"/>
        <v>0.63766648216180322</v>
      </c>
    </row>
    <row r="1016" spans="1:11">
      <c r="A1016" s="1">
        <v>1015</v>
      </c>
      <c r="B1016">
        <v>56294.765745999997</v>
      </c>
      <c r="C1016" s="255">
        <v>158</v>
      </c>
      <c r="D1016" s="256">
        <v>374.96564799999999</v>
      </c>
      <c r="E1016" s="256">
        <v>0.116887</v>
      </c>
      <c r="F1016" s="1">
        <v>998729</v>
      </c>
      <c r="G1016" s="256">
        <v>247.24207200000001</v>
      </c>
      <c r="H1016" s="256">
        <v>22.192936</v>
      </c>
      <c r="I1016" s="257">
        <v>1</v>
      </c>
      <c r="J1016" s="258">
        <f t="shared" si="30"/>
        <v>0.42907223623700547</v>
      </c>
      <c r="K1016" s="258">
        <f t="shared" si="31"/>
        <v>0.62547909613831709</v>
      </c>
    </row>
    <row r="1017" spans="1:11">
      <c r="A1017" s="1">
        <v>1016</v>
      </c>
      <c r="B1017">
        <v>56067.042907000003</v>
      </c>
      <c r="C1017" s="255">
        <v>163</v>
      </c>
      <c r="D1017" s="256">
        <v>357.82078799999999</v>
      </c>
      <c r="E1017" s="256">
        <v>15.08115099999999</v>
      </c>
      <c r="F1017" s="1">
        <v>900982</v>
      </c>
      <c r="G1017" s="256">
        <v>221.97672</v>
      </c>
      <c r="H1017" s="256">
        <v>22.652315999999999</v>
      </c>
      <c r="I1017" s="257">
        <v>1</v>
      </c>
      <c r="J1017" s="258">
        <f t="shared" si="30"/>
        <v>0.4094534165947048</v>
      </c>
      <c r="K1017" s="258">
        <f t="shared" si="31"/>
        <v>0.6064185324400847</v>
      </c>
    </row>
    <row r="1018" spans="1:11">
      <c r="A1018" s="1">
        <v>1017</v>
      </c>
      <c r="B1018">
        <v>56238.344361000003</v>
      </c>
      <c r="C1018" s="255">
        <v>160</v>
      </c>
      <c r="D1018" s="256">
        <v>340.02249500000011</v>
      </c>
      <c r="E1018" s="256">
        <v>270.57004300000023</v>
      </c>
      <c r="F1018" s="1">
        <v>890452</v>
      </c>
      <c r="G1018" s="256">
        <v>186.54182399999999</v>
      </c>
      <c r="H1018" s="256">
        <v>80.770938999999998</v>
      </c>
      <c r="I1018" s="257">
        <v>1</v>
      </c>
      <c r="J1018" s="258">
        <f t="shared" si="30"/>
        <v>0.38908687523433094</v>
      </c>
      <c r="K1018" s="258">
        <f t="shared" si="31"/>
        <v>0.5859761676105889</v>
      </c>
    </row>
    <row r="1019" spans="1:11">
      <c r="A1019" s="1">
        <v>1018</v>
      </c>
      <c r="B1019">
        <v>55936.024840999999</v>
      </c>
      <c r="C1019" s="255">
        <v>143</v>
      </c>
      <c r="D1019" s="256">
        <v>344.972375</v>
      </c>
      <c r="E1019" s="256">
        <v>710.87078000000065</v>
      </c>
      <c r="F1019" s="1">
        <v>842146</v>
      </c>
      <c r="G1019" s="256">
        <v>92.646792000000005</v>
      </c>
      <c r="H1019" s="256">
        <v>205.037385</v>
      </c>
      <c r="I1019" s="257">
        <v>1</v>
      </c>
      <c r="J1019" s="258">
        <f t="shared" si="30"/>
        <v>0.39475101031452575</v>
      </c>
      <c r="K1019" s="258">
        <f t="shared" si="31"/>
        <v>0.5917303026190931</v>
      </c>
    </row>
    <row r="1020" spans="1:11">
      <c r="A1020" s="1">
        <v>1019</v>
      </c>
      <c r="B1020">
        <v>56139.647034000001</v>
      </c>
      <c r="C1020" s="255">
        <v>123</v>
      </c>
      <c r="D1020" s="256">
        <v>348.49430999999998</v>
      </c>
      <c r="E1020" s="256">
        <v>977.68791300000009</v>
      </c>
      <c r="F1020" s="1">
        <v>841657</v>
      </c>
      <c r="G1020" s="256">
        <v>8.8945919999999994</v>
      </c>
      <c r="H1020" s="256">
        <v>336.14446199999998</v>
      </c>
      <c r="I1020" s="257">
        <v>1</v>
      </c>
      <c r="J1020" s="258">
        <f t="shared" si="30"/>
        <v>0.39878115156717558</v>
      </c>
      <c r="K1020" s="258">
        <f t="shared" si="31"/>
        <v>0.59579186650403504</v>
      </c>
    </row>
    <row r="1021" spans="1:11">
      <c r="A1021" s="1">
        <v>1020</v>
      </c>
      <c r="B1021">
        <v>56088.482452999997</v>
      </c>
      <c r="C1021" s="255">
        <v>109</v>
      </c>
      <c r="D1021" s="256">
        <v>338.33676400000002</v>
      </c>
      <c r="E1021" s="256">
        <v>1118.3932460000001</v>
      </c>
      <c r="F1021" s="1">
        <v>849493</v>
      </c>
      <c r="G1021" s="256">
        <v>0</v>
      </c>
      <c r="H1021" s="256">
        <v>273.25687699999997</v>
      </c>
      <c r="I1021" s="257">
        <v>1</v>
      </c>
      <c r="J1021" s="258">
        <f t="shared" si="30"/>
        <v>0.38715789754338237</v>
      </c>
      <c r="K1021" s="258">
        <f t="shared" si="31"/>
        <v>0.58400419474716869</v>
      </c>
    </row>
    <row r="1022" spans="1:11">
      <c r="A1022" s="1">
        <v>1021</v>
      </c>
      <c r="B1022">
        <v>55222.831115000001</v>
      </c>
      <c r="C1022" s="255">
        <v>106</v>
      </c>
      <c r="D1022" s="256">
        <v>316.55658399999999</v>
      </c>
      <c r="E1022" s="256">
        <v>1175.316727999998</v>
      </c>
      <c r="F1022" s="1">
        <v>825300</v>
      </c>
      <c r="G1022" s="256">
        <v>0</v>
      </c>
      <c r="H1022" s="256">
        <v>45.650891000000001</v>
      </c>
      <c r="I1022" s="257">
        <v>1</v>
      </c>
      <c r="J1022" s="258">
        <f t="shared" si="30"/>
        <v>0.36223489302792733</v>
      </c>
      <c r="K1022" s="258">
        <f t="shared" si="31"/>
        <v>0.55794609662840211</v>
      </c>
    </row>
    <row r="1023" spans="1:11">
      <c r="A1023" s="1">
        <v>1022</v>
      </c>
      <c r="B1023">
        <v>54673.253234999996</v>
      </c>
      <c r="C1023" s="255">
        <v>101</v>
      </c>
      <c r="D1023" s="256">
        <v>300.87224300000003</v>
      </c>
      <c r="E1023" s="256">
        <v>1147.6252189999991</v>
      </c>
      <c r="F1023" s="1">
        <v>828124</v>
      </c>
      <c r="G1023" s="256">
        <v>0</v>
      </c>
      <c r="H1023" s="256">
        <v>25.196952</v>
      </c>
      <c r="I1023" s="257">
        <v>1</v>
      </c>
      <c r="J1023" s="258">
        <f t="shared" si="30"/>
        <v>0.34428734155842916</v>
      </c>
      <c r="K1023" s="258">
        <f t="shared" si="31"/>
        <v>0.53848911122215359</v>
      </c>
    </row>
    <row r="1024" spans="1:11">
      <c r="A1024" s="1">
        <v>1023</v>
      </c>
      <c r="B1024">
        <v>54751.849181999998</v>
      </c>
      <c r="C1024" s="255">
        <v>100</v>
      </c>
      <c r="D1024" s="256">
        <v>294.87611199999998</v>
      </c>
      <c r="E1024" s="256">
        <v>1056.556661000001</v>
      </c>
      <c r="F1024" s="1">
        <v>777789</v>
      </c>
      <c r="G1024" s="256">
        <v>0</v>
      </c>
      <c r="H1024" s="256">
        <v>22.354787000000002</v>
      </c>
      <c r="I1024" s="257">
        <v>1</v>
      </c>
      <c r="J1024" s="258">
        <f t="shared" si="30"/>
        <v>0.33742598412298735</v>
      </c>
      <c r="K1024" s="258">
        <f t="shared" si="31"/>
        <v>0.53089100652567589</v>
      </c>
    </row>
    <row r="1025" spans="1:11">
      <c r="A1025" s="1">
        <v>1024</v>
      </c>
      <c r="B1025">
        <v>52866.490111999999</v>
      </c>
      <c r="C1025" s="255">
        <v>108</v>
      </c>
      <c r="D1025" s="256">
        <v>267.35562099999999</v>
      </c>
      <c r="E1025" s="256">
        <v>861.28211999999974</v>
      </c>
      <c r="F1025" s="1">
        <v>826396</v>
      </c>
      <c r="G1025" s="256">
        <v>0</v>
      </c>
      <c r="H1025" s="256">
        <v>22.213730000000002</v>
      </c>
      <c r="I1025" s="257">
        <v>1</v>
      </c>
      <c r="J1025" s="258">
        <f t="shared" si="30"/>
        <v>0.30593435634670002</v>
      </c>
      <c r="K1025" s="258">
        <f t="shared" si="31"/>
        <v>0.49482811196096327</v>
      </c>
    </row>
    <row r="1026" spans="1:11">
      <c r="A1026" s="1">
        <v>1025</v>
      </c>
      <c r="B1026">
        <v>52564.669037</v>
      </c>
      <c r="C1026" s="255">
        <v>113</v>
      </c>
      <c r="D1026" s="256">
        <v>291.31571200000002</v>
      </c>
      <c r="E1026" s="256">
        <v>540.06740899999954</v>
      </c>
      <c r="F1026" s="1">
        <v>796431</v>
      </c>
      <c r="G1026" s="256">
        <v>92.297184000000001</v>
      </c>
      <c r="H1026" s="256">
        <v>36.967714000000001</v>
      </c>
      <c r="I1026" s="257">
        <v>1</v>
      </c>
      <c r="J1026" s="258">
        <f t="shared" ref="J1026:J1089" si="32">D1026/$L$1</f>
        <v>0.33335182746878045</v>
      </c>
      <c r="K1026" s="258">
        <f t="shared" ref="K1026:K1089" si="33">J1026/(1-$K$1*(1-J1026))</f>
        <v>0.5263365374087573</v>
      </c>
    </row>
    <row r="1027" spans="1:11">
      <c r="A1027" s="1">
        <v>1026</v>
      </c>
      <c r="B1027">
        <v>54372.959563999997</v>
      </c>
      <c r="C1027" s="255">
        <v>135</v>
      </c>
      <c r="D1027" s="256">
        <v>286.930342</v>
      </c>
      <c r="E1027" s="256">
        <v>124.9471470000002</v>
      </c>
      <c r="F1027" s="1">
        <v>837579</v>
      </c>
      <c r="G1027" s="256">
        <v>195.30436800000001</v>
      </c>
      <c r="H1027" s="256">
        <v>154.20978099999999</v>
      </c>
      <c r="I1027" s="257">
        <v>1</v>
      </c>
      <c r="J1027" s="258">
        <f t="shared" si="32"/>
        <v>0.32833365974418216</v>
      </c>
      <c r="K1027" s="258">
        <f t="shared" si="33"/>
        <v>0.52068227768181763</v>
      </c>
    </row>
    <row r="1028" spans="1:11">
      <c r="A1028" s="1">
        <v>1027</v>
      </c>
      <c r="B1028">
        <v>56941.402038</v>
      </c>
      <c r="C1028" s="255">
        <v>169</v>
      </c>
      <c r="D1028" s="256">
        <v>298.56566099999998</v>
      </c>
      <c r="E1028" s="256">
        <v>0.5272330000000004</v>
      </c>
      <c r="F1028" s="1">
        <v>826049</v>
      </c>
      <c r="G1028" s="256">
        <v>248.41084799999999</v>
      </c>
      <c r="H1028" s="256">
        <v>142.56161700000001</v>
      </c>
      <c r="I1028" s="257">
        <v>1</v>
      </c>
      <c r="J1028" s="258">
        <f t="shared" si="32"/>
        <v>0.34164792564904423</v>
      </c>
      <c r="K1028" s="258">
        <f t="shared" si="33"/>
        <v>0.53557692406034052</v>
      </c>
    </row>
    <row r="1029" spans="1:11">
      <c r="A1029" s="1">
        <v>1028</v>
      </c>
      <c r="B1029">
        <v>59274.521788999999</v>
      </c>
      <c r="C1029" s="255">
        <v>191</v>
      </c>
      <c r="D1029" s="256">
        <v>290.41917099999989</v>
      </c>
      <c r="E1029" s="256">
        <v>0</v>
      </c>
      <c r="F1029" s="1">
        <v>848619</v>
      </c>
      <c r="G1029" s="256">
        <v>248.363304</v>
      </c>
      <c r="H1029" s="256">
        <v>142.551084</v>
      </c>
      <c r="I1029" s="257">
        <v>1</v>
      </c>
      <c r="J1029" s="258">
        <f t="shared" si="32"/>
        <v>0.33232591788532917</v>
      </c>
      <c r="K1029" s="258">
        <f t="shared" si="33"/>
        <v>0.52518459691124109</v>
      </c>
    </row>
    <row r="1030" spans="1:11">
      <c r="A1030" s="1">
        <v>1029</v>
      </c>
      <c r="B1030">
        <v>59320.071838999997</v>
      </c>
      <c r="C1030" s="255">
        <v>198</v>
      </c>
      <c r="D1030" s="256">
        <v>294.66935999999993</v>
      </c>
      <c r="E1030" s="256">
        <v>0</v>
      </c>
      <c r="F1030" s="1">
        <v>851531</v>
      </c>
      <c r="G1030" s="256">
        <v>233.47883999999999</v>
      </c>
      <c r="H1030" s="256">
        <v>99.626486999999997</v>
      </c>
      <c r="I1030" s="257">
        <v>1</v>
      </c>
      <c r="J1030" s="258">
        <f t="shared" si="32"/>
        <v>0.33718939833583683</v>
      </c>
      <c r="K1030" s="258">
        <f t="shared" si="33"/>
        <v>0.53062740751471449</v>
      </c>
    </row>
    <row r="1031" spans="1:11">
      <c r="A1031" s="1">
        <v>1030</v>
      </c>
      <c r="B1031">
        <v>58771.193359999997</v>
      </c>
      <c r="C1031" s="255">
        <v>196</v>
      </c>
      <c r="D1031" s="256">
        <v>293.44558899999993</v>
      </c>
      <c r="E1031" s="256">
        <v>0</v>
      </c>
      <c r="F1031" s="1">
        <v>887947</v>
      </c>
      <c r="G1031" s="256">
        <v>146.13093599999999</v>
      </c>
      <c r="H1031" s="256">
        <v>91.827313000000004</v>
      </c>
      <c r="I1031" s="257">
        <v>1</v>
      </c>
      <c r="J1031" s="258">
        <f t="shared" si="32"/>
        <v>0.33578904029660656</v>
      </c>
      <c r="K1031" s="258">
        <f t="shared" si="33"/>
        <v>0.52906494416767513</v>
      </c>
    </row>
    <row r="1032" spans="1:11">
      <c r="A1032" s="1">
        <v>1031</v>
      </c>
      <c r="B1032">
        <v>59357.869078999996</v>
      </c>
      <c r="C1032" s="255">
        <v>192</v>
      </c>
      <c r="D1032" s="256">
        <v>266.80370699999997</v>
      </c>
      <c r="E1032" s="256">
        <v>0</v>
      </c>
      <c r="F1032" s="1">
        <v>945387</v>
      </c>
      <c r="G1032" s="256">
        <v>45.316656000000002</v>
      </c>
      <c r="H1032" s="256">
        <v>164.56014999999999</v>
      </c>
      <c r="I1032" s="257">
        <v>1</v>
      </c>
      <c r="J1032" s="258">
        <f t="shared" si="32"/>
        <v>0.30530280256183034</v>
      </c>
      <c r="K1032" s="258">
        <f t="shared" si="33"/>
        <v>0.49408420409925008</v>
      </c>
    </row>
    <row r="1033" spans="1:11">
      <c r="A1033" s="1">
        <v>1032</v>
      </c>
      <c r="B1033">
        <v>60214.143432999997</v>
      </c>
      <c r="C1033" s="255">
        <v>181</v>
      </c>
      <c r="D1033" s="256">
        <v>243.02001799999999</v>
      </c>
      <c r="E1033" s="256">
        <v>0</v>
      </c>
      <c r="F1033" s="1">
        <v>973397</v>
      </c>
      <c r="G1033" s="256">
        <v>0</v>
      </c>
      <c r="H1033" s="256">
        <v>317.98237499999999</v>
      </c>
      <c r="I1033" s="257">
        <v>1</v>
      </c>
      <c r="J1033" s="258">
        <f t="shared" si="32"/>
        <v>0.27808718779918024</v>
      </c>
      <c r="K1033" s="258">
        <f t="shared" si="33"/>
        <v>0.46121259104040202</v>
      </c>
    </row>
    <row r="1034" spans="1:11">
      <c r="A1034" s="1">
        <v>1033</v>
      </c>
      <c r="B1034">
        <v>59319.437560999999</v>
      </c>
      <c r="C1034" s="255">
        <v>167</v>
      </c>
      <c r="D1034" s="256">
        <v>221.283423</v>
      </c>
      <c r="E1034" s="256">
        <v>0</v>
      </c>
      <c r="F1034" s="1">
        <v>939267</v>
      </c>
      <c r="G1034" s="256">
        <v>0</v>
      </c>
      <c r="H1034" s="256">
        <v>39.466068</v>
      </c>
      <c r="I1034" s="257">
        <v>1</v>
      </c>
      <c r="J1034" s="258">
        <f t="shared" si="32"/>
        <v>0.25321405748824544</v>
      </c>
      <c r="K1034" s="258">
        <f t="shared" si="33"/>
        <v>0.42970969544309728</v>
      </c>
    </row>
    <row r="1035" spans="1:11">
      <c r="A1035" s="1">
        <v>1034</v>
      </c>
      <c r="B1035">
        <v>57643.675476999997</v>
      </c>
      <c r="C1035" s="255">
        <v>152</v>
      </c>
      <c r="D1035" s="256">
        <v>233.34124</v>
      </c>
      <c r="E1035" s="256">
        <v>0</v>
      </c>
      <c r="F1035" s="1">
        <v>816488</v>
      </c>
      <c r="G1035" s="256">
        <v>0</v>
      </c>
      <c r="H1035" s="256">
        <v>25.421256</v>
      </c>
      <c r="I1035" s="257">
        <v>1</v>
      </c>
      <c r="J1035" s="258">
        <f t="shared" si="32"/>
        <v>0.26701178677870724</v>
      </c>
      <c r="K1035" s="258">
        <f t="shared" si="33"/>
        <v>0.44736346928522991</v>
      </c>
    </row>
    <row r="1036" spans="1:11">
      <c r="A1036" s="1">
        <v>1035</v>
      </c>
      <c r="B1036">
        <v>57021.591002000001</v>
      </c>
      <c r="C1036" s="255">
        <v>156</v>
      </c>
      <c r="D1036" s="256">
        <v>260.26997899999998</v>
      </c>
      <c r="E1036" s="256">
        <v>0</v>
      </c>
      <c r="F1036" s="1">
        <v>676311</v>
      </c>
      <c r="G1036" s="256">
        <v>0</v>
      </c>
      <c r="H1036" s="256">
        <v>25.420223</v>
      </c>
      <c r="I1036" s="257">
        <v>1</v>
      </c>
      <c r="J1036" s="258">
        <f t="shared" si="32"/>
        <v>0.29782627424816377</v>
      </c>
      <c r="K1036" s="258">
        <f t="shared" si="33"/>
        <v>0.48521361134199564</v>
      </c>
    </row>
    <row r="1037" spans="1:11">
      <c r="A1037" s="1">
        <v>1036</v>
      </c>
      <c r="B1037">
        <v>56787.990479</v>
      </c>
      <c r="C1037" s="255">
        <v>155</v>
      </c>
      <c r="D1037" s="256">
        <v>286.65478799999988</v>
      </c>
      <c r="E1037" s="256">
        <v>0</v>
      </c>
      <c r="F1037" s="1">
        <v>573187</v>
      </c>
      <c r="G1037" s="256">
        <v>0</v>
      </c>
      <c r="H1037" s="256">
        <v>25.421935999999999</v>
      </c>
      <c r="I1037" s="257">
        <v>1</v>
      </c>
      <c r="J1037" s="258">
        <f t="shared" si="32"/>
        <v>0.32801834400362101</v>
      </c>
      <c r="K1037" s="258">
        <f t="shared" si="33"/>
        <v>0.52032534000026087</v>
      </c>
    </row>
    <row r="1038" spans="1:11">
      <c r="A1038" s="1">
        <v>1037</v>
      </c>
      <c r="B1038">
        <v>56654.151793999998</v>
      </c>
      <c r="C1038" s="255">
        <v>149</v>
      </c>
      <c r="D1038" s="256">
        <v>283.61498699999999</v>
      </c>
      <c r="E1038" s="256">
        <v>0</v>
      </c>
      <c r="F1038" s="1">
        <v>630396</v>
      </c>
      <c r="G1038" s="256">
        <v>11.719008000000001</v>
      </c>
      <c r="H1038" s="256">
        <v>25.444500999999999</v>
      </c>
      <c r="I1038" s="257">
        <v>1</v>
      </c>
      <c r="J1038" s="258">
        <f t="shared" si="32"/>
        <v>0.32453990745952072</v>
      </c>
      <c r="K1038" s="258">
        <f t="shared" si="33"/>
        <v>0.51637467440827667</v>
      </c>
    </row>
    <row r="1039" spans="1:11">
      <c r="A1039" s="1">
        <v>1038</v>
      </c>
      <c r="B1039">
        <v>58606.200807000001</v>
      </c>
      <c r="C1039" s="255">
        <v>154</v>
      </c>
      <c r="D1039" s="256">
        <v>274.45653900000008</v>
      </c>
      <c r="E1039" s="256">
        <v>0</v>
      </c>
      <c r="F1039" s="1">
        <v>1037254</v>
      </c>
      <c r="G1039" s="256">
        <v>142.67702399999999</v>
      </c>
      <c r="H1039" s="256">
        <v>26.230049000000001</v>
      </c>
      <c r="I1039" s="257">
        <v>1</v>
      </c>
      <c r="J1039" s="258">
        <f t="shared" si="32"/>
        <v>0.31405991873313938</v>
      </c>
      <c r="K1039" s="258">
        <f t="shared" si="33"/>
        <v>0.50432519438482992</v>
      </c>
    </row>
    <row r="1040" spans="1:11">
      <c r="A1040" s="1">
        <v>1039</v>
      </c>
      <c r="B1040">
        <v>60955.370054999999</v>
      </c>
      <c r="C1040" s="255">
        <v>167</v>
      </c>
      <c r="D1040" s="256">
        <v>278.54240399999998</v>
      </c>
      <c r="E1040" s="256">
        <v>9.0835999999999986E-2</v>
      </c>
      <c r="F1040" s="1">
        <v>1179846</v>
      </c>
      <c r="G1040" s="256">
        <v>214.73709600000001</v>
      </c>
      <c r="H1040" s="256">
        <v>26.391290999999999</v>
      </c>
      <c r="I1040" s="257">
        <v>1</v>
      </c>
      <c r="J1040" s="258">
        <f t="shared" si="32"/>
        <v>0.31873536364886257</v>
      </c>
      <c r="K1040" s="258">
        <f t="shared" si="33"/>
        <v>0.50972828299136286</v>
      </c>
    </row>
    <row r="1041" spans="1:11">
      <c r="A1041" s="1">
        <v>1040</v>
      </c>
      <c r="B1041">
        <v>64006.145996000007</v>
      </c>
      <c r="C1041" s="255">
        <v>191</v>
      </c>
      <c r="D1041" s="256">
        <v>279.16190999999998</v>
      </c>
      <c r="E1041" s="256">
        <v>15.038574999999989</v>
      </c>
      <c r="F1041" s="1">
        <v>1144750</v>
      </c>
      <c r="G1041" s="256">
        <v>243.40595999999999</v>
      </c>
      <c r="H1041" s="256">
        <v>26.37238</v>
      </c>
      <c r="I1041" s="257">
        <v>1</v>
      </c>
      <c r="J1041" s="258">
        <f t="shared" si="32"/>
        <v>0.31944426278722376</v>
      </c>
      <c r="K1041" s="258">
        <f t="shared" si="33"/>
        <v>0.51054363137269754</v>
      </c>
    </row>
    <row r="1042" spans="1:11">
      <c r="A1042" s="1">
        <v>1041</v>
      </c>
      <c r="B1042">
        <v>67609.297422999996</v>
      </c>
      <c r="C1042" s="255">
        <v>168</v>
      </c>
      <c r="D1042" s="256">
        <v>254.865613</v>
      </c>
      <c r="E1042" s="256">
        <v>246.33783900000009</v>
      </c>
      <c r="F1042" s="1">
        <v>946165</v>
      </c>
      <c r="G1042" s="256">
        <v>227.69762399999999</v>
      </c>
      <c r="H1042" s="256">
        <v>26.099581000000001</v>
      </c>
      <c r="I1042" s="257">
        <v>1</v>
      </c>
      <c r="J1042" s="258">
        <f t="shared" si="32"/>
        <v>0.29164207199541975</v>
      </c>
      <c r="K1042" s="258">
        <f t="shared" si="33"/>
        <v>0.47778599596938137</v>
      </c>
    </row>
    <row r="1043" spans="1:11">
      <c r="A1043" s="1">
        <v>1042</v>
      </c>
      <c r="B1043">
        <v>73085.018737000006</v>
      </c>
      <c r="C1043" s="255">
        <v>140</v>
      </c>
      <c r="D1043" s="256">
        <v>252.66564199999999</v>
      </c>
      <c r="E1043" s="256">
        <v>618.47604999999999</v>
      </c>
      <c r="F1043" s="1">
        <v>854870</v>
      </c>
      <c r="G1043" s="256">
        <v>159.25123199999999</v>
      </c>
      <c r="H1043" s="256">
        <v>80.735938000000004</v>
      </c>
      <c r="I1043" s="257">
        <v>1</v>
      </c>
      <c r="J1043" s="258">
        <f t="shared" si="32"/>
        <v>0.28912465078187283</v>
      </c>
      <c r="K1043" s="258">
        <f t="shared" si="33"/>
        <v>0.47473865454045866</v>
      </c>
    </row>
    <row r="1044" spans="1:11">
      <c r="A1044" s="1">
        <v>1043</v>
      </c>
      <c r="B1044">
        <v>73868.464844000002</v>
      </c>
      <c r="C1044" s="255">
        <v>118</v>
      </c>
      <c r="D1044" s="256">
        <v>221.85333299999999</v>
      </c>
      <c r="E1044" s="256">
        <v>868.21240799999873</v>
      </c>
      <c r="F1044" s="1">
        <v>851034</v>
      </c>
      <c r="G1044" s="256">
        <v>63.774647999999999</v>
      </c>
      <c r="H1044" s="256">
        <v>136.84561199999999</v>
      </c>
      <c r="I1044" s="257">
        <v>1</v>
      </c>
      <c r="J1044" s="258">
        <f t="shared" si="32"/>
        <v>0.25386620405009219</v>
      </c>
      <c r="K1044" s="258">
        <f t="shared" si="33"/>
        <v>0.43055432861464021</v>
      </c>
    </row>
    <row r="1045" spans="1:11">
      <c r="A1045" s="1">
        <v>1044</v>
      </c>
      <c r="B1045">
        <v>73642.430052000011</v>
      </c>
      <c r="C1045" s="255">
        <v>104</v>
      </c>
      <c r="D1045" s="256">
        <v>212.990712</v>
      </c>
      <c r="E1045" s="256">
        <v>1030.3386220000009</v>
      </c>
      <c r="F1045" s="1">
        <v>819115</v>
      </c>
      <c r="G1045" s="256">
        <v>0.91845600000000005</v>
      </c>
      <c r="H1045" s="256">
        <v>114.495526</v>
      </c>
      <c r="I1045" s="257">
        <v>1</v>
      </c>
      <c r="J1045" s="258">
        <f t="shared" si="32"/>
        <v>0.24372472940655085</v>
      </c>
      <c r="K1045" s="258">
        <f t="shared" si="33"/>
        <v>0.41730213704271152</v>
      </c>
    </row>
    <row r="1046" spans="1:11">
      <c r="A1046" s="1">
        <v>1045</v>
      </c>
      <c r="B1046">
        <v>70078.07379200001</v>
      </c>
      <c r="C1046" s="255">
        <v>102</v>
      </c>
      <c r="D1046" s="256">
        <v>224.41119599999999</v>
      </c>
      <c r="E1046" s="256">
        <v>1043.1264850000009</v>
      </c>
      <c r="F1046" s="1">
        <v>826138</v>
      </c>
      <c r="G1046" s="256">
        <v>0</v>
      </c>
      <c r="H1046" s="256">
        <v>32.423569000000001</v>
      </c>
      <c r="I1046" s="257">
        <v>1</v>
      </c>
      <c r="J1046" s="258">
        <f t="shared" si="32"/>
        <v>0.25679316016794407</v>
      </c>
      <c r="K1046" s="258">
        <f t="shared" si="33"/>
        <v>0.43433257913366452</v>
      </c>
    </row>
    <row r="1047" spans="1:11">
      <c r="A1047" s="1">
        <v>1046</v>
      </c>
      <c r="B1047">
        <v>67791.368957999992</v>
      </c>
      <c r="C1047" s="255">
        <v>102</v>
      </c>
      <c r="D1047" s="256">
        <v>270.60425700000002</v>
      </c>
      <c r="E1047" s="256">
        <v>960.57535000000087</v>
      </c>
      <c r="F1047" s="1">
        <v>839383</v>
      </c>
      <c r="G1047" s="256">
        <v>0</v>
      </c>
      <c r="H1047" s="256">
        <v>31.406499</v>
      </c>
      <c r="I1047" s="257">
        <v>1</v>
      </c>
      <c r="J1047" s="258">
        <f t="shared" si="32"/>
        <v>0.30965176224954705</v>
      </c>
      <c r="K1047" s="258">
        <f t="shared" si="33"/>
        <v>0.49918996371322116</v>
      </c>
    </row>
    <row r="1048" spans="1:11">
      <c r="A1048" s="1">
        <v>1047</v>
      </c>
      <c r="B1048">
        <v>70993.419188</v>
      </c>
      <c r="C1048" s="255">
        <v>114</v>
      </c>
      <c r="D1048" s="256">
        <v>262.59402599999999</v>
      </c>
      <c r="E1048" s="256">
        <v>807.34393299999874</v>
      </c>
      <c r="F1048" s="1">
        <v>819394</v>
      </c>
      <c r="G1048" s="256">
        <v>0</v>
      </c>
      <c r="H1048" s="256">
        <v>30.061928000000002</v>
      </c>
      <c r="I1048" s="257">
        <v>1</v>
      </c>
      <c r="J1048" s="258">
        <f t="shared" si="32"/>
        <v>0.3004856753125778</v>
      </c>
      <c r="K1048" s="258">
        <f t="shared" si="33"/>
        <v>0.4883824681191124</v>
      </c>
    </row>
    <row r="1049" spans="1:11">
      <c r="A1049" s="1">
        <v>1048</v>
      </c>
      <c r="B1049">
        <v>70807.163574999999</v>
      </c>
      <c r="C1049" s="255">
        <v>117</v>
      </c>
      <c r="D1049" s="256">
        <v>233.95919000000001</v>
      </c>
      <c r="E1049" s="256">
        <v>554.51829400000008</v>
      </c>
      <c r="F1049" s="1">
        <v>831784</v>
      </c>
      <c r="G1049" s="256">
        <v>0</v>
      </c>
      <c r="H1049" s="256">
        <v>31.905576</v>
      </c>
      <c r="I1049" s="257">
        <v>1</v>
      </c>
      <c r="J1049" s="258">
        <f t="shared" si="32"/>
        <v>0.26771890539023047</v>
      </c>
      <c r="K1049" s="258">
        <f t="shared" si="33"/>
        <v>0.44825612102261314</v>
      </c>
    </row>
    <row r="1050" spans="1:11">
      <c r="A1050" s="1">
        <v>1049</v>
      </c>
      <c r="B1050">
        <v>71372.716033999997</v>
      </c>
      <c r="C1050" s="255">
        <v>122</v>
      </c>
      <c r="D1050" s="256">
        <v>260.23027300000001</v>
      </c>
      <c r="E1050" s="256">
        <v>283.68639300000001</v>
      </c>
      <c r="F1050" s="1">
        <v>808997</v>
      </c>
      <c r="G1050" s="256">
        <v>0</v>
      </c>
      <c r="H1050" s="256">
        <v>31.540455000000001</v>
      </c>
      <c r="I1050" s="257">
        <v>1</v>
      </c>
      <c r="J1050" s="258">
        <f t="shared" si="32"/>
        <v>0.29778083877346662</v>
      </c>
      <c r="K1050" s="258">
        <f t="shared" si="33"/>
        <v>0.4851593406700726</v>
      </c>
    </row>
    <row r="1051" spans="1:11">
      <c r="A1051" s="1">
        <v>1050</v>
      </c>
      <c r="B1051">
        <v>71197.386718000009</v>
      </c>
      <c r="C1051" s="255">
        <v>143</v>
      </c>
      <c r="D1051" s="256">
        <v>250.159336</v>
      </c>
      <c r="E1051" s="256">
        <v>62.834079000000052</v>
      </c>
      <c r="F1051" s="1">
        <v>781992</v>
      </c>
      <c r="G1051" s="256">
        <v>128.97427200000001</v>
      </c>
      <c r="H1051" s="256">
        <v>80.254193999999998</v>
      </c>
      <c r="I1051" s="257">
        <v>1</v>
      </c>
      <c r="J1051" s="258">
        <f t="shared" si="32"/>
        <v>0.28625669120784214</v>
      </c>
      <c r="K1051" s="258">
        <f t="shared" si="33"/>
        <v>0.47125005770996553</v>
      </c>
    </row>
    <row r="1052" spans="1:11">
      <c r="A1052" s="1">
        <v>1051</v>
      </c>
      <c r="B1052">
        <v>70466.709656000006</v>
      </c>
      <c r="C1052" s="255">
        <v>179</v>
      </c>
      <c r="D1052" s="256">
        <v>252.84776799999989</v>
      </c>
      <c r="E1052" s="256">
        <v>0.31973999999999969</v>
      </c>
      <c r="F1052" s="1">
        <v>781823</v>
      </c>
      <c r="G1052" s="256">
        <v>220.06639200000001</v>
      </c>
      <c r="H1052" s="256">
        <v>80.008486000000005</v>
      </c>
      <c r="I1052" s="257">
        <v>1</v>
      </c>
      <c r="J1052" s="258">
        <f t="shared" si="32"/>
        <v>0.28933305709992801</v>
      </c>
      <c r="K1052" s="258">
        <f t="shared" si="33"/>
        <v>0.47499145660163161</v>
      </c>
    </row>
    <row r="1053" spans="1:11">
      <c r="A1053" s="1">
        <v>1052</v>
      </c>
      <c r="B1053">
        <v>69982.466673999996</v>
      </c>
      <c r="C1053" s="255">
        <v>194</v>
      </c>
      <c r="D1053" s="256">
        <v>258.28146900000002</v>
      </c>
      <c r="E1053" s="256">
        <v>0</v>
      </c>
      <c r="F1053" s="1">
        <v>857332</v>
      </c>
      <c r="G1053" s="256">
        <v>249.73972800000001</v>
      </c>
      <c r="H1053" s="256">
        <v>76.788195000000002</v>
      </c>
      <c r="I1053" s="257">
        <v>1</v>
      </c>
      <c r="J1053" s="258">
        <f t="shared" si="32"/>
        <v>0.29555082731847693</v>
      </c>
      <c r="K1053" s="258">
        <f t="shared" si="33"/>
        <v>0.482490248220803</v>
      </c>
    </row>
    <row r="1054" spans="1:11">
      <c r="A1054" s="1">
        <v>1053</v>
      </c>
      <c r="B1054">
        <v>67324.067687999996</v>
      </c>
      <c r="C1054" s="255">
        <v>195</v>
      </c>
      <c r="D1054" s="256">
        <v>265.46239000000003</v>
      </c>
      <c r="E1054" s="256">
        <v>0</v>
      </c>
      <c r="F1054" s="1">
        <v>920701</v>
      </c>
      <c r="G1054" s="256">
        <v>245.62692000000001</v>
      </c>
      <c r="H1054" s="256">
        <v>74.594784000000004</v>
      </c>
      <c r="I1054" s="257">
        <v>1</v>
      </c>
      <c r="J1054" s="258">
        <f t="shared" si="32"/>
        <v>0.30376793693410575</v>
      </c>
      <c r="K1054" s="258">
        <f t="shared" si="33"/>
        <v>0.49227279328843565</v>
      </c>
    </row>
    <row r="1055" spans="1:11">
      <c r="A1055" s="1">
        <v>1054</v>
      </c>
      <c r="B1055">
        <v>64881.199218000002</v>
      </c>
      <c r="C1055" s="255">
        <v>192</v>
      </c>
      <c r="D1055" s="256">
        <v>244.12241800000001</v>
      </c>
      <c r="E1055" s="256">
        <v>0</v>
      </c>
      <c r="F1055" s="1">
        <v>984402</v>
      </c>
      <c r="G1055" s="256">
        <v>196.93077600000001</v>
      </c>
      <c r="H1055" s="256">
        <v>260.44684000000001</v>
      </c>
      <c r="I1055" s="257">
        <v>1</v>
      </c>
      <c r="J1055" s="258">
        <f t="shared" si="32"/>
        <v>0.27934866131215574</v>
      </c>
      <c r="K1055" s="258">
        <f t="shared" si="33"/>
        <v>0.4627722568264046</v>
      </c>
    </row>
    <row r="1056" spans="1:11">
      <c r="A1056" s="1">
        <v>1055</v>
      </c>
      <c r="B1056">
        <v>64140.372436999998</v>
      </c>
      <c r="C1056" s="255">
        <v>184</v>
      </c>
      <c r="D1056" s="256">
        <v>232.26435699999999</v>
      </c>
      <c r="E1056" s="256">
        <v>0</v>
      </c>
      <c r="F1056" s="1">
        <v>1068750</v>
      </c>
      <c r="G1056" s="256">
        <v>105.00487200000001</v>
      </c>
      <c r="H1056" s="256">
        <v>358.68812300000002</v>
      </c>
      <c r="I1056" s="257">
        <v>1</v>
      </c>
      <c r="J1056" s="258">
        <f t="shared" si="32"/>
        <v>0.26577951230385821</v>
      </c>
      <c r="K1056" s="258">
        <f t="shared" si="33"/>
        <v>0.4458050885446152</v>
      </c>
    </row>
    <row r="1057" spans="1:11">
      <c r="A1057" s="1">
        <v>1056</v>
      </c>
      <c r="B1057">
        <v>64717.769288000003</v>
      </c>
      <c r="C1057" s="255">
        <v>169</v>
      </c>
      <c r="D1057" s="256">
        <v>220.95458699999989</v>
      </c>
      <c r="E1057" s="256">
        <v>0</v>
      </c>
      <c r="F1057" s="1">
        <v>1112819</v>
      </c>
      <c r="G1057" s="256">
        <v>9.0380640000000003</v>
      </c>
      <c r="H1057" s="256">
        <v>183.91668000000001</v>
      </c>
      <c r="I1057" s="257">
        <v>1</v>
      </c>
      <c r="J1057" s="258">
        <f t="shared" si="32"/>
        <v>0.25283777129075552</v>
      </c>
      <c r="K1057" s="258">
        <f t="shared" si="33"/>
        <v>0.42922187719913468</v>
      </c>
    </row>
    <row r="1058" spans="1:11">
      <c r="A1058" s="1">
        <v>1057</v>
      </c>
      <c r="B1058">
        <v>64093.893006000013</v>
      </c>
      <c r="C1058" s="255">
        <v>157</v>
      </c>
      <c r="D1058" s="256">
        <v>211.67218500000001</v>
      </c>
      <c r="E1058" s="256">
        <v>0</v>
      </c>
      <c r="F1058" s="1">
        <v>999591</v>
      </c>
      <c r="G1058" s="256">
        <v>0</v>
      </c>
      <c r="H1058" s="256">
        <v>30.790113999999999</v>
      </c>
      <c r="I1058" s="257">
        <v>1</v>
      </c>
      <c r="J1058" s="258">
        <f t="shared" si="32"/>
        <v>0.24221594231779636</v>
      </c>
      <c r="K1058" s="258">
        <f t="shared" si="33"/>
        <v>0.41530889520975517</v>
      </c>
    </row>
    <row r="1059" spans="1:11">
      <c r="A1059" s="1">
        <v>1058</v>
      </c>
      <c r="B1059">
        <v>61096.479431</v>
      </c>
      <c r="C1059" s="255">
        <v>138</v>
      </c>
      <c r="D1059" s="256">
        <v>260.17481199999997</v>
      </c>
      <c r="E1059" s="256">
        <v>0</v>
      </c>
      <c r="F1059" s="1">
        <v>853439</v>
      </c>
      <c r="G1059" s="256">
        <v>0</v>
      </c>
      <c r="H1059" s="256">
        <v>22.430495000000001</v>
      </c>
      <c r="I1059" s="257">
        <v>1</v>
      </c>
      <c r="J1059" s="258">
        <f t="shared" si="32"/>
        <v>0.29771737489238609</v>
      </c>
      <c r="K1059" s="258">
        <f t="shared" si="33"/>
        <v>0.48508352846363356</v>
      </c>
    </row>
    <row r="1060" spans="1:11">
      <c r="A1060" s="1">
        <v>1059</v>
      </c>
      <c r="B1060">
        <v>61039.579497999999</v>
      </c>
      <c r="C1060" s="255">
        <v>134</v>
      </c>
      <c r="D1060" s="256">
        <v>264.96720399999998</v>
      </c>
      <c r="E1060" s="256">
        <v>0</v>
      </c>
      <c r="F1060" s="1">
        <v>667029</v>
      </c>
      <c r="G1060" s="256">
        <v>0</v>
      </c>
      <c r="H1060" s="256">
        <v>22.393630999999999</v>
      </c>
      <c r="I1060" s="257">
        <v>1</v>
      </c>
      <c r="J1060" s="258">
        <f t="shared" si="32"/>
        <v>0.30320129685519037</v>
      </c>
      <c r="K1060" s="258">
        <f t="shared" si="33"/>
        <v>0.49160280532051853</v>
      </c>
    </row>
    <row r="1061" spans="1:11">
      <c r="A1061" s="1">
        <v>1060</v>
      </c>
      <c r="B1061">
        <v>61333.718323000001</v>
      </c>
      <c r="C1061" s="255">
        <v>133</v>
      </c>
      <c r="D1061" s="256">
        <v>240.60845900000001</v>
      </c>
      <c r="E1061" s="256">
        <v>0</v>
      </c>
      <c r="F1061" s="1">
        <v>543134</v>
      </c>
      <c r="G1061" s="256">
        <v>0</v>
      </c>
      <c r="H1061" s="256">
        <v>22.383593000000001</v>
      </c>
      <c r="I1061" s="257">
        <v>1</v>
      </c>
      <c r="J1061" s="258">
        <f t="shared" si="32"/>
        <v>0.27532764697599671</v>
      </c>
      <c r="K1061" s="258">
        <f t="shared" si="33"/>
        <v>0.45778819271792376</v>
      </c>
    </row>
    <row r="1062" spans="1:11">
      <c r="A1062" s="1">
        <v>1061</v>
      </c>
      <c r="B1062">
        <v>61520.661040999999</v>
      </c>
      <c r="C1062" s="255">
        <v>126</v>
      </c>
      <c r="D1062" s="256">
        <v>201.494685</v>
      </c>
      <c r="E1062" s="256">
        <v>0</v>
      </c>
      <c r="F1062" s="1">
        <v>592354</v>
      </c>
      <c r="G1062" s="256">
        <v>0</v>
      </c>
      <c r="H1062" s="256">
        <v>22.258748000000001</v>
      </c>
      <c r="I1062" s="257">
        <v>1</v>
      </c>
      <c r="J1062" s="258">
        <f t="shared" si="32"/>
        <v>0.23056985498261165</v>
      </c>
      <c r="K1062" s="258">
        <f t="shared" si="33"/>
        <v>0.39973039269180305</v>
      </c>
    </row>
    <row r="1063" spans="1:11">
      <c r="A1063" s="1">
        <v>1062</v>
      </c>
      <c r="B1063">
        <v>62501.113555999997</v>
      </c>
      <c r="C1063" s="255">
        <v>141</v>
      </c>
      <c r="D1063" s="256">
        <v>207.29349400000001</v>
      </c>
      <c r="E1063" s="256">
        <v>0</v>
      </c>
      <c r="F1063" s="1">
        <v>968159</v>
      </c>
      <c r="G1063" s="256">
        <v>25.360607999999999</v>
      </c>
      <c r="H1063" s="256">
        <v>11.652875</v>
      </c>
      <c r="I1063" s="257">
        <v>1</v>
      </c>
      <c r="J1063" s="258">
        <f t="shared" si="32"/>
        <v>0.23720541735589143</v>
      </c>
      <c r="K1063" s="258">
        <f t="shared" si="33"/>
        <v>0.40864865756214819</v>
      </c>
    </row>
    <row r="1064" spans="1:11">
      <c r="A1064" s="1">
        <v>1063</v>
      </c>
      <c r="B1064">
        <v>64399.942626999997</v>
      </c>
      <c r="C1064" s="255">
        <v>152</v>
      </c>
      <c r="D1064" s="256">
        <v>196.77325300000001</v>
      </c>
      <c r="E1064" s="256">
        <v>8.4336000000000008E-2</v>
      </c>
      <c r="F1064" s="1">
        <v>1176956</v>
      </c>
      <c r="G1064" s="256">
        <v>136.338888</v>
      </c>
      <c r="H1064" s="256">
        <v>22.316088000000001</v>
      </c>
      <c r="I1064" s="257">
        <v>1</v>
      </c>
      <c r="J1064" s="258">
        <f t="shared" si="32"/>
        <v>0.22516713236712299</v>
      </c>
      <c r="K1064" s="258">
        <f t="shared" si="33"/>
        <v>0.39238529535745964</v>
      </c>
    </row>
    <row r="1065" spans="1:11">
      <c r="A1065" s="1">
        <v>1064</v>
      </c>
      <c r="B1065">
        <v>67073.097412999996</v>
      </c>
      <c r="C1065" s="255">
        <v>173</v>
      </c>
      <c r="D1065" s="256">
        <v>179.470235</v>
      </c>
      <c r="E1065" s="256">
        <v>15.294684000000011</v>
      </c>
      <c r="F1065" s="1">
        <v>1277170</v>
      </c>
      <c r="G1065" s="256">
        <v>193.49752799999999</v>
      </c>
      <c r="H1065" s="256">
        <v>22.10202</v>
      </c>
      <c r="I1065" s="257">
        <v>1</v>
      </c>
      <c r="J1065" s="258">
        <f t="shared" si="32"/>
        <v>0.20536733292813769</v>
      </c>
      <c r="K1065" s="258">
        <f t="shared" si="33"/>
        <v>0.36480431875060959</v>
      </c>
    </row>
    <row r="1066" spans="1:11">
      <c r="A1066" s="1">
        <v>1065</v>
      </c>
      <c r="B1066">
        <v>68836.09619099999</v>
      </c>
      <c r="C1066" s="255">
        <v>165</v>
      </c>
      <c r="D1066" s="256">
        <v>156.705759</v>
      </c>
      <c r="E1066" s="256">
        <v>248.98408300000011</v>
      </c>
      <c r="F1066" s="1">
        <v>1158482</v>
      </c>
      <c r="G1066" s="256">
        <v>206.73508799999999</v>
      </c>
      <c r="H1066" s="256">
        <v>31.792382</v>
      </c>
      <c r="I1066" s="257">
        <v>1</v>
      </c>
      <c r="J1066" s="258">
        <f t="shared" si="32"/>
        <v>0.17931800100618084</v>
      </c>
      <c r="K1066" s="258">
        <f t="shared" si="33"/>
        <v>0.32684991298299126</v>
      </c>
    </row>
    <row r="1067" spans="1:11">
      <c r="A1067" s="1">
        <v>1066</v>
      </c>
      <c r="B1067">
        <v>73493.846252999996</v>
      </c>
      <c r="C1067" s="255">
        <v>137</v>
      </c>
      <c r="D1067" s="256">
        <v>207.95839100000001</v>
      </c>
      <c r="E1067" s="256">
        <v>656.42215100000021</v>
      </c>
      <c r="F1067" s="1">
        <v>1028481</v>
      </c>
      <c r="G1067" s="256">
        <v>168.117096</v>
      </c>
      <c r="H1067" s="256">
        <v>267.46165100000002</v>
      </c>
      <c r="I1067" s="257">
        <v>1</v>
      </c>
      <c r="J1067" s="258">
        <f t="shared" si="32"/>
        <v>0.2379662572999742</v>
      </c>
      <c r="K1067" s="258">
        <f t="shared" si="33"/>
        <v>0.40966407306685332</v>
      </c>
    </row>
    <row r="1068" spans="1:11">
      <c r="A1068" s="1">
        <v>1067</v>
      </c>
      <c r="B1068">
        <v>73457.111571000001</v>
      </c>
      <c r="C1068" s="255">
        <v>122</v>
      </c>
      <c r="D1068" s="256">
        <v>217.127512</v>
      </c>
      <c r="E1068" s="256">
        <v>977.49882200000025</v>
      </c>
      <c r="F1068" s="1">
        <v>946842</v>
      </c>
      <c r="G1068" s="256">
        <v>102.165504</v>
      </c>
      <c r="H1068" s="256">
        <v>321.087354</v>
      </c>
      <c r="I1068" s="257">
        <v>1</v>
      </c>
      <c r="J1068" s="258">
        <f t="shared" si="32"/>
        <v>0.24845845911307918</v>
      </c>
      <c r="K1068" s="258">
        <f t="shared" si="33"/>
        <v>0.42351921500520701</v>
      </c>
    </row>
    <row r="1069" spans="1:11">
      <c r="A1069" s="1">
        <v>1068</v>
      </c>
      <c r="B1069">
        <v>72496.602813000005</v>
      </c>
      <c r="C1069" s="255">
        <v>99</v>
      </c>
      <c r="D1069" s="256">
        <v>207.07736700000001</v>
      </c>
      <c r="E1069" s="256">
        <v>1168.0242149999999</v>
      </c>
      <c r="F1069" s="1">
        <v>964065</v>
      </c>
      <c r="G1069" s="256">
        <v>20.141856000000001</v>
      </c>
      <c r="H1069" s="256">
        <v>219.51833500000001</v>
      </c>
      <c r="I1069" s="257">
        <v>1</v>
      </c>
      <c r="J1069" s="258">
        <f t="shared" si="32"/>
        <v>0.23695810378011237</v>
      </c>
      <c r="K1069" s="258">
        <f t="shared" si="33"/>
        <v>0.40831827798037307</v>
      </c>
    </row>
    <row r="1070" spans="1:11">
      <c r="A1070" s="1">
        <v>1069</v>
      </c>
      <c r="B1070">
        <v>67522.491303000003</v>
      </c>
      <c r="C1070" s="255">
        <v>93</v>
      </c>
      <c r="D1070" s="256">
        <v>155.767957</v>
      </c>
      <c r="E1070" s="256">
        <v>1245.182503000003</v>
      </c>
      <c r="F1070" s="1">
        <v>855406</v>
      </c>
      <c r="G1070" s="256">
        <v>0</v>
      </c>
      <c r="H1070" s="256">
        <v>45.874558999999998</v>
      </c>
      <c r="I1070" s="257">
        <v>1</v>
      </c>
      <c r="J1070" s="258">
        <f t="shared" si="32"/>
        <v>0.17824487656549196</v>
      </c>
      <c r="K1070" s="258">
        <f t="shared" si="33"/>
        <v>0.3252437890954194</v>
      </c>
    </row>
    <row r="1071" spans="1:11">
      <c r="A1071" s="1">
        <v>1070</v>
      </c>
      <c r="B1071">
        <v>67096.222777999996</v>
      </c>
      <c r="C1071" s="255">
        <v>94</v>
      </c>
      <c r="D1071" s="256">
        <v>151.51989</v>
      </c>
      <c r="E1071" s="256">
        <v>1227.688625</v>
      </c>
      <c r="F1071" s="1">
        <v>885337</v>
      </c>
      <c r="G1071" s="256">
        <v>0</v>
      </c>
      <c r="H1071" s="256">
        <v>43.484077999999997</v>
      </c>
      <c r="I1071" s="257">
        <v>1</v>
      </c>
      <c r="J1071" s="258">
        <f t="shared" si="32"/>
        <v>0.17338382431418115</v>
      </c>
      <c r="K1071" s="258">
        <f t="shared" si="33"/>
        <v>0.31792480842855214</v>
      </c>
    </row>
    <row r="1072" spans="1:11">
      <c r="A1072" s="1">
        <v>1071</v>
      </c>
      <c r="B1072">
        <v>68688.660645000011</v>
      </c>
      <c r="C1072" s="255">
        <v>96</v>
      </c>
      <c r="D1072" s="256">
        <v>162.66004899999999</v>
      </c>
      <c r="E1072" s="256">
        <v>1111.835280999999</v>
      </c>
      <c r="F1072" s="1">
        <v>863040</v>
      </c>
      <c r="G1072" s="256">
        <v>0</v>
      </c>
      <c r="H1072" s="256">
        <v>163.35190399999999</v>
      </c>
      <c r="I1072" s="257">
        <v>1</v>
      </c>
      <c r="J1072" s="258">
        <f t="shared" si="32"/>
        <v>0.18613147989186166</v>
      </c>
      <c r="K1072" s="258">
        <f t="shared" si="33"/>
        <v>0.33696743155722891</v>
      </c>
    </row>
    <row r="1073" spans="1:11">
      <c r="A1073" s="1">
        <v>1072</v>
      </c>
      <c r="B1073">
        <v>67838.522186999995</v>
      </c>
      <c r="C1073" s="255">
        <v>91</v>
      </c>
      <c r="D1073" s="256">
        <v>173.217049</v>
      </c>
      <c r="E1073" s="256">
        <v>892.31604099999981</v>
      </c>
      <c r="F1073" s="1">
        <v>858112</v>
      </c>
      <c r="G1073" s="256">
        <v>0</v>
      </c>
      <c r="H1073" s="256">
        <v>165.92107300000001</v>
      </c>
      <c r="I1073" s="257">
        <v>1</v>
      </c>
      <c r="J1073" s="258">
        <f t="shared" si="32"/>
        <v>0.19821182811073124</v>
      </c>
      <c r="K1073" s="258">
        <f t="shared" si="33"/>
        <v>0.35457240738769963</v>
      </c>
    </row>
    <row r="1074" spans="1:11">
      <c r="A1074" s="1">
        <v>1073</v>
      </c>
      <c r="B1074">
        <v>68004.243927000003</v>
      </c>
      <c r="C1074" s="255">
        <v>105</v>
      </c>
      <c r="D1074" s="256">
        <v>198.107947</v>
      </c>
      <c r="E1074" s="256">
        <v>542.21610499999974</v>
      </c>
      <c r="F1074" s="1">
        <v>875116</v>
      </c>
      <c r="G1074" s="256">
        <v>0</v>
      </c>
      <c r="H1074" s="256">
        <v>175.597692</v>
      </c>
      <c r="I1074" s="257">
        <v>1</v>
      </c>
      <c r="J1074" s="258">
        <f t="shared" si="32"/>
        <v>0.2266944193128117</v>
      </c>
      <c r="K1074" s="258">
        <f t="shared" si="33"/>
        <v>0.39446937033052953</v>
      </c>
    </row>
    <row r="1075" spans="1:11">
      <c r="A1075" s="1">
        <v>1074</v>
      </c>
      <c r="B1075">
        <v>68505.371002</v>
      </c>
      <c r="C1075" s="255">
        <v>114</v>
      </c>
      <c r="D1075" s="256">
        <v>206.18803500000001</v>
      </c>
      <c r="E1075" s="256">
        <v>125.35535400000001</v>
      </c>
      <c r="F1075" s="1">
        <v>852047</v>
      </c>
      <c r="G1075" s="256">
        <v>8.064E-3</v>
      </c>
      <c r="H1075" s="256">
        <v>152.974852</v>
      </c>
      <c r="I1075" s="257">
        <v>1</v>
      </c>
      <c r="J1075" s="258">
        <f t="shared" si="32"/>
        <v>0.23594044343700507</v>
      </c>
      <c r="K1075" s="258">
        <f t="shared" si="33"/>
        <v>0.40695718139196357</v>
      </c>
    </row>
    <row r="1076" spans="1:11">
      <c r="A1076" s="1">
        <v>1075</v>
      </c>
      <c r="B1076">
        <v>68890.727845000001</v>
      </c>
      <c r="C1076" s="255">
        <v>143</v>
      </c>
      <c r="D1076" s="256">
        <v>226.116164</v>
      </c>
      <c r="E1076" s="256">
        <v>0.64595300000000067</v>
      </c>
      <c r="F1076" s="1">
        <v>850653</v>
      </c>
      <c r="G1076" s="256">
        <v>115.098816</v>
      </c>
      <c r="H1076" s="256">
        <v>129.17502099999999</v>
      </c>
      <c r="I1076" s="257">
        <v>1</v>
      </c>
      <c r="J1076" s="258">
        <f t="shared" si="32"/>
        <v>0.25874415070900969</v>
      </c>
      <c r="K1076" s="258">
        <f t="shared" si="33"/>
        <v>0.43683960083583828</v>
      </c>
    </row>
    <row r="1077" spans="1:11">
      <c r="A1077" s="1">
        <v>1076</v>
      </c>
      <c r="B1077">
        <v>69177.928712000008</v>
      </c>
      <c r="C1077" s="255">
        <v>172</v>
      </c>
      <c r="D1077" s="256">
        <v>260.33344199999999</v>
      </c>
      <c r="E1077" s="256">
        <v>0</v>
      </c>
      <c r="F1077" s="1">
        <v>960888</v>
      </c>
      <c r="G1077" s="256">
        <v>168.74155200000001</v>
      </c>
      <c r="H1077" s="256">
        <v>94.142803999999998</v>
      </c>
      <c r="I1077" s="257">
        <v>1</v>
      </c>
      <c r="J1077" s="258">
        <f t="shared" si="32"/>
        <v>0.29789889479746889</v>
      </c>
      <c r="K1077" s="258">
        <f t="shared" si="33"/>
        <v>0.48530034421199447</v>
      </c>
    </row>
    <row r="1078" spans="1:11">
      <c r="A1078" s="1">
        <v>1077</v>
      </c>
      <c r="B1078">
        <v>66904.371582000007</v>
      </c>
      <c r="C1078" s="255">
        <v>185</v>
      </c>
      <c r="D1078" s="256">
        <v>290.658951</v>
      </c>
      <c r="E1078" s="256">
        <v>0</v>
      </c>
      <c r="F1078" s="1">
        <v>980147</v>
      </c>
      <c r="G1078" s="256">
        <v>188.89718400000001</v>
      </c>
      <c r="H1078" s="256">
        <v>94.029422999999994</v>
      </c>
      <c r="I1078" s="257">
        <v>1</v>
      </c>
      <c r="J1078" s="258">
        <f t="shared" si="32"/>
        <v>0.33260029752878106</v>
      </c>
      <c r="K1078" s="258">
        <f t="shared" si="33"/>
        <v>0.52549288473715816</v>
      </c>
    </row>
    <row r="1079" spans="1:11">
      <c r="A1079" s="1">
        <v>1078</v>
      </c>
      <c r="B1079">
        <v>65680.015075999996</v>
      </c>
      <c r="C1079" s="255">
        <v>202</v>
      </c>
      <c r="D1079" s="256">
        <v>291.83193799999998</v>
      </c>
      <c r="E1079" s="256">
        <v>0</v>
      </c>
      <c r="F1079" s="1">
        <v>1071159</v>
      </c>
      <c r="G1079" s="256">
        <v>163.57320000000001</v>
      </c>
      <c r="H1079" s="256">
        <v>95.765775000000005</v>
      </c>
      <c r="I1079" s="257">
        <v>1</v>
      </c>
      <c r="J1079" s="258">
        <f t="shared" si="32"/>
        <v>0.33394254356612191</v>
      </c>
      <c r="K1079" s="258">
        <f t="shared" si="33"/>
        <v>0.52699889108164522</v>
      </c>
    </row>
    <row r="1080" spans="1:11">
      <c r="A1080" s="1">
        <v>1079</v>
      </c>
      <c r="B1080">
        <v>64888.212828999996</v>
      </c>
      <c r="C1080" s="255">
        <v>183</v>
      </c>
      <c r="D1080" s="256">
        <v>276.69940500000001</v>
      </c>
      <c r="E1080" s="256">
        <v>0</v>
      </c>
      <c r="F1080" s="1">
        <v>1176995</v>
      </c>
      <c r="G1080" s="256">
        <v>106.505448</v>
      </c>
      <c r="H1080" s="256">
        <v>306.900507</v>
      </c>
      <c r="I1080" s="257">
        <v>1</v>
      </c>
      <c r="J1080" s="258">
        <f t="shared" si="32"/>
        <v>0.3166264245859633</v>
      </c>
      <c r="K1080" s="258">
        <f t="shared" si="33"/>
        <v>0.50729663976887307</v>
      </c>
    </row>
    <row r="1081" spans="1:11">
      <c r="A1081" s="1">
        <v>1080</v>
      </c>
      <c r="B1081">
        <v>64714.907042999999</v>
      </c>
      <c r="C1081" s="255">
        <v>179</v>
      </c>
      <c r="D1081" s="256">
        <v>287.68714899999998</v>
      </c>
      <c r="E1081" s="256">
        <v>0</v>
      </c>
      <c r="F1081" s="1">
        <v>1171150</v>
      </c>
      <c r="G1081" s="256">
        <v>28.87332</v>
      </c>
      <c r="H1081" s="256">
        <v>236.850358</v>
      </c>
      <c r="I1081" s="257">
        <v>1</v>
      </c>
      <c r="J1081" s="258">
        <f t="shared" si="32"/>
        <v>0.32919967206723583</v>
      </c>
      <c r="K1081" s="258">
        <f t="shared" si="33"/>
        <v>0.5216615950237643</v>
      </c>
    </row>
    <row r="1082" spans="1:11">
      <c r="A1082" s="1">
        <v>1081</v>
      </c>
      <c r="B1082">
        <v>64303.232239999998</v>
      </c>
      <c r="C1082" s="255">
        <v>160</v>
      </c>
      <c r="D1082" s="256">
        <v>256.59863799999999</v>
      </c>
      <c r="E1082" s="256">
        <v>0</v>
      </c>
      <c r="F1082" s="1">
        <v>1072877</v>
      </c>
      <c r="G1082" s="256">
        <v>0</v>
      </c>
      <c r="H1082" s="256">
        <v>26.900144000000001</v>
      </c>
      <c r="I1082" s="257">
        <v>1</v>
      </c>
      <c r="J1082" s="258">
        <f t="shared" si="32"/>
        <v>0.29362516809014422</v>
      </c>
      <c r="K1082" s="258">
        <f t="shared" si="33"/>
        <v>0.48017681897484532</v>
      </c>
    </row>
    <row r="1083" spans="1:11">
      <c r="A1083" s="1">
        <v>1082</v>
      </c>
      <c r="B1083">
        <v>61609.405091000001</v>
      </c>
      <c r="C1083" s="255">
        <v>156</v>
      </c>
      <c r="D1083" s="256">
        <v>234.12528399999999</v>
      </c>
      <c r="E1083" s="256">
        <v>0</v>
      </c>
      <c r="F1083" s="1">
        <v>841938</v>
      </c>
      <c r="G1083" s="256">
        <v>0</v>
      </c>
      <c r="H1083" s="256">
        <v>26.523467</v>
      </c>
      <c r="I1083" s="257">
        <v>1</v>
      </c>
      <c r="J1083" s="258">
        <f t="shared" si="32"/>
        <v>0.26790896633150779</v>
      </c>
      <c r="K1083" s="258">
        <f t="shared" si="33"/>
        <v>0.44849585178103113</v>
      </c>
    </row>
    <row r="1084" spans="1:11">
      <c r="A1084" s="1">
        <v>1083</v>
      </c>
      <c r="B1084">
        <v>61147.063902999987</v>
      </c>
      <c r="C1084" s="255">
        <v>156</v>
      </c>
      <c r="D1084" s="256">
        <v>250.11353799999989</v>
      </c>
      <c r="E1084" s="256">
        <v>0</v>
      </c>
      <c r="F1084" s="1">
        <v>651319</v>
      </c>
      <c r="G1084" s="256">
        <v>0</v>
      </c>
      <c r="H1084" s="256">
        <v>25.960439999999998</v>
      </c>
      <c r="I1084" s="257">
        <v>1</v>
      </c>
      <c r="J1084" s="258">
        <f t="shared" si="32"/>
        <v>0.28620428467305675</v>
      </c>
      <c r="K1084" s="258">
        <f t="shared" si="33"/>
        <v>0.47118614163389733</v>
      </c>
    </row>
    <row r="1085" spans="1:11">
      <c r="A1085" s="1">
        <v>1084</v>
      </c>
      <c r="B1085">
        <v>61346.825684000003</v>
      </c>
      <c r="C1085" s="255">
        <v>152</v>
      </c>
      <c r="D1085" s="256">
        <v>240.26761300000001</v>
      </c>
      <c r="E1085" s="256">
        <v>0</v>
      </c>
      <c r="F1085" s="1">
        <v>523233</v>
      </c>
      <c r="G1085" s="256">
        <v>0</v>
      </c>
      <c r="H1085" s="256">
        <v>25.93957</v>
      </c>
      <c r="I1085" s="257">
        <v>1</v>
      </c>
      <c r="J1085" s="258">
        <f t="shared" si="32"/>
        <v>0.27493761776608777</v>
      </c>
      <c r="K1085" s="258">
        <f t="shared" si="33"/>
        <v>0.45730279905145327</v>
      </c>
    </row>
    <row r="1086" spans="1:11">
      <c r="A1086" s="1">
        <v>1085</v>
      </c>
      <c r="B1086">
        <v>61432.525635000013</v>
      </c>
      <c r="C1086" s="255">
        <v>140</v>
      </c>
      <c r="D1086" s="256">
        <v>277.04126000000002</v>
      </c>
      <c r="E1086" s="256">
        <v>0</v>
      </c>
      <c r="F1086" s="1">
        <v>586697</v>
      </c>
      <c r="G1086" s="256">
        <v>0</v>
      </c>
      <c r="H1086" s="256">
        <v>25.936972999999998</v>
      </c>
      <c r="I1086" s="257">
        <v>1</v>
      </c>
      <c r="J1086" s="258">
        <f t="shared" si="32"/>
        <v>0.31701760839200305</v>
      </c>
      <c r="K1086" s="258">
        <f t="shared" si="33"/>
        <v>0.50774836396936918</v>
      </c>
    </row>
    <row r="1087" spans="1:11">
      <c r="A1087" s="1">
        <v>1086</v>
      </c>
      <c r="B1087">
        <v>62671.134461000001</v>
      </c>
      <c r="C1087" s="255">
        <v>144</v>
      </c>
      <c r="D1087" s="256">
        <v>281.96852600000011</v>
      </c>
      <c r="E1087" s="256">
        <v>0</v>
      </c>
      <c r="F1087" s="1">
        <v>986387</v>
      </c>
      <c r="G1087" s="256">
        <v>0</v>
      </c>
      <c r="H1087" s="256">
        <v>25.947490999999999</v>
      </c>
      <c r="I1087" s="257">
        <v>1</v>
      </c>
      <c r="J1087" s="258">
        <f t="shared" si="32"/>
        <v>0.32265586632957977</v>
      </c>
      <c r="K1087" s="258">
        <f t="shared" si="33"/>
        <v>0.51422479959661949</v>
      </c>
    </row>
    <row r="1088" spans="1:11">
      <c r="A1088" s="1">
        <v>1087</v>
      </c>
      <c r="B1088">
        <v>64122.663758000002</v>
      </c>
      <c r="C1088" s="255">
        <v>158</v>
      </c>
      <c r="D1088" s="256">
        <v>285.03093300000012</v>
      </c>
      <c r="E1088" s="256">
        <v>0.1147</v>
      </c>
      <c r="F1088" s="1">
        <v>976749</v>
      </c>
      <c r="G1088" s="256">
        <v>52.946207999999999</v>
      </c>
      <c r="H1088" s="256">
        <v>32.143436999999999</v>
      </c>
      <c r="I1088" s="257">
        <v>1</v>
      </c>
      <c r="J1088" s="258">
        <f t="shared" si="32"/>
        <v>0.3261601708619189</v>
      </c>
      <c r="K1088" s="258">
        <f t="shared" si="33"/>
        <v>0.51821789128944651</v>
      </c>
    </row>
    <row r="1089" spans="1:11">
      <c r="A1089" s="1">
        <v>1088</v>
      </c>
      <c r="B1089">
        <v>66889.371643999999</v>
      </c>
      <c r="C1089" s="255">
        <v>187</v>
      </c>
      <c r="D1089" s="256">
        <v>275.75916899999999</v>
      </c>
      <c r="E1089" s="256">
        <v>20.493193000000009</v>
      </c>
      <c r="F1089" s="1">
        <v>922783</v>
      </c>
      <c r="G1089" s="256">
        <v>148.60272000000001</v>
      </c>
      <c r="H1089" s="256">
        <v>38.679214000000002</v>
      </c>
      <c r="I1089" s="257">
        <v>1</v>
      </c>
      <c r="J1089" s="258">
        <f t="shared" si="32"/>
        <v>0.31555051492527203</v>
      </c>
      <c r="K1089" s="258">
        <f t="shared" si="33"/>
        <v>0.50605261242103672</v>
      </c>
    </row>
    <row r="1090" spans="1:11">
      <c r="A1090" s="1">
        <v>1089</v>
      </c>
      <c r="B1090">
        <v>68536.819031999999</v>
      </c>
      <c r="C1090" s="255">
        <v>171</v>
      </c>
      <c r="D1090" s="256">
        <v>253.30337800000001</v>
      </c>
      <c r="E1090" s="256">
        <v>288.49139999999989</v>
      </c>
      <c r="F1090" s="1">
        <v>890871</v>
      </c>
      <c r="G1090" s="256">
        <v>189.92030399999999</v>
      </c>
      <c r="H1090" s="256">
        <v>91.904570000000007</v>
      </c>
      <c r="I1090" s="257">
        <v>1</v>
      </c>
      <c r="J1090" s="258">
        <f t="shared" ref="J1090:J1153" si="34">D1090/$L$1</f>
        <v>0.28985441046281524</v>
      </c>
      <c r="K1090" s="258">
        <f t="shared" ref="K1090:K1153" si="35">J1090/(1-$K$1*(1-J1090))</f>
        <v>0.4756234547203792</v>
      </c>
    </row>
    <row r="1091" spans="1:11">
      <c r="A1091" s="1">
        <v>1090</v>
      </c>
      <c r="B1091">
        <v>72111.083007000008</v>
      </c>
      <c r="C1091" s="255">
        <v>133</v>
      </c>
      <c r="D1091" s="256">
        <v>269.92621100000002</v>
      </c>
      <c r="E1091" s="256">
        <v>700.03283600000032</v>
      </c>
      <c r="F1091" s="1">
        <v>876421</v>
      </c>
      <c r="G1091" s="256">
        <v>193.97498400000001</v>
      </c>
      <c r="H1091" s="256">
        <v>95.009365000000003</v>
      </c>
      <c r="I1091" s="257">
        <v>1</v>
      </c>
      <c r="J1091" s="258">
        <f t="shared" si="34"/>
        <v>0.30887587593824539</v>
      </c>
      <c r="K1091" s="258">
        <f t="shared" si="35"/>
        <v>0.49828194655496949</v>
      </c>
    </row>
    <row r="1092" spans="1:11">
      <c r="A1092" s="1">
        <v>1091</v>
      </c>
      <c r="B1092">
        <v>72348.544188999993</v>
      </c>
      <c r="C1092" s="255">
        <v>121</v>
      </c>
      <c r="D1092" s="256">
        <v>251.375823</v>
      </c>
      <c r="E1092" s="256">
        <v>971.51592199999993</v>
      </c>
      <c r="F1092" s="1">
        <v>871655</v>
      </c>
      <c r="G1092" s="256">
        <v>155.15320800000001</v>
      </c>
      <c r="H1092" s="256">
        <v>118.730136</v>
      </c>
      <c r="I1092" s="257">
        <v>1</v>
      </c>
      <c r="J1092" s="258">
        <f t="shared" si="34"/>
        <v>0.28764871418441956</v>
      </c>
      <c r="K1092" s="258">
        <f t="shared" si="35"/>
        <v>0.47294557967610862</v>
      </c>
    </row>
    <row r="1093" spans="1:11">
      <c r="A1093" s="1">
        <v>1092</v>
      </c>
      <c r="B1093">
        <v>71824.256590999998</v>
      </c>
      <c r="C1093" s="255">
        <v>91</v>
      </c>
      <c r="D1093" s="256">
        <v>243.61830599999999</v>
      </c>
      <c r="E1093" s="256">
        <v>1122.601108999999</v>
      </c>
      <c r="F1093" s="1">
        <v>815332</v>
      </c>
      <c r="G1093" s="256">
        <v>91.948751999999999</v>
      </c>
      <c r="H1093" s="256">
        <v>123.46147999999999</v>
      </c>
      <c r="I1093" s="257">
        <v>1</v>
      </c>
      <c r="J1093" s="258">
        <f t="shared" si="34"/>
        <v>0.2787718072341685</v>
      </c>
      <c r="K1093" s="258">
        <f t="shared" si="35"/>
        <v>0.46205948874332886</v>
      </c>
    </row>
    <row r="1094" spans="1:11">
      <c r="A1094" s="1">
        <v>1093</v>
      </c>
      <c r="B1094">
        <v>66819.731872000004</v>
      </c>
      <c r="C1094" s="255">
        <v>83</v>
      </c>
      <c r="D1094" s="256">
        <v>202.37564900000001</v>
      </c>
      <c r="E1094" s="256">
        <v>1171.812851999998</v>
      </c>
      <c r="F1094" s="1">
        <v>877084</v>
      </c>
      <c r="G1094" s="256">
        <v>21.949704000000001</v>
      </c>
      <c r="H1094" s="256">
        <v>80.813879999999997</v>
      </c>
      <c r="I1094" s="257">
        <v>1</v>
      </c>
      <c r="J1094" s="258">
        <f t="shared" si="34"/>
        <v>0.23157793984462627</v>
      </c>
      <c r="K1094" s="258">
        <f t="shared" si="35"/>
        <v>0.40109253236100495</v>
      </c>
    </row>
    <row r="1095" spans="1:11">
      <c r="A1095" s="1">
        <v>1094</v>
      </c>
      <c r="B1095">
        <v>66457.120849999992</v>
      </c>
      <c r="C1095" s="255">
        <v>84</v>
      </c>
      <c r="D1095" s="256">
        <v>202.75153200000011</v>
      </c>
      <c r="E1095" s="256">
        <v>1129.167591000001</v>
      </c>
      <c r="F1095" s="1">
        <v>863214</v>
      </c>
      <c r="G1095" s="256">
        <v>0</v>
      </c>
      <c r="H1095" s="256">
        <v>185.05238299999999</v>
      </c>
      <c r="I1095" s="257">
        <v>1</v>
      </c>
      <c r="J1095" s="258">
        <f t="shared" si="34"/>
        <v>0.23200806180442113</v>
      </c>
      <c r="K1095" s="258">
        <f t="shared" si="35"/>
        <v>0.40167292380491171</v>
      </c>
    </row>
    <row r="1096" spans="1:11">
      <c r="A1096" s="1">
        <v>1095</v>
      </c>
      <c r="B1096">
        <v>67676.520995999992</v>
      </c>
      <c r="C1096" s="255">
        <v>85</v>
      </c>
      <c r="D1096" s="256">
        <v>237.36009799999999</v>
      </c>
      <c r="E1096" s="256">
        <v>999.34828700000151</v>
      </c>
      <c r="F1096" s="1">
        <v>786950</v>
      </c>
      <c r="G1096" s="256">
        <v>0</v>
      </c>
      <c r="H1096" s="256">
        <v>58.117410999999997</v>
      </c>
      <c r="I1096" s="257">
        <v>1</v>
      </c>
      <c r="J1096" s="258">
        <f t="shared" si="34"/>
        <v>0.27161055575494947</v>
      </c>
      <c r="K1096" s="258">
        <f t="shared" si="35"/>
        <v>0.45314812794658244</v>
      </c>
    </row>
    <row r="1097" spans="1:11">
      <c r="A1097" s="1">
        <v>1096</v>
      </c>
      <c r="B1097">
        <v>67228.541260999991</v>
      </c>
      <c r="C1097" s="255">
        <v>83</v>
      </c>
      <c r="D1097" s="256">
        <v>247.160898</v>
      </c>
      <c r="E1097" s="256">
        <v>765.57980399999917</v>
      </c>
      <c r="F1097" s="1">
        <v>822286</v>
      </c>
      <c r="G1097" s="256">
        <v>0</v>
      </c>
      <c r="H1097" s="256">
        <v>23.620816999999999</v>
      </c>
      <c r="I1097" s="257">
        <v>1</v>
      </c>
      <c r="J1097" s="258">
        <f t="shared" si="34"/>
        <v>0.28282558623931975</v>
      </c>
      <c r="K1097" s="258">
        <f t="shared" si="35"/>
        <v>0.46705257072027051</v>
      </c>
    </row>
    <row r="1098" spans="1:11">
      <c r="A1098" s="1">
        <v>1097</v>
      </c>
      <c r="B1098">
        <v>67285.398866000003</v>
      </c>
      <c r="C1098" s="255">
        <v>95</v>
      </c>
      <c r="D1098" s="256">
        <v>248.067196</v>
      </c>
      <c r="E1098" s="256">
        <v>433.49147399999998</v>
      </c>
      <c r="F1098" s="1">
        <v>867420</v>
      </c>
      <c r="G1098" s="256">
        <v>0</v>
      </c>
      <c r="H1098" s="256">
        <v>29.454751000000002</v>
      </c>
      <c r="I1098" s="257">
        <v>1</v>
      </c>
      <c r="J1098" s="258">
        <f t="shared" si="34"/>
        <v>0.28386266073302674</v>
      </c>
      <c r="K1098" s="258">
        <f t="shared" si="35"/>
        <v>0.46832404542664863</v>
      </c>
    </row>
    <row r="1099" spans="1:11">
      <c r="A1099" s="1">
        <v>1098</v>
      </c>
      <c r="B1099">
        <v>67401.799805000002</v>
      </c>
      <c r="C1099" s="255">
        <v>107</v>
      </c>
      <c r="D1099" s="256">
        <v>257.72770700000001</v>
      </c>
      <c r="E1099" s="256">
        <v>105.6303760000001</v>
      </c>
      <c r="F1099" s="1">
        <v>866338</v>
      </c>
      <c r="G1099" s="256">
        <v>0</v>
      </c>
      <c r="H1099" s="256">
        <v>29.543821000000001</v>
      </c>
      <c r="I1099" s="257">
        <v>1</v>
      </c>
      <c r="J1099" s="258">
        <f t="shared" si="34"/>
        <v>0.29491715887191278</v>
      </c>
      <c r="K1099" s="258">
        <f t="shared" si="35"/>
        <v>0.48172986157085168</v>
      </c>
    </row>
    <row r="1100" spans="1:11">
      <c r="A1100" s="1">
        <v>1099</v>
      </c>
      <c r="B1100">
        <v>66742.303526999996</v>
      </c>
      <c r="C1100" s="255">
        <v>134</v>
      </c>
      <c r="D1100" s="256">
        <v>289.93579199999999</v>
      </c>
      <c r="E1100" s="256">
        <v>0.8476750000000004</v>
      </c>
      <c r="F1100" s="1">
        <v>845688</v>
      </c>
      <c r="G1100" s="256">
        <v>0</v>
      </c>
      <c r="H1100" s="256">
        <v>113.59778</v>
      </c>
      <c r="I1100" s="257">
        <v>1</v>
      </c>
      <c r="J1100" s="258">
        <f t="shared" si="34"/>
        <v>0.33177278852644998</v>
      </c>
      <c r="K1100" s="258">
        <f t="shared" si="35"/>
        <v>0.52456266390635398</v>
      </c>
    </row>
    <row r="1101" spans="1:11">
      <c r="A1101" s="1">
        <v>1100</v>
      </c>
      <c r="B1101">
        <v>67138.608215</v>
      </c>
      <c r="C1101" s="255">
        <v>160</v>
      </c>
      <c r="D1101" s="256">
        <v>291.29746200000011</v>
      </c>
      <c r="E1101" s="256">
        <v>0</v>
      </c>
      <c r="F1101" s="1">
        <v>840392</v>
      </c>
      <c r="G1101" s="256">
        <v>95.596031999999994</v>
      </c>
      <c r="H1101" s="256">
        <v>78.956974000000002</v>
      </c>
      <c r="I1101" s="257">
        <v>1</v>
      </c>
      <c r="J1101" s="258">
        <f t="shared" si="34"/>
        <v>0.33333094404025027</v>
      </c>
      <c r="K1101" s="258">
        <f t="shared" si="35"/>
        <v>0.52631310895926187</v>
      </c>
    </row>
    <row r="1102" spans="1:11">
      <c r="A1102" s="1">
        <v>1101</v>
      </c>
      <c r="B1102">
        <v>66094.430969000008</v>
      </c>
      <c r="C1102" s="255">
        <v>163</v>
      </c>
      <c r="D1102" s="256">
        <v>324.11852099999999</v>
      </c>
      <c r="E1102" s="256">
        <v>0</v>
      </c>
      <c r="F1102" s="1">
        <v>851559</v>
      </c>
      <c r="G1102" s="256">
        <v>155.646288</v>
      </c>
      <c r="H1102" s="256">
        <v>36.247740999999998</v>
      </c>
      <c r="I1102" s="257">
        <v>1</v>
      </c>
      <c r="J1102" s="258">
        <f t="shared" si="34"/>
        <v>0.37088799828218078</v>
      </c>
      <c r="K1102" s="258">
        <f t="shared" si="35"/>
        <v>0.56711709078936778</v>
      </c>
    </row>
    <row r="1103" spans="1:11">
      <c r="A1103" s="1">
        <v>1102</v>
      </c>
      <c r="B1103">
        <v>64916.936279000001</v>
      </c>
      <c r="C1103" s="255">
        <v>173</v>
      </c>
      <c r="D1103" s="256">
        <v>336.93665600000003</v>
      </c>
      <c r="E1103" s="256">
        <v>0</v>
      </c>
      <c r="F1103" s="1">
        <v>891334</v>
      </c>
      <c r="G1103" s="256">
        <v>159.44762399999999</v>
      </c>
      <c r="H1103" s="256">
        <v>35.368605000000002</v>
      </c>
      <c r="I1103" s="257">
        <v>1</v>
      </c>
      <c r="J1103" s="258">
        <f t="shared" si="34"/>
        <v>0.38555575752405635</v>
      </c>
      <c r="K1103" s="258">
        <f t="shared" si="35"/>
        <v>0.58236153990165418</v>
      </c>
    </row>
    <row r="1104" spans="1:11">
      <c r="A1104" s="1">
        <v>1103</v>
      </c>
      <c r="B1104">
        <v>64863.454468999997</v>
      </c>
      <c r="C1104" s="255">
        <v>163</v>
      </c>
      <c r="D1104" s="256">
        <v>325.13416399999988</v>
      </c>
      <c r="E1104" s="256">
        <v>0</v>
      </c>
      <c r="F1104" s="1">
        <v>975503</v>
      </c>
      <c r="G1104" s="256">
        <v>130.804464</v>
      </c>
      <c r="H1104" s="256">
        <v>46.157705</v>
      </c>
      <c r="I1104" s="257">
        <v>1</v>
      </c>
      <c r="J1104" s="258">
        <f t="shared" si="34"/>
        <v>0.37205019598096417</v>
      </c>
      <c r="K1104" s="258">
        <f t="shared" si="35"/>
        <v>0.56833868836858203</v>
      </c>
    </row>
    <row r="1105" spans="1:11">
      <c r="A1105" s="1">
        <v>1104</v>
      </c>
      <c r="B1105">
        <v>65185.445924</v>
      </c>
      <c r="C1105" s="255">
        <v>168</v>
      </c>
      <c r="D1105" s="256">
        <v>335.52749399999999</v>
      </c>
      <c r="E1105" s="256">
        <v>0</v>
      </c>
      <c r="F1105" s="1">
        <v>1027657</v>
      </c>
      <c r="G1105" s="256">
        <v>50.053080000000001</v>
      </c>
      <c r="H1105" s="256">
        <v>163.49661499999999</v>
      </c>
      <c r="I1105" s="257">
        <v>1</v>
      </c>
      <c r="J1105" s="258">
        <f t="shared" si="34"/>
        <v>0.3839432570355843</v>
      </c>
      <c r="K1105" s="258">
        <f t="shared" si="35"/>
        <v>0.58070384151113508</v>
      </c>
    </row>
    <row r="1106" spans="1:11">
      <c r="A1106" s="1">
        <v>1105</v>
      </c>
      <c r="B1106">
        <v>64007.026366999999</v>
      </c>
      <c r="C1106" s="255">
        <v>145</v>
      </c>
      <c r="D1106" s="256">
        <v>344.359375</v>
      </c>
      <c r="E1106" s="256">
        <v>0</v>
      </c>
      <c r="F1106" s="1">
        <v>997309</v>
      </c>
      <c r="G1106" s="256">
        <v>0</v>
      </c>
      <c r="H1106" s="256">
        <v>30.176003999999999</v>
      </c>
      <c r="I1106" s="257">
        <v>1</v>
      </c>
      <c r="J1106" s="258">
        <f t="shared" si="34"/>
        <v>0.39404955597539848</v>
      </c>
      <c r="K1106" s="258">
        <f t="shared" si="35"/>
        <v>0.59102061983438636</v>
      </c>
    </row>
    <row r="1107" spans="1:11">
      <c r="A1107" s="1">
        <v>1106</v>
      </c>
      <c r="B1107">
        <v>60925.335572000004</v>
      </c>
      <c r="C1107" s="255">
        <v>139</v>
      </c>
      <c r="D1107" s="256">
        <v>364.43689799999999</v>
      </c>
      <c r="E1107" s="256">
        <v>0</v>
      </c>
      <c r="F1107" s="1">
        <v>843305</v>
      </c>
      <c r="G1107" s="256">
        <v>0</v>
      </c>
      <c r="H1107" s="256">
        <v>30.384810999999999</v>
      </c>
      <c r="I1107" s="257">
        <v>1</v>
      </c>
      <c r="J1107" s="258">
        <f t="shared" si="34"/>
        <v>0.41702421442120335</v>
      </c>
      <c r="K1107" s="258">
        <f t="shared" si="35"/>
        <v>0.61384564549473131</v>
      </c>
    </row>
    <row r="1108" spans="1:11">
      <c r="A1108" s="1">
        <v>1107</v>
      </c>
      <c r="B1108">
        <v>60718.085571000003</v>
      </c>
      <c r="C1108" s="255">
        <v>138</v>
      </c>
      <c r="D1108" s="256">
        <v>378.23393799999991</v>
      </c>
      <c r="E1108" s="256">
        <v>0</v>
      </c>
      <c r="F1108" s="1">
        <v>683694</v>
      </c>
      <c r="G1108" s="256">
        <v>0</v>
      </c>
      <c r="H1108" s="256">
        <v>29.843613000000001</v>
      </c>
      <c r="I1108" s="257">
        <v>1</v>
      </c>
      <c r="J1108" s="258">
        <f t="shared" si="34"/>
        <v>0.43281213216200765</v>
      </c>
      <c r="K1108" s="258">
        <f t="shared" si="35"/>
        <v>0.6290447281293301</v>
      </c>
    </row>
    <row r="1109" spans="1:11">
      <c r="A1109" s="1">
        <v>1108</v>
      </c>
      <c r="B1109">
        <v>60325.863555999997</v>
      </c>
      <c r="C1109" s="255">
        <v>131</v>
      </c>
      <c r="D1109" s="256">
        <v>379.46671099999998</v>
      </c>
      <c r="E1109" s="256">
        <v>0</v>
      </c>
      <c r="F1109" s="1">
        <v>546983</v>
      </c>
      <c r="G1109" s="256">
        <v>0</v>
      </c>
      <c r="H1109" s="256">
        <v>30.696126</v>
      </c>
      <c r="I1109" s="257">
        <v>1</v>
      </c>
      <c r="J1109" s="258">
        <f t="shared" si="34"/>
        <v>0.43422279116691637</v>
      </c>
      <c r="K1109" s="258">
        <f t="shared" si="35"/>
        <v>0.6303841251034642</v>
      </c>
    </row>
    <row r="1110" spans="1:11">
      <c r="A1110" s="1">
        <v>1109</v>
      </c>
      <c r="B1110">
        <v>60714.818053000003</v>
      </c>
      <c r="C1110" s="255">
        <v>136</v>
      </c>
      <c r="D1110" s="256">
        <v>384.27942100000001</v>
      </c>
      <c r="E1110" s="256">
        <v>0</v>
      </c>
      <c r="F1110" s="1">
        <v>601735</v>
      </c>
      <c r="G1110" s="256">
        <v>0</v>
      </c>
      <c r="H1110" s="256">
        <v>30.161062999999999</v>
      </c>
      <c r="I1110" s="257">
        <v>1</v>
      </c>
      <c r="J1110" s="258">
        <f t="shared" si="34"/>
        <v>0.43972996296538525</v>
      </c>
      <c r="K1110" s="258">
        <f t="shared" si="35"/>
        <v>0.63558433552811089</v>
      </c>
    </row>
    <row r="1111" spans="1:11">
      <c r="A1111" s="1">
        <v>1110</v>
      </c>
      <c r="B1111">
        <v>61515.431702000002</v>
      </c>
      <c r="C1111" s="255">
        <v>129</v>
      </c>
      <c r="D1111" s="256">
        <v>416.04299800000013</v>
      </c>
      <c r="E1111" s="256">
        <v>0</v>
      </c>
      <c r="F1111" s="1">
        <v>1009202</v>
      </c>
      <c r="G1111" s="256">
        <v>0</v>
      </c>
      <c r="H1111" s="256">
        <v>30.566310000000001</v>
      </c>
      <c r="I1111" s="257">
        <v>1</v>
      </c>
      <c r="J1111" s="258">
        <f t="shared" si="34"/>
        <v>0.4760769432473666</v>
      </c>
      <c r="K1111" s="258">
        <f t="shared" si="35"/>
        <v>0.66879550524510789</v>
      </c>
    </row>
    <row r="1112" spans="1:11">
      <c r="A1112" s="1">
        <v>1111</v>
      </c>
      <c r="B1112">
        <v>62257.362915000012</v>
      </c>
      <c r="C1112" s="255">
        <v>145</v>
      </c>
      <c r="D1112" s="256">
        <v>425.06372899999991</v>
      </c>
      <c r="E1112" s="256">
        <v>0.111939</v>
      </c>
      <c r="F1112" s="1">
        <v>974250</v>
      </c>
      <c r="G1112" s="256">
        <v>0</v>
      </c>
      <c r="H1112" s="256">
        <v>29.055786000000001</v>
      </c>
      <c r="I1112" s="257">
        <v>1</v>
      </c>
      <c r="J1112" s="258">
        <f t="shared" si="34"/>
        <v>0.48639934276131458</v>
      </c>
      <c r="K1112" s="258">
        <f t="shared" si="35"/>
        <v>0.67788993729211</v>
      </c>
    </row>
    <row r="1113" spans="1:11">
      <c r="A1113" s="1">
        <v>1112</v>
      </c>
      <c r="B1113">
        <v>63445.211669999997</v>
      </c>
      <c r="C1113" s="255">
        <v>174</v>
      </c>
      <c r="D1113" s="256">
        <v>434.29517800000002</v>
      </c>
      <c r="E1113" s="256">
        <v>21.989179</v>
      </c>
      <c r="F1113" s="1">
        <v>958726</v>
      </c>
      <c r="G1113" s="256">
        <v>0</v>
      </c>
      <c r="H1113" s="256">
        <v>26.212543</v>
      </c>
      <c r="I1113" s="257">
        <v>1</v>
      </c>
      <c r="J1113" s="258">
        <f t="shared" si="34"/>
        <v>0.49696286634611486</v>
      </c>
      <c r="K1113" s="258">
        <f t="shared" si="35"/>
        <v>0.6870490057345745</v>
      </c>
    </row>
    <row r="1114" spans="1:11">
      <c r="A1114" s="1">
        <v>1113</v>
      </c>
      <c r="B1114">
        <v>65982.992796999999</v>
      </c>
      <c r="C1114" s="255">
        <v>154</v>
      </c>
      <c r="D1114" s="256">
        <v>442.25476600000007</v>
      </c>
      <c r="E1114" s="256">
        <v>269.91430700000012</v>
      </c>
      <c r="F1114" s="1">
        <v>885201</v>
      </c>
      <c r="G1114" s="256">
        <v>123.860688</v>
      </c>
      <c r="H1114" s="256">
        <v>75.818883999999997</v>
      </c>
      <c r="I1114" s="257">
        <v>1</v>
      </c>
      <c r="J1114" s="258">
        <f t="shared" si="34"/>
        <v>0.50607100262713556</v>
      </c>
      <c r="K1114" s="258">
        <f t="shared" si="35"/>
        <v>0.69482887348022904</v>
      </c>
    </row>
    <row r="1115" spans="1:11">
      <c r="A1115" s="1">
        <v>1114</v>
      </c>
      <c r="B1115">
        <v>70588.105223999999</v>
      </c>
      <c r="C1115" s="255">
        <v>121</v>
      </c>
      <c r="D1115" s="256">
        <v>483.01882400000011</v>
      </c>
      <c r="E1115" s="256">
        <v>655.05538900000101</v>
      </c>
      <c r="F1115" s="1">
        <v>842134</v>
      </c>
      <c r="G1115" s="256">
        <v>164.226384</v>
      </c>
      <c r="H1115" s="256">
        <v>110.36381900000001</v>
      </c>
      <c r="I1115" s="257">
        <v>1</v>
      </c>
      <c r="J1115" s="258">
        <f t="shared" si="34"/>
        <v>0.5527172103996274</v>
      </c>
      <c r="K1115" s="258">
        <f t="shared" si="35"/>
        <v>0.73305207866742117</v>
      </c>
    </row>
    <row r="1116" spans="1:11">
      <c r="A1116" s="1">
        <v>1115</v>
      </c>
      <c r="B1116">
        <v>70486.285248</v>
      </c>
      <c r="C1116" s="255">
        <v>104</v>
      </c>
      <c r="D1116" s="256">
        <v>508.99497299999979</v>
      </c>
      <c r="E1116" s="256">
        <v>833.77392699999973</v>
      </c>
      <c r="F1116" s="1">
        <v>833476</v>
      </c>
      <c r="G1116" s="256">
        <v>165.291336</v>
      </c>
      <c r="H1116" s="256">
        <v>126.88078</v>
      </c>
      <c r="I1116" s="257">
        <v>1</v>
      </c>
      <c r="J1116" s="258">
        <f t="shared" si="34"/>
        <v>0.58244165155764915</v>
      </c>
      <c r="K1116" s="258">
        <f t="shared" si="35"/>
        <v>0.75608101955544937</v>
      </c>
    </row>
    <row r="1117" spans="1:11">
      <c r="A1117" s="1">
        <v>1116</v>
      </c>
      <c r="B1117">
        <v>69358.695862000008</v>
      </c>
      <c r="C1117" s="255">
        <v>85</v>
      </c>
      <c r="D1117" s="256">
        <v>546.65110300000015</v>
      </c>
      <c r="E1117" s="256">
        <v>853.10866699999963</v>
      </c>
      <c r="F1117" s="1">
        <v>823635</v>
      </c>
      <c r="G1117" s="256">
        <v>138.69693599999999</v>
      </c>
      <c r="H1117" s="256">
        <v>83.945220000000006</v>
      </c>
      <c r="I1117" s="257">
        <v>1</v>
      </c>
      <c r="J1117" s="258">
        <f t="shared" si="34"/>
        <v>0.62553146523341163</v>
      </c>
      <c r="K1117" s="258">
        <f t="shared" si="35"/>
        <v>0.78778102955288187</v>
      </c>
    </row>
    <row r="1118" spans="1:11">
      <c r="A1118" s="1">
        <v>1117</v>
      </c>
      <c r="B1118">
        <v>65239.201111000002</v>
      </c>
      <c r="C1118" s="255">
        <v>84</v>
      </c>
      <c r="D1118" s="256">
        <v>486.57417800000002</v>
      </c>
      <c r="E1118" s="256">
        <v>744.89111099999968</v>
      </c>
      <c r="F1118" s="1">
        <v>886412</v>
      </c>
      <c r="G1118" s="256">
        <v>86.027928000000003</v>
      </c>
      <c r="H1118" s="256">
        <v>25.953021</v>
      </c>
      <c r="I1118" s="257">
        <v>1</v>
      </c>
      <c r="J1118" s="258">
        <f t="shared" si="34"/>
        <v>0.55678559292888274</v>
      </c>
      <c r="K1118" s="258">
        <f t="shared" si="35"/>
        <v>0.73626286231112192</v>
      </c>
    </row>
    <row r="1119" spans="1:11">
      <c r="A1119" s="1">
        <v>1118</v>
      </c>
      <c r="B1119">
        <v>64746.534761000003</v>
      </c>
      <c r="C1119" s="255">
        <v>88</v>
      </c>
      <c r="D1119" s="256">
        <v>482.389003</v>
      </c>
      <c r="E1119" s="256">
        <v>675.05605200000048</v>
      </c>
      <c r="F1119" s="1">
        <v>876458</v>
      </c>
      <c r="G1119" s="256">
        <v>7.3975439999999999</v>
      </c>
      <c r="H1119" s="256">
        <v>27.572416</v>
      </c>
      <c r="I1119" s="257">
        <v>1</v>
      </c>
      <c r="J1119" s="258">
        <f t="shared" si="34"/>
        <v>0.551996507833031</v>
      </c>
      <c r="K1119" s="258">
        <f t="shared" si="35"/>
        <v>0.73248130932046129</v>
      </c>
    </row>
    <row r="1120" spans="1:11">
      <c r="A1120" s="1">
        <v>1119</v>
      </c>
      <c r="B1120">
        <v>66424.889739999999</v>
      </c>
      <c r="C1120" s="255">
        <v>83</v>
      </c>
      <c r="D1120" s="256">
        <v>516.68009399999994</v>
      </c>
      <c r="E1120" s="256">
        <v>589.86116599999968</v>
      </c>
      <c r="F1120" s="1">
        <v>834508</v>
      </c>
      <c r="G1120" s="256">
        <v>0</v>
      </c>
      <c r="H1120" s="256">
        <v>53.832469000000003</v>
      </c>
      <c r="I1120" s="257">
        <v>1</v>
      </c>
      <c r="J1120" s="258">
        <f t="shared" si="34"/>
        <v>0.59123571594944124</v>
      </c>
      <c r="K1120" s="258">
        <f t="shared" si="35"/>
        <v>0.76270800026734409</v>
      </c>
    </row>
    <row r="1121" spans="1:11">
      <c r="A1121" s="1">
        <v>1120</v>
      </c>
      <c r="B1121">
        <v>66414.875119999997</v>
      </c>
      <c r="C1121" s="255">
        <v>87</v>
      </c>
      <c r="D1121" s="256">
        <v>507.39718399999992</v>
      </c>
      <c r="E1121" s="256">
        <v>392.03637099999929</v>
      </c>
      <c r="F1121" s="1">
        <v>862534</v>
      </c>
      <c r="G1121" s="256">
        <v>0</v>
      </c>
      <c r="H1121" s="256">
        <v>55.084307000000003</v>
      </c>
      <c r="I1121" s="257">
        <v>1</v>
      </c>
      <c r="J1121" s="258">
        <f t="shared" si="34"/>
        <v>0.58061330567337543</v>
      </c>
      <c r="K1121" s="258">
        <f t="shared" si="35"/>
        <v>0.75469276219685899</v>
      </c>
    </row>
    <row r="1122" spans="1:11">
      <c r="A1122" s="1">
        <v>1121</v>
      </c>
      <c r="B1122">
        <v>66671.597993000003</v>
      </c>
      <c r="C1122" s="255">
        <v>92</v>
      </c>
      <c r="D1122" s="256">
        <v>523.15879999999993</v>
      </c>
      <c r="E1122" s="256">
        <v>181.32804899999979</v>
      </c>
      <c r="F1122" s="1">
        <v>812902</v>
      </c>
      <c r="G1122" s="256">
        <v>0</v>
      </c>
      <c r="H1122" s="256">
        <v>54.095021000000003</v>
      </c>
      <c r="I1122" s="257">
        <v>1</v>
      </c>
      <c r="J1122" s="258">
        <f t="shared" si="34"/>
        <v>0.59864928272860951</v>
      </c>
      <c r="K1122" s="258">
        <f t="shared" si="35"/>
        <v>0.76823076556219438</v>
      </c>
    </row>
    <row r="1123" spans="1:11">
      <c r="A1123" s="1">
        <v>1122</v>
      </c>
      <c r="B1123">
        <v>66652.721313999995</v>
      </c>
      <c r="C1123" s="255">
        <v>95</v>
      </c>
      <c r="D1123" s="256">
        <v>528.72674700000005</v>
      </c>
      <c r="E1123" s="256">
        <v>31.326413999999971</v>
      </c>
      <c r="F1123" s="1">
        <v>849074</v>
      </c>
      <c r="G1123" s="256">
        <v>0</v>
      </c>
      <c r="H1123" s="256">
        <v>100.10820699999999</v>
      </c>
      <c r="I1123" s="257">
        <v>1</v>
      </c>
      <c r="J1123" s="258">
        <f t="shared" si="34"/>
        <v>0.60502067030312989</v>
      </c>
      <c r="K1123" s="258">
        <f t="shared" si="35"/>
        <v>0.77293118250541981</v>
      </c>
    </row>
    <row r="1124" spans="1:11">
      <c r="A1124" s="1">
        <v>1123</v>
      </c>
      <c r="B1124">
        <v>65905.936828999998</v>
      </c>
      <c r="C1124" s="255">
        <v>120</v>
      </c>
      <c r="D1124" s="256">
        <v>573.57036500000004</v>
      </c>
      <c r="E1124" s="256">
        <v>5.1387999999999989E-2</v>
      </c>
      <c r="F1124" s="1">
        <v>861604</v>
      </c>
      <c r="G1124" s="256">
        <v>0</v>
      </c>
      <c r="H1124" s="256">
        <v>106.938642</v>
      </c>
      <c r="I1124" s="257">
        <v>1</v>
      </c>
      <c r="J1124" s="258">
        <f t="shared" si="34"/>
        <v>0.65633510819589924</v>
      </c>
      <c r="K1124" s="258">
        <f t="shared" si="35"/>
        <v>0.80930678991099703</v>
      </c>
    </row>
    <row r="1125" spans="1:11">
      <c r="A1125" s="1">
        <v>1124</v>
      </c>
      <c r="B1125">
        <v>65763.868866999997</v>
      </c>
      <c r="C1125" s="255">
        <v>133</v>
      </c>
      <c r="D1125" s="256">
        <v>547.66531299999997</v>
      </c>
      <c r="E1125" s="256">
        <v>0</v>
      </c>
      <c r="F1125" s="1">
        <v>818741</v>
      </c>
      <c r="G1125" s="256">
        <v>0</v>
      </c>
      <c r="H1125" s="256">
        <v>74.796147000000005</v>
      </c>
      <c r="I1125" s="257">
        <v>1</v>
      </c>
      <c r="J1125" s="258">
        <f t="shared" si="34"/>
        <v>0.62669202315394379</v>
      </c>
      <c r="K1125" s="258">
        <f t="shared" si="35"/>
        <v>0.78860867260541323</v>
      </c>
    </row>
    <row r="1126" spans="1:11">
      <c r="A1126" s="1">
        <v>1125</v>
      </c>
      <c r="B1126">
        <v>64404.784240000001</v>
      </c>
      <c r="C1126" s="255">
        <v>143</v>
      </c>
      <c r="D1126" s="256">
        <v>497.90956599999998</v>
      </c>
      <c r="E1126" s="256">
        <v>0</v>
      </c>
      <c r="F1126" s="1">
        <v>820995</v>
      </c>
      <c r="G1126" s="256">
        <v>0</v>
      </c>
      <c r="H1126" s="256">
        <v>45.952598000000002</v>
      </c>
      <c r="I1126" s="257">
        <v>1</v>
      </c>
      <c r="J1126" s="258">
        <f t="shared" si="34"/>
        <v>0.56975664855415464</v>
      </c>
      <c r="K1126" s="258">
        <f t="shared" si="35"/>
        <v>0.74637399568985008</v>
      </c>
    </row>
    <row r="1127" spans="1:11">
      <c r="A1127" s="1">
        <v>1126</v>
      </c>
      <c r="B1127">
        <v>63331.987334999998</v>
      </c>
      <c r="C1127" s="255">
        <v>156</v>
      </c>
      <c r="D1127" s="256">
        <v>455.17637500000001</v>
      </c>
      <c r="E1127" s="256">
        <v>0</v>
      </c>
      <c r="F1127" s="1">
        <v>894512</v>
      </c>
      <c r="G1127" s="256">
        <v>47.500320000000002</v>
      </c>
      <c r="H1127" s="256">
        <v>35.720511999999999</v>
      </c>
      <c r="I1127" s="257">
        <v>1</v>
      </c>
      <c r="J1127" s="258">
        <f t="shared" si="34"/>
        <v>0.52085716690373673</v>
      </c>
      <c r="K1127" s="258">
        <f t="shared" si="35"/>
        <v>0.70723335263727172</v>
      </c>
    </row>
    <row r="1128" spans="1:11">
      <c r="A1128" s="1">
        <v>1127</v>
      </c>
      <c r="B1128">
        <v>62806.925109999996</v>
      </c>
      <c r="C1128" s="255">
        <v>142</v>
      </c>
      <c r="D1128" s="256">
        <v>464.22090800000001</v>
      </c>
      <c r="E1128" s="256">
        <v>0</v>
      </c>
      <c r="F1128" s="1">
        <v>969032</v>
      </c>
      <c r="G1128" s="256">
        <v>105.337176</v>
      </c>
      <c r="H1128" s="256">
        <v>104.809535</v>
      </c>
      <c r="I1128" s="257">
        <v>1</v>
      </c>
      <c r="J1128" s="258">
        <f t="shared" si="34"/>
        <v>0.53120680298567824</v>
      </c>
      <c r="K1128" s="258">
        <f t="shared" si="35"/>
        <v>0.71575418358531218</v>
      </c>
    </row>
    <row r="1129" spans="1:11">
      <c r="A1129" s="1">
        <v>1128</v>
      </c>
      <c r="B1129">
        <v>62746.596190999997</v>
      </c>
      <c r="C1129" s="255">
        <v>136</v>
      </c>
      <c r="D1129" s="256">
        <v>463.72932200000002</v>
      </c>
      <c r="E1129" s="256">
        <v>0</v>
      </c>
      <c r="F1129" s="1">
        <v>974895</v>
      </c>
      <c r="G1129" s="256">
        <v>71.189831999999996</v>
      </c>
      <c r="H1129" s="256">
        <v>205.522198</v>
      </c>
      <c r="I1129" s="257">
        <v>1</v>
      </c>
      <c r="J1129" s="258">
        <f t="shared" si="34"/>
        <v>0.53064428237759631</v>
      </c>
      <c r="K1129" s="258">
        <f t="shared" si="35"/>
        <v>0.71529442212078942</v>
      </c>
    </row>
    <row r="1130" spans="1:11">
      <c r="A1130" s="1">
        <v>1129</v>
      </c>
      <c r="B1130">
        <v>61493.071380000001</v>
      </c>
      <c r="C1130" s="255">
        <v>117</v>
      </c>
      <c r="D1130" s="256">
        <v>442.37836499999992</v>
      </c>
      <c r="E1130" s="256">
        <v>0</v>
      </c>
      <c r="F1130" s="1">
        <v>959348</v>
      </c>
      <c r="G1130" s="256">
        <v>0</v>
      </c>
      <c r="H1130" s="256">
        <v>25.301670999999999</v>
      </c>
      <c r="I1130" s="257">
        <v>1</v>
      </c>
      <c r="J1130" s="258">
        <f t="shared" si="34"/>
        <v>0.5062124366481171</v>
      </c>
      <c r="K1130" s="258">
        <f t="shared" si="35"/>
        <v>0.69494883800240315</v>
      </c>
    </row>
    <row r="1131" spans="1:11">
      <c r="A1131" s="1">
        <v>1130</v>
      </c>
      <c r="B1131">
        <v>57534.235535</v>
      </c>
      <c r="C1131" s="255">
        <v>107</v>
      </c>
      <c r="D1131" s="256">
        <v>462.44071100000002</v>
      </c>
      <c r="E1131" s="256">
        <v>0</v>
      </c>
      <c r="F1131" s="1">
        <v>850079</v>
      </c>
      <c r="G1131" s="256">
        <v>0</v>
      </c>
      <c r="H1131" s="256">
        <v>25.408353999999999</v>
      </c>
      <c r="I1131" s="257">
        <v>1</v>
      </c>
      <c r="J1131" s="258">
        <f t="shared" si="34"/>
        <v>0.52916972809146712</v>
      </c>
      <c r="K1131" s="258">
        <f t="shared" si="35"/>
        <v>0.71408741171472445</v>
      </c>
    </row>
    <row r="1132" spans="1:11">
      <c r="A1132" s="1">
        <v>1131</v>
      </c>
      <c r="B1132">
        <v>57564.629912999997</v>
      </c>
      <c r="C1132" s="255">
        <v>99</v>
      </c>
      <c r="D1132" s="256">
        <v>452.25509899999997</v>
      </c>
      <c r="E1132" s="256">
        <v>0</v>
      </c>
      <c r="F1132" s="1">
        <v>698240</v>
      </c>
      <c r="G1132" s="256">
        <v>0</v>
      </c>
      <c r="H1132" s="256">
        <v>25.446415999999999</v>
      </c>
      <c r="I1132" s="257">
        <v>1</v>
      </c>
      <c r="J1132" s="258">
        <f t="shared" si="34"/>
        <v>0.51751435821533787</v>
      </c>
      <c r="K1132" s="258">
        <f t="shared" si="35"/>
        <v>0.70445301362858881</v>
      </c>
    </row>
    <row r="1133" spans="1:11">
      <c r="A1133" s="1">
        <v>1132</v>
      </c>
      <c r="B1133">
        <v>57529.014311999999</v>
      </c>
      <c r="C1133" s="255">
        <v>97</v>
      </c>
      <c r="D1133" s="256">
        <v>478.05718500000012</v>
      </c>
      <c r="E1133" s="256">
        <v>0</v>
      </c>
      <c r="F1133" s="1">
        <v>543525</v>
      </c>
      <c r="G1133" s="256">
        <v>0</v>
      </c>
      <c r="H1133" s="256">
        <v>25.316872</v>
      </c>
      <c r="I1133" s="257">
        <v>1</v>
      </c>
      <c r="J1133" s="258">
        <f t="shared" si="34"/>
        <v>0.54703961952567415</v>
      </c>
      <c r="K1133" s="258">
        <f t="shared" si="35"/>
        <v>0.72853931426455065</v>
      </c>
    </row>
    <row r="1134" spans="1:11">
      <c r="A1134" s="1">
        <v>1133</v>
      </c>
      <c r="B1134">
        <v>57753.864135000003</v>
      </c>
      <c r="C1134" s="255">
        <v>94</v>
      </c>
      <c r="D1134" s="256">
        <v>516.82141399999989</v>
      </c>
      <c r="E1134" s="256">
        <v>0</v>
      </c>
      <c r="F1134" s="1">
        <v>624545</v>
      </c>
      <c r="G1134" s="256">
        <v>0</v>
      </c>
      <c r="H1134" s="256">
        <v>25.367819000000001</v>
      </c>
      <c r="I1134" s="257">
        <v>1</v>
      </c>
      <c r="J1134" s="258">
        <f t="shared" si="34"/>
        <v>0.59139742806560014</v>
      </c>
      <c r="K1134" s="258">
        <f t="shared" si="35"/>
        <v>0.76282908810621486</v>
      </c>
    </row>
    <row r="1135" spans="1:11">
      <c r="A1135" s="1">
        <v>1134</v>
      </c>
      <c r="B1135">
        <v>58638.916929999999</v>
      </c>
      <c r="C1135" s="255">
        <v>102</v>
      </c>
      <c r="D1135" s="256">
        <v>585.16608299999996</v>
      </c>
      <c r="E1135" s="256">
        <v>0</v>
      </c>
      <c r="F1135" s="1">
        <v>1029013</v>
      </c>
      <c r="G1135" s="256">
        <v>0</v>
      </c>
      <c r="H1135" s="256">
        <v>25.550363999999998</v>
      </c>
      <c r="I1135" s="257">
        <v>1</v>
      </c>
      <c r="J1135" s="258">
        <f t="shared" si="34"/>
        <v>0.66960405877729667</v>
      </c>
      <c r="K1135" s="258">
        <f t="shared" si="35"/>
        <v>0.81830453152170013</v>
      </c>
    </row>
    <row r="1136" spans="1:11">
      <c r="A1136" s="1">
        <v>1135</v>
      </c>
      <c r="B1136">
        <v>59668.430848000004</v>
      </c>
      <c r="C1136" s="255">
        <v>117</v>
      </c>
      <c r="D1136" s="256">
        <v>562.769634</v>
      </c>
      <c r="E1136" s="256">
        <v>6.0177000000000001E-2</v>
      </c>
      <c r="F1136" s="1">
        <v>981432</v>
      </c>
      <c r="G1136" s="256">
        <v>0</v>
      </c>
      <c r="H1136" s="256">
        <v>24.949525999999999</v>
      </c>
      <c r="I1136" s="257">
        <v>1</v>
      </c>
      <c r="J1136" s="258">
        <f t="shared" si="34"/>
        <v>0.6439758592143382</v>
      </c>
      <c r="K1136" s="258">
        <f t="shared" si="35"/>
        <v>0.80077902450071414</v>
      </c>
    </row>
    <row r="1137" spans="1:11">
      <c r="A1137" s="1">
        <v>1136</v>
      </c>
      <c r="B1137">
        <v>60288.623443999997</v>
      </c>
      <c r="C1137" s="255">
        <v>141</v>
      </c>
      <c r="D1137" s="256">
        <v>604.80044099999986</v>
      </c>
      <c r="E1137" s="256">
        <v>3.140263</v>
      </c>
      <c r="F1137" s="1">
        <v>935439</v>
      </c>
      <c r="G1137" s="256">
        <v>0</v>
      </c>
      <c r="H1137" s="256">
        <v>25.054860999999999</v>
      </c>
      <c r="I1137" s="257">
        <v>1</v>
      </c>
      <c r="J1137" s="258">
        <f t="shared" si="34"/>
        <v>0.69207160464202588</v>
      </c>
      <c r="K1137" s="258">
        <f t="shared" si="35"/>
        <v>0.83317937865505942</v>
      </c>
    </row>
    <row r="1138" spans="1:11">
      <c r="A1138" s="1">
        <v>1137</v>
      </c>
      <c r="B1138">
        <v>63565.638764000003</v>
      </c>
      <c r="C1138" s="255">
        <v>139</v>
      </c>
      <c r="D1138" s="256">
        <v>626.81863699999974</v>
      </c>
      <c r="E1138" s="256">
        <v>71.534238000000045</v>
      </c>
      <c r="F1138" s="1">
        <v>894045</v>
      </c>
      <c r="G1138" s="256">
        <v>0</v>
      </c>
      <c r="H1138" s="256">
        <v>35.234053000000003</v>
      </c>
      <c r="I1138" s="257">
        <v>1</v>
      </c>
      <c r="J1138" s="258">
        <f t="shared" si="34"/>
        <v>0.71726697026022412</v>
      </c>
      <c r="K1138" s="258">
        <f t="shared" si="35"/>
        <v>0.84934240329352695</v>
      </c>
    </row>
    <row r="1139" spans="1:11">
      <c r="A1139" s="1">
        <v>1138</v>
      </c>
      <c r="B1139">
        <v>68721.051026999994</v>
      </c>
      <c r="C1139" s="255">
        <v>134</v>
      </c>
      <c r="D1139" s="256">
        <v>710.05946500000016</v>
      </c>
      <c r="E1139" s="256">
        <v>294.1473749999995</v>
      </c>
      <c r="F1139" s="1">
        <v>840953</v>
      </c>
      <c r="G1139" s="256">
        <v>18.914615999999999</v>
      </c>
      <c r="H1139" s="256">
        <v>316.65223700000001</v>
      </c>
      <c r="I1139" s="257">
        <v>1</v>
      </c>
      <c r="J1139" s="258">
        <f t="shared" si="34"/>
        <v>0.81251923778575519</v>
      </c>
      <c r="K1139" s="258">
        <f t="shared" si="35"/>
        <v>0.90593410708773447</v>
      </c>
    </row>
    <row r="1140" spans="1:11">
      <c r="A1140" s="1">
        <v>1139</v>
      </c>
      <c r="B1140">
        <v>68801.653839000006</v>
      </c>
      <c r="C1140" s="255">
        <v>126</v>
      </c>
      <c r="D1140" s="256">
        <v>668.35054700000001</v>
      </c>
      <c r="E1140" s="256">
        <v>670.35152799999901</v>
      </c>
      <c r="F1140" s="1">
        <v>828707</v>
      </c>
      <c r="G1140" s="256">
        <v>125.84392800000001</v>
      </c>
      <c r="H1140" s="256">
        <v>208.613799</v>
      </c>
      <c r="I1140" s="257">
        <v>1</v>
      </c>
      <c r="J1140" s="258">
        <f t="shared" si="34"/>
        <v>0.76479182912114607</v>
      </c>
      <c r="K1140" s="258">
        <f t="shared" si="35"/>
        <v>0.8784294045395129</v>
      </c>
    </row>
    <row r="1141" spans="1:11">
      <c r="A1141" s="1">
        <v>1140</v>
      </c>
      <c r="B1141">
        <v>67787.682587000003</v>
      </c>
      <c r="C1141" s="255">
        <v>113</v>
      </c>
      <c r="D1141" s="256">
        <v>635.89705800000002</v>
      </c>
      <c r="E1141" s="256">
        <v>979.03158399999927</v>
      </c>
      <c r="F1141" s="1">
        <v>841457</v>
      </c>
      <c r="G1141" s="256">
        <v>132.37795199999999</v>
      </c>
      <c r="H1141" s="256">
        <v>127.393242</v>
      </c>
      <c r="I1141" s="257">
        <v>1</v>
      </c>
      <c r="J1141" s="258">
        <f t="shared" si="34"/>
        <v>0.72765538429427745</v>
      </c>
      <c r="K1141" s="258">
        <f t="shared" si="35"/>
        <v>0.85585324735799118</v>
      </c>
    </row>
    <row r="1142" spans="1:11">
      <c r="A1142" s="1">
        <v>1141</v>
      </c>
      <c r="B1142">
        <v>63727.518280999997</v>
      </c>
      <c r="C1142" s="255">
        <v>97</v>
      </c>
      <c r="D1142" s="256">
        <v>608.81778499999984</v>
      </c>
      <c r="E1142" s="256">
        <v>1121.9531209999991</v>
      </c>
      <c r="F1142" s="1">
        <v>833507</v>
      </c>
      <c r="G1142" s="256">
        <v>118.713504</v>
      </c>
      <c r="H1142" s="256">
        <v>25.769883</v>
      </c>
      <c r="I1142" s="257">
        <v>1</v>
      </c>
      <c r="J1142" s="258">
        <f t="shared" si="34"/>
        <v>0.69666864115192317</v>
      </c>
      <c r="K1142" s="258">
        <f t="shared" si="35"/>
        <v>0.83616851342340737</v>
      </c>
    </row>
    <row r="1143" spans="1:11">
      <c r="A1143" s="1">
        <v>1142</v>
      </c>
      <c r="B1143">
        <v>62915.016387999996</v>
      </c>
      <c r="C1143" s="255">
        <v>93</v>
      </c>
      <c r="D1143" s="256">
        <v>555.54135700000006</v>
      </c>
      <c r="E1143" s="256">
        <v>1159.178946</v>
      </c>
      <c r="F1143" s="1">
        <v>863469</v>
      </c>
      <c r="G1143" s="256">
        <v>84.059472</v>
      </c>
      <c r="H1143" s="256">
        <v>25.511255999999999</v>
      </c>
      <c r="I1143" s="257">
        <v>1</v>
      </c>
      <c r="J1143" s="258">
        <f t="shared" si="34"/>
        <v>0.63570456024849142</v>
      </c>
      <c r="K1143" s="258">
        <f t="shared" si="35"/>
        <v>0.79499092248664238</v>
      </c>
    </row>
    <row r="1144" spans="1:11">
      <c r="A1144" s="1">
        <v>1143</v>
      </c>
      <c r="B1144">
        <v>64711.943482000002</v>
      </c>
      <c r="C1144" s="255">
        <v>96</v>
      </c>
      <c r="D1144" s="256">
        <v>542.59043599999995</v>
      </c>
      <c r="E1144" s="256">
        <v>1079.779657000001</v>
      </c>
      <c r="F1144" s="1">
        <v>826668</v>
      </c>
      <c r="G1144" s="256">
        <v>10.465728</v>
      </c>
      <c r="H1144" s="256">
        <v>26.568512999999999</v>
      </c>
      <c r="I1144" s="257">
        <v>1</v>
      </c>
      <c r="J1144" s="258">
        <f t="shared" si="34"/>
        <v>0.62088485432492679</v>
      </c>
      <c r="K1144" s="258">
        <f t="shared" si="35"/>
        <v>0.78445396233909215</v>
      </c>
    </row>
    <row r="1145" spans="1:11">
      <c r="A1145" s="1">
        <v>1144</v>
      </c>
      <c r="B1145">
        <v>64293.205047000003</v>
      </c>
      <c r="C1145" s="255">
        <v>99</v>
      </c>
      <c r="D1145" s="256">
        <v>514.33877300000006</v>
      </c>
      <c r="E1145" s="256">
        <v>887.719739</v>
      </c>
      <c r="F1145" s="1">
        <v>847798</v>
      </c>
      <c r="G1145" s="256">
        <v>0</v>
      </c>
      <c r="H1145" s="256">
        <v>26.800056000000001</v>
      </c>
      <c r="I1145" s="257">
        <v>1</v>
      </c>
      <c r="J1145" s="258">
        <f t="shared" si="34"/>
        <v>0.58855654829081183</v>
      </c>
      <c r="K1145" s="258">
        <f t="shared" si="35"/>
        <v>0.76069782454108081</v>
      </c>
    </row>
    <row r="1146" spans="1:11">
      <c r="A1146" s="1">
        <v>1145</v>
      </c>
      <c r="B1146">
        <v>65094.311370000003</v>
      </c>
      <c r="C1146" s="255">
        <v>108</v>
      </c>
      <c r="D1146" s="256">
        <v>497.10091399999988</v>
      </c>
      <c r="E1146" s="256">
        <v>564.839913999999</v>
      </c>
      <c r="F1146" s="1">
        <v>842303</v>
      </c>
      <c r="G1146" s="256">
        <v>0</v>
      </c>
      <c r="H1146" s="256">
        <v>44.075758999999998</v>
      </c>
      <c r="I1146" s="257">
        <v>1</v>
      </c>
      <c r="J1146" s="258">
        <f t="shared" si="34"/>
        <v>0.56883131012961297</v>
      </c>
      <c r="K1146" s="258">
        <f t="shared" si="35"/>
        <v>0.74565894480703432</v>
      </c>
    </row>
    <row r="1147" spans="1:11">
      <c r="A1147" s="1">
        <v>1146</v>
      </c>
      <c r="B1147">
        <v>65685.031371999998</v>
      </c>
      <c r="C1147" s="255">
        <v>129</v>
      </c>
      <c r="D1147" s="256">
        <v>536.65174000000002</v>
      </c>
      <c r="E1147" s="256">
        <v>155.28778100000031</v>
      </c>
      <c r="F1147" s="1">
        <v>835438</v>
      </c>
      <c r="G1147" s="256">
        <v>0</v>
      </c>
      <c r="H1147" s="256">
        <v>48.043497000000002</v>
      </c>
      <c r="I1147" s="257">
        <v>1</v>
      </c>
      <c r="J1147" s="258">
        <f t="shared" si="34"/>
        <v>0.61408921961373919</v>
      </c>
      <c r="K1147" s="258">
        <f t="shared" si="35"/>
        <v>0.77954927829975107</v>
      </c>
    </row>
    <row r="1148" spans="1:11">
      <c r="A1148" s="1">
        <v>1147</v>
      </c>
      <c r="B1148">
        <v>65747.34597699999</v>
      </c>
      <c r="C1148" s="255">
        <v>161</v>
      </c>
      <c r="D1148" s="256">
        <v>568.81545299999993</v>
      </c>
      <c r="E1148" s="256">
        <v>1.566175000000003</v>
      </c>
      <c r="F1148" s="1">
        <v>836473</v>
      </c>
      <c r="G1148" s="256">
        <v>0</v>
      </c>
      <c r="H1148" s="256">
        <v>39.833280000000002</v>
      </c>
      <c r="I1148" s="257">
        <v>1</v>
      </c>
      <c r="J1148" s="258">
        <f t="shared" si="34"/>
        <v>0.65089407450166004</v>
      </c>
      <c r="K1148" s="258">
        <f t="shared" si="35"/>
        <v>0.80557020758095077</v>
      </c>
    </row>
    <row r="1149" spans="1:11">
      <c r="A1149" s="1">
        <v>1148</v>
      </c>
      <c r="B1149">
        <v>66674.959411999997</v>
      </c>
      <c r="C1149" s="255">
        <v>183</v>
      </c>
      <c r="D1149" s="256">
        <v>595.46605399999976</v>
      </c>
      <c r="E1149" s="256">
        <v>0</v>
      </c>
      <c r="F1149" s="1">
        <v>857402</v>
      </c>
      <c r="G1149" s="256">
        <v>0</v>
      </c>
      <c r="H1149" s="256">
        <v>35.124530999999998</v>
      </c>
      <c r="I1149" s="257">
        <v>1</v>
      </c>
      <c r="J1149" s="258">
        <f t="shared" si="34"/>
        <v>0.68139028936593504</v>
      </c>
      <c r="K1149" s="258">
        <f t="shared" si="35"/>
        <v>0.82616329616636253</v>
      </c>
    </row>
    <row r="1150" spans="1:11">
      <c r="A1150" s="1">
        <v>1149</v>
      </c>
      <c r="B1150">
        <v>64755.957123</v>
      </c>
      <c r="C1150" s="255">
        <v>181</v>
      </c>
      <c r="D1150" s="256">
        <v>636.81432400000006</v>
      </c>
      <c r="E1150" s="256">
        <v>0</v>
      </c>
      <c r="F1150" s="1">
        <v>822289</v>
      </c>
      <c r="G1150" s="256">
        <v>0</v>
      </c>
      <c r="H1150" s="256">
        <v>34.448245999999997</v>
      </c>
      <c r="I1150" s="257">
        <v>1</v>
      </c>
      <c r="J1150" s="258">
        <f t="shared" si="34"/>
        <v>0.72870500944245686</v>
      </c>
      <c r="K1150" s="258">
        <f t="shared" si="35"/>
        <v>0.85650622613491934</v>
      </c>
    </row>
    <row r="1151" spans="1:11">
      <c r="A1151" s="1">
        <v>1150</v>
      </c>
      <c r="B1151">
        <v>63002.793363999997</v>
      </c>
      <c r="C1151" s="255">
        <v>181</v>
      </c>
      <c r="D1151" s="256">
        <v>650.21966299999997</v>
      </c>
      <c r="E1151" s="256">
        <v>0</v>
      </c>
      <c r="F1151" s="1">
        <v>900110</v>
      </c>
      <c r="G1151" s="256">
        <v>0</v>
      </c>
      <c r="H1151" s="256">
        <v>26.912908999999999</v>
      </c>
      <c r="I1151" s="257">
        <v>1</v>
      </c>
      <c r="J1151" s="258">
        <f t="shared" si="34"/>
        <v>0.74404470472634354</v>
      </c>
      <c r="K1151" s="258">
        <f t="shared" si="35"/>
        <v>0.86594903761432596</v>
      </c>
    </row>
    <row r="1152" spans="1:11">
      <c r="A1152" s="1">
        <v>1151</v>
      </c>
      <c r="B1152">
        <v>62323.993409000002</v>
      </c>
      <c r="C1152" s="255">
        <v>173</v>
      </c>
      <c r="D1152" s="256">
        <v>641.30587600000001</v>
      </c>
      <c r="E1152" s="256">
        <v>0</v>
      </c>
      <c r="F1152" s="1">
        <v>941097</v>
      </c>
      <c r="G1152" s="256">
        <v>0</v>
      </c>
      <c r="H1152" s="256">
        <v>60.358007999999998</v>
      </c>
      <c r="I1152" s="257">
        <v>1</v>
      </c>
      <c r="J1152" s="258">
        <f t="shared" si="34"/>
        <v>0.73384468095928546</v>
      </c>
      <c r="K1152" s="258">
        <f t="shared" si="35"/>
        <v>0.85969089898142537</v>
      </c>
    </row>
    <row r="1153" spans="1:11">
      <c r="A1153" s="1">
        <v>1152</v>
      </c>
      <c r="B1153">
        <v>62786.413879</v>
      </c>
      <c r="C1153" s="255">
        <v>165</v>
      </c>
      <c r="D1153" s="256">
        <v>654.49027000000012</v>
      </c>
      <c r="E1153" s="256">
        <v>0</v>
      </c>
      <c r="F1153" s="1">
        <v>959206</v>
      </c>
      <c r="G1153" s="256">
        <v>64.572648000000001</v>
      </c>
      <c r="H1153" s="256">
        <v>244.51528200000001</v>
      </c>
      <c r="I1153" s="257">
        <v>1</v>
      </c>
      <c r="J1153" s="258">
        <f t="shared" si="34"/>
        <v>0.74893154944226126</v>
      </c>
      <c r="K1153" s="258">
        <f t="shared" si="35"/>
        <v>0.86891845503375298</v>
      </c>
    </row>
    <row r="1154" spans="1:11">
      <c r="A1154" s="1">
        <v>1153</v>
      </c>
      <c r="B1154">
        <v>62284.896728</v>
      </c>
      <c r="C1154" s="255">
        <v>156</v>
      </c>
      <c r="D1154" s="256">
        <v>655.94854099999998</v>
      </c>
      <c r="E1154" s="256">
        <v>0</v>
      </c>
      <c r="F1154" s="1">
        <v>918538</v>
      </c>
      <c r="G1154" s="256">
        <v>44.434992000000001</v>
      </c>
      <c r="H1154" s="256">
        <v>25.671458999999999</v>
      </c>
      <c r="I1154" s="257">
        <v>1</v>
      </c>
      <c r="J1154" s="258">
        <f t="shared" ref="J1154:J1217" si="36">D1154/$L$1</f>
        <v>0.75060024523438762</v>
      </c>
      <c r="K1154" s="258">
        <f t="shared" ref="K1154:K1217" si="37">J1154/(1-$K$1*(1-J1154))</f>
        <v>0.86992817576975856</v>
      </c>
    </row>
    <row r="1155" spans="1:11">
      <c r="A1155" s="1">
        <v>1154</v>
      </c>
      <c r="B1155">
        <v>58308.834349999997</v>
      </c>
      <c r="C1155" s="255">
        <v>150</v>
      </c>
      <c r="D1155" s="256">
        <v>660.29553800000008</v>
      </c>
      <c r="E1155" s="256">
        <v>0</v>
      </c>
      <c r="F1155" s="1">
        <v>826286</v>
      </c>
      <c r="G1155" s="256">
        <v>0</v>
      </c>
      <c r="H1155" s="256">
        <v>25.963778000000001</v>
      </c>
      <c r="I1155" s="257">
        <v>1</v>
      </c>
      <c r="J1155" s="258">
        <f t="shared" si="36"/>
        <v>0.75557450283279459</v>
      </c>
      <c r="K1155" s="258">
        <f t="shared" si="37"/>
        <v>0.87292537287263927</v>
      </c>
    </row>
    <row r="1156" spans="1:11">
      <c r="A1156" s="1">
        <v>1155</v>
      </c>
      <c r="B1156">
        <v>56497.268097</v>
      </c>
      <c r="C1156" s="255">
        <v>148</v>
      </c>
      <c r="D1156" s="256">
        <v>627.5717430000002</v>
      </c>
      <c r="E1156" s="256">
        <v>0</v>
      </c>
      <c r="F1156" s="1">
        <v>692161</v>
      </c>
      <c r="G1156" s="256">
        <v>0</v>
      </c>
      <c r="H1156" s="256">
        <v>25.437963</v>
      </c>
      <c r="I1156" s="257">
        <v>1</v>
      </c>
      <c r="J1156" s="258">
        <f t="shared" si="36"/>
        <v>0.71812874753840217</v>
      </c>
      <c r="K1156" s="258">
        <f t="shared" si="37"/>
        <v>0.84988586358898011</v>
      </c>
    </row>
    <row r="1157" spans="1:11">
      <c r="A1157" s="1">
        <v>1156</v>
      </c>
      <c r="B1157">
        <v>56766.168976000001</v>
      </c>
      <c r="C1157" s="255">
        <v>135</v>
      </c>
      <c r="D1157" s="256">
        <v>605.93387599999983</v>
      </c>
      <c r="E1157" s="256">
        <v>0</v>
      </c>
      <c r="F1157" s="1">
        <v>559574</v>
      </c>
      <c r="G1157" s="256">
        <v>0</v>
      </c>
      <c r="H1157" s="256">
        <v>25.609788999999999</v>
      </c>
      <c r="I1157" s="257">
        <v>1</v>
      </c>
      <c r="J1157" s="258">
        <f t="shared" si="36"/>
        <v>0.69336859142647733</v>
      </c>
      <c r="K1157" s="258">
        <f t="shared" si="37"/>
        <v>0.83402456062093888</v>
      </c>
    </row>
    <row r="1158" spans="1:11">
      <c r="A1158" s="1">
        <v>1157</v>
      </c>
      <c r="B1158">
        <v>56166.071135999999</v>
      </c>
      <c r="C1158" s="255">
        <v>133</v>
      </c>
      <c r="D1158" s="256">
        <v>581.67625899999996</v>
      </c>
      <c r="E1158" s="256">
        <v>0</v>
      </c>
      <c r="F1158" s="1">
        <v>614380</v>
      </c>
      <c r="G1158" s="256">
        <v>0</v>
      </c>
      <c r="H1158" s="256">
        <v>25.718109999999999</v>
      </c>
      <c r="I1158" s="257">
        <v>1</v>
      </c>
      <c r="J1158" s="258">
        <f t="shared" si="36"/>
        <v>0.66561066206018304</v>
      </c>
      <c r="K1158" s="258">
        <f t="shared" si="37"/>
        <v>0.81561351729482268</v>
      </c>
    </row>
    <row r="1159" spans="1:11">
      <c r="A1159" s="1">
        <v>1158</v>
      </c>
      <c r="B1159">
        <v>56529.648589999997</v>
      </c>
      <c r="C1159" s="255">
        <v>139</v>
      </c>
      <c r="D1159" s="256">
        <v>538.53598299999999</v>
      </c>
      <c r="E1159" s="256">
        <v>0</v>
      </c>
      <c r="F1159" s="1">
        <v>1030361</v>
      </c>
      <c r="G1159" s="256">
        <v>0</v>
      </c>
      <c r="H1159" s="256">
        <v>25.063601999999999</v>
      </c>
      <c r="I1159" s="257">
        <v>1</v>
      </c>
      <c r="J1159" s="258">
        <f t="shared" si="36"/>
        <v>0.6162453540808196</v>
      </c>
      <c r="K1159" s="258">
        <f t="shared" si="37"/>
        <v>0.78111048089070489</v>
      </c>
    </row>
    <row r="1160" spans="1:11">
      <c r="A1160" s="1">
        <v>1159</v>
      </c>
      <c r="B1160">
        <v>56412.357483</v>
      </c>
      <c r="C1160" s="255">
        <v>146</v>
      </c>
      <c r="D1160" s="256">
        <v>512.52396299999987</v>
      </c>
      <c r="E1160" s="256">
        <v>0.12846299999999999</v>
      </c>
      <c r="F1160" s="1">
        <v>989939</v>
      </c>
      <c r="G1160" s="256">
        <v>0</v>
      </c>
      <c r="H1160" s="256">
        <v>25.698153999999999</v>
      </c>
      <c r="I1160" s="257">
        <v>1</v>
      </c>
      <c r="J1160" s="258">
        <f t="shared" si="36"/>
        <v>0.58647986582883505</v>
      </c>
      <c r="K1160" s="258">
        <f t="shared" si="37"/>
        <v>0.75913441714667917</v>
      </c>
    </row>
    <row r="1161" spans="1:11">
      <c r="A1161" s="1">
        <v>1160</v>
      </c>
      <c r="B1161">
        <v>57531.495116999999</v>
      </c>
      <c r="C1161" s="255">
        <v>150</v>
      </c>
      <c r="D1161" s="256">
        <v>498.20931500000012</v>
      </c>
      <c r="E1161" s="256">
        <v>21.986677000000029</v>
      </c>
      <c r="F1161" s="1">
        <v>921218</v>
      </c>
      <c r="G1161" s="256">
        <v>0</v>
      </c>
      <c r="H1161" s="256">
        <v>25.460836</v>
      </c>
      <c r="I1161" s="257">
        <v>1</v>
      </c>
      <c r="J1161" s="258">
        <f t="shared" si="36"/>
        <v>0.57009965057160839</v>
      </c>
      <c r="K1161" s="258">
        <f t="shared" si="37"/>
        <v>0.74663880671968219</v>
      </c>
    </row>
    <row r="1162" spans="1:11">
      <c r="A1162" s="1">
        <v>1161</v>
      </c>
      <c r="B1162">
        <v>58640.848327000007</v>
      </c>
      <c r="C1162" s="255">
        <v>151</v>
      </c>
      <c r="D1162" s="256">
        <v>486.39389499999987</v>
      </c>
      <c r="E1162" s="256">
        <v>321.06496800000002</v>
      </c>
      <c r="F1162" s="1">
        <v>887861</v>
      </c>
      <c r="G1162" s="256">
        <v>0</v>
      </c>
      <c r="H1162" s="256">
        <v>33.740837999999997</v>
      </c>
      <c r="I1162" s="257">
        <v>1</v>
      </c>
      <c r="J1162" s="258">
        <f t="shared" si="36"/>
        <v>0.55657929555103447</v>
      </c>
      <c r="K1162" s="258">
        <f t="shared" si="37"/>
        <v>0.73610050898194279</v>
      </c>
    </row>
    <row r="1163" spans="1:11">
      <c r="A1163" s="1">
        <v>1162</v>
      </c>
      <c r="B1163">
        <v>59625.157531999997</v>
      </c>
      <c r="C1163" s="255">
        <v>131</v>
      </c>
      <c r="D1163" s="256">
        <v>481.83250299999997</v>
      </c>
      <c r="E1163" s="256">
        <v>751.9173559999997</v>
      </c>
      <c r="F1163" s="1">
        <v>877200</v>
      </c>
      <c r="G1163" s="256">
        <v>0</v>
      </c>
      <c r="H1163" s="256">
        <v>122.196628</v>
      </c>
      <c r="I1163" s="257">
        <v>1</v>
      </c>
      <c r="J1163" s="258">
        <f t="shared" si="36"/>
        <v>0.5513597063000385</v>
      </c>
      <c r="K1163" s="258">
        <f t="shared" si="37"/>
        <v>0.73197648654871272</v>
      </c>
    </row>
    <row r="1164" spans="1:11">
      <c r="A1164" s="1">
        <v>1163</v>
      </c>
      <c r="B1164">
        <v>59936.631437999997</v>
      </c>
      <c r="C1164" s="255">
        <v>111</v>
      </c>
      <c r="D1164" s="256">
        <v>477.33093200000002</v>
      </c>
      <c r="E1164" s="256">
        <v>1062.199927000001</v>
      </c>
      <c r="F1164" s="1">
        <v>836483</v>
      </c>
      <c r="G1164" s="256">
        <v>0</v>
      </c>
      <c r="H1164" s="256">
        <v>132.81195700000001</v>
      </c>
      <c r="I1164" s="257">
        <v>1</v>
      </c>
      <c r="J1164" s="258">
        <f t="shared" si="36"/>
        <v>0.54620857006702117</v>
      </c>
      <c r="K1164" s="258">
        <f t="shared" si="37"/>
        <v>0.72787561359588204</v>
      </c>
    </row>
    <row r="1165" spans="1:11">
      <c r="A1165" s="1">
        <v>1164</v>
      </c>
      <c r="B1165">
        <v>59800.223510999997</v>
      </c>
      <c r="C1165" s="255">
        <v>103</v>
      </c>
      <c r="D1165" s="256">
        <v>459.53767499999998</v>
      </c>
      <c r="E1165" s="256">
        <v>1249.908031000002</v>
      </c>
      <c r="F1165" s="1">
        <v>856281</v>
      </c>
      <c r="G1165" s="256">
        <v>47.642952000000001</v>
      </c>
      <c r="H1165" s="256">
        <v>72.596543999999994</v>
      </c>
      <c r="I1165" s="257">
        <v>1</v>
      </c>
      <c r="J1165" s="258">
        <f t="shared" si="36"/>
        <v>0.52584779138862403</v>
      </c>
      <c r="K1165" s="258">
        <f t="shared" si="37"/>
        <v>0.7113585047723997</v>
      </c>
    </row>
    <row r="1166" spans="1:11">
      <c r="A1166" s="1">
        <v>1165</v>
      </c>
      <c r="B1166">
        <v>57692.761200000001</v>
      </c>
      <c r="C1166" s="255">
        <v>99</v>
      </c>
      <c r="D1166" s="256">
        <v>476.7819889999999</v>
      </c>
      <c r="E1166" s="256">
        <v>1308.495981</v>
      </c>
      <c r="F1166" s="1">
        <v>854585</v>
      </c>
      <c r="G1166" s="256">
        <v>143.380944</v>
      </c>
      <c r="H1166" s="256">
        <v>32.529381999999998</v>
      </c>
      <c r="I1166" s="257">
        <v>1</v>
      </c>
      <c r="J1166" s="258">
        <f t="shared" si="36"/>
        <v>0.54558041598988638</v>
      </c>
      <c r="K1166" s="258">
        <f t="shared" si="37"/>
        <v>0.72737341440706815</v>
      </c>
    </row>
    <row r="1167" spans="1:11">
      <c r="A1167" s="1">
        <v>1166</v>
      </c>
      <c r="B1167">
        <v>57042.835755</v>
      </c>
      <c r="C1167" s="255">
        <v>99</v>
      </c>
      <c r="D1167" s="256">
        <v>510.509185</v>
      </c>
      <c r="E1167" s="256">
        <v>1261.889418000002</v>
      </c>
      <c r="F1167" s="1">
        <v>851047</v>
      </c>
      <c r="G1167" s="256">
        <v>142.45190400000001</v>
      </c>
      <c r="H1167" s="256">
        <v>341.33163500000001</v>
      </c>
      <c r="I1167" s="257">
        <v>1</v>
      </c>
      <c r="J1167" s="258">
        <f t="shared" si="36"/>
        <v>0.58417436049363414</v>
      </c>
      <c r="K1167" s="258">
        <f t="shared" si="37"/>
        <v>0.75739331922131237</v>
      </c>
    </row>
    <row r="1168" spans="1:11">
      <c r="A1168" s="1">
        <v>1167</v>
      </c>
      <c r="B1168">
        <v>57262.264067999997</v>
      </c>
      <c r="C1168" s="255">
        <v>90</v>
      </c>
      <c r="D1168" s="256">
        <v>593.04113300000017</v>
      </c>
      <c r="E1168" s="256">
        <v>1128.434248</v>
      </c>
      <c r="F1168" s="1">
        <v>845540</v>
      </c>
      <c r="G1168" s="256">
        <v>117.829992</v>
      </c>
      <c r="H1168" s="256">
        <v>249.283682</v>
      </c>
      <c r="I1168" s="257">
        <v>1</v>
      </c>
      <c r="J1168" s="258">
        <f t="shared" si="36"/>
        <v>0.67861545844017546</v>
      </c>
      <c r="K1168" s="258">
        <f t="shared" si="37"/>
        <v>0.82432424707347063</v>
      </c>
    </row>
    <row r="1169" spans="1:11">
      <c r="A1169" s="1">
        <v>1168</v>
      </c>
      <c r="B1169">
        <v>56603.307554999999</v>
      </c>
      <c r="C1169" s="255">
        <v>84</v>
      </c>
      <c r="D1169" s="256">
        <v>616.80018899999982</v>
      </c>
      <c r="E1169" s="256">
        <v>883.24962600000003</v>
      </c>
      <c r="F1169" s="1">
        <v>870156</v>
      </c>
      <c r="G1169" s="256">
        <v>5.256888</v>
      </c>
      <c r="H1169" s="256">
        <v>186.534031</v>
      </c>
      <c r="I1169" s="257">
        <v>1</v>
      </c>
      <c r="J1169" s="258">
        <f t="shared" si="36"/>
        <v>0.7058028857236478</v>
      </c>
      <c r="K1169" s="258">
        <f t="shared" si="37"/>
        <v>0.84205436626390096</v>
      </c>
    </row>
    <row r="1170" spans="1:11">
      <c r="A1170" s="1">
        <v>1169</v>
      </c>
      <c r="B1170">
        <v>56887.000456999987</v>
      </c>
      <c r="C1170" s="255">
        <v>101</v>
      </c>
      <c r="D1170" s="256">
        <v>629.088123</v>
      </c>
      <c r="E1170" s="256">
        <v>538.97540100000049</v>
      </c>
      <c r="F1170" s="1">
        <v>838182</v>
      </c>
      <c r="G1170" s="256">
        <v>0</v>
      </c>
      <c r="H1170" s="256">
        <v>99.679139000000006</v>
      </c>
      <c r="I1170" s="257">
        <v>1</v>
      </c>
      <c r="J1170" s="258">
        <f t="shared" si="36"/>
        <v>0.7198639373112663</v>
      </c>
      <c r="K1170" s="258">
        <f t="shared" si="37"/>
        <v>0.85097827402704052</v>
      </c>
    </row>
    <row r="1171" spans="1:11">
      <c r="A1171" s="1">
        <v>1170</v>
      </c>
      <c r="B1171">
        <v>56617.767304000001</v>
      </c>
      <c r="C1171" s="255">
        <v>122</v>
      </c>
      <c r="D1171" s="256">
        <v>571.93170699999996</v>
      </c>
      <c r="E1171" s="256">
        <v>142.36236099999999</v>
      </c>
      <c r="F1171" s="1">
        <v>826965</v>
      </c>
      <c r="G1171" s="256">
        <v>0</v>
      </c>
      <c r="H1171" s="256">
        <v>78.652686000000003</v>
      </c>
      <c r="I1171" s="257">
        <v>1</v>
      </c>
      <c r="J1171" s="258">
        <f t="shared" si="36"/>
        <v>0.65445999601898941</v>
      </c>
      <c r="K1171" s="258">
        <f t="shared" si="37"/>
        <v>0.80802219114960883</v>
      </c>
    </row>
    <row r="1172" spans="1:11">
      <c r="A1172" s="1">
        <v>1171</v>
      </c>
      <c r="B1172">
        <v>58060.636900999998</v>
      </c>
      <c r="C1172" s="255">
        <v>157</v>
      </c>
      <c r="D1172" s="256">
        <v>557.4700600000001</v>
      </c>
      <c r="E1172" s="256">
        <v>1.599634000000004</v>
      </c>
      <c r="F1172" s="1">
        <v>834944</v>
      </c>
      <c r="G1172" s="256">
        <v>0</v>
      </c>
      <c r="H1172" s="256">
        <v>41.089464</v>
      </c>
      <c r="I1172" s="257">
        <v>1</v>
      </c>
      <c r="J1172" s="258">
        <f t="shared" si="36"/>
        <v>0.63791157018036393</v>
      </c>
      <c r="K1172" s="258">
        <f t="shared" si="37"/>
        <v>0.79654177938019688</v>
      </c>
    </row>
    <row r="1173" spans="1:11">
      <c r="A1173" s="1">
        <v>1172</v>
      </c>
      <c r="B1173">
        <v>59499.019043</v>
      </c>
      <c r="C1173" s="255">
        <v>165</v>
      </c>
      <c r="D1173" s="256">
        <v>549.02369800000008</v>
      </c>
      <c r="E1173" s="256">
        <v>0</v>
      </c>
      <c r="F1173" s="1">
        <v>825844</v>
      </c>
      <c r="G1173" s="256">
        <v>0</v>
      </c>
      <c r="H1173" s="256">
        <v>34.943559</v>
      </c>
      <c r="I1173" s="257">
        <v>1</v>
      </c>
      <c r="J1173" s="258">
        <f t="shared" si="36"/>
        <v>0.62824641965060857</v>
      </c>
      <c r="K1173" s="258">
        <f t="shared" si="37"/>
        <v>0.78971509797010486</v>
      </c>
    </row>
    <row r="1174" spans="1:11">
      <c r="A1174" s="1">
        <v>1173</v>
      </c>
      <c r="B1174">
        <v>58453.556823999999</v>
      </c>
      <c r="C1174" s="255">
        <v>165</v>
      </c>
      <c r="D1174" s="256">
        <v>515.17206999999996</v>
      </c>
      <c r="E1174" s="256">
        <v>0</v>
      </c>
      <c r="F1174" s="1">
        <v>847808</v>
      </c>
      <c r="G1174" s="256">
        <v>0</v>
      </c>
      <c r="H1174" s="256">
        <v>34.569457999999997</v>
      </c>
      <c r="I1174" s="257">
        <v>1</v>
      </c>
      <c r="J1174" s="258">
        <f t="shared" si="36"/>
        <v>0.58951008792610005</v>
      </c>
      <c r="K1174" s="258">
        <f t="shared" si="37"/>
        <v>0.76141414101434046</v>
      </c>
    </row>
    <row r="1175" spans="1:11">
      <c r="A1175" s="1">
        <v>1174</v>
      </c>
      <c r="B1175">
        <v>57769.969420999987</v>
      </c>
      <c r="C1175" s="255">
        <v>163</v>
      </c>
      <c r="D1175" s="256">
        <v>465.77125199999989</v>
      </c>
      <c r="E1175" s="256">
        <v>0</v>
      </c>
      <c r="F1175" s="1">
        <v>943486</v>
      </c>
      <c r="G1175" s="256">
        <v>0</v>
      </c>
      <c r="H1175" s="256">
        <v>35.083990999999997</v>
      </c>
      <c r="I1175" s="257">
        <v>1</v>
      </c>
      <c r="J1175" s="258">
        <f t="shared" si="36"/>
        <v>0.53298085767726044</v>
      </c>
      <c r="K1175" s="258">
        <f t="shared" si="37"/>
        <v>0.7172016531996146</v>
      </c>
    </row>
    <row r="1176" spans="1:11">
      <c r="A1176" s="1">
        <v>1175</v>
      </c>
      <c r="B1176">
        <v>58347.485595000013</v>
      </c>
      <c r="C1176" s="255">
        <v>163</v>
      </c>
      <c r="D1176" s="256">
        <v>413.63872400000002</v>
      </c>
      <c r="E1176" s="256">
        <v>0</v>
      </c>
      <c r="F1176" s="1">
        <v>970590</v>
      </c>
      <c r="G1176" s="256">
        <v>0</v>
      </c>
      <c r="H1176" s="256">
        <v>41.343040999999999</v>
      </c>
      <c r="I1176" s="257">
        <v>1</v>
      </c>
      <c r="J1176" s="258">
        <f t="shared" si="36"/>
        <v>0.47332573863113325</v>
      </c>
      <c r="K1176" s="258">
        <f t="shared" si="37"/>
        <v>0.66634705117814907</v>
      </c>
    </row>
    <row r="1177" spans="1:11">
      <c r="A1177" s="1">
        <v>1176</v>
      </c>
      <c r="B1177">
        <v>58840.296874</v>
      </c>
      <c r="C1177" s="255">
        <v>156</v>
      </c>
      <c r="D1177" s="256">
        <v>366.565991</v>
      </c>
      <c r="E1177" s="256">
        <v>0</v>
      </c>
      <c r="F1177" s="1">
        <v>979321</v>
      </c>
      <c r="G1177" s="256">
        <v>0</v>
      </c>
      <c r="H1177" s="256">
        <v>100.15674199999999</v>
      </c>
      <c r="I1177" s="257">
        <v>1</v>
      </c>
      <c r="J1177" s="258">
        <f t="shared" si="36"/>
        <v>0.41946053011982587</v>
      </c>
      <c r="K1177" s="258">
        <f t="shared" si="37"/>
        <v>0.61621639753627466</v>
      </c>
    </row>
    <row r="1178" spans="1:11">
      <c r="A1178" s="1">
        <v>1177</v>
      </c>
      <c r="B1178">
        <v>58851.385925000002</v>
      </c>
      <c r="C1178" s="255">
        <v>154</v>
      </c>
      <c r="D1178" s="256">
        <v>340.72146500000002</v>
      </c>
      <c r="E1178" s="256">
        <v>0</v>
      </c>
      <c r="F1178" s="1">
        <v>936528</v>
      </c>
      <c r="G1178" s="256">
        <v>14.062608000000001</v>
      </c>
      <c r="H1178" s="256">
        <v>32.769084999999997</v>
      </c>
      <c r="I1178" s="257">
        <v>1</v>
      </c>
      <c r="J1178" s="258">
        <f t="shared" si="36"/>
        <v>0.38988670482555404</v>
      </c>
      <c r="K1178" s="258">
        <f t="shared" si="37"/>
        <v>0.58679197774306857</v>
      </c>
    </row>
    <row r="1179" spans="1:11">
      <c r="A1179" s="1">
        <v>1178</v>
      </c>
      <c r="B1179">
        <v>56361.554076999993</v>
      </c>
      <c r="C1179" s="255">
        <v>140</v>
      </c>
      <c r="D1179" s="256">
        <v>313.51644499999992</v>
      </c>
      <c r="E1179" s="256">
        <v>0</v>
      </c>
      <c r="F1179" s="1">
        <v>842996</v>
      </c>
      <c r="G1179" s="256">
        <v>42.765743999999998</v>
      </c>
      <c r="H1179" s="256">
        <v>26.325578</v>
      </c>
      <c r="I1179" s="257">
        <v>1</v>
      </c>
      <c r="J1179" s="258">
        <f t="shared" si="36"/>
        <v>0.35875606971128754</v>
      </c>
      <c r="K1179" s="258">
        <f t="shared" si="37"/>
        <v>0.5542210594300071</v>
      </c>
    </row>
    <row r="1180" spans="1:11">
      <c r="A1180" s="1">
        <v>1179</v>
      </c>
      <c r="B1180">
        <v>55117.150147</v>
      </c>
      <c r="C1180" s="255">
        <v>138</v>
      </c>
      <c r="D1180" s="256">
        <v>305.39348200000001</v>
      </c>
      <c r="E1180" s="256">
        <v>0</v>
      </c>
      <c r="F1180" s="1">
        <v>690045</v>
      </c>
      <c r="G1180" s="256">
        <v>33.541536000000001</v>
      </c>
      <c r="H1180" s="256">
        <v>26.224321</v>
      </c>
      <c r="I1180" s="257">
        <v>1</v>
      </c>
      <c r="J1180" s="258">
        <f t="shared" si="36"/>
        <v>0.34946098383376623</v>
      </c>
      <c r="K1180" s="258">
        <f t="shared" si="37"/>
        <v>0.5441592290670445</v>
      </c>
    </row>
    <row r="1181" spans="1:11">
      <c r="A1181" s="1">
        <v>1180</v>
      </c>
      <c r="B1181">
        <v>55001.867797999999</v>
      </c>
      <c r="C1181" s="255">
        <v>133</v>
      </c>
      <c r="D1181" s="256">
        <v>262.34578799999991</v>
      </c>
      <c r="E1181" s="256">
        <v>0</v>
      </c>
      <c r="F1181" s="1">
        <v>552632</v>
      </c>
      <c r="G1181" s="256">
        <v>0</v>
      </c>
      <c r="H1181" s="256">
        <v>26.059227</v>
      </c>
      <c r="I1181" s="257">
        <v>1</v>
      </c>
      <c r="J1181" s="258">
        <f t="shared" si="36"/>
        <v>0.30020161720126243</v>
      </c>
      <c r="K1181" s="258">
        <f t="shared" si="37"/>
        <v>0.48804471249804687</v>
      </c>
    </row>
    <row r="1182" spans="1:11">
      <c r="A1182" s="1">
        <v>1181</v>
      </c>
      <c r="B1182">
        <v>54995.209717000012</v>
      </c>
      <c r="C1182" s="255">
        <v>128</v>
      </c>
      <c r="D1182" s="256">
        <v>222.19875300000001</v>
      </c>
      <c r="E1182" s="256">
        <v>0</v>
      </c>
      <c r="F1182" s="1">
        <v>612611</v>
      </c>
      <c r="G1182" s="256">
        <v>0</v>
      </c>
      <c r="H1182" s="256">
        <v>26.027132999999999</v>
      </c>
      <c r="I1182" s="257">
        <v>1</v>
      </c>
      <c r="J1182" s="258">
        <f t="shared" si="36"/>
        <v>0.25426146727655446</v>
      </c>
      <c r="K1182" s="258">
        <f t="shared" si="37"/>
        <v>0.43106575716857048</v>
      </c>
    </row>
    <row r="1183" spans="1:11">
      <c r="A1183" s="1">
        <v>1182</v>
      </c>
      <c r="B1183">
        <v>55070.636048</v>
      </c>
      <c r="C1183" s="255">
        <v>131</v>
      </c>
      <c r="D1183" s="256">
        <v>246.99538699999991</v>
      </c>
      <c r="E1183" s="256">
        <v>0</v>
      </c>
      <c r="F1183" s="1">
        <v>1023733</v>
      </c>
      <c r="G1183" s="256">
        <v>0</v>
      </c>
      <c r="H1183" s="256">
        <v>15.047162</v>
      </c>
      <c r="I1183" s="257">
        <v>1</v>
      </c>
      <c r="J1183" s="258">
        <f t="shared" si="36"/>
        <v>0.28263619242345783</v>
      </c>
      <c r="K1183" s="258">
        <f t="shared" si="37"/>
        <v>0.46682011129334072</v>
      </c>
    </row>
    <row r="1184" spans="1:11">
      <c r="A1184" s="1">
        <v>1183</v>
      </c>
      <c r="B1184">
        <v>55398.072081999999</v>
      </c>
      <c r="C1184" s="255">
        <v>134</v>
      </c>
      <c r="D1184" s="256">
        <v>257.66978699999999</v>
      </c>
      <c r="E1184" s="256">
        <v>0.123541</v>
      </c>
      <c r="F1184" s="1">
        <v>1002261</v>
      </c>
      <c r="G1184" s="256">
        <v>0</v>
      </c>
      <c r="H1184" s="256">
        <v>25.463740999999999</v>
      </c>
      <c r="I1184" s="257">
        <v>1</v>
      </c>
      <c r="J1184" s="258">
        <f t="shared" si="36"/>
        <v>0.29485088116339359</v>
      </c>
      <c r="K1184" s="258">
        <f t="shared" si="37"/>
        <v>0.48165027992578219</v>
      </c>
    </row>
    <row r="1185" spans="1:11">
      <c r="A1185" s="1">
        <v>1184</v>
      </c>
      <c r="B1185">
        <v>55186.044921000001</v>
      </c>
      <c r="C1185" s="255">
        <v>141</v>
      </c>
      <c r="D1185" s="256">
        <v>221.60469000000001</v>
      </c>
      <c r="E1185" s="256">
        <v>24.479463000000049</v>
      </c>
      <c r="F1185" s="1">
        <v>921257</v>
      </c>
      <c r="G1185" s="256">
        <v>0</v>
      </c>
      <c r="H1185" s="256">
        <v>25.71096</v>
      </c>
      <c r="I1185" s="257">
        <v>1</v>
      </c>
      <c r="J1185" s="258">
        <f t="shared" si="36"/>
        <v>0.25358168249830815</v>
      </c>
      <c r="K1185" s="258">
        <f t="shared" si="37"/>
        <v>0.43018595450376668</v>
      </c>
    </row>
    <row r="1186" spans="1:11">
      <c r="A1186" s="1">
        <v>1185</v>
      </c>
      <c r="B1186">
        <v>54163.880431999998</v>
      </c>
      <c r="C1186" s="255">
        <v>132</v>
      </c>
      <c r="D1186" s="256">
        <v>271.93506300000001</v>
      </c>
      <c r="E1186" s="256">
        <v>256.77626699999979</v>
      </c>
      <c r="F1186" s="1">
        <v>896971</v>
      </c>
      <c r="G1186" s="256">
        <v>0</v>
      </c>
      <c r="H1186" s="256">
        <v>33.392740000000003</v>
      </c>
      <c r="I1186" s="257">
        <v>1</v>
      </c>
      <c r="J1186" s="258">
        <f t="shared" si="36"/>
        <v>0.3111746001667357</v>
      </c>
      <c r="K1186" s="258">
        <f t="shared" si="37"/>
        <v>0.50096850835671369</v>
      </c>
    </row>
    <row r="1187" spans="1:11">
      <c r="A1187" s="1">
        <v>1186</v>
      </c>
      <c r="B1187">
        <v>53576.393066999997</v>
      </c>
      <c r="C1187" s="255">
        <v>127</v>
      </c>
      <c r="D1187" s="256">
        <v>358.928338</v>
      </c>
      <c r="E1187" s="256">
        <v>583.07654600000035</v>
      </c>
      <c r="F1187" s="1">
        <v>883533</v>
      </c>
      <c r="G1187" s="256">
        <v>0</v>
      </c>
      <c r="H1187" s="256">
        <v>132.33888300000001</v>
      </c>
      <c r="I1187" s="257">
        <v>1</v>
      </c>
      <c r="J1187" s="258">
        <f t="shared" si="36"/>
        <v>0.4107207832395669</v>
      </c>
      <c r="K1187" s="258">
        <f t="shared" si="37"/>
        <v>0.60766822331716575</v>
      </c>
    </row>
    <row r="1188" spans="1:11">
      <c r="A1188" s="1">
        <v>1187</v>
      </c>
      <c r="B1188">
        <v>54676.956422000003</v>
      </c>
      <c r="C1188" s="255">
        <v>109</v>
      </c>
      <c r="D1188" s="256">
        <v>432.30490200000003</v>
      </c>
      <c r="E1188" s="256">
        <v>877.65156999999999</v>
      </c>
      <c r="F1188" s="1">
        <v>844599</v>
      </c>
      <c r="G1188" s="256">
        <v>0</v>
      </c>
      <c r="H1188" s="256">
        <v>126.248319</v>
      </c>
      <c r="I1188" s="257">
        <v>1</v>
      </c>
      <c r="J1188" s="258">
        <f t="shared" si="36"/>
        <v>0.49468539858712474</v>
      </c>
      <c r="K1188" s="258">
        <f t="shared" si="37"/>
        <v>0.68508679776823933</v>
      </c>
    </row>
    <row r="1189" spans="1:11">
      <c r="A1189" s="1">
        <v>1188</v>
      </c>
      <c r="B1189">
        <v>54428.638091000001</v>
      </c>
      <c r="C1189" s="255">
        <v>96</v>
      </c>
      <c r="D1189" s="256">
        <v>489.65995600000008</v>
      </c>
      <c r="E1189" s="256">
        <v>1057.262068</v>
      </c>
      <c r="F1189" s="1">
        <v>823590</v>
      </c>
      <c r="G1189" s="256">
        <v>0</v>
      </c>
      <c r="H1189" s="256">
        <v>125.38425700000001</v>
      </c>
      <c r="I1189" s="257">
        <v>1</v>
      </c>
      <c r="J1189" s="258">
        <f t="shared" si="36"/>
        <v>0.56031664083701271</v>
      </c>
      <c r="K1189" s="258">
        <f t="shared" si="37"/>
        <v>0.73903421663574886</v>
      </c>
    </row>
    <row r="1190" spans="1:11">
      <c r="A1190" s="1">
        <v>1189</v>
      </c>
      <c r="B1190">
        <v>54494.129210999999</v>
      </c>
      <c r="C1190" s="255">
        <v>96</v>
      </c>
      <c r="D1190" s="256">
        <v>515.70779600000003</v>
      </c>
      <c r="E1190" s="256">
        <v>994.49793799999986</v>
      </c>
      <c r="F1190" s="1">
        <v>833092</v>
      </c>
      <c r="G1190" s="256">
        <v>45.960768000000002</v>
      </c>
      <c r="H1190" s="256">
        <v>25.996675</v>
      </c>
      <c r="I1190" s="257">
        <v>1</v>
      </c>
      <c r="J1190" s="258">
        <f t="shared" si="36"/>
        <v>0.59012311782378912</v>
      </c>
      <c r="K1190" s="258">
        <f t="shared" si="37"/>
        <v>0.76187414805149001</v>
      </c>
    </row>
    <row r="1191" spans="1:11">
      <c r="A1191" s="1">
        <v>1190</v>
      </c>
      <c r="B1191">
        <v>54752.552398</v>
      </c>
      <c r="C1191" s="255">
        <v>97</v>
      </c>
      <c r="D1191" s="256">
        <v>539.28437400000007</v>
      </c>
      <c r="E1191" s="256">
        <v>816.14275200000009</v>
      </c>
      <c r="F1191" s="1">
        <v>848776</v>
      </c>
      <c r="G1191" s="256">
        <v>154.20887999999999</v>
      </c>
      <c r="H1191" s="256">
        <v>179.92373599999999</v>
      </c>
      <c r="I1191" s="257">
        <v>1</v>
      </c>
      <c r="J1191" s="258">
        <f t="shared" si="36"/>
        <v>0.61710173599650286</v>
      </c>
      <c r="K1191" s="258">
        <f t="shared" si="37"/>
        <v>0.78172926394297637</v>
      </c>
    </row>
    <row r="1192" spans="1:11">
      <c r="A1192" s="1">
        <v>1191</v>
      </c>
      <c r="B1192">
        <v>54506.561736000003</v>
      </c>
      <c r="C1192" s="255">
        <v>97</v>
      </c>
      <c r="D1192" s="256">
        <v>586.15106300000002</v>
      </c>
      <c r="E1192" s="256">
        <v>634.73776799999951</v>
      </c>
      <c r="F1192" s="1">
        <v>846755</v>
      </c>
      <c r="G1192" s="256">
        <v>159.439224</v>
      </c>
      <c r="H1192" s="256">
        <v>264.607282</v>
      </c>
      <c r="I1192" s="257">
        <v>1</v>
      </c>
      <c r="J1192" s="258">
        <f t="shared" si="36"/>
        <v>0.67073116888325701</v>
      </c>
      <c r="K1192" s="258">
        <f t="shared" si="37"/>
        <v>0.81906144062539221</v>
      </c>
    </row>
    <row r="1193" spans="1:11">
      <c r="A1193" s="1">
        <v>1192</v>
      </c>
      <c r="B1193">
        <v>55336.197142999998</v>
      </c>
      <c r="C1193" s="255">
        <v>93</v>
      </c>
      <c r="D1193" s="256">
        <v>592.29819299999986</v>
      </c>
      <c r="E1193" s="256">
        <v>365.57344100000017</v>
      </c>
      <c r="F1193" s="1">
        <v>837994</v>
      </c>
      <c r="G1193" s="256">
        <v>139.32021599999999</v>
      </c>
      <c r="H1193" s="256">
        <v>68.051924</v>
      </c>
      <c r="I1193" s="257">
        <v>1</v>
      </c>
      <c r="J1193" s="258">
        <f t="shared" si="36"/>
        <v>0.67776531408991203</v>
      </c>
      <c r="K1193" s="258">
        <f t="shared" si="37"/>
        <v>0.82375943941361629</v>
      </c>
    </row>
    <row r="1194" spans="1:11">
      <c r="A1194" s="1">
        <v>1193</v>
      </c>
      <c r="B1194">
        <v>55532.40625</v>
      </c>
      <c r="C1194" s="255">
        <v>102</v>
      </c>
      <c r="D1194" s="256">
        <v>539.23740500000008</v>
      </c>
      <c r="E1194" s="256">
        <v>126.63879799999999</v>
      </c>
      <c r="F1194" s="1">
        <v>843364</v>
      </c>
      <c r="G1194" s="256">
        <v>93.096528000000006</v>
      </c>
      <c r="H1194" s="256">
        <v>14.971232000000001</v>
      </c>
      <c r="I1194" s="257">
        <v>1</v>
      </c>
      <c r="J1194" s="258">
        <f t="shared" si="36"/>
        <v>0.61704798948939943</v>
      </c>
      <c r="K1194" s="258">
        <f t="shared" si="37"/>
        <v>0.78169045085236821</v>
      </c>
    </row>
    <row r="1195" spans="1:11">
      <c r="A1195" s="1">
        <v>1194</v>
      </c>
      <c r="B1195">
        <v>55848.465087999997</v>
      </c>
      <c r="C1195" s="255">
        <v>120</v>
      </c>
      <c r="D1195" s="256">
        <v>554.42591299999981</v>
      </c>
      <c r="E1195" s="256">
        <v>22.964349999999989</v>
      </c>
      <c r="F1195" s="1">
        <v>860843</v>
      </c>
      <c r="G1195" s="256">
        <v>5.6705040000000002</v>
      </c>
      <c r="H1195" s="256">
        <v>15.053193</v>
      </c>
      <c r="I1195" s="257">
        <v>1</v>
      </c>
      <c r="J1195" s="258">
        <f t="shared" si="36"/>
        <v>0.63442816051952944</v>
      </c>
      <c r="K1195" s="258">
        <f t="shared" si="37"/>
        <v>0.7940918507460577</v>
      </c>
    </row>
    <row r="1196" spans="1:11">
      <c r="A1196" s="1">
        <v>1195</v>
      </c>
      <c r="B1196">
        <v>56179.837952000002</v>
      </c>
      <c r="C1196" s="255">
        <v>142</v>
      </c>
      <c r="D1196" s="256">
        <v>625.92916400000013</v>
      </c>
      <c r="E1196" s="256">
        <v>0.16346399999999989</v>
      </c>
      <c r="F1196" s="1">
        <v>832431</v>
      </c>
      <c r="G1196" s="256">
        <v>0</v>
      </c>
      <c r="H1196" s="256">
        <v>33.294516000000002</v>
      </c>
      <c r="I1196" s="257">
        <v>1</v>
      </c>
      <c r="J1196" s="258">
        <f t="shared" si="36"/>
        <v>0.71624914857117628</v>
      </c>
      <c r="K1196" s="258">
        <f t="shared" si="37"/>
        <v>0.84869975087641336</v>
      </c>
    </row>
    <row r="1197" spans="1:11">
      <c r="A1197" s="1">
        <v>1196</v>
      </c>
      <c r="B1197">
        <v>56655.491851000013</v>
      </c>
      <c r="C1197" s="255">
        <v>156</v>
      </c>
      <c r="D1197" s="256">
        <v>669.62286500000005</v>
      </c>
      <c r="E1197" s="256">
        <v>0</v>
      </c>
      <c r="F1197" s="1">
        <v>825722</v>
      </c>
      <c r="G1197" s="256">
        <v>0</v>
      </c>
      <c r="H1197" s="256">
        <v>34.770823</v>
      </c>
      <c r="I1197" s="257">
        <v>1</v>
      </c>
      <c r="J1197" s="258">
        <f t="shared" si="36"/>
        <v>0.76624773936886192</v>
      </c>
      <c r="K1197" s="258">
        <f t="shared" si="37"/>
        <v>0.87929292994070052</v>
      </c>
    </row>
    <row r="1198" spans="1:11">
      <c r="A1198" s="1">
        <v>1197</v>
      </c>
      <c r="B1198">
        <v>56280.080840000002</v>
      </c>
      <c r="C1198" s="255">
        <v>153</v>
      </c>
      <c r="D1198" s="256">
        <v>690.39593900000011</v>
      </c>
      <c r="E1198" s="256">
        <v>0</v>
      </c>
      <c r="F1198" s="1">
        <v>849525</v>
      </c>
      <c r="G1198" s="256">
        <v>0</v>
      </c>
      <c r="H1198" s="256">
        <v>33.859425000000002</v>
      </c>
      <c r="I1198" s="257">
        <v>1</v>
      </c>
      <c r="J1198" s="258">
        <f t="shared" si="36"/>
        <v>0.79001831505289588</v>
      </c>
      <c r="K1198" s="258">
        <f t="shared" si="37"/>
        <v>0.89317051203736664</v>
      </c>
    </row>
    <row r="1199" spans="1:11">
      <c r="A1199" s="1">
        <v>1198</v>
      </c>
      <c r="B1199">
        <v>55320.268706000003</v>
      </c>
      <c r="C1199" s="255">
        <v>147</v>
      </c>
      <c r="D1199" s="256">
        <v>667.39664500000003</v>
      </c>
      <c r="E1199" s="256">
        <v>0</v>
      </c>
      <c r="F1199" s="1">
        <v>905845</v>
      </c>
      <c r="G1199" s="256">
        <v>0</v>
      </c>
      <c r="H1199" s="256">
        <v>33.875587000000003</v>
      </c>
      <c r="I1199" s="257">
        <v>1</v>
      </c>
      <c r="J1199" s="258">
        <f t="shared" si="36"/>
        <v>0.76370028149145253</v>
      </c>
      <c r="K1199" s="258">
        <f t="shared" si="37"/>
        <v>0.87778094627589009</v>
      </c>
    </row>
    <row r="1200" spans="1:11">
      <c r="A1200" s="1">
        <v>1199</v>
      </c>
      <c r="B1200">
        <v>56036.233001000001</v>
      </c>
      <c r="C1200" s="255">
        <v>148</v>
      </c>
      <c r="D1200" s="256">
        <v>558.992887</v>
      </c>
      <c r="E1200" s="256">
        <v>0</v>
      </c>
      <c r="F1200" s="1">
        <v>934419</v>
      </c>
      <c r="G1200" s="256">
        <v>0</v>
      </c>
      <c r="H1200" s="256">
        <v>121.141671</v>
      </c>
      <c r="I1200" s="257">
        <v>1</v>
      </c>
      <c r="J1200" s="258">
        <f t="shared" si="36"/>
        <v>0.6396541372389124</v>
      </c>
      <c r="K1200" s="258">
        <f t="shared" si="37"/>
        <v>0.79776295674977016</v>
      </c>
    </row>
    <row r="1201" spans="1:11">
      <c r="A1201" s="1">
        <v>1200</v>
      </c>
      <c r="B1201">
        <v>57235.273285000003</v>
      </c>
      <c r="C1201" s="255">
        <v>137</v>
      </c>
      <c r="D1201" s="256">
        <v>494.58120699999989</v>
      </c>
      <c r="E1201" s="256">
        <v>0</v>
      </c>
      <c r="F1201" s="1">
        <v>971212</v>
      </c>
      <c r="G1201" s="256">
        <v>0</v>
      </c>
      <c r="H1201" s="256">
        <v>207.39334600000001</v>
      </c>
      <c r="I1201" s="257">
        <v>1</v>
      </c>
      <c r="J1201" s="258">
        <f t="shared" si="36"/>
        <v>0.56594801582540499</v>
      </c>
      <c r="K1201" s="258">
        <f t="shared" si="37"/>
        <v>0.74342476198981877</v>
      </c>
    </row>
    <row r="1202" spans="1:11">
      <c r="A1202" s="1">
        <v>1201</v>
      </c>
      <c r="B1202">
        <v>55354.961853000001</v>
      </c>
      <c r="C1202" s="255">
        <v>116</v>
      </c>
      <c r="D1202" s="256">
        <v>536.28567099999987</v>
      </c>
      <c r="E1202" s="256">
        <v>0</v>
      </c>
      <c r="F1202" s="1">
        <v>895475</v>
      </c>
      <c r="G1202" s="256">
        <v>0</v>
      </c>
      <c r="H1202" s="256">
        <v>25.476367</v>
      </c>
      <c r="I1202" s="257">
        <v>1</v>
      </c>
      <c r="J1202" s="258">
        <f t="shared" si="36"/>
        <v>0.61367032778915509</v>
      </c>
      <c r="K1202" s="258">
        <f t="shared" si="37"/>
        <v>0.77924542382641881</v>
      </c>
    </row>
    <row r="1203" spans="1:11">
      <c r="A1203" s="1">
        <v>1202</v>
      </c>
      <c r="B1203">
        <v>53814.770874000002</v>
      </c>
      <c r="C1203" s="255">
        <v>98</v>
      </c>
      <c r="D1203" s="256">
        <v>590.72342600000013</v>
      </c>
      <c r="E1203" s="256">
        <v>0</v>
      </c>
      <c r="F1203" s="1">
        <v>773730</v>
      </c>
      <c r="G1203" s="256">
        <v>81.899327999999997</v>
      </c>
      <c r="H1203" s="256">
        <v>25.694710000000001</v>
      </c>
      <c r="I1203" s="257">
        <v>1</v>
      </c>
      <c r="J1203" s="258">
        <f t="shared" si="36"/>
        <v>0.67596331222161787</v>
      </c>
      <c r="K1203" s="258">
        <f t="shared" si="37"/>
        <v>0.8225601242012246</v>
      </c>
    </row>
    <row r="1204" spans="1:11">
      <c r="A1204" s="1">
        <v>1203</v>
      </c>
      <c r="B1204">
        <v>52706.495147000001</v>
      </c>
      <c r="C1204" s="255">
        <v>87</v>
      </c>
      <c r="D1204" s="256">
        <v>598.9191209999999</v>
      </c>
      <c r="E1204" s="256">
        <v>0</v>
      </c>
      <c r="F1204" s="1">
        <v>670864</v>
      </c>
      <c r="G1204" s="256">
        <v>127.496544</v>
      </c>
      <c r="H1204" s="256">
        <v>25.682551</v>
      </c>
      <c r="I1204" s="257">
        <v>1</v>
      </c>
      <c r="J1204" s="258">
        <f t="shared" si="36"/>
        <v>0.68534162514154262</v>
      </c>
      <c r="K1204" s="258">
        <f t="shared" si="37"/>
        <v>0.82877037109659502</v>
      </c>
    </row>
    <row r="1205" spans="1:11">
      <c r="A1205" s="1">
        <v>1204</v>
      </c>
      <c r="B1205">
        <v>52703.600464000003</v>
      </c>
      <c r="C1205" s="255">
        <v>89</v>
      </c>
      <c r="D1205" s="256">
        <v>570.94852900000001</v>
      </c>
      <c r="E1205" s="256">
        <v>0</v>
      </c>
      <c r="F1205" s="1">
        <v>573542</v>
      </c>
      <c r="G1205" s="256">
        <v>119.146944</v>
      </c>
      <c r="H1205" s="256">
        <v>25.642927</v>
      </c>
      <c r="I1205" s="257">
        <v>1</v>
      </c>
      <c r="J1205" s="258">
        <f t="shared" si="36"/>
        <v>0.65333494793704083</v>
      </c>
      <c r="K1205" s="258">
        <f t="shared" si="37"/>
        <v>0.80724987364903966</v>
      </c>
    </row>
    <row r="1206" spans="1:11">
      <c r="A1206" s="1">
        <v>1205</v>
      </c>
      <c r="B1206">
        <v>52981.126342000003</v>
      </c>
      <c r="C1206" s="255">
        <v>108</v>
      </c>
      <c r="D1206" s="256">
        <v>528.47151199999996</v>
      </c>
      <c r="E1206" s="256">
        <v>0</v>
      </c>
      <c r="F1206" s="1">
        <v>630452</v>
      </c>
      <c r="G1206" s="256">
        <v>55.010759999999998</v>
      </c>
      <c r="H1206" s="256">
        <v>25.467200999999999</v>
      </c>
      <c r="I1206" s="257">
        <v>1</v>
      </c>
      <c r="J1206" s="258">
        <f t="shared" si="36"/>
        <v>0.60472860554253083</v>
      </c>
      <c r="K1206" s="258">
        <f t="shared" si="37"/>
        <v>0.77271663570641913</v>
      </c>
    </row>
    <row r="1207" spans="1:11">
      <c r="A1207" s="1">
        <v>1206</v>
      </c>
      <c r="B1207">
        <v>54670.970824999997</v>
      </c>
      <c r="C1207" s="255">
        <v>131</v>
      </c>
      <c r="D1207" s="256">
        <v>533.08142100000009</v>
      </c>
      <c r="E1207" s="256">
        <v>0</v>
      </c>
      <c r="F1207" s="1">
        <v>1012106</v>
      </c>
      <c r="G1207" s="256">
        <v>0</v>
      </c>
      <c r="H1207" s="256">
        <v>15.112431000000001</v>
      </c>
      <c r="I1207" s="257">
        <v>1</v>
      </c>
      <c r="J1207" s="258">
        <f t="shared" si="36"/>
        <v>0.61000371267308895</v>
      </c>
      <c r="K1207" s="258">
        <f t="shared" si="37"/>
        <v>0.77657813739487624</v>
      </c>
    </row>
    <row r="1208" spans="1:11">
      <c r="A1208" s="1">
        <v>1207</v>
      </c>
      <c r="B1208">
        <v>56043.159239999994</v>
      </c>
      <c r="C1208" s="255">
        <v>140</v>
      </c>
      <c r="D1208" s="256">
        <v>540.97492699999998</v>
      </c>
      <c r="E1208" s="256">
        <v>5.7805000000000009E-2</v>
      </c>
      <c r="F1208" s="1">
        <v>1114729</v>
      </c>
      <c r="G1208" s="256">
        <v>0</v>
      </c>
      <c r="H1208" s="256">
        <v>25.269372000000001</v>
      </c>
      <c r="I1208" s="257">
        <v>1</v>
      </c>
      <c r="J1208" s="258">
        <f t="shared" si="36"/>
        <v>0.61903623148977316</v>
      </c>
      <c r="K1208" s="258">
        <f t="shared" si="37"/>
        <v>0.78312432907983698</v>
      </c>
    </row>
    <row r="1209" spans="1:11">
      <c r="A1209" s="1">
        <v>1208</v>
      </c>
      <c r="B1209">
        <v>58890.984802000014</v>
      </c>
      <c r="C1209" s="255">
        <v>161</v>
      </c>
      <c r="D1209" s="256">
        <v>536.49999700000001</v>
      </c>
      <c r="E1209" s="256">
        <v>3.1268410000000011</v>
      </c>
      <c r="F1209" s="1">
        <v>1041409</v>
      </c>
      <c r="G1209" s="256">
        <v>0</v>
      </c>
      <c r="H1209" s="256">
        <v>25.058268000000002</v>
      </c>
      <c r="I1209" s="257">
        <v>1</v>
      </c>
      <c r="J1209" s="258">
        <f t="shared" si="36"/>
        <v>0.6139155804852201</v>
      </c>
      <c r="K1209" s="258">
        <f t="shared" si="37"/>
        <v>0.77942334604874319</v>
      </c>
    </row>
    <row r="1210" spans="1:11">
      <c r="A1210" s="1">
        <v>1209</v>
      </c>
      <c r="B1210">
        <v>63245.711456999998</v>
      </c>
      <c r="C1210" s="255">
        <v>147</v>
      </c>
      <c r="D1210" s="256">
        <v>643.37861599999974</v>
      </c>
      <c r="E1210" s="256">
        <v>59.530949000000028</v>
      </c>
      <c r="F1210" s="1">
        <v>946708</v>
      </c>
      <c r="G1210" s="256">
        <v>0</v>
      </c>
      <c r="H1210" s="256">
        <v>32.946384999999999</v>
      </c>
      <c r="I1210" s="257">
        <v>1</v>
      </c>
      <c r="J1210" s="258">
        <f t="shared" si="36"/>
        <v>0.73621651206349847</v>
      </c>
      <c r="K1210" s="258">
        <f t="shared" si="37"/>
        <v>0.86115344466938082</v>
      </c>
    </row>
    <row r="1211" spans="1:11">
      <c r="A1211" s="1">
        <v>1210</v>
      </c>
      <c r="B1211">
        <v>70246.124299000003</v>
      </c>
      <c r="C1211" s="255">
        <v>133</v>
      </c>
      <c r="D1211" s="256">
        <v>744.6245849999998</v>
      </c>
      <c r="E1211" s="256">
        <v>230.20858400000009</v>
      </c>
      <c r="F1211" s="1">
        <v>853768</v>
      </c>
      <c r="G1211" s="256">
        <v>0</v>
      </c>
      <c r="H1211" s="256">
        <v>92.078138999999993</v>
      </c>
      <c r="I1211" s="257">
        <v>1</v>
      </c>
      <c r="J1211" s="258">
        <f t="shared" si="36"/>
        <v>0.85207201658910914</v>
      </c>
      <c r="K1211" s="258">
        <f t="shared" si="37"/>
        <v>0.92753677081442421</v>
      </c>
    </row>
    <row r="1212" spans="1:11">
      <c r="A1212" s="1">
        <v>1211</v>
      </c>
      <c r="B1212">
        <v>70950.624816999989</v>
      </c>
      <c r="C1212" s="255">
        <v>116</v>
      </c>
      <c r="D1212" s="256">
        <v>759.3831899999999</v>
      </c>
      <c r="E1212" s="256">
        <v>537.13812300000052</v>
      </c>
      <c r="F1212" s="1">
        <v>826612</v>
      </c>
      <c r="G1212" s="256">
        <v>0</v>
      </c>
      <c r="H1212" s="256">
        <v>23.900672</v>
      </c>
      <c r="I1212" s="257">
        <v>1</v>
      </c>
      <c r="J1212" s="258">
        <f t="shared" si="36"/>
        <v>0.86896025071099514</v>
      </c>
      <c r="K1212" s="258">
        <f t="shared" si="37"/>
        <v>0.93645209712675415</v>
      </c>
    </row>
    <row r="1213" spans="1:11">
      <c r="A1213" s="1">
        <v>1212</v>
      </c>
      <c r="B1213">
        <v>70605.938597999993</v>
      </c>
      <c r="C1213" s="255">
        <v>103</v>
      </c>
      <c r="D1213" s="256">
        <v>729.58137000000011</v>
      </c>
      <c r="E1213" s="256">
        <v>928.22432900000024</v>
      </c>
      <c r="F1213" s="1">
        <v>837591</v>
      </c>
      <c r="G1213" s="256">
        <v>0</v>
      </c>
      <c r="H1213" s="256">
        <v>24.739577000000001</v>
      </c>
      <c r="I1213" s="257">
        <v>1</v>
      </c>
      <c r="J1213" s="258">
        <f t="shared" si="36"/>
        <v>0.83485810396892179</v>
      </c>
      <c r="K1213" s="258">
        <f t="shared" si="37"/>
        <v>0.91826204864011796</v>
      </c>
    </row>
    <row r="1214" spans="1:11">
      <c r="A1214" s="1">
        <v>1213</v>
      </c>
      <c r="B1214">
        <v>65874.392028000002</v>
      </c>
      <c r="C1214" s="255">
        <v>98</v>
      </c>
      <c r="D1214" s="256">
        <v>699.97809099999995</v>
      </c>
      <c r="E1214" s="256">
        <v>1220.2616680000001</v>
      </c>
      <c r="F1214" s="1">
        <v>835834</v>
      </c>
      <c r="G1214" s="256">
        <v>0</v>
      </c>
      <c r="H1214" s="256">
        <v>27.997364000000001</v>
      </c>
      <c r="I1214" s="257">
        <v>1</v>
      </c>
      <c r="J1214" s="258">
        <f t="shared" si="36"/>
        <v>0.8009831471876061</v>
      </c>
      <c r="K1214" s="258">
        <f t="shared" si="37"/>
        <v>0.89943460118918994</v>
      </c>
    </row>
    <row r="1215" spans="1:11">
      <c r="A1215" s="1">
        <v>1214</v>
      </c>
      <c r="B1215">
        <v>64648.203092999996</v>
      </c>
      <c r="C1215" s="255">
        <v>100</v>
      </c>
      <c r="D1215" s="256">
        <v>646.76972999999975</v>
      </c>
      <c r="E1215" s="256">
        <v>1244.8250190000019</v>
      </c>
      <c r="F1215" s="1">
        <v>845661</v>
      </c>
      <c r="G1215" s="256">
        <v>137.23668000000001</v>
      </c>
      <c r="H1215" s="256">
        <v>27.492958000000002</v>
      </c>
      <c r="I1215" s="257">
        <v>1</v>
      </c>
      <c r="J1215" s="258">
        <f t="shared" si="36"/>
        <v>0.7400969551789558</v>
      </c>
      <c r="K1215" s="258">
        <f t="shared" si="37"/>
        <v>0.86353664735864299</v>
      </c>
    </row>
    <row r="1216" spans="1:11">
      <c r="A1216" s="1">
        <v>1215</v>
      </c>
      <c r="B1216">
        <v>67210.268586000006</v>
      </c>
      <c r="C1216" s="255">
        <v>113</v>
      </c>
      <c r="D1216" s="256">
        <v>605.37091799999996</v>
      </c>
      <c r="E1216" s="256">
        <v>1129.3158950000011</v>
      </c>
      <c r="F1216" s="1">
        <v>824797</v>
      </c>
      <c r="G1216" s="256">
        <v>197.57102399999999</v>
      </c>
      <c r="H1216" s="256">
        <v>27.448453000000001</v>
      </c>
      <c r="I1216" s="257">
        <v>1</v>
      </c>
      <c r="J1216" s="258">
        <f t="shared" si="36"/>
        <v>0.69272440002052893</v>
      </c>
      <c r="K1216" s="258">
        <f t="shared" si="37"/>
        <v>0.83360495440065552</v>
      </c>
    </row>
    <row r="1217" spans="1:11">
      <c r="A1217" s="1">
        <v>1216</v>
      </c>
      <c r="B1217">
        <v>66922.38650600001</v>
      </c>
      <c r="C1217" s="255">
        <v>113</v>
      </c>
      <c r="D1217" s="256">
        <v>569.16013199999998</v>
      </c>
      <c r="E1217" s="256">
        <v>895.48849100000143</v>
      </c>
      <c r="F1217" s="1">
        <v>826327</v>
      </c>
      <c r="G1217" s="256">
        <v>205.15252799999999</v>
      </c>
      <c r="H1217" s="256">
        <v>27.387810999999999</v>
      </c>
      <c r="I1217" s="257">
        <v>1</v>
      </c>
      <c r="J1217" s="258">
        <f t="shared" si="36"/>
        <v>0.65128848980370913</v>
      </c>
      <c r="K1217" s="258">
        <f t="shared" si="37"/>
        <v>0.80584199906396548</v>
      </c>
    </row>
    <row r="1218" spans="1:11">
      <c r="A1218" s="1">
        <v>1217</v>
      </c>
      <c r="B1218">
        <v>67880.980528999993</v>
      </c>
      <c r="C1218" s="255">
        <v>126</v>
      </c>
      <c r="D1218" s="256">
        <v>580.24456499999997</v>
      </c>
      <c r="E1218" s="256">
        <v>521.65489600000035</v>
      </c>
      <c r="F1218" s="1">
        <v>830139</v>
      </c>
      <c r="G1218" s="256">
        <v>172.289376</v>
      </c>
      <c r="H1218" s="256">
        <v>16.632251</v>
      </c>
      <c r="I1218" s="257">
        <v>1</v>
      </c>
      <c r="J1218" s="258">
        <f t="shared" ref="J1218:J1281" si="38">D1218/$L$1</f>
        <v>0.66397237826148403</v>
      </c>
      <c r="K1218" s="258">
        <f t="shared" ref="K1218:K1281" si="39">J1218/(1-$K$1*(1-J1218))</f>
        <v>0.81450533880140152</v>
      </c>
    </row>
    <row r="1219" spans="1:11">
      <c r="A1219" s="1">
        <v>1218</v>
      </c>
      <c r="B1219">
        <v>67859.871428999992</v>
      </c>
      <c r="C1219" s="255">
        <v>143</v>
      </c>
      <c r="D1219" s="256">
        <v>566.21815900000001</v>
      </c>
      <c r="E1219" s="256">
        <v>133.29095400000011</v>
      </c>
      <c r="F1219" s="1">
        <v>829661</v>
      </c>
      <c r="G1219" s="256">
        <v>109.898712</v>
      </c>
      <c r="H1219" s="256">
        <v>15.46195</v>
      </c>
      <c r="I1219" s="257">
        <v>1</v>
      </c>
      <c r="J1219" s="258">
        <f t="shared" si="38"/>
        <v>0.64792199759091085</v>
      </c>
      <c r="K1219" s="258">
        <f t="shared" si="39"/>
        <v>0.80351744736366892</v>
      </c>
    </row>
    <row r="1220" spans="1:11">
      <c r="A1220" s="1">
        <v>1219</v>
      </c>
      <c r="B1220">
        <v>68456.219512999989</v>
      </c>
      <c r="C1220" s="255">
        <v>184</v>
      </c>
      <c r="D1220" s="256">
        <v>536.82009300000004</v>
      </c>
      <c r="E1220" s="256">
        <v>1.0989570000000031</v>
      </c>
      <c r="F1220" s="1">
        <v>808617</v>
      </c>
      <c r="G1220" s="256">
        <v>26.698560000000001</v>
      </c>
      <c r="H1220" s="256">
        <v>215.55811800000001</v>
      </c>
      <c r="I1220" s="257">
        <v>1</v>
      </c>
      <c r="J1220" s="258">
        <f t="shared" si="38"/>
        <v>0.6142818655229646</v>
      </c>
      <c r="K1220" s="258">
        <f t="shared" si="39"/>
        <v>0.77968895954422013</v>
      </c>
    </row>
    <row r="1221" spans="1:11">
      <c r="A1221" s="1">
        <v>1220</v>
      </c>
      <c r="B1221">
        <v>68837.609862999991</v>
      </c>
      <c r="C1221" s="255">
        <v>196</v>
      </c>
      <c r="D1221" s="256">
        <v>485.811958</v>
      </c>
      <c r="E1221" s="256">
        <v>0</v>
      </c>
      <c r="F1221" s="1">
        <v>854622</v>
      </c>
      <c r="G1221" s="256">
        <v>0</v>
      </c>
      <c r="H1221" s="256">
        <v>194.4659</v>
      </c>
      <c r="I1221" s="257">
        <v>1</v>
      </c>
      <c r="J1221" s="258">
        <f t="shared" si="38"/>
        <v>0.55591338652371214</v>
      </c>
      <c r="K1221" s="258">
        <f t="shared" si="39"/>
        <v>0.7355761146680514</v>
      </c>
    </row>
    <row r="1222" spans="1:11">
      <c r="A1222" s="1">
        <v>1221</v>
      </c>
      <c r="B1222">
        <v>66585.026245000001</v>
      </c>
      <c r="C1222" s="255">
        <v>196</v>
      </c>
      <c r="D1222" s="256">
        <v>439.42963800000001</v>
      </c>
      <c r="E1222" s="256">
        <v>0</v>
      </c>
      <c r="F1222" s="1">
        <v>865416</v>
      </c>
      <c r="G1222" s="256">
        <v>0</v>
      </c>
      <c r="H1222" s="256">
        <v>61.275540999999997</v>
      </c>
      <c r="I1222" s="257">
        <v>1</v>
      </c>
      <c r="J1222" s="258">
        <f t="shared" si="38"/>
        <v>0.50283821585031652</v>
      </c>
      <c r="K1222" s="258">
        <f t="shared" si="39"/>
        <v>0.69207981559179765</v>
      </c>
    </row>
    <row r="1223" spans="1:11">
      <c r="A1223" s="1">
        <v>1222</v>
      </c>
      <c r="B1223">
        <v>64962.321594000001</v>
      </c>
      <c r="C1223" s="255">
        <v>193</v>
      </c>
      <c r="D1223" s="256">
        <v>384.56030399999997</v>
      </c>
      <c r="E1223" s="256">
        <v>0</v>
      </c>
      <c r="F1223" s="1">
        <v>907180</v>
      </c>
      <c r="G1223" s="256">
        <v>0</v>
      </c>
      <c r="H1223" s="256">
        <v>34.498935000000003</v>
      </c>
      <c r="I1223" s="257">
        <v>1</v>
      </c>
      <c r="J1223" s="258">
        <f t="shared" si="38"/>
        <v>0.44005137666707705</v>
      </c>
      <c r="K1223" s="258">
        <f t="shared" si="39"/>
        <v>0.63588642820542007</v>
      </c>
    </row>
    <row r="1224" spans="1:11">
      <c r="A1224" s="1">
        <v>1223</v>
      </c>
      <c r="B1224">
        <v>63877.303437000002</v>
      </c>
      <c r="C1224" s="255">
        <v>198</v>
      </c>
      <c r="D1224" s="256">
        <v>342.46518400000002</v>
      </c>
      <c r="E1224" s="256">
        <v>0</v>
      </c>
      <c r="F1224" s="1">
        <v>983413</v>
      </c>
      <c r="G1224" s="256">
        <v>0</v>
      </c>
      <c r="H1224" s="256">
        <v>55.059080999999999</v>
      </c>
      <c r="I1224" s="257">
        <v>1</v>
      </c>
      <c r="J1224" s="258">
        <f t="shared" si="38"/>
        <v>0.39188203803724858</v>
      </c>
      <c r="K1224" s="258">
        <f t="shared" si="39"/>
        <v>0.5888224764085257</v>
      </c>
    </row>
    <row r="1225" spans="1:11">
      <c r="A1225" s="1">
        <v>1224</v>
      </c>
      <c r="B1225">
        <v>63845.091246999997</v>
      </c>
      <c r="C1225" s="255">
        <v>191</v>
      </c>
      <c r="D1225" s="256">
        <v>331.24692700000003</v>
      </c>
      <c r="E1225" s="256">
        <v>0</v>
      </c>
      <c r="F1225" s="1">
        <v>1039256</v>
      </c>
      <c r="G1225" s="256">
        <v>0</v>
      </c>
      <c r="H1225" s="256">
        <v>237.476405</v>
      </c>
      <c r="I1225" s="257">
        <v>1</v>
      </c>
      <c r="J1225" s="258">
        <f t="shared" si="38"/>
        <v>0.37904501511702776</v>
      </c>
      <c r="K1225" s="258">
        <f t="shared" si="39"/>
        <v>0.575640919155881</v>
      </c>
    </row>
    <row r="1226" spans="1:11">
      <c r="A1226" s="1">
        <v>1225</v>
      </c>
      <c r="B1226">
        <v>63400.080385000001</v>
      </c>
      <c r="C1226" s="255">
        <v>170</v>
      </c>
      <c r="D1226" s="256">
        <v>338.18530900000002</v>
      </c>
      <c r="E1226" s="256">
        <v>0</v>
      </c>
      <c r="F1226" s="1">
        <v>981184</v>
      </c>
      <c r="G1226" s="256">
        <v>0</v>
      </c>
      <c r="H1226" s="256">
        <v>25.936693000000002</v>
      </c>
      <c r="I1226" s="257">
        <v>1</v>
      </c>
      <c r="J1226" s="258">
        <f t="shared" si="38"/>
        <v>0.38698458797252994</v>
      </c>
      <c r="K1226" s="258">
        <f t="shared" si="39"/>
        <v>0.58382671320339119</v>
      </c>
    </row>
    <row r="1227" spans="1:11">
      <c r="A1227" s="1">
        <v>1226</v>
      </c>
      <c r="B1227">
        <v>60244.843995000003</v>
      </c>
      <c r="C1227" s="255">
        <v>161</v>
      </c>
      <c r="D1227" s="256">
        <v>268.03917799999999</v>
      </c>
      <c r="E1227" s="256">
        <v>0</v>
      </c>
      <c r="F1227" s="1">
        <v>831674</v>
      </c>
      <c r="G1227" s="256">
        <v>31.615752000000001</v>
      </c>
      <c r="H1227" s="256">
        <v>25.495791000000001</v>
      </c>
      <c r="I1227" s="257">
        <v>1</v>
      </c>
      <c r="J1227" s="258">
        <f t="shared" si="38"/>
        <v>0.30671654888126915</v>
      </c>
      <c r="K1227" s="258">
        <f t="shared" si="39"/>
        <v>0.4957482994373687</v>
      </c>
    </row>
    <row r="1228" spans="1:11">
      <c r="A1228" s="1">
        <v>1227</v>
      </c>
      <c r="B1228">
        <v>59653.326691000002</v>
      </c>
      <c r="C1228" s="255">
        <v>163</v>
      </c>
      <c r="D1228" s="256">
        <v>245.268675</v>
      </c>
      <c r="E1228" s="256">
        <v>0</v>
      </c>
      <c r="F1228" s="1">
        <v>684545</v>
      </c>
      <c r="G1228" s="256">
        <v>138.11229599999999</v>
      </c>
      <c r="H1228" s="256">
        <v>25.211891000000001</v>
      </c>
      <c r="I1228" s="257">
        <v>1</v>
      </c>
      <c r="J1228" s="258">
        <f t="shared" si="38"/>
        <v>0.28066032027855875</v>
      </c>
      <c r="K1228" s="258">
        <f t="shared" si="39"/>
        <v>0.46439017357902496</v>
      </c>
    </row>
    <row r="1229" spans="1:11">
      <c r="A1229" s="1">
        <v>1228</v>
      </c>
      <c r="B1229">
        <v>59606.261597999997</v>
      </c>
      <c r="C1229" s="255">
        <v>158</v>
      </c>
      <c r="D1229" s="256">
        <v>218.09683799999999</v>
      </c>
      <c r="E1229" s="256">
        <v>0</v>
      </c>
      <c r="F1229" s="1">
        <v>559413</v>
      </c>
      <c r="G1229" s="256">
        <v>157.79030399999999</v>
      </c>
      <c r="H1229" s="256">
        <v>25.131399999999999</v>
      </c>
      <c r="I1229" s="257">
        <v>1</v>
      </c>
      <c r="J1229" s="258">
        <f t="shared" si="38"/>
        <v>0.24956765638669895</v>
      </c>
      <c r="K1229" s="258">
        <f t="shared" si="39"/>
        <v>0.42496801549062807</v>
      </c>
    </row>
    <row r="1230" spans="1:11">
      <c r="A1230" s="1">
        <v>1229</v>
      </c>
      <c r="B1230">
        <v>59752.761779</v>
      </c>
      <c r="C1230" s="255">
        <v>151</v>
      </c>
      <c r="D1230" s="256">
        <v>220.65595300000001</v>
      </c>
      <c r="E1230" s="256">
        <v>0</v>
      </c>
      <c r="F1230" s="1">
        <v>608605</v>
      </c>
      <c r="G1230" s="256">
        <v>143.12440799999999</v>
      </c>
      <c r="H1230" s="256">
        <v>24.859135999999999</v>
      </c>
      <c r="I1230" s="257">
        <v>1</v>
      </c>
      <c r="J1230" s="258">
        <f t="shared" si="38"/>
        <v>0.25249604516496288</v>
      </c>
      <c r="K1230" s="258">
        <f t="shared" si="39"/>
        <v>0.42877856561517275</v>
      </c>
    </row>
    <row r="1231" spans="1:11">
      <c r="A1231" s="1">
        <v>1230</v>
      </c>
      <c r="B1231">
        <v>61244.562194999999</v>
      </c>
      <c r="C1231" s="255">
        <v>154</v>
      </c>
      <c r="D1231" s="256">
        <v>190.27247199999999</v>
      </c>
      <c r="E1231" s="256">
        <v>0</v>
      </c>
      <c r="F1231" s="1">
        <v>1005346</v>
      </c>
      <c r="G1231" s="256">
        <v>92.446535999999995</v>
      </c>
      <c r="H1231" s="256">
        <v>14.443113</v>
      </c>
      <c r="I1231" s="257">
        <v>1</v>
      </c>
      <c r="J1231" s="258">
        <f t="shared" si="38"/>
        <v>0.21772830522166395</v>
      </c>
      <c r="K1231" s="258">
        <f t="shared" si="39"/>
        <v>0.38214671033133774</v>
      </c>
    </row>
    <row r="1232" spans="1:11">
      <c r="A1232" s="1">
        <v>1231</v>
      </c>
      <c r="B1232">
        <v>63807.962890000003</v>
      </c>
      <c r="C1232" s="255">
        <v>169</v>
      </c>
      <c r="D1232" s="256">
        <v>165.07508300000001</v>
      </c>
      <c r="E1232" s="256">
        <v>0.18967800000000001</v>
      </c>
      <c r="F1232" s="1">
        <v>1195133</v>
      </c>
      <c r="G1232" s="256">
        <v>20.175623999999999</v>
      </c>
      <c r="H1232" s="256">
        <v>24.858568000000002</v>
      </c>
      <c r="I1232" s="257">
        <v>1</v>
      </c>
      <c r="J1232" s="258">
        <f t="shared" si="38"/>
        <v>0.1888949971486969</v>
      </c>
      <c r="K1232" s="258">
        <f t="shared" si="39"/>
        <v>0.34103202867256049</v>
      </c>
    </row>
    <row r="1233" spans="1:11">
      <c r="A1233" s="1">
        <v>1232</v>
      </c>
      <c r="B1233">
        <v>66795.886413</v>
      </c>
      <c r="C1233" s="255">
        <v>174</v>
      </c>
      <c r="D1233" s="256">
        <v>112.41098700000001</v>
      </c>
      <c r="E1233" s="256">
        <v>35.363199000000002</v>
      </c>
      <c r="F1233" s="1">
        <v>1274208</v>
      </c>
      <c r="G1233" s="256">
        <v>0</v>
      </c>
      <c r="H1233" s="256">
        <v>25.028652999999998</v>
      </c>
      <c r="I1233" s="257">
        <v>1</v>
      </c>
      <c r="J1233" s="258">
        <f t="shared" si="38"/>
        <v>0.12863160619369313</v>
      </c>
      <c r="K1233" s="258">
        <f t="shared" si="39"/>
        <v>0.24701344700425396</v>
      </c>
    </row>
    <row r="1234" spans="1:11">
      <c r="A1234" s="1">
        <v>1233</v>
      </c>
      <c r="B1234">
        <v>68657.812622000012</v>
      </c>
      <c r="C1234" s="255">
        <v>169</v>
      </c>
      <c r="D1234" s="256">
        <v>46.829083000000011</v>
      </c>
      <c r="E1234" s="256">
        <v>335.50241400000021</v>
      </c>
      <c r="F1234" s="1">
        <v>1133123</v>
      </c>
      <c r="G1234" s="256">
        <v>0</v>
      </c>
      <c r="H1234" s="256">
        <v>26.951422000000001</v>
      </c>
      <c r="I1234" s="257">
        <v>1</v>
      </c>
      <c r="J1234" s="258">
        <f t="shared" si="38"/>
        <v>5.3586400436709716E-2</v>
      </c>
      <c r="K1234" s="258">
        <f t="shared" si="39"/>
        <v>0.11176115037805665</v>
      </c>
    </row>
    <row r="1235" spans="1:11">
      <c r="A1235" s="1">
        <v>1234</v>
      </c>
      <c r="B1235">
        <v>72154.890015000012</v>
      </c>
      <c r="C1235" s="255">
        <v>137</v>
      </c>
      <c r="D1235" s="256">
        <v>74.468365000000006</v>
      </c>
      <c r="E1235" s="256">
        <v>768.42260999999962</v>
      </c>
      <c r="F1235" s="1">
        <v>1002899</v>
      </c>
      <c r="G1235" s="256">
        <v>0</v>
      </c>
      <c r="H1235" s="256">
        <v>122.689852</v>
      </c>
      <c r="I1235" s="257">
        <v>1</v>
      </c>
      <c r="J1235" s="258">
        <f t="shared" si="38"/>
        <v>8.5213960451821308E-2</v>
      </c>
      <c r="K1235" s="258">
        <f t="shared" si="39"/>
        <v>0.1715023218097167</v>
      </c>
    </row>
    <row r="1236" spans="1:11">
      <c r="A1236" s="1">
        <v>1235</v>
      </c>
      <c r="B1236">
        <v>72314.816772999999</v>
      </c>
      <c r="C1236" s="255">
        <v>122</v>
      </c>
      <c r="D1236" s="256">
        <v>63.315854999999999</v>
      </c>
      <c r="E1236" s="256">
        <v>1049.9328389999989</v>
      </c>
      <c r="F1236" s="1">
        <v>981916</v>
      </c>
      <c r="G1236" s="256">
        <v>0</v>
      </c>
      <c r="H1236" s="256">
        <v>112.50475</v>
      </c>
      <c r="I1236" s="257">
        <v>1</v>
      </c>
      <c r="J1236" s="258">
        <f t="shared" si="38"/>
        <v>7.2452171656289921E-2</v>
      </c>
      <c r="K1236" s="258">
        <f t="shared" si="39"/>
        <v>0.14790724663135682</v>
      </c>
    </row>
    <row r="1237" spans="1:11">
      <c r="A1237" s="1">
        <v>1236</v>
      </c>
      <c r="B1237">
        <v>71759.430969000008</v>
      </c>
      <c r="C1237" s="255">
        <v>106</v>
      </c>
      <c r="D1237" s="256">
        <v>42.102141999999994</v>
      </c>
      <c r="E1237" s="256">
        <v>1204.1497640000009</v>
      </c>
      <c r="F1237" s="1">
        <v>911481</v>
      </c>
      <c r="G1237" s="256">
        <v>0</v>
      </c>
      <c r="H1237" s="256">
        <v>36.903773000000001</v>
      </c>
      <c r="I1237" s="257">
        <v>1</v>
      </c>
      <c r="J1237" s="258">
        <f t="shared" si="38"/>
        <v>4.8177373886548525E-2</v>
      </c>
      <c r="K1237" s="258">
        <f t="shared" si="39"/>
        <v>0.10110728442684738</v>
      </c>
    </row>
    <row r="1238" spans="1:11">
      <c r="A1238" s="1">
        <v>1237</v>
      </c>
      <c r="B1238">
        <v>66338.065491000001</v>
      </c>
      <c r="C1238" s="255">
        <v>96</v>
      </c>
      <c r="D1238" s="256">
        <v>12.64283</v>
      </c>
      <c r="E1238" s="256">
        <v>1256.047131</v>
      </c>
      <c r="F1238" s="1">
        <v>862988</v>
      </c>
      <c r="G1238" s="256">
        <v>0</v>
      </c>
      <c r="H1238" s="256">
        <v>26.084596000000001</v>
      </c>
      <c r="I1238" s="257">
        <v>1</v>
      </c>
      <c r="J1238" s="258">
        <f t="shared" si="38"/>
        <v>1.4467158176751966E-2</v>
      </c>
      <c r="K1238" s="258">
        <f t="shared" si="39"/>
        <v>3.1590651888825941E-2</v>
      </c>
    </row>
    <row r="1239" spans="1:11">
      <c r="A1239" s="1">
        <v>1238</v>
      </c>
      <c r="B1239">
        <v>65299.130402000003</v>
      </c>
      <c r="C1239" s="255">
        <v>93</v>
      </c>
      <c r="D1239" s="256">
        <v>21.036283000000001</v>
      </c>
      <c r="E1239" s="256">
        <v>1217.819365000001</v>
      </c>
      <c r="F1239" s="1">
        <v>867051</v>
      </c>
      <c r="G1239" s="256">
        <v>47.856479999999998</v>
      </c>
      <c r="H1239" s="256">
        <v>25.641392</v>
      </c>
      <c r="I1239" s="257">
        <v>1</v>
      </c>
      <c r="J1239" s="258">
        <f t="shared" si="38"/>
        <v>2.4071765072528731E-2</v>
      </c>
      <c r="K1239" s="258">
        <f t="shared" si="39"/>
        <v>5.1963976712698645E-2</v>
      </c>
    </row>
    <row r="1240" spans="1:11">
      <c r="A1240" s="1">
        <v>1239</v>
      </c>
      <c r="B1240">
        <v>67276.106230999998</v>
      </c>
      <c r="C1240" s="255">
        <v>93</v>
      </c>
      <c r="D1240" s="256">
        <v>33.738404000000003</v>
      </c>
      <c r="E1240" s="256">
        <v>1107.3862240000019</v>
      </c>
      <c r="F1240" s="1">
        <v>864322</v>
      </c>
      <c r="G1240" s="256">
        <v>180.573792</v>
      </c>
      <c r="H1240" s="256">
        <v>25.622195000000001</v>
      </c>
      <c r="I1240" s="257">
        <v>1</v>
      </c>
      <c r="J1240" s="258">
        <f t="shared" si="38"/>
        <v>3.8606769789608919E-2</v>
      </c>
      <c r="K1240" s="258">
        <f t="shared" si="39"/>
        <v>8.1927009621350064E-2</v>
      </c>
    </row>
    <row r="1241" spans="1:11">
      <c r="A1241" s="1">
        <v>1240</v>
      </c>
      <c r="B1241">
        <v>66785.738526000001</v>
      </c>
      <c r="C1241" s="255">
        <v>97</v>
      </c>
      <c r="D1241" s="256">
        <v>37.114091000000002</v>
      </c>
      <c r="E1241" s="256">
        <v>886.20696199999963</v>
      </c>
      <c r="F1241" s="1">
        <v>847855</v>
      </c>
      <c r="G1241" s="256">
        <v>217.60435200000001</v>
      </c>
      <c r="H1241" s="256">
        <v>25.604942999999999</v>
      </c>
      <c r="I1241" s="257">
        <v>1</v>
      </c>
      <c r="J1241" s="258">
        <f t="shared" si="38"/>
        <v>4.2469559828247835E-2</v>
      </c>
      <c r="K1241" s="258">
        <f t="shared" si="39"/>
        <v>8.9719697753161604E-2</v>
      </c>
    </row>
    <row r="1242" spans="1:11">
      <c r="A1242" s="1">
        <v>1241</v>
      </c>
      <c r="B1242">
        <v>66960.203643000001</v>
      </c>
      <c r="C1242" s="255">
        <v>101</v>
      </c>
      <c r="D1242" s="256">
        <v>52.395605000000003</v>
      </c>
      <c r="E1242" s="256">
        <v>537.99042599999973</v>
      </c>
      <c r="F1242" s="1">
        <v>855637</v>
      </c>
      <c r="G1242" s="256">
        <v>214.40042399999999</v>
      </c>
      <c r="H1242" s="256">
        <v>22.394086999999999</v>
      </c>
      <c r="I1242" s="257">
        <v>1</v>
      </c>
      <c r="J1242" s="258">
        <f t="shared" si="38"/>
        <v>5.9956157387358391E-2</v>
      </c>
      <c r="K1242" s="258">
        <f t="shared" si="39"/>
        <v>0.12413902858384586</v>
      </c>
    </row>
    <row r="1243" spans="1:11">
      <c r="A1243" s="1">
        <v>1242</v>
      </c>
      <c r="B1243">
        <v>67655.146424000006</v>
      </c>
      <c r="C1243" s="255">
        <v>106</v>
      </c>
      <c r="D1243" s="256">
        <v>56.619720999999998</v>
      </c>
      <c r="E1243" s="256">
        <v>157.9006390000001</v>
      </c>
      <c r="F1243" s="1">
        <v>848197</v>
      </c>
      <c r="G1243" s="256">
        <v>168.82236</v>
      </c>
      <c r="H1243" s="256">
        <v>23.460242999999998</v>
      </c>
      <c r="I1243" s="257">
        <v>1</v>
      </c>
      <c r="J1243" s="258">
        <f t="shared" si="38"/>
        <v>6.4789802570355298E-2</v>
      </c>
      <c r="K1243" s="258">
        <f t="shared" si="39"/>
        <v>0.13341271482390357</v>
      </c>
    </row>
    <row r="1244" spans="1:11">
      <c r="A1244" s="1">
        <v>1243</v>
      </c>
      <c r="B1244">
        <v>67236.440367000003</v>
      </c>
      <c r="C1244" s="255">
        <v>140</v>
      </c>
      <c r="D1244" s="256">
        <v>77.687579999999997</v>
      </c>
      <c r="E1244" s="256">
        <v>3.5456790000000051</v>
      </c>
      <c r="F1244" s="1">
        <v>857774</v>
      </c>
      <c r="G1244" s="256">
        <v>96.198648000000006</v>
      </c>
      <c r="H1244" s="256">
        <v>224.976122</v>
      </c>
      <c r="I1244" s="257">
        <v>1</v>
      </c>
      <c r="J1244" s="258">
        <f t="shared" si="38"/>
        <v>8.8897699979282527E-2</v>
      </c>
      <c r="K1244" s="258">
        <f t="shared" si="39"/>
        <v>0.17818964990873845</v>
      </c>
    </row>
    <row r="1245" spans="1:11">
      <c r="A1245" s="1">
        <v>1244</v>
      </c>
      <c r="B1245">
        <v>67894.833191000012</v>
      </c>
      <c r="C1245" s="255">
        <v>147</v>
      </c>
      <c r="D1245" s="256">
        <v>110.79905599999999</v>
      </c>
      <c r="E1245" s="256">
        <v>0</v>
      </c>
      <c r="F1245" s="1">
        <v>893728</v>
      </c>
      <c r="G1245" s="256">
        <v>14.901096000000001</v>
      </c>
      <c r="H1245" s="256">
        <v>126.433224</v>
      </c>
      <c r="I1245" s="257">
        <v>1</v>
      </c>
      <c r="J1245" s="258">
        <f t="shared" si="38"/>
        <v>0.12678707765482877</v>
      </c>
      <c r="K1245" s="258">
        <f t="shared" si="39"/>
        <v>0.24394661071708482</v>
      </c>
    </row>
    <row r="1246" spans="1:11">
      <c r="A1246" s="1">
        <v>1245</v>
      </c>
      <c r="B1246">
        <v>66155.582032000006</v>
      </c>
      <c r="C1246" s="255">
        <v>173</v>
      </c>
      <c r="D1246" s="256">
        <v>133.450243</v>
      </c>
      <c r="E1246" s="256">
        <v>0</v>
      </c>
      <c r="F1246" s="1">
        <v>919519</v>
      </c>
      <c r="G1246" s="256">
        <v>0</v>
      </c>
      <c r="H1246" s="256">
        <v>35.048237999999998</v>
      </c>
      <c r="I1246" s="257">
        <v>1</v>
      </c>
      <c r="J1246" s="258">
        <f t="shared" si="38"/>
        <v>0.15270677326255175</v>
      </c>
      <c r="K1246" s="258">
        <f t="shared" si="39"/>
        <v>0.28597377815113995</v>
      </c>
    </row>
    <row r="1247" spans="1:11">
      <c r="A1247" s="1">
        <v>1246</v>
      </c>
      <c r="B1247">
        <v>64074.737000000001</v>
      </c>
      <c r="C1247" s="255">
        <v>172</v>
      </c>
      <c r="D1247" s="256">
        <v>148.09919300000001</v>
      </c>
      <c r="E1247" s="256">
        <v>0</v>
      </c>
      <c r="F1247" s="1">
        <v>1039364</v>
      </c>
      <c r="G1247" s="256">
        <v>0</v>
      </c>
      <c r="H1247" s="256">
        <v>34.890338999999997</v>
      </c>
      <c r="I1247" s="257">
        <v>1</v>
      </c>
      <c r="J1247" s="258">
        <f t="shared" si="38"/>
        <v>0.16946952944715052</v>
      </c>
      <c r="K1247" s="258">
        <f t="shared" si="39"/>
        <v>0.31197893661194226</v>
      </c>
    </row>
    <row r="1248" spans="1:11">
      <c r="A1248" s="1">
        <v>1247</v>
      </c>
      <c r="B1248">
        <v>63007.313537000002</v>
      </c>
      <c r="C1248" s="255">
        <v>167</v>
      </c>
      <c r="D1248" s="256">
        <v>180.620115</v>
      </c>
      <c r="E1248" s="256">
        <v>0</v>
      </c>
      <c r="F1248" s="1">
        <v>1145346</v>
      </c>
      <c r="G1248" s="256">
        <v>0</v>
      </c>
      <c r="H1248" s="256">
        <v>25.358913999999999</v>
      </c>
      <c r="I1248" s="257">
        <v>1</v>
      </c>
      <c r="J1248" s="258">
        <f t="shared" si="38"/>
        <v>0.20668313768421553</v>
      </c>
      <c r="K1248" s="258">
        <f t="shared" si="39"/>
        <v>0.36667028266632579</v>
      </c>
    </row>
    <row r="1249" spans="1:11">
      <c r="A1249" s="1">
        <v>1248</v>
      </c>
      <c r="B1249">
        <v>62899.591490999999</v>
      </c>
      <c r="C1249" s="255">
        <v>163</v>
      </c>
      <c r="D1249" s="256">
        <v>239.582245</v>
      </c>
      <c r="E1249" s="256">
        <v>0</v>
      </c>
      <c r="F1249" s="1">
        <v>1169763</v>
      </c>
      <c r="G1249" s="256">
        <v>0</v>
      </c>
      <c r="H1249" s="256">
        <v>257.30115999999998</v>
      </c>
      <c r="I1249" s="257">
        <v>1</v>
      </c>
      <c r="J1249" s="258">
        <f t="shared" si="38"/>
        <v>0.27415335290882997</v>
      </c>
      <c r="K1249" s="258">
        <f t="shared" si="39"/>
        <v>0.45632572752805106</v>
      </c>
    </row>
    <row r="1250" spans="1:11">
      <c r="A1250" s="1">
        <v>1249</v>
      </c>
      <c r="B1250">
        <v>62688.767822000002</v>
      </c>
      <c r="C1250" s="255">
        <v>147</v>
      </c>
      <c r="D1250" s="256">
        <v>301.73632900000001</v>
      </c>
      <c r="E1250" s="256">
        <v>0</v>
      </c>
      <c r="F1250" s="1">
        <v>1049676</v>
      </c>
      <c r="G1250" s="256">
        <v>0</v>
      </c>
      <c r="H1250" s="256">
        <v>32.283164999999997</v>
      </c>
      <c r="I1250" s="257">
        <v>1</v>
      </c>
      <c r="J1250" s="258">
        <f t="shared" si="38"/>
        <v>0.34527611296801997</v>
      </c>
      <c r="K1250" s="258">
        <f t="shared" si="39"/>
        <v>0.53957666542400862</v>
      </c>
    </row>
    <row r="1251" spans="1:11">
      <c r="A1251" s="1">
        <v>1250</v>
      </c>
      <c r="B1251">
        <v>59309.820068000001</v>
      </c>
      <c r="C1251" s="255">
        <v>139</v>
      </c>
      <c r="D1251" s="256">
        <v>336.45194099999998</v>
      </c>
      <c r="E1251" s="256">
        <v>0</v>
      </c>
      <c r="F1251" s="1">
        <v>829029</v>
      </c>
      <c r="G1251" s="256">
        <v>0</v>
      </c>
      <c r="H1251" s="256">
        <v>26.118082000000001</v>
      </c>
      <c r="I1251" s="257">
        <v>1</v>
      </c>
      <c r="J1251" s="258">
        <f t="shared" si="38"/>
        <v>0.3850010993837788</v>
      </c>
      <c r="K1251" s="258">
        <f t="shared" si="39"/>
        <v>0.5817918361872304</v>
      </c>
    </row>
    <row r="1252" spans="1:11">
      <c r="A1252" s="1">
        <v>1251</v>
      </c>
      <c r="B1252">
        <v>58863.908447000002</v>
      </c>
      <c r="C1252" s="255">
        <v>130</v>
      </c>
      <c r="D1252" s="256">
        <v>296.48320100000001</v>
      </c>
      <c r="E1252" s="256">
        <v>0</v>
      </c>
      <c r="F1252" s="1">
        <v>657107</v>
      </c>
      <c r="G1252" s="256">
        <v>123.888576</v>
      </c>
      <c r="H1252" s="256">
        <v>26.145434000000002</v>
      </c>
      <c r="I1252" s="257">
        <v>1</v>
      </c>
      <c r="J1252" s="258">
        <f t="shared" si="38"/>
        <v>0.33926497197358085</v>
      </c>
      <c r="K1252" s="258">
        <f t="shared" si="39"/>
        <v>0.53293629463995584</v>
      </c>
    </row>
    <row r="1253" spans="1:11">
      <c r="A1253" s="1">
        <v>1252</v>
      </c>
      <c r="B1253">
        <v>58303.408081000001</v>
      </c>
      <c r="C1253" s="255">
        <v>123</v>
      </c>
      <c r="D1253" s="256">
        <v>270.87388900000002</v>
      </c>
      <c r="E1253" s="256">
        <v>0</v>
      </c>
      <c r="F1253" s="1">
        <v>525837</v>
      </c>
      <c r="G1253" s="256">
        <v>179.315808</v>
      </c>
      <c r="H1253" s="256">
        <v>25.552917999999998</v>
      </c>
      <c r="I1253" s="257">
        <v>1</v>
      </c>
      <c r="J1253" s="258">
        <f t="shared" si="38"/>
        <v>0.30996030146058712</v>
      </c>
      <c r="K1253" s="258">
        <f t="shared" si="39"/>
        <v>0.49955069903110383</v>
      </c>
    </row>
    <row r="1254" spans="1:11">
      <c r="A1254" s="1">
        <v>1253</v>
      </c>
      <c r="B1254">
        <v>58075.441926</v>
      </c>
      <c r="C1254" s="255">
        <v>123</v>
      </c>
      <c r="D1254" s="256">
        <v>262.07860599999998</v>
      </c>
      <c r="E1254" s="256">
        <v>0</v>
      </c>
      <c r="F1254" s="1">
        <v>612775</v>
      </c>
      <c r="G1254" s="256">
        <v>191.43633600000001</v>
      </c>
      <c r="H1254" s="256">
        <v>25.526343000000001</v>
      </c>
      <c r="I1254" s="257">
        <v>1</v>
      </c>
      <c r="J1254" s="258">
        <f t="shared" si="38"/>
        <v>0.299895881518984</v>
      </c>
      <c r="K1254" s="258">
        <f t="shared" si="39"/>
        <v>0.48768098967660162</v>
      </c>
    </row>
    <row r="1255" spans="1:11">
      <c r="A1255" s="1">
        <v>1254</v>
      </c>
      <c r="B1255">
        <v>59202.398834</v>
      </c>
      <c r="C1255" s="255">
        <v>123</v>
      </c>
      <c r="D1255" s="256">
        <v>251.250302</v>
      </c>
      <c r="E1255" s="256">
        <v>0</v>
      </c>
      <c r="F1255" s="1">
        <v>986121</v>
      </c>
      <c r="G1255" s="256">
        <v>157.59492</v>
      </c>
      <c r="H1255" s="256">
        <v>14.556244</v>
      </c>
      <c r="I1255" s="257">
        <v>1</v>
      </c>
      <c r="J1255" s="258">
        <f t="shared" si="38"/>
        <v>0.28750508082373183</v>
      </c>
      <c r="K1255" s="258">
        <f t="shared" si="39"/>
        <v>0.47277082785257768</v>
      </c>
    </row>
    <row r="1256" spans="1:11">
      <c r="A1256" s="1">
        <v>1255</v>
      </c>
      <c r="B1256">
        <v>60844.219970000013</v>
      </c>
      <c r="C1256" s="255">
        <v>136</v>
      </c>
      <c r="D1256" s="256">
        <v>253.11385799999991</v>
      </c>
      <c r="E1256" s="256">
        <v>4.4949000000000003E-2</v>
      </c>
      <c r="F1256" s="1">
        <v>947947</v>
      </c>
      <c r="G1256" s="256">
        <v>89.568528000000001</v>
      </c>
      <c r="H1256" s="256">
        <v>25.458055999999999</v>
      </c>
      <c r="I1256" s="257">
        <v>1</v>
      </c>
      <c r="J1256" s="258">
        <f t="shared" si="38"/>
        <v>0.28963754320938706</v>
      </c>
      <c r="K1256" s="258">
        <f t="shared" si="39"/>
        <v>0.47536063484649166</v>
      </c>
    </row>
    <row r="1257" spans="1:11">
      <c r="A1257" s="1">
        <v>1256</v>
      </c>
      <c r="B1257">
        <v>62789.003052</v>
      </c>
      <c r="C1257" s="255">
        <v>146</v>
      </c>
      <c r="D1257" s="256">
        <v>261.64611899999989</v>
      </c>
      <c r="E1257" s="256">
        <v>1.133946000000001</v>
      </c>
      <c r="F1257" s="1">
        <v>921971</v>
      </c>
      <c r="G1257" s="256">
        <v>9.2349599999999992</v>
      </c>
      <c r="H1257" s="256">
        <v>25.582153000000002</v>
      </c>
      <c r="I1257" s="257">
        <v>1</v>
      </c>
      <c r="J1257" s="258">
        <f t="shared" si="38"/>
        <v>0.29940098774611906</v>
      </c>
      <c r="K1257" s="258">
        <f t="shared" si="39"/>
        <v>0.48709181044860517</v>
      </c>
    </row>
    <row r="1258" spans="1:11">
      <c r="A1258" s="1">
        <v>1257</v>
      </c>
      <c r="B1258">
        <v>65826.457183999999</v>
      </c>
      <c r="C1258" s="255">
        <v>143</v>
      </c>
      <c r="D1258" s="256">
        <v>241.52688000000001</v>
      </c>
      <c r="E1258" s="256">
        <v>16.48599299999999</v>
      </c>
      <c r="F1258" s="1">
        <v>914821</v>
      </c>
      <c r="G1258" s="256">
        <v>0</v>
      </c>
      <c r="H1258" s="256">
        <v>25.765314</v>
      </c>
      <c r="I1258" s="257">
        <v>1</v>
      </c>
      <c r="J1258" s="258">
        <f t="shared" si="38"/>
        <v>0.27637859378773511</v>
      </c>
      <c r="K1258" s="258">
        <f t="shared" si="39"/>
        <v>0.45909438041460643</v>
      </c>
    </row>
    <row r="1259" spans="1:11">
      <c r="A1259" s="1">
        <v>1258</v>
      </c>
      <c r="B1259">
        <v>71531.545106000005</v>
      </c>
      <c r="C1259" s="255">
        <v>138</v>
      </c>
      <c r="D1259" s="256">
        <v>290.689098</v>
      </c>
      <c r="E1259" s="256">
        <v>47.569363999999901</v>
      </c>
      <c r="F1259" s="1">
        <v>879691</v>
      </c>
      <c r="G1259" s="256">
        <v>0</v>
      </c>
      <c r="H1259" s="256">
        <v>230.79199600000001</v>
      </c>
      <c r="I1259" s="257">
        <v>1</v>
      </c>
      <c r="J1259" s="258">
        <f t="shared" si="38"/>
        <v>0.33263479466411822</v>
      </c>
      <c r="K1259" s="258">
        <f t="shared" si="39"/>
        <v>0.52553163466880504</v>
      </c>
    </row>
    <row r="1260" spans="1:11">
      <c r="A1260" s="1">
        <v>1259</v>
      </c>
      <c r="B1260">
        <v>73494.271179000003</v>
      </c>
      <c r="C1260" s="255">
        <v>133</v>
      </c>
      <c r="D1260" s="256">
        <v>307.70366899999999</v>
      </c>
      <c r="E1260" s="256">
        <v>73.423696000000064</v>
      </c>
      <c r="F1260" s="1">
        <v>844557</v>
      </c>
      <c r="G1260" s="256">
        <v>0</v>
      </c>
      <c r="H1260" s="256">
        <v>186.13135700000001</v>
      </c>
      <c r="I1260" s="257">
        <v>1</v>
      </c>
      <c r="J1260" s="258">
        <f t="shared" si="38"/>
        <v>0.35210452493547179</v>
      </c>
      <c r="K1260" s="258">
        <f t="shared" si="39"/>
        <v>0.54703709831556968</v>
      </c>
    </row>
    <row r="1261" spans="1:11">
      <c r="A1261" s="1">
        <v>1260</v>
      </c>
      <c r="B1261">
        <v>74170.275633999991</v>
      </c>
      <c r="C1261" s="255">
        <v>117</v>
      </c>
      <c r="D1261" s="256">
        <v>312.93815499999999</v>
      </c>
      <c r="E1261" s="256">
        <v>92.243111000000042</v>
      </c>
      <c r="F1261" s="1">
        <v>868484</v>
      </c>
      <c r="G1261" s="256">
        <v>0</v>
      </c>
      <c r="H1261" s="256">
        <v>173.82744600000001</v>
      </c>
      <c r="I1261" s="257">
        <v>1</v>
      </c>
      <c r="J1261" s="258">
        <f t="shared" si="38"/>
        <v>0.35809433393677875</v>
      </c>
      <c r="K1261" s="258">
        <f t="shared" si="39"/>
        <v>0.55350999506800758</v>
      </c>
    </row>
    <row r="1262" spans="1:11">
      <c r="A1262" s="1">
        <v>1261</v>
      </c>
      <c r="B1262">
        <v>70540.799987999999</v>
      </c>
      <c r="C1262" s="255">
        <v>113</v>
      </c>
      <c r="D1262" s="256">
        <v>288.24345199999999</v>
      </c>
      <c r="E1262" s="256">
        <v>93.725257000000013</v>
      </c>
      <c r="F1262" s="1">
        <v>876953</v>
      </c>
      <c r="G1262" s="256">
        <v>0</v>
      </c>
      <c r="H1262" s="256">
        <v>27.294134</v>
      </c>
      <c r="I1262" s="257">
        <v>1</v>
      </c>
      <c r="J1262" s="258">
        <f t="shared" si="38"/>
        <v>0.32983624817362989</v>
      </c>
      <c r="K1262" s="258">
        <f t="shared" si="39"/>
        <v>0.52238051558756626</v>
      </c>
    </row>
    <row r="1263" spans="1:11">
      <c r="A1263" s="1">
        <v>1262</v>
      </c>
      <c r="B1263">
        <v>70069.960936999996</v>
      </c>
      <c r="C1263" s="255">
        <v>118</v>
      </c>
      <c r="D1263" s="256">
        <v>229.206706</v>
      </c>
      <c r="E1263" s="256">
        <v>79.295887000000093</v>
      </c>
      <c r="F1263" s="1">
        <v>882170</v>
      </c>
      <c r="G1263" s="256">
        <v>0</v>
      </c>
      <c r="H1263" s="256">
        <v>276.01002699999998</v>
      </c>
      <c r="I1263" s="257">
        <v>1</v>
      </c>
      <c r="J1263" s="258">
        <f t="shared" si="38"/>
        <v>0.26228065005020901</v>
      </c>
      <c r="K1263" s="258">
        <f t="shared" si="39"/>
        <v>0.4413609201645961</v>
      </c>
    </row>
    <row r="1264" spans="1:11">
      <c r="A1264" s="1">
        <v>1263</v>
      </c>
      <c r="B1264">
        <v>73145.078062999994</v>
      </c>
      <c r="C1264" s="255">
        <v>119</v>
      </c>
      <c r="D1264" s="256">
        <v>164.03245000000001</v>
      </c>
      <c r="E1264" s="256">
        <v>51.981672999999979</v>
      </c>
      <c r="F1264" s="1">
        <v>846559</v>
      </c>
      <c r="G1264" s="256">
        <v>137.13167999999999</v>
      </c>
      <c r="H1264" s="256">
        <v>293.973885</v>
      </c>
      <c r="I1264" s="257">
        <v>1</v>
      </c>
      <c r="J1264" s="258">
        <f t="shared" si="38"/>
        <v>0.18770191486163765</v>
      </c>
      <c r="K1264" s="258">
        <f t="shared" si="39"/>
        <v>0.33927997603337073</v>
      </c>
    </row>
    <row r="1265" spans="1:11">
      <c r="A1265" s="1">
        <v>1264</v>
      </c>
      <c r="B1265">
        <v>72508.518066999997</v>
      </c>
      <c r="C1265" s="255">
        <v>120</v>
      </c>
      <c r="D1265" s="256">
        <v>163.191157</v>
      </c>
      <c r="E1265" s="256">
        <v>30.333541000000011</v>
      </c>
      <c r="F1265" s="1">
        <v>856989</v>
      </c>
      <c r="G1265" s="256">
        <v>213.167136</v>
      </c>
      <c r="H1265" s="256">
        <v>158.914154</v>
      </c>
      <c r="I1265" s="257">
        <v>1</v>
      </c>
      <c r="J1265" s="258">
        <f t="shared" si="38"/>
        <v>0.18673922542390936</v>
      </c>
      <c r="K1265" s="258">
        <f t="shared" si="39"/>
        <v>0.33786322474536434</v>
      </c>
    </row>
    <row r="1266" spans="1:11">
      <c r="A1266" s="1">
        <v>1265</v>
      </c>
      <c r="B1266">
        <v>71993.453064000001</v>
      </c>
      <c r="C1266" s="255">
        <v>127</v>
      </c>
      <c r="D1266" s="256">
        <v>168.72880100000009</v>
      </c>
      <c r="E1266" s="256">
        <v>14.63267399999998</v>
      </c>
      <c r="F1266" s="1">
        <v>871228</v>
      </c>
      <c r="G1266" s="256">
        <v>243.83587199999999</v>
      </c>
      <c r="H1266" s="256">
        <v>24.760392</v>
      </c>
      <c r="I1266" s="257">
        <v>1</v>
      </c>
      <c r="J1266" s="258">
        <f t="shared" si="38"/>
        <v>0.19307593735268977</v>
      </c>
      <c r="K1266" s="258">
        <f t="shared" si="39"/>
        <v>0.34713915112326987</v>
      </c>
    </row>
    <row r="1267" spans="1:11">
      <c r="A1267" s="1">
        <v>1266</v>
      </c>
      <c r="B1267">
        <v>71033.002015000005</v>
      </c>
      <c r="C1267" s="255">
        <v>136</v>
      </c>
      <c r="D1267" s="256">
        <v>175.859589</v>
      </c>
      <c r="E1267" s="256">
        <v>1.4822390000000021</v>
      </c>
      <c r="F1267" s="1">
        <v>850055</v>
      </c>
      <c r="G1267" s="256">
        <v>231.73953599999999</v>
      </c>
      <c r="H1267" s="256">
        <v>25.314821999999999</v>
      </c>
      <c r="I1267" s="257">
        <v>1</v>
      </c>
      <c r="J1267" s="258">
        <f t="shared" si="38"/>
        <v>0.20123567990407135</v>
      </c>
      <c r="K1267" s="258">
        <f t="shared" si="39"/>
        <v>0.35891384546374733</v>
      </c>
    </row>
    <row r="1268" spans="1:11">
      <c r="A1268" s="1">
        <v>1267</v>
      </c>
      <c r="B1268">
        <v>69067.273132000002</v>
      </c>
      <c r="C1268" s="255">
        <v>156</v>
      </c>
      <c r="D1268" s="256">
        <v>226.36897200000001</v>
      </c>
      <c r="E1268" s="256">
        <v>5.2757999999999999E-2</v>
      </c>
      <c r="F1268" s="1">
        <v>831830</v>
      </c>
      <c r="G1268" s="256">
        <v>168.37564800000001</v>
      </c>
      <c r="H1268" s="256">
        <v>36.461554999999997</v>
      </c>
      <c r="I1268" s="257">
        <v>1</v>
      </c>
      <c r="J1268" s="258">
        <f t="shared" si="38"/>
        <v>0.2590334382596885</v>
      </c>
      <c r="K1268" s="258">
        <f t="shared" si="39"/>
        <v>0.43721056207530801</v>
      </c>
    </row>
    <row r="1269" spans="1:11">
      <c r="A1269" s="1">
        <v>1268</v>
      </c>
      <c r="B1269">
        <v>67856.999937999994</v>
      </c>
      <c r="C1269" s="255">
        <v>165</v>
      </c>
      <c r="D1269" s="256">
        <v>280.74375700000002</v>
      </c>
      <c r="E1269" s="256">
        <v>0</v>
      </c>
      <c r="F1269" s="1">
        <v>834125</v>
      </c>
      <c r="G1269" s="256">
        <v>80.968776000000005</v>
      </c>
      <c r="H1269" s="256">
        <v>36.273941000000001</v>
      </c>
      <c r="I1269" s="257">
        <v>1</v>
      </c>
      <c r="J1269" s="258">
        <f t="shared" si="38"/>
        <v>0.32125436628149057</v>
      </c>
      <c r="K1269" s="258">
        <f t="shared" si="39"/>
        <v>0.51262093985513335</v>
      </c>
    </row>
    <row r="1270" spans="1:11">
      <c r="A1270" s="1">
        <v>1269</v>
      </c>
      <c r="B1270">
        <v>64779.661622</v>
      </c>
      <c r="C1270" s="255">
        <v>181</v>
      </c>
      <c r="D1270" s="256">
        <v>385.71468700000003</v>
      </c>
      <c r="E1270" s="256">
        <v>0</v>
      </c>
      <c r="F1270" s="1">
        <v>886453</v>
      </c>
      <c r="G1270" s="256">
        <v>5.00136</v>
      </c>
      <c r="H1270" s="256">
        <v>35.66778</v>
      </c>
      <c r="I1270" s="257">
        <v>1</v>
      </c>
      <c r="J1270" s="258">
        <f t="shared" si="38"/>
        <v>0.44137233419458904</v>
      </c>
      <c r="K1270" s="258">
        <f t="shared" si="39"/>
        <v>0.6371263605991051</v>
      </c>
    </row>
    <row r="1271" spans="1:11">
      <c r="A1271" s="1">
        <v>1270</v>
      </c>
      <c r="B1271">
        <v>63082.100066999999</v>
      </c>
      <c r="C1271" s="255">
        <v>179</v>
      </c>
      <c r="D1271" s="256">
        <v>472.167079</v>
      </c>
      <c r="E1271" s="256">
        <v>0</v>
      </c>
      <c r="F1271" s="1">
        <v>915583</v>
      </c>
      <c r="G1271" s="256">
        <v>0</v>
      </c>
      <c r="H1271" s="256">
        <v>35.641044000000001</v>
      </c>
      <c r="I1271" s="257">
        <v>1</v>
      </c>
      <c r="J1271" s="258">
        <f t="shared" si="38"/>
        <v>0.54029958622776242</v>
      </c>
      <c r="K1271" s="258">
        <f t="shared" si="39"/>
        <v>0.72313311088526022</v>
      </c>
    </row>
    <row r="1272" spans="1:11">
      <c r="A1272" s="1">
        <v>1271</v>
      </c>
      <c r="B1272">
        <v>62424.778290000002</v>
      </c>
      <c r="C1272" s="255">
        <v>176</v>
      </c>
      <c r="D1272" s="256">
        <v>477.11034999999993</v>
      </c>
      <c r="E1272" s="256">
        <v>0</v>
      </c>
      <c r="F1272" s="1">
        <v>929352</v>
      </c>
      <c r="G1272" s="256">
        <v>0</v>
      </c>
      <c r="H1272" s="256">
        <v>62.549430999999998</v>
      </c>
      <c r="I1272" s="257">
        <v>1</v>
      </c>
      <c r="J1272" s="258">
        <f t="shared" si="38"/>
        <v>0.54595615864608571</v>
      </c>
      <c r="K1272" s="258">
        <f t="shared" si="39"/>
        <v>0.72767387026564045</v>
      </c>
    </row>
    <row r="1273" spans="1:11">
      <c r="A1273" s="1">
        <v>1272</v>
      </c>
      <c r="B1273">
        <v>62475.167816000001</v>
      </c>
      <c r="C1273" s="255">
        <v>168</v>
      </c>
      <c r="D1273" s="256">
        <v>490.31027599999987</v>
      </c>
      <c r="E1273" s="256">
        <v>0</v>
      </c>
      <c r="F1273" s="1">
        <v>973126</v>
      </c>
      <c r="G1273" s="256">
        <v>0</v>
      </c>
      <c r="H1273" s="256">
        <v>148.26305099999999</v>
      </c>
      <c r="I1273" s="257">
        <v>1</v>
      </c>
      <c r="J1273" s="258">
        <f t="shared" si="38"/>
        <v>0.56106080035711248</v>
      </c>
      <c r="K1273" s="258">
        <f t="shared" si="39"/>
        <v>0.73961646224684674</v>
      </c>
    </row>
    <row r="1274" spans="1:11">
      <c r="A1274" s="1">
        <v>1273</v>
      </c>
      <c r="B1274">
        <v>62415.193482000002</v>
      </c>
      <c r="C1274" s="255">
        <v>161</v>
      </c>
      <c r="D1274" s="256">
        <v>514.43359099999998</v>
      </c>
      <c r="E1274" s="256">
        <v>0</v>
      </c>
      <c r="F1274" s="1">
        <v>952128</v>
      </c>
      <c r="G1274" s="256">
        <v>0</v>
      </c>
      <c r="H1274" s="256">
        <v>26.453714000000002</v>
      </c>
      <c r="I1274" s="257">
        <v>1</v>
      </c>
      <c r="J1274" s="258">
        <f t="shared" si="38"/>
        <v>0.58866504828677813</v>
      </c>
      <c r="K1274" s="258">
        <f t="shared" si="39"/>
        <v>0.7607793806875095</v>
      </c>
    </row>
    <row r="1275" spans="1:11">
      <c r="A1275" s="1">
        <v>1274</v>
      </c>
      <c r="B1275">
        <v>59420.449372000003</v>
      </c>
      <c r="C1275" s="255">
        <v>150</v>
      </c>
      <c r="D1275" s="256">
        <v>559.66939100000013</v>
      </c>
      <c r="E1275" s="256">
        <v>0</v>
      </c>
      <c r="F1275" s="1">
        <v>869220</v>
      </c>
      <c r="G1275" s="256">
        <v>0</v>
      </c>
      <c r="H1275" s="256">
        <v>27.210930999999999</v>
      </c>
      <c r="I1275" s="257">
        <v>1</v>
      </c>
      <c r="J1275" s="258">
        <f t="shared" si="38"/>
        <v>0.6404282590435405</v>
      </c>
      <c r="K1275" s="258">
        <f t="shared" si="39"/>
        <v>0.79830451922957346</v>
      </c>
    </row>
    <row r="1276" spans="1:11">
      <c r="A1276" s="1">
        <v>1275</v>
      </c>
      <c r="B1276">
        <v>59160.412017000002</v>
      </c>
      <c r="C1276" s="255">
        <v>147</v>
      </c>
      <c r="D1276" s="256">
        <v>589.31084599999997</v>
      </c>
      <c r="E1276" s="256">
        <v>0</v>
      </c>
      <c r="F1276" s="1">
        <v>679062</v>
      </c>
      <c r="G1276" s="256">
        <v>41.156976</v>
      </c>
      <c r="H1276" s="256">
        <v>27.185341000000001</v>
      </c>
      <c r="I1276" s="257">
        <v>1</v>
      </c>
      <c r="J1276" s="258">
        <f t="shared" si="38"/>
        <v>0.6743469005244489</v>
      </c>
      <c r="K1276" s="258">
        <f t="shared" si="39"/>
        <v>0.82148186384218747</v>
      </c>
    </row>
    <row r="1277" spans="1:11">
      <c r="A1277" s="1">
        <v>1276</v>
      </c>
      <c r="B1277">
        <v>58532.670287000001</v>
      </c>
      <c r="C1277" s="255">
        <v>139</v>
      </c>
      <c r="D1277" s="256">
        <v>601.75354800000002</v>
      </c>
      <c r="E1277" s="256">
        <v>0</v>
      </c>
      <c r="F1277" s="1">
        <v>551704</v>
      </c>
      <c r="G1277" s="256">
        <v>160.68998400000001</v>
      </c>
      <c r="H1277" s="256">
        <v>27.160231</v>
      </c>
      <c r="I1277" s="257">
        <v>1</v>
      </c>
      <c r="J1277" s="258">
        <f t="shared" si="38"/>
        <v>0.68858505274038384</v>
      </c>
      <c r="K1277" s="258">
        <f t="shared" si="39"/>
        <v>0.83090015272108841</v>
      </c>
    </row>
    <row r="1278" spans="1:11">
      <c r="A1278" s="1">
        <v>1277</v>
      </c>
      <c r="B1278">
        <v>58945.818055000003</v>
      </c>
      <c r="C1278" s="255">
        <v>140</v>
      </c>
      <c r="D1278" s="256">
        <v>611.4247630000001</v>
      </c>
      <c r="E1278" s="256">
        <v>0</v>
      </c>
      <c r="F1278" s="1">
        <v>613099</v>
      </c>
      <c r="G1278" s="256">
        <v>199.51058399999999</v>
      </c>
      <c r="H1278" s="256">
        <v>27.185670999999999</v>
      </c>
      <c r="I1278" s="257">
        <v>1</v>
      </c>
      <c r="J1278" s="258">
        <f t="shared" si="38"/>
        <v>0.69965179943921452</v>
      </c>
      <c r="K1278" s="258">
        <f t="shared" si="39"/>
        <v>0.83809856761005264</v>
      </c>
    </row>
    <row r="1279" spans="1:11">
      <c r="A1279" s="1">
        <v>1278</v>
      </c>
      <c r="B1279">
        <v>59578.284484999996</v>
      </c>
      <c r="C1279" s="255">
        <v>136</v>
      </c>
      <c r="D1279" s="256">
        <v>622.61529500000006</v>
      </c>
      <c r="E1279" s="256">
        <v>0</v>
      </c>
      <c r="F1279" s="1">
        <v>1026656</v>
      </c>
      <c r="G1279" s="256">
        <v>192.530688</v>
      </c>
      <c r="H1279" s="256">
        <v>16.936077999999998</v>
      </c>
      <c r="I1279" s="257">
        <v>1</v>
      </c>
      <c r="J1279" s="258">
        <f t="shared" si="38"/>
        <v>0.7124570967125311</v>
      </c>
      <c r="K1279" s="258">
        <f t="shared" si="39"/>
        <v>0.84629792622693201</v>
      </c>
    </row>
    <row r="1280" spans="1:11">
      <c r="A1280" s="1">
        <v>1279</v>
      </c>
      <c r="B1280">
        <v>61326.473663999997</v>
      </c>
      <c r="C1280" s="255">
        <v>157</v>
      </c>
      <c r="D1280" s="256">
        <v>601.09398700000008</v>
      </c>
      <c r="E1280" s="256">
        <v>8.9703999999999978E-2</v>
      </c>
      <c r="F1280" s="1">
        <v>1007232</v>
      </c>
      <c r="G1280" s="256">
        <v>138.39907199999999</v>
      </c>
      <c r="H1280" s="256">
        <v>27.527602000000002</v>
      </c>
      <c r="I1280" s="257">
        <v>1</v>
      </c>
      <c r="J1280" s="258">
        <f t="shared" si="38"/>
        <v>0.68783031876751421</v>
      </c>
      <c r="K1280" s="258">
        <f t="shared" si="39"/>
        <v>0.83040537914295254</v>
      </c>
    </row>
    <row r="1281" spans="1:11">
      <c r="A1281" s="1">
        <v>1280</v>
      </c>
      <c r="B1281">
        <v>62375.930724999998</v>
      </c>
      <c r="C1281" s="255">
        <v>171</v>
      </c>
      <c r="D1281" s="256">
        <v>651.86883200000011</v>
      </c>
      <c r="E1281" s="256">
        <v>18.096001000000012</v>
      </c>
      <c r="F1281" s="1">
        <v>933658</v>
      </c>
      <c r="G1281" s="256">
        <v>53.343024</v>
      </c>
      <c r="H1281" s="256">
        <v>28.023868</v>
      </c>
      <c r="I1281" s="257">
        <v>1</v>
      </c>
      <c r="J1281" s="258">
        <f t="shared" si="38"/>
        <v>0.74593184461378947</v>
      </c>
      <c r="K1281" s="258">
        <f t="shared" si="39"/>
        <v>0.86709792883948833</v>
      </c>
    </row>
    <row r="1282" spans="1:11">
      <c r="A1282" s="1">
        <v>1281</v>
      </c>
      <c r="B1282">
        <v>65895.746520999994</v>
      </c>
      <c r="C1282" s="255">
        <v>165</v>
      </c>
      <c r="D1282" s="256">
        <v>708.47322899999995</v>
      </c>
      <c r="E1282" s="256">
        <v>195.46793600000001</v>
      </c>
      <c r="F1282" s="1">
        <v>889973</v>
      </c>
      <c r="G1282" s="256">
        <v>0</v>
      </c>
      <c r="H1282" s="256">
        <v>30.333373999999999</v>
      </c>
      <c r="I1282" s="257">
        <v>1</v>
      </c>
      <c r="J1282" s="258">
        <f t="shared" ref="J1282:J1345" si="40">D1282/$L$1</f>
        <v>0.81070411196996384</v>
      </c>
      <c r="K1282" s="258">
        <f t="shared" ref="K1282:K1345" si="41">J1282/(1-$K$1*(1-J1282))</f>
        <v>0.90491755685536246</v>
      </c>
    </row>
    <row r="1283" spans="1:11">
      <c r="A1283" s="1">
        <v>1282</v>
      </c>
      <c r="B1283">
        <v>69932.753936999987</v>
      </c>
      <c r="C1283" s="255">
        <v>147</v>
      </c>
      <c r="D1283" s="256">
        <v>761.82098600000006</v>
      </c>
      <c r="E1283" s="256">
        <v>549.06428600000027</v>
      </c>
      <c r="F1283" s="1">
        <v>876344</v>
      </c>
      <c r="G1283" s="256">
        <v>0</v>
      </c>
      <c r="H1283" s="256">
        <v>250.61588</v>
      </c>
      <c r="I1283" s="257">
        <v>1</v>
      </c>
      <c r="J1283" s="258">
        <f t="shared" si="40"/>
        <v>0.87174981446647204</v>
      </c>
      <c r="K1283" s="258">
        <f t="shared" si="41"/>
        <v>0.93790756504300787</v>
      </c>
    </row>
    <row r="1284" spans="1:11">
      <c r="A1284" s="1">
        <v>1283</v>
      </c>
      <c r="B1284">
        <v>70506.600464000003</v>
      </c>
      <c r="C1284" s="255">
        <v>129</v>
      </c>
      <c r="D1284" s="256">
        <v>738.87391000000002</v>
      </c>
      <c r="E1284" s="256">
        <v>838.90436199999954</v>
      </c>
      <c r="F1284" s="1">
        <v>890308</v>
      </c>
      <c r="G1284" s="256">
        <v>0</v>
      </c>
      <c r="H1284" s="256">
        <v>174.932759</v>
      </c>
      <c r="I1284" s="257">
        <v>1</v>
      </c>
      <c r="J1284" s="258">
        <f t="shared" si="40"/>
        <v>0.84549153382946673</v>
      </c>
      <c r="K1284" s="258">
        <f t="shared" si="41"/>
        <v>0.92401391918488018</v>
      </c>
    </row>
    <row r="1285" spans="1:11">
      <c r="A1285" s="1">
        <v>1284</v>
      </c>
      <c r="B1285">
        <v>69755.157257000013</v>
      </c>
      <c r="C1285" s="255">
        <v>111</v>
      </c>
      <c r="D1285" s="256">
        <v>734.91963900000019</v>
      </c>
      <c r="E1285" s="256">
        <v>1056.7142530000001</v>
      </c>
      <c r="F1285" s="1">
        <v>844420</v>
      </c>
      <c r="G1285" s="256">
        <v>0</v>
      </c>
      <c r="H1285" s="256">
        <v>140.063569</v>
      </c>
      <c r="I1285" s="257">
        <v>1</v>
      </c>
      <c r="J1285" s="258">
        <f t="shared" si="40"/>
        <v>0.84096667159286775</v>
      </c>
      <c r="K1285" s="258">
        <f t="shared" si="41"/>
        <v>0.92157532698877132</v>
      </c>
    </row>
    <row r="1286" spans="1:11">
      <c r="A1286" s="1">
        <v>1285</v>
      </c>
      <c r="B1286">
        <v>65971.707794000002</v>
      </c>
      <c r="C1286" s="255">
        <v>98</v>
      </c>
      <c r="D1286" s="256">
        <v>697.16882800000008</v>
      </c>
      <c r="E1286" s="256">
        <v>1134.324886000001</v>
      </c>
      <c r="F1286" s="1">
        <v>874100</v>
      </c>
      <c r="G1286" s="256">
        <v>0</v>
      </c>
      <c r="H1286" s="256">
        <v>36.587181000000001</v>
      </c>
      <c r="I1286" s="257">
        <v>1</v>
      </c>
      <c r="J1286" s="258">
        <f t="shared" si="40"/>
        <v>0.79776851468989041</v>
      </c>
      <c r="K1286" s="258">
        <f t="shared" si="41"/>
        <v>0.89760692455776658</v>
      </c>
    </row>
    <row r="1287" spans="1:11">
      <c r="A1287" s="1">
        <v>1286</v>
      </c>
      <c r="B1287">
        <v>64857.619996000001</v>
      </c>
      <c r="C1287" s="255">
        <v>101</v>
      </c>
      <c r="D1287" s="256">
        <v>645.16306799999995</v>
      </c>
      <c r="E1287" s="256">
        <v>1113.8262500000019</v>
      </c>
      <c r="F1287" s="1">
        <v>834777</v>
      </c>
      <c r="G1287" s="256">
        <v>0</v>
      </c>
      <c r="H1287" s="256">
        <v>267.703779</v>
      </c>
      <c r="I1287" s="257">
        <v>1</v>
      </c>
      <c r="J1287" s="258">
        <f t="shared" si="40"/>
        <v>0.73825845594337536</v>
      </c>
      <c r="K1287" s="258">
        <f t="shared" si="41"/>
        <v>0.86240900086556094</v>
      </c>
    </row>
    <row r="1288" spans="1:11">
      <c r="A1288" s="1">
        <v>1287</v>
      </c>
      <c r="B1288">
        <v>67154.027923999995</v>
      </c>
      <c r="C1288" s="255">
        <v>105</v>
      </c>
      <c r="D1288" s="256">
        <v>626.38722099999995</v>
      </c>
      <c r="E1288" s="256">
        <v>995.51178199999947</v>
      </c>
      <c r="F1288" s="1">
        <v>814856</v>
      </c>
      <c r="G1288" s="256">
        <v>68.996592000000007</v>
      </c>
      <c r="H1288" s="256">
        <v>122.66547799999999</v>
      </c>
      <c r="I1288" s="257">
        <v>1</v>
      </c>
      <c r="J1288" s="258">
        <f t="shared" si="40"/>
        <v>0.71677330202993239</v>
      </c>
      <c r="K1288" s="258">
        <f t="shared" si="41"/>
        <v>0.84903080770803596</v>
      </c>
    </row>
    <row r="1289" spans="1:11">
      <c r="A1289" s="1">
        <v>1288</v>
      </c>
      <c r="B1289">
        <v>66889.26245200001</v>
      </c>
      <c r="C1289" s="255">
        <v>109</v>
      </c>
      <c r="D1289" s="256">
        <v>609.908592</v>
      </c>
      <c r="E1289" s="256">
        <v>770.00017599999921</v>
      </c>
      <c r="F1289" s="1">
        <v>830474</v>
      </c>
      <c r="G1289" s="256">
        <v>178.96603200000001</v>
      </c>
      <c r="H1289" s="256">
        <v>48.810400999999999</v>
      </c>
      <c r="I1289" s="257">
        <v>1</v>
      </c>
      <c r="J1289" s="258">
        <f t="shared" si="40"/>
        <v>0.69791684882451788</v>
      </c>
      <c r="K1289" s="258">
        <f t="shared" si="41"/>
        <v>0.83697700733496116</v>
      </c>
    </row>
    <row r="1290" spans="1:11">
      <c r="A1290" s="1">
        <v>1289</v>
      </c>
      <c r="B1290">
        <v>67386.243988000002</v>
      </c>
      <c r="C1290" s="255">
        <v>116</v>
      </c>
      <c r="D1290" s="256">
        <v>603.14512400000012</v>
      </c>
      <c r="E1290" s="256">
        <v>426.85375500000032</v>
      </c>
      <c r="F1290" s="1">
        <v>835414</v>
      </c>
      <c r="G1290" s="256">
        <v>234.21384</v>
      </c>
      <c r="H1290" s="256">
        <v>16.402832</v>
      </c>
      <c r="I1290" s="257">
        <v>1</v>
      </c>
      <c r="J1290" s="258">
        <f t="shared" si="40"/>
        <v>0.69017742961383499</v>
      </c>
      <c r="K1290" s="258">
        <f t="shared" si="41"/>
        <v>0.8319424272945759</v>
      </c>
    </row>
    <row r="1291" spans="1:11">
      <c r="A1291" s="1">
        <v>1290</v>
      </c>
      <c r="B1291">
        <v>67810.301911000002</v>
      </c>
      <c r="C1291" s="255">
        <v>133</v>
      </c>
      <c r="D1291" s="256">
        <v>593.16566699999998</v>
      </c>
      <c r="E1291" s="256">
        <v>130.060869</v>
      </c>
      <c r="F1291" s="1">
        <v>841698</v>
      </c>
      <c r="G1291" s="256">
        <v>241.34056799999999</v>
      </c>
      <c r="H1291" s="256">
        <v>16.431531</v>
      </c>
      <c r="I1291" s="257">
        <v>1</v>
      </c>
      <c r="J1291" s="258">
        <f t="shared" si="40"/>
        <v>0.67875796237927621</v>
      </c>
      <c r="K1291" s="258">
        <f t="shared" si="41"/>
        <v>0.82441885917519131</v>
      </c>
    </row>
    <row r="1292" spans="1:11">
      <c r="A1292" s="1">
        <v>1291</v>
      </c>
      <c r="B1292">
        <v>68131.589691999994</v>
      </c>
      <c r="C1292" s="255">
        <v>176</v>
      </c>
      <c r="D1292" s="256">
        <v>582.53114399999993</v>
      </c>
      <c r="E1292" s="256">
        <v>3.776736000000005</v>
      </c>
      <c r="F1292" s="1">
        <v>829088</v>
      </c>
      <c r="G1292" s="256">
        <v>203.802312</v>
      </c>
      <c r="H1292" s="256">
        <v>144.46655100000001</v>
      </c>
      <c r="I1292" s="257">
        <v>1</v>
      </c>
      <c r="J1292" s="258">
        <f t="shared" si="40"/>
        <v>0.6665889047889022</v>
      </c>
      <c r="K1292" s="258">
        <f t="shared" si="41"/>
        <v>0.81627406045829831</v>
      </c>
    </row>
    <row r="1293" spans="1:11">
      <c r="A1293" s="1">
        <v>1292</v>
      </c>
      <c r="B1293">
        <v>68978.072144999998</v>
      </c>
      <c r="C1293" s="255">
        <v>197</v>
      </c>
      <c r="D1293" s="256">
        <v>597.95878599999992</v>
      </c>
      <c r="E1293" s="256">
        <v>0</v>
      </c>
      <c r="F1293" s="1">
        <v>827008</v>
      </c>
      <c r="G1293" s="256">
        <v>119.218512</v>
      </c>
      <c r="H1293" s="256">
        <v>203.62646599999999</v>
      </c>
      <c r="I1293" s="257">
        <v>1</v>
      </c>
      <c r="J1293" s="258">
        <f t="shared" si="40"/>
        <v>0.68424271624632926</v>
      </c>
      <c r="K1293" s="258">
        <f t="shared" si="41"/>
        <v>0.82804669212616222</v>
      </c>
    </row>
    <row r="1294" spans="1:11">
      <c r="A1294" s="1">
        <v>1293</v>
      </c>
      <c r="B1294">
        <v>66874.272155999992</v>
      </c>
      <c r="C1294" s="255">
        <v>199</v>
      </c>
      <c r="D1294" s="256">
        <v>596.58542000000011</v>
      </c>
      <c r="E1294" s="256">
        <v>0</v>
      </c>
      <c r="F1294" s="1">
        <v>846154</v>
      </c>
      <c r="G1294" s="256">
        <v>29.061312000000001</v>
      </c>
      <c r="H1294" s="256">
        <v>174.86067</v>
      </c>
      <c r="I1294" s="257">
        <v>1</v>
      </c>
      <c r="J1294" s="258">
        <f t="shared" si="40"/>
        <v>0.68267117702951063</v>
      </c>
      <c r="K1294" s="258">
        <f t="shared" si="41"/>
        <v>0.82700992424449049</v>
      </c>
    </row>
    <row r="1295" spans="1:11">
      <c r="A1295" s="1">
        <v>1294</v>
      </c>
      <c r="B1295">
        <v>64720.723357000003</v>
      </c>
      <c r="C1295" s="255">
        <v>202</v>
      </c>
      <c r="D1295" s="256">
        <v>590.16185700000005</v>
      </c>
      <c r="E1295" s="256">
        <v>0</v>
      </c>
      <c r="F1295" s="1">
        <v>911204</v>
      </c>
      <c r="G1295" s="256">
        <v>0</v>
      </c>
      <c r="H1295" s="256">
        <v>36.717229000000003</v>
      </c>
      <c r="I1295" s="257">
        <v>1</v>
      </c>
      <c r="J1295" s="258">
        <f t="shared" si="40"/>
        <v>0.67532071024483253</v>
      </c>
      <c r="K1295" s="258">
        <f t="shared" si="41"/>
        <v>0.8221317429588062</v>
      </c>
    </row>
    <row r="1296" spans="1:11">
      <c r="A1296" s="1">
        <v>1295</v>
      </c>
      <c r="B1296">
        <v>63872.803984999999</v>
      </c>
      <c r="C1296" s="255">
        <v>191</v>
      </c>
      <c r="D1296" s="256">
        <v>561.25161000000003</v>
      </c>
      <c r="E1296" s="256">
        <v>0</v>
      </c>
      <c r="F1296" s="1">
        <v>929729</v>
      </c>
      <c r="G1296" s="256">
        <v>0</v>
      </c>
      <c r="H1296" s="256">
        <v>24.866592000000001</v>
      </c>
      <c r="I1296" s="257">
        <v>1</v>
      </c>
      <c r="J1296" s="258">
        <f t="shared" si="40"/>
        <v>0.64223878821645997</v>
      </c>
      <c r="K1296" s="258">
        <f t="shared" si="41"/>
        <v>0.79956889306438617</v>
      </c>
    </row>
    <row r="1297" spans="1:11">
      <c r="A1297" s="1">
        <v>1296</v>
      </c>
      <c r="B1297">
        <v>64162.634522</v>
      </c>
      <c r="C1297" s="255">
        <v>174</v>
      </c>
      <c r="D1297" s="256">
        <v>544.99591399999997</v>
      </c>
      <c r="E1297" s="256">
        <v>0</v>
      </c>
      <c r="F1297" s="1">
        <v>973855</v>
      </c>
      <c r="G1297" s="256">
        <v>0</v>
      </c>
      <c r="H1297" s="256">
        <v>19.461483999999999</v>
      </c>
      <c r="I1297" s="257">
        <v>1</v>
      </c>
      <c r="J1297" s="258">
        <f t="shared" si="40"/>
        <v>0.62363743667529437</v>
      </c>
      <c r="K1297" s="258">
        <f t="shared" si="41"/>
        <v>0.78642745592470664</v>
      </c>
    </row>
    <row r="1298" spans="1:11">
      <c r="A1298" s="1">
        <v>1297</v>
      </c>
      <c r="B1298">
        <v>63013.422637999996</v>
      </c>
      <c r="C1298" s="255">
        <v>169</v>
      </c>
      <c r="D1298" s="256">
        <v>510.13220799999999</v>
      </c>
      <c r="E1298" s="256">
        <v>0</v>
      </c>
      <c r="F1298" s="1">
        <v>934635</v>
      </c>
      <c r="G1298" s="256">
        <v>0</v>
      </c>
      <c r="H1298" s="256">
        <v>27.260110000000001</v>
      </c>
      <c r="I1298" s="257">
        <v>1</v>
      </c>
      <c r="J1298" s="258">
        <f t="shared" si="40"/>
        <v>0.58374298667242497</v>
      </c>
      <c r="K1298" s="258">
        <f t="shared" si="41"/>
        <v>0.7570669134207253</v>
      </c>
    </row>
    <row r="1299" spans="1:11">
      <c r="A1299" s="1">
        <v>1298</v>
      </c>
      <c r="B1299">
        <v>60328.626679000001</v>
      </c>
      <c r="C1299" s="255">
        <v>161</v>
      </c>
      <c r="D1299" s="256">
        <v>514.00130899999999</v>
      </c>
      <c r="E1299" s="256">
        <v>0</v>
      </c>
      <c r="F1299" s="1">
        <v>866183</v>
      </c>
      <c r="G1299" s="256">
        <v>0</v>
      </c>
      <c r="H1299" s="256">
        <v>27.308475000000001</v>
      </c>
      <c r="I1299" s="257">
        <v>1</v>
      </c>
      <c r="J1299" s="258">
        <f t="shared" si="40"/>
        <v>0.58817038909489128</v>
      </c>
      <c r="K1299" s="258">
        <f t="shared" si="41"/>
        <v>0.76040745832515688</v>
      </c>
    </row>
    <row r="1300" spans="1:11">
      <c r="A1300" s="1">
        <v>1299</v>
      </c>
      <c r="B1300">
        <v>59685.117981000003</v>
      </c>
      <c r="C1300" s="255">
        <v>157</v>
      </c>
      <c r="D1300" s="256">
        <v>526.865771</v>
      </c>
      <c r="E1300" s="256">
        <v>0</v>
      </c>
      <c r="F1300" s="1">
        <v>694581</v>
      </c>
      <c r="G1300" s="256">
        <v>14.366688</v>
      </c>
      <c r="H1300" s="256">
        <v>27.271322000000001</v>
      </c>
      <c r="I1300" s="257">
        <v>1</v>
      </c>
      <c r="J1300" s="258">
        <f t="shared" si="40"/>
        <v>0.60289116020490496</v>
      </c>
      <c r="K1300" s="258">
        <f t="shared" si="41"/>
        <v>0.77136485071408856</v>
      </c>
    </row>
    <row r="1301" spans="1:11">
      <c r="A1301" s="1">
        <v>1300</v>
      </c>
      <c r="B1301">
        <v>59153.909057999997</v>
      </c>
      <c r="C1301" s="255">
        <v>150</v>
      </c>
      <c r="D1301" s="256">
        <v>547.57383700000003</v>
      </c>
      <c r="E1301" s="256">
        <v>0</v>
      </c>
      <c r="F1301" s="1">
        <v>549885</v>
      </c>
      <c r="G1301" s="256">
        <v>127.465632</v>
      </c>
      <c r="H1301" s="256">
        <v>27.239424</v>
      </c>
      <c r="I1301" s="257">
        <v>1</v>
      </c>
      <c r="J1301" s="258">
        <f t="shared" si="40"/>
        <v>0.62658734740006783</v>
      </c>
      <c r="K1301" s="258">
        <f t="shared" si="41"/>
        <v>0.78853407844341761</v>
      </c>
    </row>
    <row r="1302" spans="1:11">
      <c r="A1302" s="1">
        <v>1301</v>
      </c>
      <c r="B1302">
        <v>59791.397247999987</v>
      </c>
      <c r="C1302" s="255">
        <v>151</v>
      </c>
      <c r="D1302" s="256">
        <v>543.28910900000005</v>
      </c>
      <c r="E1302" s="256">
        <v>0</v>
      </c>
      <c r="F1302" s="1">
        <v>625886</v>
      </c>
      <c r="G1302" s="256">
        <v>190.48478399999999</v>
      </c>
      <c r="H1302" s="256">
        <v>26.911476</v>
      </c>
      <c r="I1302" s="257">
        <v>1</v>
      </c>
      <c r="J1302" s="258">
        <f t="shared" si="40"/>
        <v>0.62168434405980633</v>
      </c>
      <c r="K1302" s="258">
        <f t="shared" si="41"/>
        <v>0.78502794263745446</v>
      </c>
    </row>
    <row r="1303" spans="1:11">
      <c r="A1303" s="1">
        <v>1302</v>
      </c>
      <c r="B1303">
        <v>60994.856659999998</v>
      </c>
      <c r="C1303" s="255">
        <v>154</v>
      </c>
      <c r="D1303" s="256">
        <v>531.3214200000001</v>
      </c>
      <c r="E1303" s="256">
        <v>0</v>
      </c>
      <c r="F1303" s="1">
        <v>1025580</v>
      </c>
      <c r="G1303" s="256">
        <v>216.76099199999999</v>
      </c>
      <c r="H1303" s="256">
        <v>16.505658</v>
      </c>
      <c r="I1303" s="257">
        <v>1</v>
      </c>
      <c r="J1303" s="258">
        <f t="shared" si="40"/>
        <v>0.60798974801025307</v>
      </c>
      <c r="K1303" s="258">
        <f t="shared" si="41"/>
        <v>0.77510723932376557</v>
      </c>
    </row>
    <row r="1304" spans="1:11">
      <c r="A1304" s="1">
        <v>1303</v>
      </c>
      <c r="B1304">
        <v>61863.561523999997</v>
      </c>
      <c r="C1304" s="255">
        <v>146</v>
      </c>
      <c r="D1304" s="256">
        <v>531.56227499999989</v>
      </c>
      <c r="E1304" s="256">
        <v>0.20007599999999989</v>
      </c>
      <c r="F1304" s="1">
        <v>966740</v>
      </c>
      <c r="G1304" s="256">
        <v>188.863416</v>
      </c>
      <c r="H1304" s="256">
        <v>26.935289999999998</v>
      </c>
      <c r="I1304" s="257">
        <v>1</v>
      </c>
      <c r="J1304" s="258">
        <f t="shared" si="40"/>
        <v>0.60826535777346735</v>
      </c>
      <c r="K1304" s="258">
        <f t="shared" si="41"/>
        <v>0.77530877608063953</v>
      </c>
    </row>
    <row r="1305" spans="1:11">
      <c r="A1305" s="1">
        <v>1304</v>
      </c>
      <c r="B1305">
        <v>64040.024598000004</v>
      </c>
      <c r="C1305" s="255">
        <v>171</v>
      </c>
      <c r="D1305" s="256">
        <v>515.0676370000001</v>
      </c>
      <c r="E1305" s="256">
        <v>38.258853999999943</v>
      </c>
      <c r="F1305" s="1">
        <v>950414</v>
      </c>
      <c r="G1305" s="256">
        <v>118.95542399999999</v>
      </c>
      <c r="H1305" s="256">
        <v>27.371748</v>
      </c>
      <c r="I1305" s="257">
        <v>1</v>
      </c>
      <c r="J1305" s="258">
        <f t="shared" si="40"/>
        <v>0.58939058551011647</v>
      </c>
      <c r="K1305" s="258">
        <f t="shared" si="41"/>
        <v>0.76132442179973836</v>
      </c>
    </row>
    <row r="1306" spans="1:11">
      <c r="A1306" s="1">
        <v>1305</v>
      </c>
      <c r="B1306">
        <v>66301.227385999999</v>
      </c>
      <c r="C1306" s="255">
        <v>152</v>
      </c>
      <c r="D1306" s="256">
        <v>472.17399499999988</v>
      </c>
      <c r="E1306" s="256">
        <v>347.7322140000004</v>
      </c>
      <c r="F1306" s="1">
        <v>906272</v>
      </c>
      <c r="G1306" s="256">
        <v>30.949296</v>
      </c>
      <c r="H1306" s="256">
        <v>35.83352</v>
      </c>
      <c r="I1306" s="257">
        <v>1</v>
      </c>
      <c r="J1306" s="258">
        <f t="shared" si="40"/>
        <v>0.54030750018895224</v>
      </c>
      <c r="K1306" s="258">
        <f t="shared" si="41"/>
        <v>0.72313949015733348</v>
      </c>
    </row>
    <row r="1307" spans="1:11">
      <c r="A1307" s="1">
        <v>1306</v>
      </c>
      <c r="B1307">
        <v>70215.899840999991</v>
      </c>
      <c r="C1307" s="255">
        <v>132</v>
      </c>
      <c r="D1307" s="256">
        <v>449.38839699999988</v>
      </c>
      <c r="E1307" s="256">
        <v>806.60800399999937</v>
      </c>
      <c r="F1307" s="1">
        <v>863150</v>
      </c>
      <c r="G1307" s="256">
        <v>0</v>
      </c>
      <c r="H1307" s="256">
        <v>307.132519</v>
      </c>
      <c r="I1307" s="257">
        <v>1</v>
      </c>
      <c r="J1307" s="258">
        <f t="shared" si="40"/>
        <v>0.51423399841617801</v>
      </c>
      <c r="K1307" s="258">
        <f t="shared" si="41"/>
        <v>0.70171105338456308</v>
      </c>
    </row>
    <row r="1308" spans="1:11">
      <c r="A1308" s="1">
        <v>1307</v>
      </c>
      <c r="B1308">
        <v>70279.789582000012</v>
      </c>
      <c r="C1308" s="255">
        <v>113</v>
      </c>
      <c r="D1308" s="256">
        <v>390.15809899999999</v>
      </c>
      <c r="E1308" s="256">
        <v>1110.099025</v>
      </c>
      <c r="F1308" s="1">
        <v>840083</v>
      </c>
      <c r="G1308" s="256">
        <v>0</v>
      </c>
      <c r="H1308" s="256">
        <v>226.496137</v>
      </c>
      <c r="I1308" s="257">
        <v>1</v>
      </c>
      <c r="J1308" s="258">
        <f t="shared" si="40"/>
        <v>0.44645691923199576</v>
      </c>
      <c r="K1308" s="258">
        <f t="shared" si="41"/>
        <v>0.64187489212064708</v>
      </c>
    </row>
    <row r="1309" spans="1:11">
      <c r="A1309" s="1">
        <v>1308</v>
      </c>
      <c r="B1309">
        <v>69533.990050000008</v>
      </c>
      <c r="C1309" s="255">
        <v>105</v>
      </c>
      <c r="D1309" s="256">
        <v>379.87004000000002</v>
      </c>
      <c r="E1309" s="256">
        <v>1275.6957439999981</v>
      </c>
      <c r="F1309" s="1">
        <v>853481</v>
      </c>
      <c r="G1309" s="256">
        <v>0</v>
      </c>
      <c r="H1309" s="256">
        <v>123.991106</v>
      </c>
      <c r="I1309" s="257">
        <v>1</v>
      </c>
      <c r="J1309" s="258">
        <f t="shared" si="40"/>
        <v>0.43468431951462583</v>
      </c>
      <c r="K1309" s="258">
        <f t="shared" si="41"/>
        <v>0.63082168366635061</v>
      </c>
    </row>
    <row r="1310" spans="1:11">
      <c r="A1310" s="1">
        <v>1309</v>
      </c>
      <c r="B1310">
        <v>65653.250946</v>
      </c>
      <c r="C1310" s="255">
        <v>94</v>
      </c>
      <c r="D1310" s="256">
        <v>379.30880499999989</v>
      </c>
      <c r="E1310" s="256">
        <v>1349.4453889999961</v>
      </c>
      <c r="F1310" s="1">
        <v>820972</v>
      </c>
      <c r="G1310" s="256">
        <v>0</v>
      </c>
      <c r="H1310" s="256">
        <v>33.752799000000003</v>
      </c>
      <c r="I1310" s="257">
        <v>1</v>
      </c>
      <c r="J1310" s="258">
        <f t="shared" si="40"/>
        <v>0.43404209973318997</v>
      </c>
      <c r="K1310" s="258">
        <f t="shared" si="41"/>
        <v>0.63021273014361034</v>
      </c>
    </row>
    <row r="1311" spans="1:11">
      <c r="A1311" s="1">
        <v>1310</v>
      </c>
      <c r="B1311">
        <v>64350.341521000002</v>
      </c>
      <c r="C1311" s="255">
        <v>90</v>
      </c>
      <c r="D1311" s="256">
        <v>393.76487500000007</v>
      </c>
      <c r="E1311" s="256">
        <v>1326.0148999999981</v>
      </c>
      <c r="F1311" s="1">
        <v>841017</v>
      </c>
      <c r="G1311" s="256">
        <v>0</v>
      </c>
      <c r="H1311" s="256">
        <v>179.421402</v>
      </c>
      <c r="I1311" s="257">
        <v>1</v>
      </c>
      <c r="J1311" s="258">
        <f t="shared" si="40"/>
        <v>0.45058414382491635</v>
      </c>
      <c r="K1311" s="258">
        <f t="shared" si="41"/>
        <v>0.64570135264957229</v>
      </c>
    </row>
    <row r="1312" spans="1:11">
      <c r="A1312" s="1">
        <v>1311</v>
      </c>
      <c r="B1312">
        <v>65654.018188000002</v>
      </c>
      <c r="C1312" s="255">
        <v>106</v>
      </c>
      <c r="D1312" s="256">
        <v>437.90736699999991</v>
      </c>
      <c r="E1312" s="256">
        <v>1202.076792999999</v>
      </c>
      <c r="F1312" s="1">
        <v>794856</v>
      </c>
      <c r="G1312" s="256">
        <v>15.189384</v>
      </c>
      <c r="H1312" s="256">
        <v>187.920264</v>
      </c>
      <c r="I1312" s="257">
        <v>1</v>
      </c>
      <c r="J1312" s="258">
        <f t="shared" si="40"/>
        <v>0.50109628502115211</v>
      </c>
      <c r="K1312" s="258">
        <f t="shared" si="41"/>
        <v>0.69059294804633253</v>
      </c>
    </row>
    <row r="1313" spans="1:11">
      <c r="A1313" s="1">
        <v>1312</v>
      </c>
      <c r="B1313">
        <v>64844.986511000003</v>
      </c>
      <c r="C1313" s="255">
        <v>100</v>
      </c>
      <c r="D1313" s="256">
        <v>497.07575999999989</v>
      </c>
      <c r="E1313" s="256">
        <v>971.88689100000022</v>
      </c>
      <c r="F1313" s="1">
        <v>829557</v>
      </c>
      <c r="G1313" s="256">
        <v>133.19006400000001</v>
      </c>
      <c r="H1313" s="256">
        <v>46.130704999999999</v>
      </c>
      <c r="I1313" s="257">
        <v>1</v>
      </c>
      <c r="J1313" s="258">
        <f t="shared" si="40"/>
        <v>0.56880252647146223</v>
      </c>
      <c r="K1313" s="258">
        <f t="shared" si="41"/>
        <v>0.74563668707076991</v>
      </c>
    </row>
    <row r="1314" spans="1:11">
      <c r="A1314" s="1">
        <v>1313</v>
      </c>
      <c r="B1314">
        <v>65597.869263000001</v>
      </c>
      <c r="C1314" s="255">
        <v>114</v>
      </c>
      <c r="D1314" s="256">
        <v>544.45246100000008</v>
      </c>
      <c r="E1314" s="256">
        <v>616.26265100000001</v>
      </c>
      <c r="F1314" s="1">
        <v>832258</v>
      </c>
      <c r="G1314" s="256">
        <v>204.875328</v>
      </c>
      <c r="H1314" s="256">
        <v>17.329272</v>
      </c>
      <c r="I1314" s="257">
        <v>1</v>
      </c>
      <c r="J1314" s="258">
        <f t="shared" si="40"/>
        <v>0.6230155647911807</v>
      </c>
      <c r="K1314" s="258">
        <f t="shared" si="41"/>
        <v>0.7859822573441515</v>
      </c>
    </row>
    <row r="1315" spans="1:11">
      <c r="A1315" s="1">
        <v>1314</v>
      </c>
      <c r="B1315">
        <v>66048.536712000001</v>
      </c>
      <c r="C1315" s="255">
        <v>120</v>
      </c>
      <c r="D1315" s="256">
        <v>559.15184899999986</v>
      </c>
      <c r="E1315" s="256">
        <v>183.21622000000011</v>
      </c>
      <c r="F1315" s="1">
        <v>862704</v>
      </c>
      <c r="G1315" s="256">
        <v>240.100224</v>
      </c>
      <c r="H1315" s="256">
        <v>17.289373999999999</v>
      </c>
      <c r="I1315" s="257">
        <v>1</v>
      </c>
      <c r="J1315" s="258">
        <f t="shared" si="40"/>
        <v>0.63983603705074965</v>
      </c>
      <c r="K1315" s="258">
        <f t="shared" si="41"/>
        <v>0.79789026246020678</v>
      </c>
    </row>
    <row r="1316" spans="1:11">
      <c r="A1316" s="1">
        <v>1315</v>
      </c>
      <c r="B1316">
        <v>66167.624786999993</v>
      </c>
      <c r="C1316" s="255">
        <v>148</v>
      </c>
      <c r="D1316" s="256">
        <v>528.85039899999992</v>
      </c>
      <c r="E1316" s="256">
        <v>3.455492000000008</v>
      </c>
      <c r="F1316" s="1">
        <v>859276</v>
      </c>
      <c r="G1316" s="256">
        <v>228.24009599999999</v>
      </c>
      <c r="H1316" s="256">
        <v>51.786223</v>
      </c>
      <c r="I1316" s="257">
        <v>1</v>
      </c>
      <c r="J1316" s="258">
        <f t="shared" si="40"/>
        <v>0.60516216497187647</v>
      </c>
      <c r="K1316" s="258">
        <f t="shared" si="41"/>
        <v>0.77303509090297007</v>
      </c>
    </row>
    <row r="1317" spans="1:11">
      <c r="A1317" s="1">
        <v>1316</v>
      </c>
      <c r="B1317">
        <v>66637.133543999997</v>
      </c>
      <c r="C1317" s="255">
        <v>168</v>
      </c>
      <c r="D1317" s="256">
        <v>496.53387199999997</v>
      </c>
      <c r="E1317" s="256">
        <v>0</v>
      </c>
      <c r="F1317" s="1">
        <v>864532</v>
      </c>
      <c r="G1317" s="256">
        <v>164.57431199999999</v>
      </c>
      <c r="H1317" s="256">
        <v>53.266627999999997</v>
      </c>
      <c r="I1317" s="257">
        <v>1</v>
      </c>
      <c r="J1317" s="258">
        <f t="shared" si="40"/>
        <v>0.56818244541286356</v>
      </c>
      <c r="K1317" s="258">
        <f t="shared" si="41"/>
        <v>0.74515696832890788</v>
      </c>
    </row>
    <row r="1318" spans="1:11">
      <c r="A1318" s="1">
        <v>1317</v>
      </c>
      <c r="B1318">
        <v>64573.108826000003</v>
      </c>
      <c r="C1318" s="255">
        <v>176</v>
      </c>
      <c r="D1318" s="256">
        <v>454.35603600000002</v>
      </c>
      <c r="E1318" s="256">
        <v>0</v>
      </c>
      <c r="F1318" s="1">
        <v>853579</v>
      </c>
      <c r="G1318" s="256">
        <v>72.348696000000004</v>
      </c>
      <c r="H1318" s="256">
        <v>44.922199999999997</v>
      </c>
      <c r="I1318" s="257">
        <v>1</v>
      </c>
      <c r="J1318" s="258">
        <f t="shared" si="40"/>
        <v>0.51991845507485357</v>
      </c>
      <c r="K1318" s="258">
        <f t="shared" si="41"/>
        <v>0.70645399365593919</v>
      </c>
    </row>
    <row r="1319" spans="1:11">
      <c r="A1319" s="1">
        <v>1318</v>
      </c>
      <c r="B1319">
        <v>62634.661619999999</v>
      </c>
      <c r="C1319" s="255">
        <v>180</v>
      </c>
      <c r="D1319" s="256">
        <v>476.83371800000009</v>
      </c>
      <c r="E1319" s="256">
        <v>0</v>
      </c>
      <c r="F1319" s="1">
        <v>929529</v>
      </c>
      <c r="G1319" s="256">
        <v>5.170032</v>
      </c>
      <c r="H1319" s="256">
        <v>35.441761999999997</v>
      </c>
      <c r="I1319" s="257">
        <v>1</v>
      </c>
      <c r="J1319" s="258">
        <f t="shared" si="40"/>
        <v>0.54563960935286981</v>
      </c>
      <c r="K1319" s="258">
        <f t="shared" si="41"/>
        <v>0.72742075830157404</v>
      </c>
    </row>
    <row r="1320" spans="1:11">
      <c r="A1320" s="1">
        <v>1319</v>
      </c>
      <c r="B1320">
        <v>61806.355283999997</v>
      </c>
      <c r="C1320" s="255">
        <v>166</v>
      </c>
      <c r="D1320" s="256">
        <v>448.49865700000009</v>
      </c>
      <c r="E1320" s="256">
        <v>0</v>
      </c>
      <c r="F1320" s="1">
        <v>938375</v>
      </c>
      <c r="G1320" s="256">
        <v>0</v>
      </c>
      <c r="H1320" s="256">
        <v>26.694737</v>
      </c>
      <c r="I1320" s="257">
        <v>1</v>
      </c>
      <c r="J1320" s="258">
        <f t="shared" si="40"/>
        <v>0.51321587119970979</v>
      </c>
      <c r="K1320" s="258">
        <f t="shared" si="41"/>
        <v>0.70085728198245167</v>
      </c>
    </row>
    <row r="1321" spans="1:11">
      <c r="A1321" s="1">
        <v>1320</v>
      </c>
      <c r="B1321">
        <v>62361.566406999998</v>
      </c>
      <c r="C1321" s="255">
        <v>165</v>
      </c>
      <c r="D1321" s="256">
        <v>405.782916</v>
      </c>
      <c r="E1321" s="256">
        <v>0</v>
      </c>
      <c r="F1321" s="1">
        <v>976600</v>
      </c>
      <c r="G1321" s="256">
        <v>0</v>
      </c>
      <c r="H1321" s="256">
        <v>239.632161</v>
      </c>
      <c r="I1321" s="257">
        <v>1</v>
      </c>
      <c r="J1321" s="258">
        <f t="shared" si="40"/>
        <v>0.46433635753985908</v>
      </c>
      <c r="K1321" s="258">
        <f t="shared" si="41"/>
        <v>0.65827365161876372</v>
      </c>
    </row>
    <row r="1322" spans="1:11">
      <c r="A1322" s="1">
        <v>1321</v>
      </c>
      <c r="B1322">
        <v>62089.910339999988</v>
      </c>
      <c r="C1322" s="255">
        <v>147</v>
      </c>
      <c r="D1322" s="256">
        <v>400.87965200000002</v>
      </c>
      <c r="E1322" s="256">
        <v>0</v>
      </c>
      <c r="F1322" s="1">
        <v>942894</v>
      </c>
      <c r="G1322" s="256">
        <v>0</v>
      </c>
      <c r="H1322" s="256">
        <v>33.625038000000004</v>
      </c>
      <c r="I1322" s="257">
        <v>1</v>
      </c>
      <c r="J1322" s="258">
        <f t="shared" si="40"/>
        <v>0.45872556502976652</v>
      </c>
      <c r="K1322" s="258">
        <f t="shared" si="41"/>
        <v>0.65317695929877828</v>
      </c>
    </row>
    <row r="1323" spans="1:11">
      <c r="A1323" s="1">
        <v>1322</v>
      </c>
      <c r="B1323">
        <v>58741.569335</v>
      </c>
      <c r="C1323" s="255">
        <v>164</v>
      </c>
      <c r="D1323" s="256">
        <v>414.05547300000012</v>
      </c>
      <c r="E1323" s="256">
        <v>0</v>
      </c>
      <c r="F1323" s="1">
        <v>854512</v>
      </c>
      <c r="G1323" s="256">
        <v>0</v>
      </c>
      <c r="H1323" s="256">
        <v>26.840952000000001</v>
      </c>
      <c r="I1323" s="257">
        <v>1</v>
      </c>
      <c r="J1323" s="258">
        <f t="shared" si="40"/>
        <v>0.47380262345067164</v>
      </c>
      <c r="K1323" s="258">
        <f t="shared" si="41"/>
        <v>0.6667722053033075</v>
      </c>
    </row>
    <row r="1324" spans="1:11">
      <c r="A1324" s="1">
        <v>1323</v>
      </c>
      <c r="B1324">
        <v>56779.997130999996</v>
      </c>
      <c r="C1324" s="255">
        <v>140</v>
      </c>
      <c r="D1324" s="256">
        <v>393.63805000000002</v>
      </c>
      <c r="E1324" s="256">
        <v>0</v>
      </c>
      <c r="F1324" s="1">
        <v>694115</v>
      </c>
      <c r="G1324" s="256">
        <v>0</v>
      </c>
      <c r="H1324" s="256">
        <v>26.834727999999998</v>
      </c>
      <c r="I1324" s="257">
        <v>1</v>
      </c>
      <c r="J1324" s="258">
        <f t="shared" si="40"/>
        <v>0.45043901830034888</v>
      </c>
      <c r="K1324" s="258">
        <f t="shared" si="41"/>
        <v>0.64556722522732579</v>
      </c>
    </row>
    <row r="1325" spans="1:11">
      <c r="A1325" s="1">
        <v>1324</v>
      </c>
      <c r="B1325">
        <v>56877.548461999999</v>
      </c>
      <c r="C1325" s="255">
        <v>137</v>
      </c>
      <c r="D1325" s="256">
        <v>373.03550000000001</v>
      </c>
      <c r="E1325" s="256">
        <v>0</v>
      </c>
      <c r="F1325" s="1">
        <v>564154</v>
      </c>
      <c r="G1325" s="256">
        <v>80.466791999999998</v>
      </c>
      <c r="H1325" s="256">
        <v>26.862750999999999</v>
      </c>
      <c r="I1325" s="257">
        <v>1</v>
      </c>
      <c r="J1325" s="258">
        <f t="shared" si="40"/>
        <v>0.42686357279531234</v>
      </c>
      <c r="K1325" s="258">
        <f t="shared" si="41"/>
        <v>0.62336328661195284</v>
      </c>
    </row>
    <row r="1326" spans="1:11">
      <c r="A1326" s="1">
        <v>1325</v>
      </c>
      <c r="B1326">
        <v>57140.301055999997</v>
      </c>
      <c r="C1326" s="255">
        <v>133</v>
      </c>
      <c r="D1326" s="256">
        <v>357.15121299999993</v>
      </c>
      <c r="E1326" s="256">
        <v>0</v>
      </c>
      <c r="F1326" s="1">
        <v>607131</v>
      </c>
      <c r="G1326" s="256">
        <v>174.22305600000001</v>
      </c>
      <c r="H1326" s="256">
        <v>26.787512</v>
      </c>
      <c r="I1326" s="257">
        <v>1</v>
      </c>
      <c r="J1326" s="258">
        <f t="shared" si="40"/>
        <v>0.4086872236271335</v>
      </c>
      <c r="K1326" s="258">
        <f t="shared" si="41"/>
        <v>0.60566177318032899</v>
      </c>
    </row>
    <row r="1327" spans="1:11">
      <c r="A1327" s="1">
        <v>1326</v>
      </c>
      <c r="B1327">
        <v>57847.989838000001</v>
      </c>
      <c r="C1327" s="255">
        <v>138</v>
      </c>
      <c r="D1327" s="256">
        <v>383.16836999999998</v>
      </c>
      <c r="E1327" s="256">
        <v>0</v>
      </c>
      <c r="F1327" s="1">
        <v>1030158</v>
      </c>
      <c r="G1327" s="256">
        <v>222.46055999999999</v>
      </c>
      <c r="H1327" s="256">
        <v>16.471844000000001</v>
      </c>
      <c r="I1327" s="257">
        <v>1</v>
      </c>
      <c r="J1327" s="258">
        <f t="shared" si="40"/>
        <v>0.43845859013513766</v>
      </c>
      <c r="K1327" s="258">
        <f t="shared" si="41"/>
        <v>0.6343878736774381</v>
      </c>
    </row>
    <row r="1328" spans="1:11">
      <c r="A1328" s="1">
        <v>1327</v>
      </c>
      <c r="B1328">
        <v>59660.812682999996</v>
      </c>
      <c r="C1328" s="255">
        <v>145</v>
      </c>
      <c r="D1328" s="256">
        <v>330.96787899999998</v>
      </c>
      <c r="E1328" s="256">
        <v>0.16275300000000001</v>
      </c>
      <c r="F1328" s="1">
        <v>971173</v>
      </c>
      <c r="G1328" s="256">
        <v>219.58439999999999</v>
      </c>
      <c r="H1328" s="256">
        <v>26.447977999999999</v>
      </c>
      <c r="I1328" s="257">
        <v>1</v>
      </c>
      <c r="J1328" s="258">
        <f t="shared" si="40"/>
        <v>0.37872570120116344</v>
      </c>
      <c r="K1328" s="258">
        <f t="shared" si="41"/>
        <v>0.57530943105536836</v>
      </c>
    </row>
    <row r="1329" spans="1:11">
      <c r="A1329" s="1">
        <v>1328</v>
      </c>
      <c r="B1329">
        <v>59411.536499999987</v>
      </c>
      <c r="C1329" s="255">
        <v>146</v>
      </c>
      <c r="D1329" s="256">
        <v>311.15659799999997</v>
      </c>
      <c r="E1329" s="256">
        <v>33.976809999999979</v>
      </c>
      <c r="F1329" s="1">
        <v>957528</v>
      </c>
      <c r="G1329" s="256">
        <v>165.822048</v>
      </c>
      <c r="H1329" s="256">
        <v>27.063748</v>
      </c>
      <c r="I1329" s="257">
        <v>1</v>
      </c>
      <c r="J1329" s="258">
        <f t="shared" si="40"/>
        <v>0.3560557027980305</v>
      </c>
      <c r="K1329" s="258">
        <f t="shared" si="41"/>
        <v>0.55131435805860096</v>
      </c>
    </row>
    <row r="1330" spans="1:11">
      <c r="A1330" s="1">
        <v>1329</v>
      </c>
      <c r="B1330">
        <v>59732.025512</v>
      </c>
      <c r="C1330" s="255">
        <v>150</v>
      </c>
      <c r="D1330" s="256">
        <v>289.91584399999999</v>
      </c>
      <c r="E1330" s="256">
        <v>304.50575399999968</v>
      </c>
      <c r="F1330" s="1">
        <v>910779</v>
      </c>
      <c r="G1330" s="256">
        <v>78.564359999999994</v>
      </c>
      <c r="H1330" s="256">
        <v>35.173307999999999</v>
      </c>
      <c r="I1330" s="257">
        <v>1</v>
      </c>
      <c r="J1330" s="258">
        <f t="shared" si="40"/>
        <v>0.33174996208084329</v>
      </c>
      <c r="K1330" s="258">
        <f t="shared" si="41"/>
        <v>0.52453698522891623</v>
      </c>
    </row>
    <row r="1331" spans="1:11">
      <c r="A1331" s="1">
        <v>1330</v>
      </c>
      <c r="B1331">
        <v>59969.550904000003</v>
      </c>
      <c r="C1331" s="255">
        <v>127</v>
      </c>
      <c r="D1331" s="256">
        <v>289.52720799999997</v>
      </c>
      <c r="E1331" s="256">
        <v>697.03842299999974</v>
      </c>
      <c r="F1331" s="1">
        <v>878969</v>
      </c>
      <c r="G1331" s="256">
        <v>7.0879200000000004</v>
      </c>
      <c r="H1331" s="256">
        <v>238.92903200000001</v>
      </c>
      <c r="I1331" s="257">
        <v>1</v>
      </c>
      <c r="J1331" s="258">
        <f t="shared" si="40"/>
        <v>0.33130524689562124</v>
      </c>
      <c r="K1331" s="258">
        <f t="shared" si="41"/>
        <v>0.52403649808210395</v>
      </c>
    </row>
    <row r="1332" spans="1:11">
      <c r="A1332" s="1">
        <v>1331</v>
      </c>
      <c r="B1332">
        <v>59767.435943999997</v>
      </c>
      <c r="C1332" s="255">
        <v>121</v>
      </c>
      <c r="D1332" s="256">
        <v>310.59702199999998</v>
      </c>
      <c r="E1332" s="256">
        <v>957.66244299999892</v>
      </c>
      <c r="F1332" s="1">
        <v>832515</v>
      </c>
      <c r="G1332" s="256">
        <v>0</v>
      </c>
      <c r="H1332" s="256">
        <v>157.968052</v>
      </c>
      <c r="I1332" s="257">
        <v>1</v>
      </c>
      <c r="J1332" s="258">
        <f t="shared" si="40"/>
        <v>0.35541538140607049</v>
      </c>
      <c r="K1332" s="258">
        <f t="shared" si="41"/>
        <v>0.55062314787526057</v>
      </c>
    </row>
    <row r="1333" spans="1:11">
      <c r="A1333" s="1">
        <v>1332</v>
      </c>
      <c r="B1333">
        <v>60051.990724000003</v>
      </c>
      <c r="C1333" s="255">
        <v>103</v>
      </c>
      <c r="D1333" s="256">
        <v>321.43703199999999</v>
      </c>
      <c r="E1333" s="256">
        <v>1124.2965879999999</v>
      </c>
      <c r="F1333" s="1">
        <v>835608</v>
      </c>
      <c r="G1333" s="256">
        <v>0</v>
      </c>
      <c r="H1333" s="256">
        <v>39.375636999999998</v>
      </c>
      <c r="I1333" s="257">
        <v>1</v>
      </c>
      <c r="J1333" s="258">
        <f t="shared" si="40"/>
        <v>0.36781957724731595</v>
      </c>
      <c r="K1333" s="258">
        <f t="shared" si="41"/>
        <v>0.56388033799944426</v>
      </c>
    </row>
    <row r="1334" spans="1:11">
      <c r="A1334" s="1">
        <v>1333</v>
      </c>
      <c r="B1334">
        <v>57926.356444999998</v>
      </c>
      <c r="C1334" s="255">
        <v>100</v>
      </c>
      <c r="D1334" s="256">
        <v>302.13912800000003</v>
      </c>
      <c r="E1334" s="256">
        <v>1200.327175000001</v>
      </c>
      <c r="F1334" s="1">
        <v>854061</v>
      </c>
      <c r="G1334" s="256">
        <v>0</v>
      </c>
      <c r="H1334" s="256">
        <v>33.321494999999999</v>
      </c>
      <c r="I1334" s="257">
        <v>1</v>
      </c>
      <c r="J1334" s="258">
        <f t="shared" si="40"/>
        <v>0.34573703483807894</v>
      </c>
      <c r="K1334" s="258">
        <f t="shared" si="41"/>
        <v>0.54008300405453002</v>
      </c>
    </row>
    <row r="1335" spans="1:11">
      <c r="A1335" s="1">
        <v>1334</v>
      </c>
      <c r="B1335">
        <v>57121.607086999997</v>
      </c>
      <c r="C1335" s="255">
        <v>98</v>
      </c>
      <c r="D1335" s="256">
        <v>285.29024500000003</v>
      </c>
      <c r="E1335" s="256">
        <v>1193.512522</v>
      </c>
      <c r="F1335" s="1">
        <v>838548</v>
      </c>
      <c r="G1335" s="256">
        <v>0</v>
      </c>
      <c r="H1335" s="256">
        <v>173.36498800000001</v>
      </c>
      <c r="I1335" s="257">
        <v>1</v>
      </c>
      <c r="J1335" s="258">
        <f t="shared" si="40"/>
        <v>0.32645690092323654</v>
      </c>
      <c r="K1335" s="258">
        <f t="shared" si="41"/>
        <v>0.51855488703255659</v>
      </c>
    </row>
    <row r="1336" spans="1:11">
      <c r="A1336" s="1">
        <v>1335</v>
      </c>
      <c r="B1336">
        <v>56527.560271000002</v>
      </c>
      <c r="C1336" s="255">
        <v>90</v>
      </c>
      <c r="D1336" s="256">
        <v>302.78718600000002</v>
      </c>
      <c r="E1336" s="256">
        <v>1094.0190270000001</v>
      </c>
      <c r="F1336" s="1">
        <v>858852</v>
      </c>
      <c r="G1336" s="256">
        <v>0</v>
      </c>
      <c r="H1336" s="256">
        <v>182.40051500000001</v>
      </c>
      <c r="I1336" s="257">
        <v>1</v>
      </c>
      <c r="J1336" s="258">
        <f t="shared" si="40"/>
        <v>0.34647860595733859</v>
      </c>
      <c r="K1336" s="258">
        <f t="shared" si="41"/>
        <v>0.5408968044966781</v>
      </c>
    </row>
    <row r="1337" spans="1:11">
      <c r="A1337" s="1">
        <v>1336</v>
      </c>
      <c r="B1337">
        <v>56352.352112</v>
      </c>
      <c r="C1337" s="255">
        <v>90</v>
      </c>
      <c r="D1337" s="256">
        <v>312.85995100000002</v>
      </c>
      <c r="E1337" s="256">
        <v>860.27424799999994</v>
      </c>
      <c r="F1337" s="1">
        <v>893035</v>
      </c>
      <c r="G1337" s="256">
        <v>75.352367999999998</v>
      </c>
      <c r="H1337" s="256">
        <v>45.380968000000003</v>
      </c>
      <c r="I1337" s="257">
        <v>1</v>
      </c>
      <c r="J1337" s="258">
        <f t="shared" si="40"/>
        <v>0.35800484529870846</v>
      </c>
      <c r="K1337" s="258">
        <f t="shared" si="41"/>
        <v>0.55341377415123461</v>
      </c>
    </row>
    <row r="1338" spans="1:11">
      <c r="A1338" s="1">
        <v>1337</v>
      </c>
      <c r="B1338">
        <v>56125.401519999999</v>
      </c>
      <c r="C1338" s="255">
        <v>95</v>
      </c>
      <c r="D1338" s="256">
        <v>333.488923</v>
      </c>
      <c r="E1338" s="256">
        <v>529.07512000000031</v>
      </c>
      <c r="F1338" s="1">
        <v>845837</v>
      </c>
      <c r="G1338" s="256">
        <v>171.182424</v>
      </c>
      <c r="H1338" s="256">
        <v>61.865164999999998</v>
      </c>
      <c r="I1338" s="257">
        <v>1</v>
      </c>
      <c r="J1338" s="258">
        <f t="shared" si="40"/>
        <v>0.38161052543106705</v>
      </c>
      <c r="K1338" s="258">
        <f t="shared" si="41"/>
        <v>0.57829783850449723</v>
      </c>
    </row>
    <row r="1339" spans="1:11">
      <c r="A1339" s="1">
        <v>1338</v>
      </c>
      <c r="B1339">
        <v>56164.216003000001</v>
      </c>
      <c r="C1339" s="255">
        <v>108</v>
      </c>
      <c r="D1339" s="256">
        <v>310.95644600000003</v>
      </c>
      <c r="E1339" s="256">
        <v>158.47656499999991</v>
      </c>
      <c r="F1339" s="1">
        <v>864438</v>
      </c>
      <c r="G1339" s="256">
        <v>230.47382400000001</v>
      </c>
      <c r="H1339" s="256">
        <v>56.041635999999997</v>
      </c>
      <c r="I1339" s="257">
        <v>1</v>
      </c>
      <c r="J1339" s="258">
        <f t="shared" si="40"/>
        <v>0.35582666937407464</v>
      </c>
      <c r="K1339" s="258">
        <f t="shared" si="41"/>
        <v>0.55106720908551787</v>
      </c>
    </row>
    <row r="1340" spans="1:11">
      <c r="A1340" s="1">
        <v>1339</v>
      </c>
      <c r="B1340">
        <v>57440.185853000003</v>
      </c>
      <c r="C1340" s="255">
        <v>132</v>
      </c>
      <c r="D1340" s="256">
        <v>301.763463</v>
      </c>
      <c r="E1340" s="256">
        <v>3.1858280000000021</v>
      </c>
      <c r="F1340" s="1">
        <v>833018</v>
      </c>
      <c r="G1340" s="256">
        <v>239.98195200000001</v>
      </c>
      <c r="H1340" s="256">
        <v>52.688682</v>
      </c>
      <c r="I1340" s="257">
        <v>1</v>
      </c>
      <c r="J1340" s="258">
        <f t="shared" si="40"/>
        <v>0.34530716233512904</v>
      </c>
      <c r="K1340" s="258">
        <f t="shared" si="41"/>
        <v>0.53961078683077757</v>
      </c>
    </row>
    <row r="1341" spans="1:11">
      <c r="A1341" s="1">
        <v>1340</v>
      </c>
      <c r="B1341">
        <v>59464.231384999999</v>
      </c>
      <c r="C1341" s="255">
        <v>147</v>
      </c>
      <c r="D1341" s="256">
        <v>327.33659</v>
      </c>
      <c r="E1341" s="256">
        <v>0</v>
      </c>
      <c r="F1341" s="1">
        <v>825703</v>
      </c>
      <c r="G1341" s="256">
        <v>202.04637600000001</v>
      </c>
      <c r="H1341" s="256">
        <v>40.646365000000003</v>
      </c>
      <c r="I1341" s="257">
        <v>1</v>
      </c>
      <c r="J1341" s="258">
        <f t="shared" si="40"/>
        <v>0.37457042644476007</v>
      </c>
      <c r="K1341" s="258">
        <f t="shared" si="41"/>
        <v>0.57097954923881877</v>
      </c>
    </row>
    <row r="1342" spans="1:11">
      <c r="A1342" s="1">
        <v>1341</v>
      </c>
      <c r="B1342">
        <v>59610.572876000013</v>
      </c>
      <c r="C1342" s="255">
        <v>160</v>
      </c>
      <c r="D1342" s="256">
        <v>339.12982199999999</v>
      </c>
      <c r="E1342" s="256">
        <v>0</v>
      </c>
      <c r="F1342" s="1">
        <v>830636</v>
      </c>
      <c r="G1342" s="256">
        <v>117.876192</v>
      </c>
      <c r="H1342" s="256">
        <v>36.071798000000001</v>
      </c>
      <c r="I1342" s="257">
        <v>1</v>
      </c>
      <c r="J1342" s="258">
        <f t="shared" si="40"/>
        <v>0.38806539179343064</v>
      </c>
      <c r="K1342" s="258">
        <f t="shared" si="41"/>
        <v>0.58493270184550072</v>
      </c>
    </row>
    <row r="1343" spans="1:11">
      <c r="A1343" s="1">
        <v>1342</v>
      </c>
      <c r="B1343">
        <v>59069.860289999997</v>
      </c>
      <c r="C1343" s="255">
        <v>159</v>
      </c>
      <c r="D1343" s="256">
        <v>354.44243699999993</v>
      </c>
      <c r="E1343" s="256">
        <v>0</v>
      </c>
      <c r="F1343" s="1">
        <v>910389</v>
      </c>
      <c r="G1343" s="256">
        <v>25.771871999999998</v>
      </c>
      <c r="H1343" s="256">
        <v>31.824814</v>
      </c>
      <c r="I1343" s="257">
        <v>1</v>
      </c>
      <c r="J1343" s="258">
        <f t="shared" si="40"/>
        <v>0.40558757814764912</v>
      </c>
      <c r="K1343" s="258">
        <f t="shared" si="41"/>
        <v>0.60259062081490322</v>
      </c>
    </row>
    <row r="1344" spans="1:11">
      <c r="A1344" s="1">
        <v>1343</v>
      </c>
      <c r="B1344">
        <v>59281.696472000003</v>
      </c>
      <c r="C1344" s="255">
        <v>167</v>
      </c>
      <c r="D1344" s="256">
        <v>340.39861500000001</v>
      </c>
      <c r="E1344" s="256">
        <v>0</v>
      </c>
      <c r="F1344" s="1">
        <v>911528</v>
      </c>
      <c r="G1344" s="256">
        <v>0</v>
      </c>
      <c r="H1344" s="256">
        <v>81.194768999999994</v>
      </c>
      <c r="I1344" s="257">
        <v>1</v>
      </c>
      <c r="J1344" s="258">
        <f t="shared" si="40"/>
        <v>0.38951726839262213</v>
      </c>
      <c r="K1344" s="258">
        <f t="shared" si="41"/>
        <v>0.58641529428337447</v>
      </c>
    </row>
    <row r="1345" spans="1:11">
      <c r="A1345" s="1">
        <v>1344</v>
      </c>
      <c r="B1345">
        <v>60422.494507000003</v>
      </c>
      <c r="C1345" s="255">
        <v>159</v>
      </c>
      <c r="D1345" s="256">
        <v>385.68381199999999</v>
      </c>
      <c r="E1345" s="256">
        <v>0</v>
      </c>
      <c r="F1345" s="1">
        <v>982758</v>
      </c>
      <c r="G1345" s="256">
        <v>0</v>
      </c>
      <c r="H1345" s="256">
        <v>199.39595399999999</v>
      </c>
      <c r="I1345" s="257">
        <v>1</v>
      </c>
      <c r="J1345" s="258">
        <f t="shared" si="40"/>
        <v>0.44133700401070552</v>
      </c>
      <c r="K1345" s="258">
        <f t="shared" si="41"/>
        <v>0.63709323135501772</v>
      </c>
    </row>
    <row r="1346" spans="1:11">
      <c r="A1346" s="1">
        <v>1345</v>
      </c>
      <c r="B1346">
        <v>58776.795103999997</v>
      </c>
      <c r="C1346" s="255">
        <v>145</v>
      </c>
      <c r="D1346" s="256">
        <v>359.56614999999999</v>
      </c>
      <c r="E1346" s="256">
        <v>0</v>
      </c>
      <c r="F1346" s="1">
        <v>914170</v>
      </c>
      <c r="G1346" s="256">
        <v>0</v>
      </c>
      <c r="H1346" s="256">
        <v>26.895682999999998</v>
      </c>
      <c r="I1346" s="257">
        <v>1</v>
      </c>
      <c r="J1346" s="258">
        <f t="shared" ref="J1346:J1409" si="42">D1346/$L$1</f>
        <v>0.41145062988711578</v>
      </c>
      <c r="K1346" s="258">
        <f t="shared" ref="K1346:K1409" si="43">J1346/(1-$K$1*(1-J1346))</f>
        <v>0.60838672199570321</v>
      </c>
    </row>
    <row r="1347" spans="1:11">
      <c r="A1347" s="1">
        <v>1346</v>
      </c>
      <c r="B1347">
        <v>56372.312682999996</v>
      </c>
      <c r="C1347" s="255">
        <v>132</v>
      </c>
      <c r="D1347" s="256">
        <v>318.06342599999999</v>
      </c>
      <c r="E1347" s="256">
        <v>0</v>
      </c>
      <c r="F1347" s="1">
        <v>845267</v>
      </c>
      <c r="G1347" s="256">
        <v>0</v>
      </c>
      <c r="H1347" s="256">
        <v>27.091695999999999</v>
      </c>
      <c r="I1347" s="257">
        <v>1</v>
      </c>
      <c r="J1347" s="258">
        <f t="shared" si="42"/>
        <v>0.3639591684916782</v>
      </c>
      <c r="K1347" s="258">
        <f t="shared" si="43"/>
        <v>0.55978428137769465</v>
      </c>
    </row>
    <row r="1348" spans="1:11">
      <c r="A1348" s="1">
        <v>1347</v>
      </c>
      <c r="B1348">
        <v>55036.318878999999</v>
      </c>
      <c r="C1348" s="255">
        <v>121</v>
      </c>
      <c r="D1348" s="256">
        <v>306.07603799999998</v>
      </c>
      <c r="E1348" s="256">
        <v>0</v>
      </c>
      <c r="F1348" s="1">
        <v>684008</v>
      </c>
      <c r="G1348" s="256">
        <v>0</v>
      </c>
      <c r="H1348" s="256">
        <v>27.087109999999999</v>
      </c>
      <c r="I1348" s="257">
        <v>1</v>
      </c>
      <c r="J1348" s="258">
        <f t="shared" si="42"/>
        <v>0.35024203092658412</v>
      </c>
      <c r="K1348" s="258">
        <f t="shared" si="43"/>
        <v>0.54501086491834261</v>
      </c>
    </row>
    <row r="1349" spans="1:11">
      <c r="A1349" s="1">
        <v>1348</v>
      </c>
      <c r="B1349">
        <v>54516.534637999997</v>
      </c>
      <c r="C1349" s="255">
        <v>120</v>
      </c>
      <c r="D1349" s="256">
        <v>260.08895100000001</v>
      </c>
      <c r="E1349" s="256">
        <v>0</v>
      </c>
      <c r="F1349" s="1">
        <v>552181</v>
      </c>
      <c r="G1349" s="256">
        <v>17.269055999999999</v>
      </c>
      <c r="H1349" s="256">
        <v>27.084053999999998</v>
      </c>
      <c r="I1349" s="257">
        <v>1</v>
      </c>
      <c r="J1349" s="258">
        <f t="shared" si="42"/>
        <v>0.29761912436871268</v>
      </c>
      <c r="K1349" s="258">
        <f t="shared" si="43"/>
        <v>0.4849661440807404</v>
      </c>
    </row>
    <row r="1350" spans="1:11">
      <c r="A1350" s="1">
        <v>1349</v>
      </c>
      <c r="B1350">
        <v>54066.153808000003</v>
      </c>
      <c r="C1350" s="255">
        <v>118</v>
      </c>
      <c r="D1350" s="256">
        <v>209.18651</v>
      </c>
      <c r="E1350" s="256">
        <v>0</v>
      </c>
      <c r="F1350" s="1">
        <v>624176</v>
      </c>
      <c r="G1350" s="256">
        <v>141.79032000000001</v>
      </c>
      <c r="H1350" s="256">
        <v>26.820008999999999</v>
      </c>
      <c r="I1350" s="257">
        <v>1</v>
      </c>
      <c r="J1350" s="258">
        <f t="shared" si="42"/>
        <v>0.23937159074453324</v>
      </c>
      <c r="K1350" s="258">
        <f t="shared" si="43"/>
        <v>0.41153578666330837</v>
      </c>
    </row>
    <row r="1351" spans="1:11">
      <c r="A1351" s="1">
        <v>1350</v>
      </c>
      <c r="B1351">
        <v>55142.481019000013</v>
      </c>
      <c r="C1351" s="255">
        <v>117</v>
      </c>
      <c r="D1351" s="256">
        <v>167.434459</v>
      </c>
      <c r="E1351" s="256">
        <v>0</v>
      </c>
      <c r="F1351" s="1">
        <v>1031746</v>
      </c>
      <c r="G1351" s="256">
        <v>203.64674400000001</v>
      </c>
      <c r="H1351" s="256">
        <v>17.016434</v>
      </c>
      <c r="I1351" s="257">
        <v>1</v>
      </c>
      <c r="J1351" s="258">
        <f t="shared" si="42"/>
        <v>0.19159482509785325</v>
      </c>
      <c r="K1351" s="258">
        <f t="shared" si="43"/>
        <v>0.34498146671249635</v>
      </c>
    </row>
    <row r="1352" spans="1:11">
      <c r="A1352" s="1">
        <v>1351</v>
      </c>
      <c r="B1352">
        <v>55419.005614999987</v>
      </c>
      <c r="C1352" s="255">
        <v>122</v>
      </c>
      <c r="D1352" s="256">
        <v>121.280287</v>
      </c>
      <c r="E1352" s="256">
        <v>0.16171199999999999</v>
      </c>
      <c r="F1352" s="1">
        <v>981736</v>
      </c>
      <c r="G1352" s="256">
        <v>223.91107199999999</v>
      </c>
      <c r="H1352" s="256">
        <v>27.029240999999999</v>
      </c>
      <c r="I1352" s="257">
        <v>1</v>
      </c>
      <c r="J1352" s="258">
        <f t="shared" si="42"/>
        <v>0.1387807235999278</v>
      </c>
      <c r="K1352" s="258">
        <f t="shared" si="43"/>
        <v>0.26367655717610478</v>
      </c>
    </row>
    <row r="1353" spans="1:11">
      <c r="A1353" s="1">
        <v>1352</v>
      </c>
      <c r="B1353">
        <v>55603.234801999999</v>
      </c>
      <c r="C1353" s="255">
        <v>125</v>
      </c>
      <c r="D1353" s="256">
        <v>86.378303999999986</v>
      </c>
      <c r="E1353" s="256">
        <v>33.335343999999942</v>
      </c>
      <c r="F1353" s="1">
        <v>967308</v>
      </c>
      <c r="G1353" s="256">
        <v>196.0812</v>
      </c>
      <c r="H1353" s="256">
        <v>26.452887</v>
      </c>
      <c r="I1353" s="257">
        <v>1</v>
      </c>
      <c r="J1353" s="258">
        <f t="shared" si="42"/>
        <v>9.8842473323422594E-2</v>
      </c>
      <c r="K1353" s="258">
        <f t="shared" si="43"/>
        <v>0.19597472992321635</v>
      </c>
    </row>
    <row r="1354" spans="1:11">
      <c r="A1354" s="1">
        <v>1353</v>
      </c>
      <c r="B1354">
        <v>55173.703919</v>
      </c>
      <c r="C1354" s="255">
        <v>131</v>
      </c>
      <c r="D1354" s="256">
        <v>57.025578000000003</v>
      </c>
      <c r="E1354" s="256">
        <v>256.53446600000001</v>
      </c>
      <c r="F1354" s="1">
        <v>933587</v>
      </c>
      <c r="G1354" s="256">
        <v>123.04051200000001</v>
      </c>
      <c r="H1354" s="256">
        <v>43.622827000000001</v>
      </c>
      <c r="I1354" s="257">
        <v>1</v>
      </c>
      <c r="J1354" s="258">
        <f t="shared" si="42"/>
        <v>6.5254223702027714E-2</v>
      </c>
      <c r="K1354" s="258">
        <f t="shared" si="43"/>
        <v>0.13429839566155619</v>
      </c>
    </row>
    <row r="1355" spans="1:11">
      <c r="A1355" s="1">
        <v>1354</v>
      </c>
      <c r="B1355">
        <v>54970.232909999999</v>
      </c>
      <c r="C1355" s="255">
        <v>122</v>
      </c>
      <c r="D1355" s="256">
        <v>60.030513999999997</v>
      </c>
      <c r="E1355" s="256">
        <v>581.43456999999898</v>
      </c>
      <c r="F1355" s="1">
        <v>895780</v>
      </c>
      <c r="G1355" s="256">
        <v>32.757984</v>
      </c>
      <c r="H1355" s="256">
        <v>237.21887799999999</v>
      </c>
      <c r="I1355" s="257">
        <v>1</v>
      </c>
      <c r="J1355" s="258">
        <f t="shared" si="42"/>
        <v>6.8692764315404331E-2</v>
      </c>
      <c r="K1355" s="258">
        <f t="shared" si="43"/>
        <v>0.14082705444916518</v>
      </c>
    </row>
    <row r="1356" spans="1:11">
      <c r="A1356" s="1">
        <v>1355</v>
      </c>
      <c r="B1356">
        <v>55097.943084000013</v>
      </c>
      <c r="C1356" s="255">
        <v>109</v>
      </c>
      <c r="D1356" s="256">
        <v>54.315136000000003</v>
      </c>
      <c r="E1356" s="256">
        <v>870.64571500000011</v>
      </c>
      <c r="F1356" s="1">
        <v>877761</v>
      </c>
      <c r="G1356" s="256">
        <v>0</v>
      </c>
      <c r="H1356" s="256">
        <v>294.81165600000003</v>
      </c>
      <c r="I1356" s="257">
        <v>1</v>
      </c>
      <c r="J1356" s="258">
        <f t="shared" si="42"/>
        <v>6.215267182298545E-2</v>
      </c>
      <c r="K1356" s="258">
        <f t="shared" si="43"/>
        <v>0.12836581906424788</v>
      </c>
    </row>
    <row r="1357" spans="1:11">
      <c r="A1357" s="1">
        <v>1356</v>
      </c>
      <c r="B1357">
        <v>54693.893524000006</v>
      </c>
      <c r="C1357" s="255">
        <v>97</v>
      </c>
      <c r="D1357" s="256">
        <v>53.417186999999998</v>
      </c>
      <c r="E1357" s="256">
        <v>1058.7877470000019</v>
      </c>
      <c r="F1357" s="1">
        <v>858480</v>
      </c>
      <c r="G1357" s="256">
        <v>0</v>
      </c>
      <c r="H1357" s="256">
        <v>223.43619200000001</v>
      </c>
      <c r="I1357" s="257">
        <v>1</v>
      </c>
      <c r="J1357" s="258">
        <f t="shared" si="42"/>
        <v>6.1125151068719491E-2</v>
      </c>
      <c r="K1357" s="258">
        <f t="shared" si="43"/>
        <v>0.1263911719038098</v>
      </c>
    </row>
    <row r="1358" spans="1:11">
      <c r="A1358" s="1">
        <v>1357</v>
      </c>
      <c r="B1358">
        <v>54025.991821000003</v>
      </c>
      <c r="C1358" s="255">
        <v>92</v>
      </c>
      <c r="D1358" s="256">
        <v>37.968063000000001</v>
      </c>
      <c r="E1358" s="256">
        <v>1148.7416039999989</v>
      </c>
      <c r="F1358" s="1">
        <v>865671</v>
      </c>
      <c r="G1358" s="256">
        <v>0</v>
      </c>
      <c r="H1358" s="256">
        <v>30.322868</v>
      </c>
      <c r="I1358" s="257">
        <v>1</v>
      </c>
      <c r="J1358" s="258">
        <f t="shared" si="42"/>
        <v>4.3446757813391766E-2</v>
      </c>
      <c r="K1358" s="258">
        <f t="shared" si="43"/>
        <v>9.1679996829279853E-2</v>
      </c>
    </row>
    <row r="1359" spans="1:11">
      <c r="A1359" s="1">
        <v>1358</v>
      </c>
      <c r="B1359">
        <v>53034.658388000003</v>
      </c>
      <c r="C1359" s="255">
        <v>88</v>
      </c>
      <c r="D1359" s="256">
        <v>53.758077</v>
      </c>
      <c r="E1359" s="256">
        <v>1138.5681549999999</v>
      </c>
      <c r="F1359" s="1">
        <v>851000</v>
      </c>
      <c r="G1359" s="256">
        <v>0</v>
      </c>
      <c r="H1359" s="256">
        <v>26.845642999999999</v>
      </c>
      <c r="I1359" s="257">
        <v>1</v>
      </c>
      <c r="J1359" s="258">
        <f t="shared" si="42"/>
        <v>6.1515230627716411E-2</v>
      </c>
      <c r="K1359" s="258">
        <f t="shared" si="43"/>
        <v>0.12714135396945198</v>
      </c>
    </row>
    <row r="1360" spans="1:11">
      <c r="A1360" s="1">
        <v>1359</v>
      </c>
      <c r="B1360">
        <v>52452.154358</v>
      </c>
      <c r="C1360" s="255">
        <v>84</v>
      </c>
      <c r="D1360" s="256">
        <v>74.257637999999986</v>
      </c>
      <c r="E1360" s="256">
        <v>1024.056562</v>
      </c>
      <c r="F1360" s="1">
        <v>810747</v>
      </c>
      <c r="G1360" s="256">
        <v>0</v>
      </c>
      <c r="H1360" s="256">
        <v>26.511454000000001</v>
      </c>
      <c r="I1360" s="257">
        <v>1</v>
      </c>
      <c r="J1360" s="258">
        <f t="shared" si="42"/>
        <v>8.4972826082292285E-2</v>
      </c>
      <c r="K1360" s="258">
        <f t="shared" si="43"/>
        <v>0.17106267282524232</v>
      </c>
    </row>
    <row r="1361" spans="1:11">
      <c r="A1361" s="1">
        <v>1360</v>
      </c>
      <c r="B1361">
        <v>52077.344575000003</v>
      </c>
      <c r="C1361" s="255">
        <v>85</v>
      </c>
      <c r="D1361" s="256">
        <v>91.321869000000021</v>
      </c>
      <c r="E1361" s="256">
        <v>824.86861900000031</v>
      </c>
      <c r="F1361" s="1">
        <v>854309</v>
      </c>
      <c r="G1361" s="256">
        <v>8.5258319999999994</v>
      </c>
      <c r="H1361" s="256">
        <v>26.274633999999999</v>
      </c>
      <c r="I1361" s="257">
        <v>1</v>
      </c>
      <c r="J1361" s="258">
        <f t="shared" si="42"/>
        <v>0.10449938216519737</v>
      </c>
      <c r="K1361" s="258">
        <f t="shared" si="43"/>
        <v>0.20592039438165388</v>
      </c>
    </row>
    <row r="1362" spans="1:11">
      <c r="A1362" s="1">
        <v>1361</v>
      </c>
      <c r="B1362">
        <v>52874.667815000001</v>
      </c>
      <c r="C1362" s="255">
        <v>89</v>
      </c>
      <c r="D1362" s="256">
        <v>99.946106999999998</v>
      </c>
      <c r="E1362" s="256">
        <v>518.68591600000036</v>
      </c>
      <c r="F1362" s="1">
        <v>849064</v>
      </c>
      <c r="G1362" s="256">
        <v>130.54994400000001</v>
      </c>
      <c r="H1362" s="256">
        <v>16.207274999999999</v>
      </c>
      <c r="I1362" s="257">
        <v>1</v>
      </c>
      <c r="J1362" s="258">
        <f t="shared" si="42"/>
        <v>0.11436807574882973</v>
      </c>
      <c r="K1362" s="258">
        <f t="shared" si="43"/>
        <v>0.22298212380948215</v>
      </c>
    </row>
    <row r="1363" spans="1:11">
      <c r="A1363" s="1">
        <v>1362</v>
      </c>
      <c r="B1363">
        <v>53587.875762999996</v>
      </c>
      <c r="C1363" s="255">
        <v>111</v>
      </c>
      <c r="D1363" s="256">
        <v>90.413713999999999</v>
      </c>
      <c r="E1363" s="256">
        <v>171.08025600000019</v>
      </c>
      <c r="F1363" s="1">
        <v>848381</v>
      </c>
      <c r="G1363" s="256">
        <v>196.29220799999999</v>
      </c>
      <c r="H1363" s="256">
        <v>56.152014000000001</v>
      </c>
      <c r="I1363" s="257">
        <v>1</v>
      </c>
      <c r="J1363" s="258">
        <f t="shared" si="42"/>
        <v>0.10346018271111877</v>
      </c>
      <c r="K1363" s="258">
        <f t="shared" si="43"/>
        <v>0.20410248548663623</v>
      </c>
    </row>
    <row r="1364" spans="1:11">
      <c r="A1364" s="1">
        <v>1363</v>
      </c>
      <c r="B1364">
        <v>55423.286072000003</v>
      </c>
      <c r="C1364" s="255">
        <v>136</v>
      </c>
      <c r="D1364" s="256">
        <v>100.923452</v>
      </c>
      <c r="E1364" s="256">
        <v>4.9415239999999994</v>
      </c>
      <c r="F1364" s="1">
        <v>854485</v>
      </c>
      <c r="G1364" s="256">
        <v>229.86818400000001</v>
      </c>
      <c r="H1364" s="256">
        <v>69.701903000000001</v>
      </c>
      <c r="I1364" s="257">
        <v>1</v>
      </c>
      <c r="J1364" s="258">
        <f t="shared" si="42"/>
        <v>0.11548644914373084</v>
      </c>
      <c r="K1364" s="258">
        <f t="shared" si="43"/>
        <v>0.22489289764658668</v>
      </c>
    </row>
    <row r="1365" spans="1:11">
      <c r="A1365" s="1">
        <v>1364</v>
      </c>
      <c r="B1365">
        <v>58092.173035</v>
      </c>
      <c r="C1365" s="255">
        <v>160</v>
      </c>
      <c r="D1365" s="256">
        <v>97.491791000000006</v>
      </c>
      <c r="E1365" s="256">
        <v>0</v>
      </c>
      <c r="F1365" s="1">
        <v>831699</v>
      </c>
      <c r="G1365" s="256">
        <v>217.511112</v>
      </c>
      <c r="H1365" s="256">
        <v>36.441794999999999</v>
      </c>
      <c r="I1365" s="257">
        <v>1</v>
      </c>
      <c r="J1365" s="258">
        <f t="shared" si="42"/>
        <v>0.11155960819941768</v>
      </c>
      <c r="K1365" s="258">
        <f t="shared" si="43"/>
        <v>0.21816350817146096</v>
      </c>
    </row>
    <row r="1366" spans="1:11">
      <c r="A1366" s="1">
        <v>1365</v>
      </c>
      <c r="B1366">
        <v>58105.773194000001</v>
      </c>
      <c r="C1366" s="255">
        <v>159</v>
      </c>
      <c r="D1366" s="256">
        <v>76.708130000000011</v>
      </c>
      <c r="E1366" s="256">
        <v>0</v>
      </c>
      <c r="F1366" s="1">
        <v>849433</v>
      </c>
      <c r="G1366" s="256">
        <v>154.22148000000001</v>
      </c>
      <c r="H1366" s="256">
        <v>36.542223</v>
      </c>
      <c r="I1366" s="257">
        <v>1</v>
      </c>
      <c r="J1366" s="258">
        <f t="shared" si="42"/>
        <v>8.7776917838241361E-2</v>
      </c>
      <c r="K1366" s="258">
        <f t="shared" si="43"/>
        <v>0.17616077832710036</v>
      </c>
    </row>
    <row r="1367" spans="1:11">
      <c r="A1367" s="1">
        <v>1366</v>
      </c>
      <c r="B1367">
        <v>57763.335266000002</v>
      </c>
      <c r="C1367" s="255">
        <v>161</v>
      </c>
      <c r="D1367" s="256">
        <v>70.963871999999981</v>
      </c>
      <c r="E1367" s="256">
        <v>0</v>
      </c>
      <c r="F1367" s="1">
        <v>898619</v>
      </c>
      <c r="G1367" s="256">
        <v>66.10548</v>
      </c>
      <c r="H1367" s="256">
        <v>42.640343999999999</v>
      </c>
      <c r="I1367" s="257">
        <v>1</v>
      </c>
      <c r="J1367" s="258">
        <f t="shared" si="42"/>
        <v>8.120377803535915E-2</v>
      </c>
      <c r="K1367" s="258">
        <f t="shared" si="43"/>
        <v>0.16416010375588697</v>
      </c>
    </row>
    <row r="1368" spans="1:11">
      <c r="A1368" s="1">
        <v>1367</v>
      </c>
      <c r="B1368">
        <v>58854.929259999997</v>
      </c>
      <c r="C1368" s="255">
        <v>155</v>
      </c>
      <c r="D1368" s="256">
        <v>67.667737000000002</v>
      </c>
      <c r="E1368" s="256">
        <v>0</v>
      </c>
      <c r="F1368" s="1">
        <v>925730</v>
      </c>
      <c r="G1368" s="256">
        <v>0.761208</v>
      </c>
      <c r="H1368" s="256">
        <v>169.89311799999999</v>
      </c>
      <c r="I1368" s="257">
        <v>1</v>
      </c>
      <c r="J1368" s="258">
        <f t="shared" si="42"/>
        <v>7.7432019147758185E-2</v>
      </c>
      <c r="K1368" s="258">
        <f t="shared" si="43"/>
        <v>0.15719441068411361</v>
      </c>
    </row>
    <row r="1369" spans="1:11">
      <c r="A1369" s="1">
        <v>1368</v>
      </c>
      <c r="B1369">
        <v>58941.866211</v>
      </c>
      <c r="C1369" s="255">
        <v>150</v>
      </c>
      <c r="D1369" s="256">
        <v>57.573622999999998</v>
      </c>
      <c r="E1369" s="256">
        <v>0</v>
      </c>
      <c r="F1369" s="1">
        <v>944139</v>
      </c>
      <c r="G1369" s="256">
        <v>0</v>
      </c>
      <c r="H1369" s="256">
        <v>255.205254</v>
      </c>
      <c r="I1369" s="257">
        <v>1</v>
      </c>
      <c r="J1369" s="258">
        <f t="shared" si="42"/>
        <v>6.5881350200048969E-2</v>
      </c>
      <c r="K1369" s="258">
        <f t="shared" si="43"/>
        <v>0.13549288939414098</v>
      </c>
    </row>
    <row r="1370" spans="1:11">
      <c r="A1370" s="1">
        <v>1369</v>
      </c>
      <c r="B1370">
        <v>56193.030517000007</v>
      </c>
      <c r="C1370" s="255">
        <v>133</v>
      </c>
      <c r="D1370" s="256">
        <v>75.560474999999997</v>
      </c>
      <c r="E1370" s="256">
        <v>0</v>
      </c>
      <c r="F1370" s="1">
        <v>883508</v>
      </c>
      <c r="G1370" s="256">
        <v>0</v>
      </c>
      <c r="H1370" s="256">
        <v>27.152926999999998</v>
      </c>
      <c r="I1370" s="257">
        <v>1</v>
      </c>
      <c r="J1370" s="258">
        <f t="shared" si="42"/>
        <v>8.646365914399802E-2</v>
      </c>
      <c r="K1370" s="258">
        <f t="shared" si="43"/>
        <v>0.17377708387356247</v>
      </c>
    </row>
    <row r="1371" spans="1:11">
      <c r="A1371" s="1">
        <v>1370</v>
      </c>
      <c r="B1371">
        <v>53321.388611000002</v>
      </c>
      <c r="C1371" s="255">
        <v>133</v>
      </c>
      <c r="D1371" s="256">
        <v>92.205191000000013</v>
      </c>
      <c r="E1371" s="256">
        <v>0</v>
      </c>
      <c r="F1371" s="1">
        <v>793871</v>
      </c>
      <c r="G1371" s="256">
        <v>0</v>
      </c>
      <c r="H1371" s="256">
        <v>27.402252000000001</v>
      </c>
      <c r="I1371" s="257">
        <v>1</v>
      </c>
      <c r="J1371" s="258">
        <f t="shared" si="42"/>
        <v>0.10551016528060783</v>
      </c>
      <c r="K1371" s="258">
        <f t="shared" si="43"/>
        <v>0.20768466932826124</v>
      </c>
    </row>
    <row r="1372" spans="1:11">
      <c r="A1372" s="1">
        <v>1371</v>
      </c>
      <c r="B1372">
        <v>53091.444001000003</v>
      </c>
      <c r="C1372" s="255">
        <v>131</v>
      </c>
      <c r="D1372" s="256">
        <v>83.138312000000013</v>
      </c>
      <c r="E1372" s="256">
        <v>0</v>
      </c>
      <c r="F1372" s="1">
        <v>697528</v>
      </c>
      <c r="G1372" s="256">
        <v>0</v>
      </c>
      <c r="H1372" s="256">
        <v>27.599323999999999</v>
      </c>
      <c r="I1372" s="257">
        <v>1</v>
      </c>
      <c r="J1372" s="258">
        <f t="shared" si="42"/>
        <v>9.5134958727765576E-2</v>
      </c>
      <c r="K1372" s="258">
        <f t="shared" si="43"/>
        <v>0.18938954873641278</v>
      </c>
    </row>
    <row r="1373" spans="1:11">
      <c r="A1373" s="1">
        <v>1372</v>
      </c>
      <c r="B1373">
        <v>53129.862945000001</v>
      </c>
      <c r="C1373" s="255">
        <v>128</v>
      </c>
      <c r="D1373" s="256">
        <v>72.990631000000008</v>
      </c>
      <c r="E1373" s="256">
        <v>0</v>
      </c>
      <c r="F1373" s="1">
        <v>592026</v>
      </c>
      <c r="G1373" s="256">
        <v>0</v>
      </c>
      <c r="H1373" s="256">
        <v>27.430491</v>
      </c>
      <c r="I1373" s="257">
        <v>1</v>
      </c>
      <c r="J1373" s="258">
        <f t="shared" si="42"/>
        <v>8.3522993198353199E-2</v>
      </c>
      <c r="K1373" s="258">
        <f t="shared" si="43"/>
        <v>0.16841430334715513</v>
      </c>
    </row>
    <row r="1374" spans="1:11">
      <c r="A1374" s="1">
        <v>1373</v>
      </c>
      <c r="B1374">
        <v>53351.154753000003</v>
      </c>
      <c r="C1374" s="255">
        <v>130</v>
      </c>
      <c r="D1374" s="256">
        <v>80.239898999999994</v>
      </c>
      <c r="E1374" s="256">
        <v>0</v>
      </c>
      <c r="F1374" s="1">
        <v>635252</v>
      </c>
      <c r="G1374" s="256">
        <v>85.947456000000003</v>
      </c>
      <c r="H1374" s="256">
        <v>26.827801000000001</v>
      </c>
      <c r="I1374" s="257">
        <v>1</v>
      </c>
      <c r="J1374" s="258">
        <f t="shared" si="42"/>
        <v>9.1818312112051007E-2</v>
      </c>
      <c r="K1374" s="258">
        <f t="shared" si="43"/>
        <v>0.18345314478621375</v>
      </c>
    </row>
    <row r="1375" spans="1:11">
      <c r="A1375" s="1">
        <v>1374</v>
      </c>
      <c r="B1375">
        <v>55496.486754999998</v>
      </c>
      <c r="C1375" s="255">
        <v>127</v>
      </c>
      <c r="D1375" s="256">
        <v>84.767948000000004</v>
      </c>
      <c r="E1375" s="256">
        <v>0</v>
      </c>
      <c r="F1375" s="1">
        <v>1011939</v>
      </c>
      <c r="G1375" s="256">
        <v>169.24219199999999</v>
      </c>
      <c r="H1375" s="256">
        <v>16.202224999999999</v>
      </c>
      <c r="I1375" s="257">
        <v>1</v>
      </c>
      <c r="J1375" s="258">
        <f t="shared" si="42"/>
        <v>9.6999747053047897E-2</v>
      </c>
      <c r="K1375" s="258">
        <f t="shared" si="43"/>
        <v>0.19270840143597781</v>
      </c>
    </row>
    <row r="1376" spans="1:11">
      <c r="A1376" s="1">
        <v>1375</v>
      </c>
      <c r="B1376">
        <v>57637.630492999997</v>
      </c>
      <c r="C1376" s="255">
        <v>141</v>
      </c>
      <c r="D1376" s="256">
        <v>84.381518999999997</v>
      </c>
      <c r="E1376" s="256">
        <v>0.205897</v>
      </c>
      <c r="F1376" s="1">
        <v>1130825</v>
      </c>
      <c r="G1376" s="256">
        <v>210.36859200000001</v>
      </c>
      <c r="H1376" s="256">
        <v>26.707004000000001</v>
      </c>
      <c r="I1376" s="257">
        <v>1</v>
      </c>
      <c r="J1376" s="258">
        <f t="shared" si="42"/>
        <v>9.6557557332306254E-2</v>
      </c>
      <c r="K1376" s="258">
        <f t="shared" si="43"/>
        <v>0.19192263922275743</v>
      </c>
    </row>
    <row r="1377" spans="1:11">
      <c r="A1377" s="1">
        <v>1376</v>
      </c>
      <c r="B1377">
        <v>60453.881164999999</v>
      </c>
      <c r="C1377" s="255">
        <v>157</v>
      </c>
      <c r="D1377" s="256">
        <v>57.661000000000008</v>
      </c>
      <c r="E1377" s="256">
        <v>46.736048000000032</v>
      </c>
      <c r="F1377" s="1">
        <v>1047528</v>
      </c>
      <c r="G1377" s="256">
        <v>204.54873599999999</v>
      </c>
      <c r="H1377" s="256">
        <v>26.832163000000001</v>
      </c>
      <c r="I1377" s="257">
        <v>1</v>
      </c>
      <c r="J1377" s="258">
        <f t="shared" si="42"/>
        <v>6.5981335478662237E-2</v>
      </c>
      <c r="K1377" s="258">
        <f t="shared" si="43"/>
        <v>0.13568317567859847</v>
      </c>
    </row>
    <row r="1378" spans="1:11">
      <c r="A1378" s="1">
        <v>1377</v>
      </c>
      <c r="B1378">
        <v>62861.625853999998</v>
      </c>
      <c r="C1378" s="255">
        <v>137</v>
      </c>
      <c r="D1378" s="256">
        <v>28.055783000000002</v>
      </c>
      <c r="E1378" s="256">
        <v>344.56295700000049</v>
      </c>
      <c r="F1378" s="1">
        <v>952526</v>
      </c>
      <c r="G1378" s="256">
        <v>151.83420000000001</v>
      </c>
      <c r="H1378" s="256">
        <v>34.955565999999997</v>
      </c>
      <c r="I1378" s="257">
        <v>1</v>
      </c>
      <c r="J1378" s="258">
        <f t="shared" si="42"/>
        <v>3.210416104888137E-2</v>
      </c>
      <c r="K1378" s="258">
        <f t="shared" si="43"/>
        <v>6.8648905583352876E-2</v>
      </c>
    </row>
    <row r="1379" spans="1:11">
      <c r="A1379" s="1">
        <v>1378</v>
      </c>
      <c r="B1379">
        <v>67975.388550000003</v>
      </c>
      <c r="C1379" s="255">
        <v>125</v>
      </c>
      <c r="D1379" s="256">
        <v>58.187450999999989</v>
      </c>
      <c r="E1379" s="256">
        <v>740.62873799999966</v>
      </c>
      <c r="F1379" s="1">
        <v>842831</v>
      </c>
      <c r="G1379" s="256">
        <v>71.182776000000004</v>
      </c>
      <c r="H1379" s="256">
        <v>171.62982299999999</v>
      </c>
      <c r="I1379" s="257">
        <v>1</v>
      </c>
      <c r="J1379" s="258">
        <f t="shared" si="42"/>
        <v>6.658375201746794E-2</v>
      </c>
      <c r="K1379" s="258">
        <f t="shared" si="43"/>
        <v>0.13682875032899292</v>
      </c>
    </row>
    <row r="1380" spans="1:11">
      <c r="A1380" s="1">
        <v>1379</v>
      </c>
      <c r="B1380">
        <v>69006.176819</v>
      </c>
      <c r="C1380" s="255">
        <v>107</v>
      </c>
      <c r="D1380" s="256">
        <v>60.02746299999999</v>
      </c>
      <c r="E1380" s="256">
        <v>1004.136210999999</v>
      </c>
      <c r="F1380" s="1">
        <v>838991</v>
      </c>
      <c r="G1380" s="256">
        <v>0.42033599999999999</v>
      </c>
      <c r="H1380" s="256">
        <v>212.74503899999999</v>
      </c>
      <c r="I1380" s="257">
        <v>1</v>
      </c>
      <c r="J1380" s="258">
        <f t="shared" si="42"/>
        <v>6.8689273063873041E-2</v>
      </c>
      <c r="K1380" s="258">
        <f t="shared" si="43"/>
        <v>0.1408204513842494</v>
      </c>
    </row>
    <row r="1381" spans="1:11">
      <c r="A1381" s="1">
        <v>1380</v>
      </c>
      <c r="B1381">
        <v>67934.848998000001</v>
      </c>
      <c r="C1381" s="255">
        <v>93</v>
      </c>
      <c r="D1381" s="256">
        <v>76.843857</v>
      </c>
      <c r="E1381" s="256">
        <v>1149.245863000001</v>
      </c>
      <c r="F1381" s="1">
        <v>857132</v>
      </c>
      <c r="G1381" s="256">
        <v>0</v>
      </c>
      <c r="H1381" s="256">
        <v>66.592082000000005</v>
      </c>
      <c r="I1381" s="257">
        <v>1</v>
      </c>
      <c r="J1381" s="258">
        <f t="shared" si="42"/>
        <v>8.7932229898741721E-2</v>
      </c>
      <c r="K1381" s="258">
        <f t="shared" si="43"/>
        <v>0.17644222818611649</v>
      </c>
    </row>
    <row r="1382" spans="1:11">
      <c r="A1382" s="1">
        <v>1381</v>
      </c>
      <c r="B1382">
        <v>64139.480560000004</v>
      </c>
      <c r="C1382" s="255">
        <v>84</v>
      </c>
      <c r="D1382" s="256">
        <v>79.832366000000007</v>
      </c>
      <c r="E1382" s="256">
        <v>1193.7707660000001</v>
      </c>
      <c r="F1382" s="1">
        <v>837420</v>
      </c>
      <c r="G1382" s="256">
        <v>0</v>
      </c>
      <c r="H1382" s="256">
        <v>35.372146000000001</v>
      </c>
      <c r="I1382" s="257">
        <v>1</v>
      </c>
      <c r="J1382" s="258">
        <f t="shared" si="42"/>
        <v>9.1351973137846182E-2</v>
      </c>
      <c r="K1382" s="258">
        <f t="shared" si="43"/>
        <v>0.18261498165260612</v>
      </c>
    </row>
    <row r="1383" spans="1:11">
      <c r="A1383" s="1">
        <v>1382</v>
      </c>
      <c r="B1383">
        <v>61984.622987000002</v>
      </c>
      <c r="C1383" s="255">
        <v>88</v>
      </c>
      <c r="D1383" s="256">
        <v>70.710080000000005</v>
      </c>
      <c r="E1383" s="256">
        <v>1138.8437109999991</v>
      </c>
      <c r="F1383" s="1">
        <v>836784</v>
      </c>
      <c r="G1383" s="256">
        <v>0</v>
      </c>
      <c r="H1383" s="256">
        <v>26.933548999999999</v>
      </c>
      <c r="I1383" s="257">
        <v>1</v>
      </c>
      <c r="J1383" s="258">
        <f t="shared" si="42"/>
        <v>8.0913364495985934E-2</v>
      </c>
      <c r="K1383" s="258">
        <f t="shared" si="43"/>
        <v>0.16362584408066999</v>
      </c>
    </row>
    <row r="1384" spans="1:11">
      <c r="A1384" s="1">
        <v>1383</v>
      </c>
      <c r="B1384">
        <v>64632.326354999997</v>
      </c>
      <c r="C1384" s="255">
        <v>87</v>
      </c>
      <c r="D1384" s="256">
        <v>71.899871000000019</v>
      </c>
      <c r="E1384" s="256">
        <v>1048.5328140000011</v>
      </c>
      <c r="F1384" s="1">
        <v>815508</v>
      </c>
      <c r="G1384" s="256">
        <v>0</v>
      </c>
      <c r="H1384" s="256">
        <v>26.878627999999999</v>
      </c>
      <c r="I1384" s="257">
        <v>1</v>
      </c>
      <c r="J1384" s="258">
        <f t="shared" si="42"/>
        <v>8.2274839307739003E-2</v>
      </c>
      <c r="K1384" s="258">
        <f t="shared" si="43"/>
        <v>0.16612750394917999</v>
      </c>
    </row>
    <row r="1385" spans="1:11">
      <c r="A1385" s="1">
        <v>1384</v>
      </c>
      <c r="B1385">
        <v>63335.111633</v>
      </c>
      <c r="C1385" s="255">
        <v>81</v>
      </c>
      <c r="D1385" s="256">
        <v>80.881272999999993</v>
      </c>
      <c r="E1385" s="256">
        <v>876.18953799999895</v>
      </c>
      <c r="F1385" s="1">
        <v>830789</v>
      </c>
      <c r="G1385" s="256">
        <v>0</v>
      </c>
      <c r="H1385" s="256">
        <v>26.856065000000001</v>
      </c>
      <c r="I1385" s="257">
        <v>1</v>
      </c>
      <c r="J1385" s="258">
        <f t="shared" si="42"/>
        <v>9.2552234747130036E-2</v>
      </c>
      <c r="K1385" s="258">
        <f t="shared" si="43"/>
        <v>0.18477050452669921</v>
      </c>
    </row>
    <row r="1386" spans="1:11">
      <c r="A1386" s="1">
        <v>1385</v>
      </c>
      <c r="B1386">
        <v>63863.829651</v>
      </c>
      <c r="C1386" s="255">
        <v>87</v>
      </c>
      <c r="D1386" s="256">
        <v>72.282444999999996</v>
      </c>
      <c r="E1386" s="256">
        <v>570.19717400000104</v>
      </c>
      <c r="F1386" s="1">
        <v>839928</v>
      </c>
      <c r="G1386" s="256">
        <v>40.016592000000003</v>
      </c>
      <c r="H1386" s="256">
        <v>16.262157999999999</v>
      </c>
      <c r="I1386" s="257">
        <v>1</v>
      </c>
      <c r="J1386" s="258">
        <f t="shared" si="42"/>
        <v>8.2712617761796545E-2</v>
      </c>
      <c r="K1386" s="258">
        <f t="shared" si="43"/>
        <v>0.16693029921003241</v>
      </c>
    </row>
    <row r="1387" spans="1:11">
      <c r="A1387" s="1">
        <v>1386</v>
      </c>
      <c r="B1387">
        <v>64233.66156</v>
      </c>
      <c r="C1387" s="255">
        <v>94</v>
      </c>
      <c r="D1387" s="256">
        <v>67.103813000000002</v>
      </c>
      <c r="E1387" s="256">
        <v>186.95604400000019</v>
      </c>
      <c r="F1387" s="1">
        <v>801571</v>
      </c>
      <c r="G1387" s="256">
        <v>154.16856000000001</v>
      </c>
      <c r="H1387" s="256">
        <v>18.625413000000002</v>
      </c>
      <c r="I1387" s="257">
        <v>1</v>
      </c>
      <c r="J1387" s="258">
        <f t="shared" si="42"/>
        <v>7.6786722350469391E-2</v>
      </c>
      <c r="K1387" s="258">
        <f t="shared" si="43"/>
        <v>0.15599679333126476</v>
      </c>
    </row>
    <row r="1388" spans="1:11">
      <c r="A1388" s="1">
        <v>1387</v>
      </c>
      <c r="B1388">
        <v>64768.386534999998</v>
      </c>
      <c r="C1388" s="255">
        <v>122</v>
      </c>
      <c r="D1388" s="256">
        <v>68.540427999999991</v>
      </c>
      <c r="E1388" s="256">
        <v>4.6238490000000008</v>
      </c>
      <c r="F1388" s="1">
        <v>797019</v>
      </c>
      <c r="G1388" s="256">
        <v>201.24837600000001</v>
      </c>
      <c r="H1388" s="256">
        <v>141.55565899999999</v>
      </c>
      <c r="I1388" s="257">
        <v>1</v>
      </c>
      <c r="J1388" s="258">
        <f t="shared" si="42"/>
        <v>7.8430637236938203E-2</v>
      </c>
      <c r="K1388" s="258">
        <f t="shared" si="43"/>
        <v>0.15904436498823127</v>
      </c>
    </row>
    <row r="1389" spans="1:11">
      <c r="A1389" s="1">
        <v>1388</v>
      </c>
      <c r="B1389">
        <v>66019.195007000002</v>
      </c>
      <c r="C1389" s="255">
        <v>142</v>
      </c>
      <c r="D1389" s="256">
        <v>64.927521999999996</v>
      </c>
      <c r="E1389" s="256">
        <v>0</v>
      </c>
      <c r="F1389" s="1">
        <v>821321</v>
      </c>
      <c r="G1389" s="256">
        <v>207.16735199999999</v>
      </c>
      <c r="H1389" s="256">
        <v>228.072688</v>
      </c>
      <c r="I1389" s="257">
        <v>1</v>
      </c>
      <c r="J1389" s="258">
        <f t="shared" si="42"/>
        <v>7.4296398100626451E-2</v>
      </c>
      <c r="K1389" s="258">
        <f t="shared" si="43"/>
        <v>0.15135871970706646</v>
      </c>
    </row>
    <row r="1390" spans="1:11">
      <c r="A1390" s="1">
        <v>1389</v>
      </c>
      <c r="B1390">
        <v>64215.476258000002</v>
      </c>
      <c r="C1390" s="255">
        <v>159</v>
      </c>
      <c r="D1390" s="256">
        <v>67.651721999999992</v>
      </c>
      <c r="E1390" s="256">
        <v>0</v>
      </c>
      <c r="F1390" s="1">
        <v>863588</v>
      </c>
      <c r="G1390" s="256">
        <v>166.65835200000001</v>
      </c>
      <c r="H1390" s="256">
        <v>197.415583</v>
      </c>
      <c r="I1390" s="257">
        <v>1</v>
      </c>
      <c r="J1390" s="258">
        <f t="shared" si="42"/>
        <v>7.7413693224036934E-2</v>
      </c>
      <c r="K1390" s="258">
        <f t="shared" si="43"/>
        <v>0.15716042309915579</v>
      </c>
    </row>
    <row r="1391" spans="1:11">
      <c r="A1391" s="1">
        <v>1390</v>
      </c>
      <c r="B1391">
        <v>62730.579896000003</v>
      </c>
      <c r="C1391" s="255">
        <v>152</v>
      </c>
      <c r="D1391" s="256">
        <v>74.464393999999999</v>
      </c>
      <c r="E1391" s="256">
        <v>0</v>
      </c>
      <c r="F1391" s="1">
        <v>920186</v>
      </c>
      <c r="G1391" s="256">
        <v>92.876952000000003</v>
      </c>
      <c r="H1391" s="256">
        <v>86.386516999999998</v>
      </c>
      <c r="I1391" s="257">
        <v>1</v>
      </c>
      <c r="J1391" s="258">
        <f t="shared" si="42"/>
        <v>8.5209416446632602E-2</v>
      </c>
      <c r="K1391" s="258">
        <f t="shared" si="43"/>
        <v>0.17149403910794939</v>
      </c>
    </row>
    <row r="1392" spans="1:11">
      <c r="A1392" s="1">
        <v>1391</v>
      </c>
      <c r="B1392">
        <v>62068.091551999998</v>
      </c>
      <c r="C1392" s="255">
        <v>163</v>
      </c>
      <c r="D1392" s="256">
        <v>77.966098000000002</v>
      </c>
      <c r="E1392" s="256">
        <v>0</v>
      </c>
      <c r="F1392" s="1">
        <v>974775</v>
      </c>
      <c r="G1392" s="256">
        <v>13.381536000000001</v>
      </c>
      <c r="H1392" s="256">
        <v>25.136384</v>
      </c>
      <c r="I1392" s="257">
        <v>1</v>
      </c>
      <c r="J1392" s="258">
        <f t="shared" si="42"/>
        <v>8.9216407417496341E-2</v>
      </c>
      <c r="K1392" s="258">
        <f t="shared" si="43"/>
        <v>0.1787656678994016</v>
      </c>
    </row>
    <row r="1393" spans="1:11">
      <c r="A1393" s="1">
        <v>1392</v>
      </c>
      <c r="B1393">
        <v>61975.156190000002</v>
      </c>
      <c r="C1393" s="255">
        <v>154</v>
      </c>
      <c r="D1393" s="256">
        <v>96.361225000000005</v>
      </c>
      <c r="E1393" s="256">
        <v>0</v>
      </c>
      <c r="F1393" s="1">
        <v>1000359</v>
      </c>
      <c r="G1393" s="256">
        <v>0</v>
      </c>
      <c r="H1393" s="256">
        <v>18.339970000000001</v>
      </c>
      <c r="I1393" s="257">
        <v>1</v>
      </c>
      <c r="J1393" s="258">
        <f t="shared" si="42"/>
        <v>0.1102659044043609</v>
      </c>
      <c r="K1393" s="258">
        <f t="shared" si="43"/>
        <v>0.21593403449247459</v>
      </c>
    </row>
    <row r="1394" spans="1:11">
      <c r="A1394" s="1">
        <v>1393</v>
      </c>
      <c r="B1394">
        <v>61118.340026999998</v>
      </c>
      <c r="C1394" s="255">
        <v>138</v>
      </c>
      <c r="D1394" s="256">
        <v>99.217900000000014</v>
      </c>
      <c r="E1394" s="256">
        <v>0</v>
      </c>
      <c r="F1394" s="1">
        <v>954142</v>
      </c>
      <c r="G1394" s="256">
        <v>0</v>
      </c>
      <c r="H1394" s="256">
        <v>26.473326</v>
      </c>
      <c r="I1394" s="257">
        <v>1</v>
      </c>
      <c r="J1394" s="258">
        <f t="shared" si="42"/>
        <v>0.11353479033295229</v>
      </c>
      <c r="K1394" s="258">
        <f t="shared" si="43"/>
        <v>0.22155544897232157</v>
      </c>
    </row>
    <row r="1395" spans="1:11">
      <c r="A1395" s="1">
        <v>1394</v>
      </c>
      <c r="B1395">
        <v>58089.139833000001</v>
      </c>
      <c r="C1395" s="255">
        <v>132</v>
      </c>
      <c r="D1395" s="256">
        <v>102.029813</v>
      </c>
      <c r="E1395" s="256">
        <v>0</v>
      </c>
      <c r="F1395" s="1">
        <v>849501</v>
      </c>
      <c r="G1395" s="256">
        <v>0</v>
      </c>
      <c r="H1395" s="256">
        <v>26.797412999999999</v>
      </c>
      <c r="I1395" s="257">
        <v>1</v>
      </c>
      <c r="J1395" s="258">
        <f t="shared" si="42"/>
        <v>0.11675245521892046</v>
      </c>
      <c r="K1395" s="258">
        <f t="shared" si="43"/>
        <v>0.2270503899006602</v>
      </c>
    </row>
    <row r="1396" spans="1:11">
      <c r="A1396" s="1">
        <v>1395</v>
      </c>
      <c r="B1396">
        <v>57768.810974</v>
      </c>
      <c r="C1396" s="255">
        <v>132</v>
      </c>
      <c r="D1396" s="256">
        <v>114.429557</v>
      </c>
      <c r="E1396" s="256">
        <v>0</v>
      </c>
      <c r="F1396" s="1">
        <v>682660</v>
      </c>
      <c r="G1396" s="256">
        <v>0</v>
      </c>
      <c r="H1396" s="256">
        <v>26.768464999999999</v>
      </c>
      <c r="I1396" s="257">
        <v>1</v>
      </c>
      <c r="J1396" s="258">
        <f t="shared" si="42"/>
        <v>0.13094145070483865</v>
      </c>
      <c r="K1396" s="258">
        <f t="shared" si="43"/>
        <v>0.25083713857016304</v>
      </c>
    </row>
    <row r="1397" spans="1:11">
      <c r="A1397" s="1">
        <v>1396</v>
      </c>
      <c r="B1397">
        <v>57249.306703000002</v>
      </c>
      <c r="C1397" s="255">
        <v>124</v>
      </c>
      <c r="D1397" s="256">
        <v>138.16598400000001</v>
      </c>
      <c r="E1397" s="256">
        <v>0</v>
      </c>
      <c r="F1397" s="1">
        <v>552820</v>
      </c>
      <c r="G1397" s="256">
        <v>0</v>
      </c>
      <c r="H1397" s="256">
        <v>26.804555000000001</v>
      </c>
      <c r="I1397" s="257">
        <v>1</v>
      </c>
      <c r="J1397" s="258">
        <f t="shared" si="42"/>
        <v>0.1581029836812313</v>
      </c>
      <c r="K1397" s="258">
        <f t="shared" si="43"/>
        <v>0.29444273820605427</v>
      </c>
    </row>
    <row r="1398" spans="1:11">
      <c r="A1398" s="1">
        <v>1397</v>
      </c>
      <c r="B1398">
        <v>57678.487122999999</v>
      </c>
      <c r="C1398" s="255">
        <v>126</v>
      </c>
      <c r="D1398" s="256">
        <v>161.733664</v>
      </c>
      <c r="E1398" s="256">
        <v>0</v>
      </c>
      <c r="F1398" s="1">
        <v>615003</v>
      </c>
      <c r="G1398" s="256">
        <v>3.3324479999999999</v>
      </c>
      <c r="H1398" s="256">
        <v>26.783798999999998</v>
      </c>
      <c r="I1398" s="257">
        <v>1</v>
      </c>
      <c r="J1398" s="258">
        <f t="shared" si="42"/>
        <v>0.1850714198952019</v>
      </c>
      <c r="K1398" s="258">
        <f t="shared" si="43"/>
        <v>0.33540234703206234</v>
      </c>
    </row>
    <row r="1399" spans="1:11">
      <c r="A1399" s="1">
        <v>1398</v>
      </c>
      <c r="B1399">
        <v>58627.270875000002</v>
      </c>
      <c r="C1399" s="255">
        <v>140</v>
      </c>
      <c r="D1399" s="256">
        <v>197.20175599999999</v>
      </c>
      <c r="E1399" s="256">
        <v>0</v>
      </c>
      <c r="F1399" s="1">
        <v>1013745</v>
      </c>
      <c r="G1399" s="256">
        <v>136.33838399999999</v>
      </c>
      <c r="H1399" s="256">
        <v>16.566099999999999</v>
      </c>
      <c r="I1399" s="257">
        <v>1</v>
      </c>
      <c r="J1399" s="258">
        <f t="shared" si="42"/>
        <v>0.22565746725893224</v>
      </c>
      <c r="K1399" s="258">
        <f t="shared" si="43"/>
        <v>0.3930550515100707</v>
      </c>
    </row>
    <row r="1400" spans="1:11">
      <c r="A1400" s="1">
        <v>1399</v>
      </c>
      <c r="B1400">
        <v>60664.816405999998</v>
      </c>
      <c r="C1400" s="255">
        <v>146</v>
      </c>
      <c r="D1400" s="256">
        <v>194.915751</v>
      </c>
      <c r="E1400" s="256">
        <v>0.33136199999999999</v>
      </c>
      <c r="F1400" s="1">
        <v>1229054</v>
      </c>
      <c r="G1400" s="256">
        <v>184.301208</v>
      </c>
      <c r="H1400" s="256">
        <v>26.914089000000001</v>
      </c>
      <c r="I1400" s="257">
        <v>1</v>
      </c>
      <c r="J1400" s="258">
        <f t="shared" si="42"/>
        <v>0.22304159755825242</v>
      </c>
      <c r="K1400" s="258">
        <f t="shared" si="43"/>
        <v>0.38947469990424877</v>
      </c>
    </row>
    <row r="1401" spans="1:11">
      <c r="A1401" s="1">
        <v>1400</v>
      </c>
      <c r="B1401">
        <v>62600.260375999998</v>
      </c>
      <c r="C1401" s="255">
        <v>154</v>
      </c>
      <c r="D1401" s="256">
        <v>160.683671</v>
      </c>
      <c r="E1401" s="256">
        <v>55.01201899999991</v>
      </c>
      <c r="F1401" s="1">
        <v>1206076</v>
      </c>
      <c r="G1401" s="256">
        <v>201.410832</v>
      </c>
      <c r="H1401" s="256">
        <v>26.9849</v>
      </c>
      <c r="I1401" s="257">
        <v>1</v>
      </c>
      <c r="J1401" s="258">
        <f t="shared" si="42"/>
        <v>0.1838699155788833</v>
      </c>
      <c r="K1401" s="258">
        <f t="shared" si="43"/>
        <v>0.33362442891195804</v>
      </c>
    </row>
    <row r="1402" spans="1:11">
      <c r="A1402" s="1">
        <v>1401</v>
      </c>
      <c r="B1402">
        <v>65495.104735000001</v>
      </c>
      <c r="C1402" s="255">
        <v>140</v>
      </c>
      <c r="D1402" s="256">
        <v>98.745156000000009</v>
      </c>
      <c r="E1402" s="256">
        <v>386.55504600000057</v>
      </c>
      <c r="F1402" s="1">
        <v>1068445</v>
      </c>
      <c r="G1402" s="256">
        <v>174.26270400000001</v>
      </c>
      <c r="H1402" s="256">
        <v>34.617089</v>
      </c>
      <c r="I1402" s="257">
        <v>1</v>
      </c>
      <c r="J1402" s="258">
        <f t="shared" si="42"/>
        <v>0.11299383057749322</v>
      </c>
      <c r="K1402" s="258">
        <f t="shared" si="43"/>
        <v>0.22062790043580444</v>
      </c>
    </row>
    <row r="1403" spans="1:11">
      <c r="A1403" s="1">
        <v>1402</v>
      </c>
      <c r="B1403">
        <v>68232.303711</v>
      </c>
      <c r="C1403" s="255">
        <v>119</v>
      </c>
      <c r="D1403" s="256">
        <v>108.27826399999999</v>
      </c>
      <c r="E1403" s="256">
        <v>774.69023799999979</v>
      </c>
      <c r="F1403" s="1">
        <v>972120</v>
      </c>
      <c r="G1403" s="256">
        <v>111.819624</v>
      </c>
      <c r="H1403" s="256">
        <v>34.764861000000003</v>
      </c>
      <c r="I1403" s="257">
        <v>1</v>
      </c>
      <c r="J1403" s="258">
        <f t="shared" si="42"/>
        <v>0.12390254178788357</v>
      </c>
      <c r="K1403" s="258">
        <f t="shared" si="43"/>
        <v>0.23912651380019512</v>
      </c>
    </row>
    <row r="1404" spans="1:11">
      <c r="A1404" s="1">
        <v>1403</v>
      </c>
      <c r="B1404">
        <v>68343.49987900001</v>
      </c>
      <c r="C1404" s="255">
        <v>100</v>
      </c>
      <c r="D1404" s="256">
        <v>106.57116600000001</v>
      </c>
      <c r="E1404" s="256">
        <v>1035.243105</v>
      </c>
      <c r="F1404" s="1">
        <v>925988</v>
      </c>
      <c r="G1404" s="256">
        <v>26.499815999999999</v>
      </c>
      <c r="H1404" s="256">
        <v>24.840205999999998</v>
      </c>
      <c r="I1404" s="257">
        <v>1</v>
      </c>
      <c r="J1404" s="258">
        <f t="shared" si="42"/>
        <v>0.12194911389324156</v>
      </c>
      <c r="K1404" s="258">
        <f t="shared" si="43"/>
        <v>0.23584551264011921</v>
      </c>
    </row>
    <row r="1405" spans="1:11">
      <c r="A1405" s="1">
        <v>1404</v>
      </c>
      <c r="B1405">
        <v>67117.337036000012</v>
      </c>
      <c r="C1405" s="255">
        <v>96</v>
      </c>
      <c r="D1405" s="256">
        <v>104.790209</v>
      </c>
      <c r="E1405" s="256">
        <v>1181.5677359999991</v>
      </c>
      <c r="F1405" s="1">
        <v>935385</v>
      </c>
      <c r="G1405" s="256">
        <v>0</v>
      </c>
      <c r="H1405" s="256">
        <v>24.664159000000001</v>
      </c>
      <c r="I1405" s="257">
        <v>1</v>
      </c>
      <c r="J1405" s="258">
        <f t="shared" si="42"/>
        <v>0.11991116933296561</v>
      </c>
      <c r="K1405" s="258">
        <f t="shared" si="43"/>
        <v>0.23240799236299955</v>
      </c>
    </row>
    <row r="1406" spans="1:11">
      <c r="A1406" s="1">
        <v>1405</v>
      </c>
      <c r="B1406">
        <v>62680.648163999998</v>
      </c>
      <c r="C1406" s="255">
        <v>89</v>
      </c>
      <c r="D1406" s="256">
        <v>93.249799999999993</v>
      </c>
      <c r="E1406" s="256">
        <v>1239.464523000004</v>
      </c>
      <c r="F1406" s="1">
        <v>872499</v>
      </c>
      <c r="G1406" s="256">
        <v>0</v>
      </c>
      <c r="H1406" s="256">
        <v>27.308888</v>
      </c>
      <c r="I1406" s="257">
        <v>1</v>
      </c>
      <c r="J1406" s="258">
        <f t="shared" si="42"/>
        <v>0.10670550869943561</v>
      </c>
      <c r="K1406" s="258">
        <f t="shared" si="43"/>
        <v>0.20976610899336559</v>
      </c>
    </row>
    <row r="1407" spans="1:11">
      <c r="A1407" s="1">
        <v>1406</v>
      </c>
      <c r="B1407">
        <v>61249.419371000004</v>
      </c>
      <c r="C1407" s="255">
        <v>88</v>
      </c>
      <c r="D1407" s="256">
        <v>78.023166999999987</v>
      </c>
      <c r="E1407" s="256">
        <v>1209.1797950000009</v>
      </c>
      <c r="F1407" s="1">
        <v>851028</v>
      </c>
      <c r="G1407" s="256">
        <v>0</v>
      </c>
      <c r="H1407" s="256">
        <v>26.928820000000002</v>
      </c>
      <c r="I1407" s="257">
        <v>1</v>
      </c>
      <c r="J1407" s="258">
        <f t="shared" si="42"/>
        <v>8.9281711328882379E-2</v>
      </c>
      <c r="K1407" s="258">
        <f t="shared" si="43"/>
        <v>0.17888364540871329</v>
      </c>
    </row>
    <row r="1408" spans="1:11">
      <c r="A1408" s="1">
        <v>1407</v>
      </c>
      <c r="B1408">
        <v>63820.994078999996</v>
      </c>
      <c r="C1408" s="255">
        <v>87</v>
      </c>
      <c r="D1408" s="256">
        <v>67.981057000000007</v>
      </c>
      <c r="E1408" s="256">
        <v>1096.370267</v>
      </c>
      <c r="F1408" s="1">
        <v>858676</v>
      </c>
      <c r="G1408" s="256">
        <v>0</v>
      </c>
      <c r="H1408" s="256">
        <v>27.128764</v>
      </c>
      <c r="I1408" s="257">
        <v>1</v>
      </c>
      <c r="J1408" s="258">
        <f t="shared" si="42"/>
        <v>7.7790550425956187E-2</v>
      </c>
      <c r="K1408" s="258">
        <f t="shared" si="43"/>
        <v>0.15785906950524031</v>
      </c>
    </row>
    <row r="1409" spans="1:11">
      <c r="A1409" s="1">
        <v>1408</v>
      </c>
      <c r="B1409">
        <v>63809.380004999999</v>
      </c>
      <c r="C1409" s="255">
        <v>80</v>
      </c>
      <c r="D1409" s="256">
        <v>63.636723000000011</v>
      </c>
      <c r="E1409" s="256">
        <v>880.54892199999904</v>
      </c>
      <c r="F1409" s="1">
        <v>867376</v>
      </c>
      <c r="G1409" s="256">
        <v>0</v>
      </c>
      <c r="H1409" s="256">
        <v>27.277384999999999</v>
      </c>
      <c r="I1409" s="257">
        <v>1</v>
      </c>
      <c r="J1409" s="258">
        <f t="shared" si="42"/>
        <v>7.2819340091668572E-2</v>
      </c>
      <c r="K1409" s="258">
        <f t="shared" si="43"/>
        <v>0.14859554214634504</v>
      </c>
    </row>
    <row r="1410" spans="1:11">
      <c r="A1410" s="1">
        <v>1409</v>
      </c>
      <c r="B1410">
        <v>64295.266417999999</v>
      </c>
      <c r="C1410" s="255">
        <v>79</v>
      </c>
      <c r="D1410" s="256">
        <v>102.284087</v>
      </c>
      <c r="E1410" s="256">
        <v>549.66692400000034</v>
      </c>
      <c r="F1410" s="1">
        <v>826433</v>
      </c>
      <c r="G1410" s="256">
        <v>0</v>
      </c>
      <c r="H1410" s="256">
        <v>22.136410999999999</v>
      </c>
      <c r="I1410" s="257">
        <v>1</v>
      </c>
      <c r="J1410" s="258">
        <f t="shared" ref="J1410:J1473" si="44">D1410/$L$1</f>
        <v>0.1170434203096664</v>
      </c>
      <c r="K1410" s="258">
        <f t="shared" ref="K1410:K1473" si="45">J1410/(1-$K$1*(1-J1410))</f>
        <v>0.22754541899243844</v>
      </c>
    </row>
    <row r="1411" spans="1:11">
      <c r="A1411" s="1">
        <v>1410</v>
      </c>
      <c r="B1411">
        <v>63696.821960000001</v>
      </c>
      <c r="C1411" s="255">
        <v>83</v>
      </c>
      <c r="D1411" s="256">
        <v>109.94997100000001</v>
      </c>
      <c r="E1411" s="256">
        <v>169.999651</v>
      </c>
      <c r="F1411" s="1">
        <v>864240</v>
      </c>
      <c r="G1411" s="256">
        <v>83.232743999999997</v>
      </c>
      <c r="H1411" s="256">
        <v>245.971845</v>
      </c>
      <c r="I1411" s="257">
        <v>1</v>
      </c>
      <c r="J1411" s="258">
        <f t="shared" si="44"/>
        <v>0.12581547185134118</v>
      </c>
      <c r="K1411" s="258">
        <f t="shared" si="45"/>
        <v>0.24232633481187163</v>
      </c>
    </row>
    <row r="1412" spans="1:11">
      <c r="A1412" s="1">
        <v>1411</v>
      </c>
      <c r="B1412">
        <v>63797.006714000003</v>
      </c>
      <c r="C1412" s="255">
        <v>114</v>
      </c>
      <c r="D1412" s="256">
        <v>117.60745799999999</v>
      </c>
      <c r="E1412" s="256">
        <v>4.3425910000000094</v>
      </c>
      <c r="F1412" s="1">
        <v>907731</v>
      </c>
      <c r="G1412" s="256">
        <v>164.58372</v>
      </c>
      <c r="H1412" s="256">
        <v>454.11662200000001</v>
      </c>
      <c r="I1412" s="257">
        <v>1</v>
      </c>
      <c r="J1412" s="258">
        <f t="shared" si="44"/>
        <v>0.13457791472729708</v>
      </c>
      <c r="K1412" s="258">
        <f t="shared" si="45"/>
        <v>0.25681933150016495</v>
      </c>
    </row>
    <row r="1413" spans="1:11">
      <c r="A1413" s="1">
        <v>1412</v>
      </c>
      <c r="B1413">
        <v>64997.278809000003</v>
      </c>
      <c r="C1413" s="255">
        <v>125</v>
      </c>
      <c r="D1413" s="256">
        <v>146.06551899999999</v>
      </c>
      <c r="E1413" s="256">
        <v>0</v>
      </c>
      <c r="F1413" s="1">
        <v>979396</v>
      </c>
      <c r="G1413" s="256">
        <v>188.45652000000001</v>
      </c>
      <c r="H1413" s="256">
        <v>261.80051500000002</v>
      </c>
      <c r="I1413" s="257">
        <v>1</v>
      </c>
      <c r="J1413" s="258">
        <f t="shared" si="44"/>
        <v>0.16714240146726403</v>
      </c>
      <c r="K1413" s="258">
        <f t="shared" si="45"/>
        <v>0.30842160309756333</v>
      </c>
    </row>
    <row r="1414" spans="1:11">
      <c r="A1414" s="1">
        <v>1413</v>
      </c>
      <c r="B1414">
        <v>63260.626161</v>
      </c>
      <c r="C1414" s="255">
        <v>136</v>
      </c>
      <c r="D1414" s="256">
        <v>162.463267</v>
      </c>
      <c r="E1414" s="256">
        <v>0</v>
      </c>
      <c r="F1414" s="1">
        <v>1000193</v>
      </c>
      <c r="G1414" s="256">
        <v>168.775824</v>
      </c>
      <c r="H1414" s="256">
        <v>51.974885999999998</v>
      </c>
      <c r="I1414" s="257">
        <v>1</v>
      </c>
      <c r="J1414" s="258">
        <f t="shared" si="44"/>
        <v>0.18590630275032474</v>
      </c>
      <c r="K1414" s="258">
        <f t="shared" si="45"/>
        <v>0.33663525391800558</v>
      </c>
    </row>
    <row r="1415" spans="1:11">
      <c r="A1415" s="1">
        <v>1414</v>
      </c>
      <c r="B1415">
        <v>61488.677245999999</v>
      </c>
      <c r="C1415" s="255">
        <v>146</v>
      </c>
      <c r="D1415" s="256">
        <v>157.159076</v>
      </c>
      <c r="E1415" s="256">
        <v>0</v>
      </c>
      <c r="F1415" s="1">
        <v>1018907</v>
      </c>
      <c r="G1415" s="256">
        <v>115.78156799999999</v>
      </c>
      <c r="H1415" s="256">
        <v>36.879590999999998</v>
      </c>
      <c r="I1415" s="257">
        <v>1</v>
      </c>
      <c r="J1415" s="258">
        <f t="shared" si="44"/>
        <v>0.17983673049500656</v>
      </c>
      <c r="K1415" s="258">
        <f t="shared" si="45"/>
        <v>0.32762504670959275</v>
      </c>
    </row>
    <row r="1416" spans="1:11">
      <c r="A1416" s="1">
        <v>1415</v>
      </c>
      <c r="B1416">
        <v>61070.636595999997</v>
      </c>
      <c r="C1416" s="255">
        <v>145</v>
      </c>
      <c r="D1416" s="256">
        <v>160.29882699999999</v>
      </c>
      <c r="E1416" s="256">
        <v>0</v>
      </c>
      <c r="F1416" s="1">
        <v>1120934</v>
      </c>
      <c r="G1416" s="256">
        <v>21.086352000000002</v>
      </c>
      <c r="H1416" s="256">
        <v>22.165979</v>
      </c>
      <c r="I1416" s="257">
        <v>1</v>
      </c>
      <c r="J1416" s="258">
        <f t="shared" si="44"/>
        <v>0.18342953956960575</v>
      </c>
      <c r="K1416" s="258">
        <f t="shared" si="45"/>
        <v>0.3329717172053957</v>
      </c>
    </row>
    <row r="1417" spans="1:11">
      <c r="A1417" s="1">
        <v>1416</v>
      </c>
      <c r="B1417">
        <v>61711.728576999987</v>
      </c>
      <c r="C1417" s="255">
        <v>139</v>
      </c>
      <c r="D1417" s="256">
        <v>193.48561799999999</v>
      </c>
      <c r="E1417" s="256">
        <v>0</v>
      </c>
      <c r="F1417" s="1">
        <v>1125857</v>
      </c>
      <c r="G1417" s="256">
        <v>0</v>
      </c>
      <c r="H1417" s="256">
        <v>16.720396000000001</v>
      </c>
      <c r="I1417" s="257">
        <v>1</v>
      </c>
      <c r="J1417" s="258">
        <f t="shared" si="44"/>
        <v>0.22140510000787858</v>
      </c>
      <c r="K1417" s="258">
        <f t="shared" si="45"/>
        <v>0.38722565688691801</v>
      </c>
    </row>
    <row r="1418" spans="1:11">
      <c r="A1418" s="1">
        <v>1417</v>
      </c>
      <c r="B1418">
        <v>60784.790651000003</v>
      </c>
      <c r="C1418" s="255">
        <v>131</v>
      </c>
      <c r="D1418" s="256">
        <v>191.45876200000001</v>
      </c>
      <c r="E1418" s="256">
        <v>0</v>
      </c>
      <c r="F1418" s="1">
        <v>1063477</v>
      </c>
      <c r="G1418" s="256">
        <v>0</v>
      </c>
      <c r="H1418" s="256">
        <v>26.761724000000001</v>
      </c>
      <c r="I1418" s="257">
        <v>1</v>
      </c>
      <c r="J1418" s="258">
        <f t="shared" si="44"/>
        <v>0.21908577384803157</v>
      </c>
      <c r="K1418" s="258">
        <f t="shared" si="45"/>
        <v>0.3840260446711436</v>
      </c>
    </row>
    <row r="1419" spans="1:11">
      <c r="A1419" s="1">
        <v>1418</v>
      </c>
      <c r="B1419">
        <v>58268.140807999996</v>
      </c>
      <c r="C1419" s="255">
        <v>126</v>
      </c>
      <c r="D1419" s="256">
        <v>211.45262700000001</v>
      </c>
      <c r="E1419" s="256">
        <v>0</v>
      </c>
      <c r="F1419" s="1">
        <v>834689</v>
      </c>
      <c r="G1419" s="256">
        <v>0</v>
      </c>
      <c r="H1419" s="256">
        <v>26.839382000000001</v>
      </c>
      <c r="I1419" s="257">
        <v>1</v>
      </c>
      <c r="J1419" s="258">
        <f t="shared" si="44"/>
        <v>0.24196470265745357</v>
      </c>
      <c r="K1419" s="258">
        <f t="shared" si="45"/>
        <v>0.41497643426238284</v>
      </c>
    </row>
    <row r="1420" spans="1:11">
      <c r="A1420" s="1">
        <v>1419</v>
      </c>
      <c r="B1420">
        <v>57918.179015000002</v>
      </c>
      <c r="C1420" s="255">
        <v>115</v>
      </c>
      <c r="D1420" s="256">
        <v>228.16655000000009</v>
      </c>
      <c r="E1420" s="256">
        <v>0</v>
      </c>
      <c r="F1420" s="1">
        <v>654070</v>
      </c>
      <c r="G1420" s="256">
        <v>0</v>
      </c>
      <c r="H1420" s="256">
        <v>26.814684</v>
      </c>
      <c r="I1420" s="257">
        <v>1</v>
      </c>
      <c r="J1420" s="258">
        <f t="shared" si="44"/>
        <v>0.26109040218794272</v>
      </c>
      <c r="K1420" s="258">
        <f t="shared" si="45"/>
        <v>0.43984252832641169</v>
      </c>
    </row>
    <row r="1421" spans="1:11">
      <c r="A1421" s="1">
        <v>1420</v>
      </c>
      <c r="B1421">
        <v>57752.026123000003</v>
      </c>
      <c r="C1421" s="255">
        <v>114</v>
      </c>
      <c r="D1421" s="256">
        <v>207.24594099999999</v>
      </c>
      <c r="E1421" s="256">
        <v>0</v>
      </c>
      <c r="F1421" s="1">
        <v>528631</v>
      </c>
      <c r="G1421" s="256">
        <v>0</v>
      </c>
      <c r="H1421" s="256">
        <v>26.840934000000001</v>
      </c>
      <c r="I1421" s="257">
        <v>1</v>
      </c>
      <c r="J1421" s="258">
        <f t="shared" si="44"/>
        <v>0.2371510025790749</v>
      </c>
      <c r="K1421" s="258">
        <f t="shared" si="45"/>
        <v>0.40857597960611219</v>
      </c>
    </row>
    <row r="1422" spans="1:11">
      <c r="A1422" s="1">
        <v>1421</v>
      </c>
      <c r="B1422">
        <v>57926.858459000003</v>
      </c>
      <c r="C1422" s="255">
        <v>111</v>
      </c>
      <c r="D1422" s="256">
        <v>179.318082</v>
      </c>
      <c r="E1422" s="256">
        <v>0</v>
      </c>
      <c r="F1422" s="1">
        <v>598937</v>
      </c>
      <c r="G1422" s="256">
        <v>0</v>
      </c>
      <c r="H1422" s="256">
        <v>26.809920000000002</v>
      </c>
      <c r="I1422" s="257">
        <v>1</v>
      </c>
      <c r="J1422" s="258">
        <f t="shared" si="44"/>
        <v>0.2051932246376626</v>
      </c>
      <c r="K1422" s="258">
        <f t="shared" si="45"/>
        <v>0.36455705351425616</v>
      </c>
    </row>
    <row r="1423" spans="1:11">
      <c r="A1423" s="1">
        <v>1422</v>
      </c>
      <c r="B1423">
        <v>58559.504334999998</v>
      </c>
      <c r="C1423" s="255">
        <v>108</v>
      </c>
      <c r="D1423" s="256">
        <v>138.073961</v>
      </c>
      <c r="E1423" s="256">
        <v>0</v>
      </c>
      <c r="F1423" s="1">
        <v>983607</v>
      </c>
      <c r="G1423" s="256">
        <v>5.462688</v>
      </c>
      <c r="H1423" s="256">
        <v>16.246452999999999</v>
      </c>
      <c r="I1423" s="257">
        <v>1</v>
      </c>
      <c r="J1423" s="258">
        <f t="shared" si="44"/>
        <v>0.15799768199664807</v>
      </c>
      <c r="K1423" s="258">
        <f t="shared" si="45"/>
        <v>0.294278370595428</v>
      </c>
    </row>
    <row r="1424" spans="1:11">
      <c r="A1424" s="1">
        <v>1423</v>
      </c>
      <c r="B1424">
        <v>59571.933594000002</v>
      </c>
      <c r="C1424" s="255">
        <v>117</v>
      </c>
      <c r="D1424" s="256">
        <v>98.400202999999991</v>
      </c>
      <c r="E1424" s="256">
        <v>0.109995</v>
      </c>
      <c r="F1424" s="1">
        <v>1017366</v>
      </c>
      <c r="G1424" s="256">
        <v>136.66195200000001</v>
      </c>
      <c r="H1424" s="256">
        <v>26.352672999999999</v>
      </c>
      <c r="I1424" s="257">
        <v>1</v>
      </c>
      <c r="J1424" s="258">
        <f t="shared" si="44"/>
        <v>0.11259910173794184</v>
      </c>
      <c r="K1424" s="258">
        <f t="shared" si="45"/>
        <v>0.21995040416296829</v>
      </c>
    </row>
    <row r="1425" spans="1:11">
      <c r="A1425" s="1">
        <v>1424</v>
      </c>
      <c r="B1425">
        <v>59270.824828999997</v>
      </c>
      <c r="C1425" s="255">
        <v>121</v>
      </c>
      <c r="D1425" s="256">
        <v>58.773546000000003</v>
      </c>
      <c r="E1425" s="256">
        <v>26.693920999999989</v>
      </c>
      <c r="F1425" s="1">
        <v>942901</v>
      </c>
      <c r="G1425" s="256">
        <v>168.670152</v>
      </c>
      <c r="H1425" s="256">
        <v>26.671211</v>
      </c>
      <c r="I1425" s="257">
        <v>1</v>
      </c>
      <c r="J1425" s="258">
        <f t="shared" si="44"/>
        <v>6.7254419033603074E-2</v>
      </c>
      <c r="K1425" s="258">
        <f t="shared" si="45"/>
        <v>0.13810227856026652</v>
      </c>
    </row>
    <row r="1426" spans="1:11">
      <c r="A1426" s="1">
        <v>1425</v>
      </c>
      <c r="B1426">
        <v>60339.524720000001</v>
      </c>
      <c r="C1426" s="255">
        <v>124</v>
      </c>
      <c r="D1426" s="256">
        <v>37.994248999999989</v>
      </c>
      <c r="E1426" s="256">
        <v>199.39751200000049</v>
      </c>
      <c r="F1426" s="1">
        <v>905327</v>
      </c>
      <c r="G1426" s="256">
        <v>166.46229600000001</v>
      </c>
      <c r="H1426" s="256">
        <v>34.442140000000002</v>
      </c>
      <c r="I1426" s="257">
        <v>1</v>
      </c>
      <c r="J1426" s="258">
        <f t="shared" si="44"/>
        <v>4.3476722386514732E-2</v>
      </c>
      <c r="K1426" s="258">
        <f t="shared" si="45"/>
        <v>9.1740036726335517E-2</v>
      </c>
    </row>
    <row r="1427" spans="1:11">
      <c r="A1427" s="1">
        <v>1426</v>
      </c>
      <c r="B1427">
        <v>60606.059814</v>
      </c>
      <c r="C1427" s="255">
        <v>117</v>
      </c>
      <c r="D1427" s="256">
        <v>68.681140999999997</v>
      </c>
      <c r="E1427" s="256">
        <v>469.42909899999881</v>
      </c>
      <c r="F1427" s="1">
        <v>861942</v>
      </c>
      <c r="G1427" s="256">
        <v>129.64055999999999</v>
      </c>
      <c r="H1427" s="256">
        <v>214.87912900000001</v>
      </c>
      <c r="I1427" s="257">
        <v>1</v>
      </c>
      <c r="J1427" s="258">
        <f t="shared" si="44"/>
        <v>7.8591654764542801E-2</v>
      </c>
      <c r="K1427" s="258">
        <f t="shared" si="45"/>
        <v>0.15934226654166561</v>
      </c>
    </row>
    <row r="1428" spans="1:11">
      <c r="A1428" s="1">
        <v>1427</v>
      </c>
      <c r="B1428">
        <v>61355.793701000002</v>
      </c>
      <c r="C1428" s="255">
        <v>111</v>
      </c>
      <c r="D1428" s="256">
        <v>58.512827999999999</v>
      </c>
      <c r="E1428" s="256">
        <v>702.18574499999988</v>
      </c>
      <c r="F1428" s="1">
        <v>865813</v>
      </c>
      <c r="G1428" s="256">
        <v>64.766183999999996</v>
      </c>
      <c r="H1428" s="256">
        <v>193.57184599999999</v>
      </c>
      <c r="I1428" s="257">
        <v>1</v>
      </c>
      <c r="J1428" s="258">
        <f t="shared" si="44"/>
        <v>6.6956080090065387E-2</v>
      </c>
      <c r="K1428" s="258">
        <f t="shared" si="45"/>
        <v>0.13753600164919022</v>
      </c>
    </row>
    <row r="1429" spans="1:11">
      <c r="A1429" s="1">
        <v>1428</v>
      </c>
      <c r="B1429">
        <v>61429.868256000002</v>
      </c>
      <c r="C1429" s="255">
        <v>99</v>
      </c>
      <c r="D1429" s="256">
        <v>71.104566000000005</v>
      </c>
      <c r="E1429" s="256">
        <v>884.06589499999939</v>
      </c>
      <c r="F1429" s="1">
        <v>871625</v>
      </c>
      <c r="G1429" s="256">
        <v>7.9222080000000004</v>
      </c>
      <c r="H1429" s="256">
        <v>76.676297000000005</v>
      </c>
      <c r="I1429" s="257">
        <v>1</v>
      </c>
      <c r="J1429" s="258">
        <f t="shared" si="44"/>
        <v>8.1364773821312159E-2</v>
      </c>
      <c r="K1429" s="258">
        <f t="shared" si="45"/>
        <v>0.16445613125269998</v>
      </c>
    </row>
    <row r="1430" spans="1:11">
      <c r="A1430" s="1">
        <v>1429</v>
      </c>
      <c r="B1430">
        <v>58154.147246999994</v>
      </c>
      <c r="C1430" s="255">
        <v>90</v>
      </c>
      <c r="D1430" s="256">
        <v>75.460976999999986</v>
      </c>
      <c r="E1430" s="256">
        <v>896.88614600000028</v>
      </c>
      <c r="F1430" s="1">
        <v>824387</v>
      </c>
      <c r="G1430" s="256">
        <v>0</v>
      </c>
      <c r="H1430" s="256">
        <v>27.904755999999999</v>
      </c>
      <c r="I1430" s="257">
        <v>1</v>
      </c>
      <c r="J1430" s="258">
        <f t="shared" si="44"/>
        <v>8.6349803835948272E-2</v>
      </c>
      <c r="K1430" s="258">
        <f t="shared" si="45"/>
        <v>0.17357009917228086</v>
      </c>
    </row>
    <row r="1431" spans="1:11">
      <c r="A1431" s="1">
        <v>1430</v>
      </c>
      <c r="B1431">
        <v>57048.772582999998</v>
      </c>
      <c r="C1431" s="255">
        <v>82</v>
      </c>
      <c r="D1431" s="256">
        <v>72.468605999999994</v>
      </c>
      <c r="E1431" s="256">
        <v>780.26360200000011</v>
      </c>
      <c r="F1431" s="1">
        <v>871195</v>
      </c>
      <c r="G1431" s="256">
        <v>0</v>
      </c>
      <c r="H1431" s="256">
        <v>33.456003000000003</v>
      </c>
      <c r="I1431" s="257">
        <v>1</v>
      </c>
      <c r="J1431" s="258">
        <f t="shared" si="44"/>
        <v>8.2925641320077584E-2</v>
      </c>
      <c r="K1431" s="258">
        <f t="shared" si="45"/>
        <v>0.16732065828483442</v>
      </c>
    </row>
    <row r="1432" spans="1:11">
      <c r="A1432" s="1">
        <v>1431</v>
      </c>
      <c r="B1432">
        <v>59171.957947000003</v>
      </c>
      <c r="C1432" s="255">
        <v>86</v>
      </c>
      <c r="D1432" s="256">
        <v>76.734071</v>
      </c>
      <c r="E1432" s="256">
        <v>583.57612500000005</v>
      </c>
      <c r="F1432" s="1">
        <v>834528</v>
      </c>
      <c r="G1432" s="256">
        <v>0</v>
      </c>
      <c r="H1432" s="256">
        <v>248.34612000000001</v>
      </c>
      <c r="I1432" s="257">
        <v>1</v>
      </c>
      <c r="J1432" s="258">
        <f t="shared" si="44"/>
        <v>8.780660205848817E-2</v>
      </c>
      <c r="K1432" s="258">
        <f t="shared" si="45"/>
        <v>0.17621457825777057</v>
      </c>
    </row>
    <row r="1433" spans="1:11">
      <c r="A1433" s="1">
        <v>1432</v>
      </c>
      <c r="B1433">
        <v>59084.245147000001</v>
      </c>
      <c r="C1433" s="255">
        <v>87</v>
      </c>
      <c r="D1433" s="256">
        <v>92.016517999999991</v>
      </c>
      <c r="E1433" s="256">
        <v>339.41439500000013</v>
      </c>
      <c r="F1433" s="1">
        <v>840736</v>
      </c>
      <c r="G1433" s="256">
        <v>0</v>
      </c>
      <c r="H1433" s="256">
        <v>241.675678</v>
      </c>
      <c r="I1433" s="257">
        <v>1</v>
      </c>
      <c r="J1433" s="258">
        <f t="shared" si="44"/>
        <v>0.10529426724712303</v>
      </c>
      <c r="K1433" s="258">
        <f t="shared" si="45"/>
        <v>0.20730815371204053</v>
      </c>
    </row>
    <row r="1434" spans="1:11">
      <c r="A1434" s="1">
        <v>1433</v>
      </c>
      <c r="B1434">
        <v>60157.179017000002</v>
      </c>
      <c r="C1434" s="255">
        <v>94</v>
      </c>
      <c r="D1434" s="256">
        <v>125.571714</v>
      </c>
      <c r="E1434" s="256">
        <v>151.91855999999979</v>
      </c>
      <c r="F1434" s="1">
        <v>823186</v>
      </c>
      <c r="G1434" s="256">
        <v>0</v>
      </c>
      <c r="H1434" s="256">
        <v>31.222961000000002</v>
      </c>
      <c r="I1434" s="257">
        <v>1</v>
      </c>
      <c r="J1434" s="258">
        <f t="shared" si="44"/>
        <v>0.14369139258883173</v>
      </c>
      <c r="K1434" s="258">
        <f t="shared" si="45"/>
        <v>0.27161280146779548</v>
      </c>
    </row>
    <row r="1435" spans="1:11">
      <c r="A1435" s="1">
        <v>1434</v>
      </c>
      <c r="B1435">
        <v>60332.200133999999</v>
      </c>
      <c r="C1435" s="255">
        <v>118</v>
      </c>
      <c r="D1435" s="256">
        <v>106.90007799999999</v>
      </c>
      <c r="E1435" s="256">
        <v>46.416465000000017</v>
      </c>
      <c r="F1435" s="1">
        <v>852918</v>
      </c>
      <c r="G1435" s="256">
        <v>0</v>
      </c>
      <c r="H1435" s="256">
        <v>24.955548</v>
      </c>
      <c r="I1435" s="257">
        <v>1</v>
      </c>
      <c r="J1435" s="258">
        <f t="shared" si="44"/>
        <v>0.12232548705733787</v>
      </c>
      <c r="K1435" s="258">
        <f t="shared" si="45"/>
        <v>0.23647873358233165</v>
      </c>
    </row>
    <row r="1436" spans="1:11">
      <c r="A1436" s="1">
        <v>1435</v>
      </c>
      <c r="B1436">
        <v>60013.465667999997</v>
      </c>
      <c r="C1436" s="255">
        <v>132</v>
      </c>
      <c r="D1436" s="256">
        <v>91.543348999999978</v>
      </c>
      <c r="E1436" s="256">
        <v>1.4724700000000011</v>
      </c>
      <c r="F1436" s="1">
        <v>856517</v>
      </c>
      <c r="G1436" s="256">
        <v>89.921328000000003</v>
      </c>
      <c r="H1436" s="256">
        <v>36.973286000000002</v>
      </c>
      <c r="I1436" s="257">
        <v>1</v>
      </c>
      <c r="J1436" s="258">
        <f t="shared" si="44"/>
        <v>0.10475282116524613</v>
      </c>
      <c r="K1436" s="258">
        <f t="shared" si="45"/>
        <v>0.20636312337420115</v>
      </c>
    </row>
    <row r="1437" spans="1:11">
      <c r="A1437" s="1">
        <v>1436</v>
      </c>
      <c r="B1437">
        <v>61050.609557000003</v>
      </c>
      <c r="C1437" s="255">
        <v>151</v>
      </c>
      <c r="D1437" s="256">
        <v>149.214887</v>
      </c>
      <c r="E1437" s="256">
        <v>0</v>
      </c>
      <c r="F1437" s="1">
        <v>822479</v>
      </c>
      <c r="G1437" s="256">
        <v>138.31322399999999</v>
      </c>
      <c r="H1437" s="256">
        <v>36.818998999999998</v>
      </c>
      <c r="I1437" s="257">
        <v>1</v>
      </c>
      <c r="J1437" s="258">
        <f t="shared" si="44"/>
        <v>0.17074621525047562</v>
      </c>
      <c r="K1437" s="258">
        <f t="shared" si="45"/>
        <v>0.31392341363233123</v>
      </c>
    </row>
    <row r="1438" spans="1:11">
      <c r="A1438" s="1">
        <v>1437</v>
      </c>
      <c r="B1438">
        <v>60811.447693000002</v>
      </c>
      <c r="C1438" s="255">
        <v>152</v>
      </c>
      <c r="D1438" s="256">
        <v>190.19718900000001</v>
      </c>
      <c r="E1438" s="256">
        <v>0</v>
      </c>
      <c r="F1438" s="1">
        <v>859173</v>
      </c>
      <c r="G1438" s="256">
        <v>136.27790400000001</v>
      </c>
      <c r="H1438" s="256">
        <v>36.710621000000003</v>
      </c>
      <c r="I1438" s="257">
        <v>1</v>
      </c>
      <c r="J1438" s="258">
        <f t="shared" si="44"/>
        <v>0.21764215907645593</v>
      </c>
      <c r="K1438" s="258">
        <f t="shared" si="45"/>
        <v>0.38202727991493424</v>
      </c>
    </row>
    <row r="1439" spans="1:11">
      <c r="A1439" s="1">
        <v>1438</v>
      </c>
      <c r="B1439">
        <v>59422.790924999987</v>
      </c>
      <c r="C1439" s="255">
        <v>155</v>
      </c>
      <c r="D1439" s="256">
        <v>237.425691</v>
      </c>
      <c r="E1439" s="256">
        <v>0</v>
      </c>
      <c r="F1439" s="1">
        <v>879645</v>
      </c>
      <c r="G1439" s="256">
        <v>101.896536</v>
      </c>
      <c r="H1439" s="256">
        <v>36.683152999999997</v>
      </c>
      <c r="I1439" s="257">
        <v>1</v>
      </c>
      <c r="J1439" s="258">
        <f t="shared" si="44"/>
        <v>0.271685613657831</v>
      </c>
      <c r="K1439" s="258">
        <f t="shared" si="45"/>
        <v>0.45324213622975379</v>
      </c>
    </row>
    <row r="1440" spans="1:11">
      <c r="A1440" s="1">
        <v>1439</v>
      </c>
      <c r="B1440">
        <v>60016.260742999999</v>
      </c>
      <c r="C1440" s="255">
        <v>149</v>
      </c>
      <c r="D1440" s="256">
        <v>255.76321999999999</v>
      </c>
      <c r="E1440" s="256">
        <v>0</v>
      </c>
      <c r="F1440" s="1">
        <v>918110</v>
      </c>
      <c r="G1440" s="256">
        <v>40.984608000000001</v>
      </c>
      <c r="H1440" s="256">
        <v>79.686395000000005</v>
      </c>
      <c r="I1440" s="257">
        <v>1</v>
      </c>
      <c r="J1440" s="258">
        <f t="shared" si="44"/>
        <v>0.2926692013999565</v>
      </c>
      <c r="K1440" s="258">
        <f t="shared" si="45"/>
        <v>0.47902537005145313</v>
      </c>
    </row>
    <row r="1441" spans="1:11">
      <c r="A1441" s="1">
        <v>1440</v>
      </c>
      <c r="B1441">
        <v>60736.943693999987</v>
      </c>
      <c r="C1441" s="255">
        <v>132</v>
      </c>
      <c r="D1441" s="256">
        <v>272.60805599999992</v>
      </c>
      <c r="E1441" s="256">
        <v>0</v>
      </c>
      <c r="F1441" s="1">
        <v>351921</v>
      </c>
      <c r="G1441" s="256">
        <v>0</v>
      </c>
      <c r="H1441" s="256">
        <v>184.78644700000001</v>
      </c>
      <c r="I1441" s="257">
        <v>1</v>
      </c>
      <c r="J1441" s="258">
        <f t="shared" si="44"/>
        <v>0.31194470434300364</v>
      </c>
      <c r="K1441" s="258">
        <f t="shared" si="45"/>
        <v>0.50186609942347837</v>
      </c>
    </row>
    <row r="1442" spans="1:11">
      <c r="A1442" s="1">
        <v>1441</v>
      </c>
      <c r="B1442">
        <v>58307.383757000003</v>
      </c>
      <c r="C1442" s="255">
        <v>122</v>
      </c>
      <c r="D1442" s="256">
        <v>329.48356899999999</v>
      </c>
      <c r="E1442" s="256">
        <v>0</v>
      </c>
      <c r="F1442" s="1">
        <v>859743</v>
      </c>
      <c r="G1442" s="256">
        <v>0</v>
      </c>
      <c r="H1442" s="256">
        <v>29.010546000000001</v>
      </c>
      <c r="I1442" s="257">
        <v>1</v>
      </c>
      <c r="J1442" s="258">
        <f t="shared" si="44"/>
        <v>0.3770272090476397</v>
      </c>
      <c r="K1442" s="258">
        <f t="shared" si="45"/>
        <v>0.57354320527454483</v>
      </c>
    </row>
    <row r="1443" spans="1:11">
      <c r="A1443" s="1">
        <v>1442</v>
      </c>
      <c r="B1443">
        <v>55024.484100000001</v>
      </c>
      <c r="C1443" s="255">
        <v>116</v>
      </c>
      <c r="D1443" s="256">
        <v>364.91807599999999</v>
      </c>
      <c r="E1443" s="256">
        <v>0</v>
      </c>
      <c r="F1443" s="1">
        <v>771118</v>
      </c>
      <c r="G1443" s="256">
        <v>0</v>
      </c>
      <c r="H1443" s="256">
        <v>29.436682999999999</v>
      </c>
      <c r="I1443" s="257">
        <v>1</v>
      </c>
      <c r="J1443" s="258">
        <f t="shared" si="44"/>
        <v>0.41757482518138705</v>
      </c>
      <c r="K1443" s="258">
        <f t="shared" si="45"/>
        <v>0.61438225637125088</v>
      </c>
    </row>
    <row r="1444" spans="1:11">
      <c r="A1444" s="1">
        <v>1443</v>
      </c>
      <c r="B1444">
        <v>54134.987761999997</v>
      </c>
      <c r="C1444" s="255">
        <v>111</v>
      </c>
      <c r="D1444" s="256">
        <v>382.82448099999988</v>
      </c>
      <c r="E1444" s="256">
        <v>0</v>
      </c>
      <c r="F1444" s="1">
        <v>672165</v>
      </c>
      <c r="G1444" s="256">
        <v>0</v>
      </c>
      <c r="H1444" s="256">
        <v>29.698509000000001</v>
      </c>
      <c r="I1444" s="257">
        <v>1</v>
      </c>
      <c r="J1444" s="258">
        <f t="shared" si="44"/>
        <v>0.43806507882807694</v>
      </c>
      <c r="K1444" s="258">
        <f t="shared" si="45"/>
        <v>0.63401705779442874</v>
      </c>
    </row>
    <row r="1445" spans="1:11">
      <c r="A1445" s="1">
        <v>1444</v>
      </c>
      <c r="B1445">
        <v>54067.697113000002</v>
      </c>
      <c r="C1445" s="255">
        <v>112</v>
      </c>
      <c r="D1445" s="256">
        <v>381.12568399999992</v>
      </c>
      <c r="E1445" s="256">
        <v>0</v>
      </c>
      <c r="F1445" s="1">
        <v>561705</v>
      </c>
      <c r="G1445" s="256">
        <v>0</v>
      </c>
      <c r="H1445" s="256">
        <v>29.735973000000001</v>
      </c>
      <c r="I1445" s="257">
        <v>1</v>
      </c>
      <c r="J1445" s="258">
        <f t="shared" si="44"/>
        <v>0.43612114974659827</v>
      </c>
      <c r="K1445" s="258">
        <f t="shared" si="45"/>
        <v>0.63218182948528978</v>
      </c>
    </row>
    <row r="1446" spans="1:11">
      <c r="A1446" s="1">
        <v>1445</v>
      </c>
      <c r="B1446">
        <v>54195.319793000002</v>
      </c>
      <c r="C1446" s="255">
        <v>110</v>
      </c>
      <c r="D1446" s="256">
        <v>387.018598</v>
      </c>
      <c r="E1446" s="256">
        <v>0</v>
      </c>
      <c r="F1446" s="1">
        <v>609510</v>
      </c>
      <c r="G1446" s="256">
        <v>0</v>
      </c>
      <c r="H1446" s="256">
        <v>29.806372</v>
      </c>
      <c r="I1446" s="257">
        <v>1</v>
      </c>
      <c r="J1446" s="258">
        <f t="shared" si="44"/>
        <v>0.44286439623175999</v>
      </c>
      <c r="K1446" s="258">
        <f t="shared" si="45"/>
        <v>0.63852377807033722</v>
      </c>
    </row>
    <row r="1447" spans="1:11">
      <c r="A1447" s="1">
        <v>1446</v>
      </c>
      <c r="B1447">
        <v>55171.103760999998</v>
      </c>
      <c r="C1447" s="255">
        <v>115</v>
      </c>
      <c r="D1447" s="256">
        <v>416.12656299999998</v>
      </c>
      <c r="E1447" s="256">
        <v>0</v>
      </c>
      <c r="F1447" s="1">
        <v>953194</v>
      </c>
      <c r="G1447" s="256">
        <v>0</v>
      </c>
      <c r="H1447" s="256">
        <v>29.858951999999999</v>
      </c>
      <c r="I1447" s="257">
        <v>1</v>
      </c>
      <c r="J1447" s="258">
        <f t="shared" si="44"/>
        <v>0.47617256646408612</v>
      </c>
      <c r="K1447" s="258">
        <f t="shared" si="45"/>
        <v>0.66888041863343517</v>
      </c>
    </row>
    <row r="1448" spans="1:11">
      <c r="A1448" s="1">
        <v>1447</v>
      </c>
      <c r="B1448">
        <v>57455.484832999988</v>
      </c>
      <c r="C1448" s="255">
        <v>134</v>
      </c>
      <c r="D1448" s="256">
        <v>429.91549500000002</v>
      </c>
      <c r="E1448" s="256">
        <v>7.2427999999999992E-2</v>
      </c>
      <c r="F1448" s="1">
        <v>708131</v>
      </c>
      <c r="G1448" s="256">
        <v>91.364784</v>
      </c>
      <c r="H1448" s="256">
        <v>29.463498999999999</v>
      </c>
      <c r="I1448" s="257">
        <v>1</v>
      </c>
      <c r="J1448" s="258">
        <f t="shared" si="44"/>
        <v>0.49195120624113586</v>
      </c>
      <c r="K1448" s="258">
        <f t="shared" si="45"/>
        <v>0.68272207626718595</v>
      </c>
    </row>
    <row r="1449" spans="1:11">
      <c r="A1449" s="1">
        <v>1448</v>
      </c>
      <c r="B1449">
        <v>61229.063233000001</v>
      </c>
      <c r="C1449" s="255">
        <v>159</v>
      </c>
      <c r="D1449" s="256">
        <v>449.63299599999999</v>
      </c>
      <c r="E1449" s="256">
        <v>18.23120999999999</v>
      </c>
      <c r="F1449" s="1">
        <v>536524</v>
      </c>
      <c r="G1449" s="256">
        <v>141.54151200000001</v>
      </c>
      <c r="H1449" s="256">
        <v>29.643581000000001</v>
      </c>
      <c r="I1449" s="257">
        <v>1</v>
      </c>
      <c r="J1449" s="258">
        <f t="shared" si="44"/>
        <v>0.51451389242905932</v>
      </c>
      <c r="K1449" s="258">
        <f t="shared" si="45"/>
        <v>0.70194553562993678</v>
      </c>
    </row>
    <row r="1450" spans="1:11">
      <c r="A1450" s="1">
        <v>1449</v>
      </c>
      <c r="B1450">
        <v>64284.284728999999</v>
      </c>
      <c r="C1450" s="255">
        <v>148</v>
      </c>
      <c r="D1450" s="256">
        <v>476.80200100000002</v>
      </c>
      <c r="E1450" s="256">
        <v>155.86330100000001</v>
      </c>
      <c r="F1450" s="1">
        <v>489886</v>
      </c>
      <c r="G1450" s="256">
        <v>156.151296</v>
      </c>
      <c r="H1450" s="256">
        <v>29.538857</v>
      </c>
      <c r="I1450" s="257">
        <v>1</v>
      </c>
      <c r="J1450" s="258">
        <f t="shared" si="44"/>
        <v>0.54560331567053022</v>
      </c>
      <c r="K1450" s="258">
        <f t="shared" si="45"/>
        <v>0.72739173046248629</v>
      </c>
    </row>
    <row r="1451" spans="1:11">
      <c r="A1451" s="1">
        <v>1450</v>
      </c>
      <c r="B1451">
        <v>68880.813414000004</v>
      </c>
      <c r="C1451" s="255">
        <v>132</v>
      </c>
      <c r="D1451" s="256">
        <v>529.40767700000004</v>
      </c>
      <c r="E1451" s="256">
        <v>397.19587699999892</v>
      </c>
      <c r="F1451" s="1">
        <v>606039</v>
      </c>
      <c r="G1451" s="256">
        <v>142.492728</v>
      </c>
      <c r="H1451" s="256">
        <v>36.790821999999999</v>
      </c>
      <c r="I1451" s="257">
        <v>1</v>
      </c>
      <c r="J1451" s="258">
        <f t="shared" si="44"/>
        <v>0.60579985676828796</v>
      </c>
      <c r="K1451" s="258">
        <f t="shared" si="45"/>
        <v>0.77350313168309826</v>
      </c>
    </row>
    <row r="1452" spans="1:11">
      <c r="A1452" s="1">
        <v>1451</v>
      </c>
      <c r="B1452">
        <v>69059.969633999994</v>
      </c>
      <c r="C1452" s="255">
        <v>120</v>
      </c>
      <c r="D1452" s="256">
        <v>534.87161300000002</v>
      </c>
      <c r="E1452" s="256">
        <v>604.28545200000053</v>
      </c>
      <c r="F1452" s="1">
        <v>704792</v>
      </c>
      <c r="G1452" s="256">
        <v>100.572192</v>
      </c>
      <c r="H1452" s="256">
        <v>37.901299000000002</v>
      </c>
      <c r="I1452" s="257">
        <v>1</v>
      </c>
      <c r="J1452" s="258">
        <f t="shared" si="44"/>
        <v>0.61205222482034982</v>
      </c>
      <c r="K1452" s="258">
        <f t="shared" si="45"/>
        <v>0.77807001755474481</v>
      </c>
    </row>
    <row r="1453" spans="1:11">
      <c r="A1453" s="1">
        <v>1452</v>
      </c>
      <c r="B1453">
        <v>69079.152191999994</v>
      </c>
      <c r="C1453" s="255">
        <v>102</v>
      </c>
      <c r="D1453" s="256">
        <v>529.39824599999997</v>
      </c>
      <c r="E1453" s="256">
        <v>744.92640899999833</v>
      </c>
      <c r="F1453" s="1">
        <v>769167</v>
      </c>
      <c r="G1453" s="256">
        <v>28.639968</v>
      </c>
      <c r="H1453" s="256">
        <v>37.696817000000003</v>
      </c>
      <c r="I1453" s="257">
        <v>1</v>
      </c>
      <c r="J1453" s="258">
        <f t="shared" si="44"/>
        <v>0.60578906489900197</v>
      </c>
      <c r="K1453" s="258">
        <f t="shared" si="45"/>
        <v>0.77349521436121726</v>
      </c>
    </row>
    <row r="1454" spans="1:11">
      <c r="A1454" s="1">
        <v>1453</v>
      </c>
      <c r="B1454">
        <v>64942.519805999997</v>
      </c>
      <c r="C1454" s="255">
        <v>92</v>
      </c>
      <c r="D1454" s="256">
        <v>526.83535100000006</v>
      </c>
      <c r="E1454" s="256">
        <v>869.17138000000125</v>
      </c>
      <c r="F1454" s="1">
        <v>772648</v>
      </c>
      <c r="G1454" s="256">
        <v>0</v>
      </c>
      <c r="H1454" s="256">
        <v>29.4206</v>
      </c>
      <c r="I1454" s="257">
        <v>1</v>
      </c>
      <c r="J1454" s="258">
        <f t="shared" si="44"/>
        <v>0.60285635067636312</v>
      </c>
      <c r="K1454" s="258">
        <f t="shared" si="45"/>
        <v>0.77133920804951717</v>
      </c>
    </row>
    <row r="1455" spans="1:11">
      <c r="A1455" s="1">
        <v>1454</v>
      </c>
      <c r="B1455">
        <v>63173.090485000001</v>
      </c>
      <c r="C1455" s="255">
        <v>84</v>
      </c>
      <c r="D1455" s="256">
        <v>500.58798400000012</v>
      </c>
      <c r="E1455" s="256">
        <v>940.7493590000006</v>
      </c>
      <c r="F1455" s="1">
        <v>790949</v>
      </c>
      <c r="G1455" s="256">
        <v>0</v>
      </c>
      <c r="H1455" s="256">
        <v>33.979982999999997</v>
      </c>
      <c r="I1455" s="257">
        <v>1</v>
      </c>
      <c r="J1455" s="258">
        <f t="shared" si="44"/>
        <v>0.57282155545153934</v>
      </c>
      <c r="K1455" s="258">
        <f t="shared" si="45"/>
        <v>0.7487355939793251</v>
      </c>
    </row>
    <row r="1456" spans="1:11">
      <c r="A1456" s="1">
        <v>1455</v>
      </c>
      <c r="B1456">
        <v>65636.359955000007</v>
      </c>
      <c r="C1456" s="255">
        <v>89</v>
      </c>
      <c r="D1456" s="256">
        <v>491.97919600000012</v>
      </c>
      <c r="E1456" s="256">
        <v>907.38932700000032</v>
      </c>
      <c r="F1456" s="1">
        <v>833543</v>
      </c>
      <c r="G1456" s="256">
        <v>0</v>
      </c>
      <c r="H1456" s="256">
        <v>173.00665499999999</v>
      </c>
      <c r="I1456" s="257">
        <v>1</v>
      </c>
      <c r="J1456" s="258">
        <f t="shared" si="44"/>
        <v>0.56297054126356683</v>
      </c>
      <c r="K1456" s="258">
        <f t="shared" si="45"/>
        <v>0.7411078113847076</v>
      </c>
    </row>
    <row r="1457" spans="1:11">
      <c r="A1457" s="1">
        <v>1456</v>
      </c>
      <c r="B1457">
        <v>64670.726500999997</v>
      </c>
      <c r="C1457" s="255">
        <v>90</v>
      </c>
      <c r="D1457" s="256">
        <v>488.38940699999989</v>
      </c>
      <c r="E1457" s="256">
        <v>774.82720299999971</v>
      </c>
      <c r="F1457" s="1">
        <v>830770</v>
      </c>
      <c r="G1457" s="256">
        <v>0</v>
      </c>
      <c r="H1457" s="256">
        <v>194.157083</v>
      </c>
      <c r="I1457" s="257">
        <v>1</v>
      </c>
      <c r="J1457" s="258">
        <f t="shared" si="44"/>
        <v>0.55886275485149228</v>
      </c>
      <c r="K1457" s="258">
        <f t="shared" si="45"/>
        <v>0.73789485077576089</v>
      </c>
    </row>
    <row r="1458" spans="1:11">
      <c r="A1458" s="1">
        <v>1457</v>
      </c>
      <c r="B1458">
        <v>64654.743470000001</v>
      </c>
      <c r="C1458" s="255">
        <v>89</v>
      </c>
      <c r="D1458" s="256">
        <v>503.90622200000001</v>
      </c>
      <c r="E1458" s="256">
        <v>514.18698800000004</v>
      </c>
      <c r="F1458" s="1">
        <v>821707</v>
      </c>
      <c r="G1458" s="256">
        <v>0</v>
      </c>
      <c r="H1458" s="256">
        <v>199.91083399999999</v>
      </c>
      <c r="I1458" s="257">
        <v>1</v>
      </c>
      <c r="J1458" s="258">
        <f t="shared" si="44"/>
        <v>0.5766186067457596</v>
      </c>
      <c r="K1458" s="258">
        <f t="shared" si="45"/>
        <v>0.75164693677585304</v>
      </c>
    </row>
    <row r="1459" spans="1:11">
      <c r="A1459" s="1">
        <v>1458</v>
      </c>
      <c r="B1459">
        <v>65060.489563000003</v>
      </c>
      <c r="C1459" s="255">
        <v>102</v>
      </c>
      <c r="D1459" s="256">
        <v>576.83009600000003</v>
      </c>
      <c r="E1459" s="256">
        <v>180.23790700000009</v>
      </c>
      <c r="F1459" s="1">
        <v>805816</v>
      </c>
      <c r="G1459" s="256">
        <v>0</v>
      </c>
      <c r="H1459" s="256">
        <v>366.62323199999997</v>
      </c>
      <c r="I1459" s="257">
        <v>1</v>
      </c>
      <c r="J1459" s="258">
        <f t="shared" si="44"/>
        <v>0.66006521007899521</v>
      </c>
      <c r="K1459" s="258">
        <f t="shared" si="45"/>
        <v>0.81185251235847533</v>
      </c>
    </row>
    <row r="1460" spans="1:11">
      <c r="A1460" s="1">
        <v>1459</v>
      </c>
      <c r="B1460">
        <v>65696.978942999995</v>
      </c>
      <c r="C1460" s="255">
        <v>135</v>
      </c>
      <c r="D1460" s="256">
        <v>611.07015200000001</v>
      </c>
      <c r="E1460" s="256">
        <v>6.6570810000000016</v>
      </c>
      <c r="F1460" s="1">
        <v>767173</v>
      </c>
      <c r="G1460" s="256">
        <v>0</v>
      </c>
      <c r="H1460" s="256">
        <v>425.90706799999998</v>
      </c>
      <c r="I1460" s="257">
        <v>1</v>
      </c>
      <c r="J1460" s="258">
        <f t="shared" si="44"/>
        <v>0.69924601897485505</v>
      </c>
      <c r="K1460" s="258">
        <f t="shared" si="45"/>
        <v>0.83783648026277358</v>
      </c>
    </row>
    <row r="1461" spans="1:11">
      <c r="A1461" s="1">
        <v>1460</v>
      </c>
      <c r="B1461">
        <v>67359.291320999997</v>
      </c>
      <c r="C1461" s="255">
        <v>161</v>
      </c>
      <c r="D1461" s="256">
        <v>608.83879200000013</v>
      </c>
      <c r="E1461" s="256">
        <v>0</v>
      </c>
      <c r="F1461" s="1">
        <v>758674</v>
      </c>
      <c r="G1461" s="256">
        <v>72.159527999999995</v>
      </c>
      <c r="H1461" s="256">
        <v>139.99757</v>
      </c>
      <c r="I1461" s="257">
        <v>1</v>
      </c>
      <c r="J1461" s="258">
        <f t="shared" si="44"/>
        <v>0.69669267940853363</v>
      </c>
      <c r="K1461" s="258">
        <f t="shared" si="45"/>
        <v>0.8361840961583813</v>
      </c>
    </row>
    <row r="1462" spans="1:11">
      <c r="A1462" s="1">
        <v>1461</v>
      </c>
      <c r="B1462">
        <v>65608.077881000005</v>
      </c>
      <c r="C1462" s="255">
        <v>171</v>
      </c>
      <c r="D1462" s="256">
        <v>588.24796600000002</v>
      </c>
      <c r="E1462" s="256">
        <v>0</v>
      </c>
      <c r="F1462" s="1">
        <v>839483</v>
      </c>
      <c r="G1462" s="256">
        <v>123.967704</v>
      </c>
      <c r="H1462" s="256">
        <v>41.454020999999997</v>
      </c>
      <c r="I1462" s="257">
        <v>1</v>
      </c>
      <c r="J1462" s="258">
        <f t="shared" si="44"/>
        <v>0.67313064964684433</v>
      </c>
      <c r="K1462" s="258">
        <f t="shared" si="45"/>
        <v>0.8206689978464119</v>
      </c>
    </row>
    <row r="1463" spans="1:11">
      <c r="A1463" s="1">
        <v>1462</v>
      </c>
      <c r="B1463">
        <v>63274.205535000001</v>
      </c>
      <c r="C1463" s="255">
        <v>173</v>
      </c>
      <c r="D1463" s="256">
        <v>536.03864299999998</v>
      </c>
      <c r="E1463" s="256">
        <v>0</v>
      </c>
      <c r="F1463" s="1">
        <v>941971</v>
      </c>
      <c r="G1463" s="256">
        <v>108.32556</v>
      </c>
      <c r="H1463" s="256">
        <v>39.520767999999997</v>
      </c>
      <c r="I1463" s="257">
        <v>1</v>
      </c>
      <c r="J1463" s="258">
        <f t="shared" si="44"/>
        <v>0.61338765427775888</v>
      </c>
      <c r="K1463" s="258">
        <f t="shared" si="45"/>
        <v>0.77904027849162394</v>
      </c>
    </row>
    <row r="1464" spans="1:11">
      <c r="A1464" s="1">
        <v>1463</v>
      </c>
      <c r="B1464">
        <v>62466.665985</v>
      </c>
      <c r="C1464" s="255">
        <v>177</v>
      </c>
      <c r="D1464" s="256">
        <v>515.17834899999991</v>
      </c>
      <c r="E1464" s="256">
        <v>0</v>
      </c>
      <c r="F1464" s="1">
        <v>951206</v>
      </c>
      <c r="G1464" s="256">
        <v>4.7525519999999997</v>
      </c>
      <c r="H1464" s="256">
        <v>43.595351999999998</v>
      </c>
      <c r="I1464" s="257">
        <v>1</v>
      </c>
      <c r="J1464" s="258">
        <f t="shared" si="44"/>
        <v>0.58951727296981193</v>
      </c>
      <c r="K1464" s="258">
        <f t="shared" si="45"/>
        <v>0.76141953486733183</v>
      </c>
    </row>
    <row r="1465" spans="1:11">
      <c r="A1465" s="1">
        <v>1464</v>
      </c>
      <c r="B1465">
        <v>62694.106384999999</v>
      </c>
      <c r="C1465" s="255">
        <v>169</v>
      </c>
      <c r="D1465" s="256">
        <v>520.40524899999991</v>
      </c>
      <c r="E1465" s="256">
        <v>0</v>
      </c>
      <c r="F1465" s="1">
        <v>1010224</v>
      </c>
      <c r="G1465" s="256">
        <v>0</v>
      </c>
      <c r="H1465" s="256">
        <v>170.821201</v>
      </c>
      <c r="I1465" s="257">
        <v>1</v>
      </c>
      <c r="J1465" s="258">
        <f t="shared" si="44"/>
        <v>0.59549840133063503</v>
      </c>
      <c r="K1465" s="258">
        <f t="shared" si="45"/>
        <v>0.76589058197978288</v>
      </c>
    </row>
    <row r="1466" spans="1:11">
      <c r="A1466" s="1">
        <v>1465</v>
      </c>
      <c r="B1466">
        <v>62299.425629999998</v>
      </c>
      <c r="C1466" s="255">
        <v>146</v>
      </c>
      <c r="D1466" s="256">
        <v>483.93469399999998</v>
      </c>
      <c r="E1466" s="256">
        <v>0</v>
      </c>
      <c r="F1466" s="1">
        <v>1034201</v>
      </c>
      <c r="G1466" s="256">
        <v>0</v>
      </c>
      <c r="H1466" s="256">
        <v>42.677380999999997</v>
      </c>
      <c r="I1466" s="257">
        <v>1</v>
      </c>
      <c r="J1466" s="258">
        <f t="shared" si="44"/>
        <v>0.55376523810856115</v>
      </c>
      <c r="K1466" s="258">
        <f t="shared" si="45"/>
        <v>0.73388100718152449</v>
      </c>
    </row>
    <row r="1467" spans="1:11">
      <c r="A1467" s="1">
        <v>1466</v>
      </c>
      <c r="B1467">
        <v>58618.064635000002</v>
      </c>
      <c r="C1467" s="255">
        <v>137</v>
      </c>
      <c r="D1467" s="256">
        <v>416.40024199999999</v>
      </c>
      <c r="E1467" s="256">
        <v>0</v>
      </c>
      <c r="F1467" s="1">
        <v>847314</v>
      </c>
      <c r="G1467" s="256">
        <v>0</v>
      </c>
      <c r="H1467" s="256">
        <v>29.491147999999999</v>
      </c>
      <c r="I1467" s="257">
        <v>1</v>
      </c>
      <c r="J1467" s="258">
        <f t="shared" si="44"/>
        <v>0.47648573664692145</v>
      </c>
      <c r="K1467" s="258">
        <f t="shared" si="45"/>
        <v>0.66915842585473839</v>
      </c>
    </row>
    <row r="1468" spans="1:11">
      <c r="A1468" s="1">
        <v>1467</v>
      </c>
      <c r="B1468">
        <v>57968.579344999998</v>
      </c>
      <c r="C1468" s="255">
        <v>133</v>
      </c>
      <c r="D1468" s="256">
        <v>392.12781899999999</v>
      </c>
      <c r="E1468" s="256">
        <v>0</v>
      </c>
      <c r="F1468" s="1">
        <v>671297</v>
      </c>
      <c r="G1468" s="256">
        <v>0</v>
      </c>
      <c r="H1468" s="256">
        <v>29.601834</v>
      </c>
      <c r="I1468" s="257">
        <v>1</v>
      </c>
      <c r="J1468" s="258">
        <f t="shared" si="44"/>
        <v>0.44871086481252737</v>
      </c>
      <c r="K1468" s="258">
        <f t="shared" si="45"/>
        <v>0.64396767537919264</v>
      </c>
    </row>
    <row r="1469" spans="1:11">
      <c r="A1469" s="1">
        <v>1468</v>
      </c>
      <c r="B1469">
        <v>57708.752839000001</v>
      </c>
      <c r="C1469" s="255">
        <v>130</v>
      </c>
      <c r="D1469" s="256">
        <v>334.99323900000002</v>
      </c>
      <c r="E1469" s="256">
        <v>0</v>
      </c>
      <c r="F1469" s="1">
        <v>531133</v>
      </c>
      <c r="G1469" s="256">
        <v>0</v>
      </c>
      <c r="H1469" s="256">
        <v>29.571223</v>
      </c>
      <c r="I1469" s="257">
        <v>1</v>
      </c>
      <c r="J1469" s="258">
        <f t="shared" si="44"/>
        <v>0.3833319103994498</v>
      </c>
      <c r="K1469" s="258">
        <f t="shared" si="45"/>
        <v>0.580074195773153</v>
      </c>
    </row>
    <row r="1470" spans="1:11">
      <c r="A1470" s="1">
        <v>1469</v>
      </c>
      <c r="B1470">
        <v>58814.098387999999</v>
      </c>
      <c r="C1470" s="255">
        <v>127</v>
      </c>
      <c r="D1470" s="256">
        <v>279.7463600000001</v>
      </c>
      <c r="E1470" s="256">
        <v>0</v>
      </c>
      <c r="F1470" s="1">
        <v>608625</v>
      </c>
      <c r="G1470" s="256">
        <v>0</v>
      </c>
      <c r="H1470" s="256">
        <v>29.563282000000001</v>
      </c>
      <c r="I1470" s="257">
        <v>1</v>
      </c>
      <c r="J1470" s="258">
        <f t="shared" si="44"/>
        <v>0.32011304743404767</v>
      </c>
      <c r="K1470" s="258">
        <f t="shared" si="45"/>
        <v>0.51131191063789949</v>
      </c>
    </row>
    <row r="1471" spans="1:11">
      <c r="A1471" s="1">
        <v>1470</v>
      </c>
      <c r="B1471">
        <v>59177.367063999998</v>
      </c>
      <c r="C1471" s="255">
        <v>132</v>
      </c>
      <c r="D1471" s="256">
        <v>251.70580799999999</v>
      </c>
      <c r="E1471" s="256">
        <v>0</v>
      </c>
      <c r="F1471" s="1">
        <v>1000792</v>
      </c>
      <c r="G1471" s="256">
        <v>0</v>
      </c>
      <c r="H1471" s="256">
        <v>29.562546999999999</v>
      </c>
      <c r="I1471" s="257">
        <v>1</v>
      </c>
      <c r="J1471" s="258">
        <f t="shared" si="44"/>
        <v>0.28802631517968369</v>
      </c>
      <c r="K1471" s="258">
        <f t="shared" si="45"/>
        <v>0.47340477223418687</v>
      </c>
    </row>
    <row r="1472" spans="1:11">
      <c r="A1472" s="1">
        <v>1471</v>
      </c>
      <c r="B1472">
        <v>61034.303345</v>
      </c>
      <c r="C1472" s="255">
        <v>145</v>
      </c>
      <c r="D1472" s="256">
        <v>252.64083500000001</v>
      </c>
      <c r="E1472" s="256">
        <v>0.45245999999999997</v>
      </c>
      <c r="F1472" s="1">
        <v>941042</v>
      </c>
      <c r="G1472" s="256">
        <v>0</v>
      </c>
      <c r="H1472" s="256">
        <v>29.654579999999999</v>
      </c>
      <c r="I1472" s="257">
        <v>1</v>
      </c>
      <c r="J1472" s="258">
        <f t="shared" si="44"/>
        <v>0.2890962641949385</v>
      </c>
      <c r="K1472" s="258">
        <f t="shared" si="45"/>
        <v>0.47470421353890452</v>
      </c>
    </row>
    <row r="1473" spans="1:11">
      <c r="A1473" s="1">
        <v>1472</v>
      </c>
      <c r="B1473">
        <v>62283.998229999997</v>
      </c>
      <c r="C1473" s="255">
        <v>179</v>
      </c>
      <c r="D1473" s="256">
        <v>290.57472999999999</v>
      </c>
      <c r="E1473" s="256">
        <v>73.886815999999968</v>
      </c>
      <c r="F1473" s="1">
        <v>909444</v>
      </c>
      <c r="G1473" s="256">
        <v>34.625976000000001</v>
      </c>
      <c r="H1473" s="256">
        <v>30.657868000000001</v>
      </c>
      <c r="I1473" s="257">
        <v>1</v>
      </c>
      <c r="J1473" s="258">
        <f t="shared" si="44"/>
        <v>0.33250392365293174</v>
      </c>
      <c r="K1473" s="258">
        <f t="shared" si="45"/>
        <v>0.5253846176071727</v>
      </c>
    </row>
    <row r="1474" spans="1:11">
      <c r="A1474" s="1">
        <v>1473</v>
      </c>
      <c r="B1474">
        <v>64336.606627999987</v>
      </c>
      <c r="C1474" s="255">
        <v>144</v>
      </c>
      <c r="D1474" s="256">
        <v>297.64047399999998</v>
      </c>
      <c r="E1474" s="256">
        <v>430.40789500000051</v>
      </c>
      <c r="F1474" s="1">
        <v>904447</v>
      </c>
      <c r="G1474" s="256">
        <v>126.289968</v>
      </c>
      <c r="H1474" s="256">
        <v>147.06506899999999</v>
      </c>
      <c r="I1474" s="257">
        <v>1</v>
      </c>
      <c r="J1474" s="258">
        <f t="shared" ref="J1474:J1537" si="46">D1474/$L$1</f>
        <v>0.34058923652073397</v>
      </c>
      <c r="K1474" s="258">
        <f t="shared" ref="K1474:K1537" si="47">J1474/(1-$K$1*(1-J1474))</f>
        <v>0.53440509650060519</v>
      </c>
    </row>
    <row r="1475" spans="1:11">
      <c r="A1475" s="1">
        <v>1474</v>
      </c>
      <c r="B1475">
        <v>68240.139586999998</v>
      </c>
      <c r="C1475" s="255">
        <v>114</v>
      </c>
      <c r="D1475" s="256">
        <v>353.05840999999998</v>
      </c>
      <c r="E1475" s="256">
        <v>819.71084200000109</v>
      </c>
      <c r="F1475" s="1">
        <v>874138</v>
      </c>
      <c r="G1475" s="256">
        <v>128.67624000000001</v>
      </c>
      <c r="H1475" s="256">
        <v>552.95581100000004</v>
      </c>
      <c r="I1475" s="257">
        <v>1</v>
      </c>
      <c r="J1475" s="258">
        <f t="shared" si="46"/>
        <v>0.40400383957567632</v>
      </c>
      <c r="K1475" s="258">
        <f t="shared" si="47"/>
        <v>0.60101542750871351</v>
      </c>
    </row>
    <row r="1476" spans="1:11">
      <c r="A1476" s="1">
        <v>1475</v>
      </c>
      <c r="B1476">
        <v>68023.368407000002</v>
      </c>
      <c r="C1476" s="255">
        <v>105</v>
      </c>
      <c r="D1476" s="256">
        <v>326.291653</v>
      </c>
      <c r="E1476" s="256">
        <v>1073.392990999999</v>
      </c>
      <c r="F1476" s="1">
        <v>821047</v>
      </c>
      <c r="G1476" s="256">
        <v>108.07104</v>
      </c>
      <c r="H1476" s="256">
        <v>331.307007</v>
      </c>
      <c r="I1476" s="257">
        <v>1</v>
      </c>
      <c r="J1476" s="258">
        <f t="shared" si="46"/>
        <v>0.37337470769636744</v>
      </c>
      <c r="K1476" s="258">
        <f t="shared" si="47"/>
        <v>0.56972799037138366</v>
      </c>
    </row>
    <row r="1477" spans="1:11">
      <c r="A1477" s="1">
        <v>1476</v>
      </c>
      <c r="B1477">
        <v>67100.357726999995</v>
      </c>
      <c r="C1477" s="255">
        <v>80</v>
      </c>
      <c r="D1477" s="256">
        <v>313.35445099999998</v>
      </c>
      <c r="E1477" s="256">
        <v>1204.061383000002</v>
      </c>
      <c r="F1477" s="1">
        <v>857183</v>
      </c>
      <c r="G1477" s="256">
        <v>35.487983999999997</v>
      </c>
      <c r="H1477" s="256">
        <v>97.999930000000006</v>
      </c>
      <c r="I1477" s="257">
        <v>1</v>
      </c>
      <c r="J1477" s="258">
        <f t="shared" si="46"/>
        <v>0.35857070038957045</v>
      </c>
      <c r="K1477" s="258">
        <f t="shared" si="47"/>
        <v>0.55402195252789366</v>
      </c>
    </row>
    <row r="1478" spans="1:11">
      <c r="A1478" s="1">
        <v>1477</v>
      </c>
      <c r="B1478">
        <v>62378.085081999998</v>
      </c>
      <c r="C1478" s="255">
        <v>75</v>
      </c>
      <c r="D1478" s="256">
        <v>271.29207100000002</v>
      </c>
      <c r="E1478" s="256">
        <v>1249.915465999999</v>
      </c>
      <c r="F1478" s="1">
        <v>857106</v>
      </c>
      <c r="G1478" s="256">
        <v>0</v>
      </c>
      <c r="H1478" s="256">
        <v>34.214032000000003</v>
      </c>
      <c r="I1478" s="257">
        <v>1</v>
      </c>
      <c r="J1478" s="258">
        <f t="shared" si="46"/>
        <v>0.31043882605837658</v>
      </c>
      <c r="K1478" s="258">
        <f t="shared" si="47"/>
        <v>0.50010978629319192</v>
      </c>
    </row>
    <row r="1479" spans="1:11">
      <c r="A1479" s="1">
        <v>1478</v>
      </c>
      <c r="B1479">
        <v>60896.711119</v>
      </c>
      <c r="C1479" s="255">
        <v>71</v>
      </c>
      <c r="D1479" s="256">
        <v>234.22329099999999</v>
      </c>
      <c r="E1479" s="256">
        <v>1225.5918280000001</v>
      </c>
      <c r="F1479" s="1">
        <v>875143</v>
      </c>
      <c r="G1479" s="256">
        <v>0</v>
      </c>
      <c r="H1479" s="256">
        <v>72.135892999999996</v>
      </c>
      <c r="I1479" s="257">
        <v>1</v>
      </c>
      <c r="J1479" s="258">
        <f t="shared" si="46"/>
        <v>0.26802111549205399</v>
      </c>
      <c r="K1479" s="258">
        <f t="shared" si="47"/>
        <v>0.44863727022742045</v>
      </c>
    </row>
    <row r="1480" spans="1:11">
      <c r="A1480" s="1">
        <v>1479</v>
      </c>
      <c r="B1480">
        <v>62703.191162000003</v>
      </c>
      <c r="C1480" s="255">
        <v>79</v>
      </c>
      <c r="D1480" s="256">
        <v>228.80048300000001</v>
      </c>
      <c r="E1480" s="256">
        <v>1100.7518349999989</v>
      </c>
      <c r="F1480" s="1">
        <v>843023</v>
      </c>
      <c r="G1480" s="256">
        <v>0</v>
      </c>
      <c r="H1480" s="256">
        <v>73.542268000000007</v>
      </c>
      <c r="I1480" s="257">
        <v>1</v>
      </c>
      <c r="J1480" s="258">
        <f t="shared" si="46"/>
        <v>0.26181581010566857</v>
      </c>
      <c r="K1480" s="258">
        <f t="shared" si="47"/>
        <v>0.44076832502076113</v>
      </c>
    </row>
    <row r="1481" spans="1:11">
      <c r="A1481" s="1">
        <v>1480</v>
      </c>
      <c r="B1481">
        <v>62472.162902999997</v>
      </c>
      <c r="C1481" s="255">
        <v>76</v>
      </c>
      <c r="D1481" s="256">
        <v>230.94953000000001</v>
      </c>
      <c r="E1481" s="256">
        <v>894.94819599999994</v>
      </c>
      <c r="F1481" s="1">
        <v>884112</v>
      </c>
      <c r="G1481" s="256">
        <v>0</v>
      </c>
      <c r="H1481" s="256">
        <v>35.312859000000003</v>
      </c>
      <c r="I1481" s="257">
        <v>1</v>
      </c>
      <c r="J1481" s="258">
        <f t="shared" si="46"/>
        <v>0.2642749591156825</v>
      </c>
      <c r="K1481" s="258">
        <f t="shared" si="47"/>
        <v>0.44389756315675732</v>
      </c>
    </row>
    <row r="1482" spans="1:11">
      <c r="A1482" s="1">
        <v>1481</v>
      </c>
      <c r="B1482">
        <v>63435.782837999999</v>
      </c>
      <c r="C1482" s="255">
        <v>79</v>
      </c>
      <c r="D1482" s="256">
        <v>240.83700899999999</v>
      </c>
      <c r="E1482" s="256">
        <v>552.01813600000048</v>
      </c>
      <c r="F1482" s="1">
        <v>825969</v>
      </c>
      <c r="G1482" s="256">
        <v>0</v>
      </c>
      <c r="H1482" s="256">
        <v>32.389383000000002</v>
      </c>
      <c r="I1482" s="257">
        <v>1</v>
      </c>
      <c r="J1482" s="258">
        <f t="shared" si="46"/>
        <v>0.27558917615904327</v>
      </c>
      <c r="K1482" s="258">
        <f t="shared" si="47"/>
        <v>0.45811347345340692</v>
      </c>
    </row>
    <row r="1483" spans="1:11">
      <c r="A1483" s="1">
        <v>1482</v>
      </c>
      <c r="B1483">
        <v>63675.517090000001</v>
      </c>
      <c r="C1483" s="255">
        <v>85</v>
      </c>
      <c r="D1483" s="256">
        <v>248.10343</v>
      </c>
      <c r="E1483" s="256">
        <v>167.3566349999997</v>
      </c>
      <c r="F1483" s="1">
        <v>840707</v>
      </c>
      <c r="G1483" s="256">
        <v>0</v>
      </c>
      <c r="H1483" s="256">
        <v>31.841070999999999</v>
      </c>
      <c r="I1483" s="257">
        <v>1</v>
      </c>
      <c r="J1483" s="258">
        <f t="shared" si="46"/>
        <v>0.28390412320696468</v>
      </c>
      <c r="K1483" s="258">
        <f t="shared" si="47"/>
        <v>0.46837482952670917</v>
      </c>
    </row>
    <row r="1484" spans="1:11">
      <c r="A1484" s="1">
        <v>1483</v>
      </c>
      <c r="B1484">
        <v>63628.714661999998</v>
      </c>
      <c r="C1484" s="255">
        <v>112</v>
      </c>
      <c r="D1484" s="256">
        <v>262.81766399999998</v>
      </c>
      <c r="E1484" s="256">
        <v>5.3362149999999984</v>
      </c>
      <c r="F1484" s="1">
        <v>847652</v>
      </c>
      <c r="G1484" s="256">
        <v>0</v>
      </c>
      <c r="H1484" s="256">
        <v>111.64681</v>
      </c>
      <c r="I1484" s="257">
        <v>1</v>
      </c>
      <c r="J1484" s="258">
        <f t="shared" si="46"/>
        <v>0.30074158370653176</v>
      </c>
      <c r="K1484" s="258">
        <f t="shared" si="47"/>
        <v>0.488686605842375</v>
      </c>
    </row>
    <row r="1485" spans="1:11">
      <c r="A1485" s="1">
        <v>1484</v>
      </c>
      <c r="B1485">
        <v>64778.455139999998</v>
      </c>
      <c r="C1485" s="255">
        <v>132</v>
      </c>
      <c r="D1485" s="256">
        <v>262.55253900000002</v>
      </c>
      <c r="E1485" s="256">
        <v>0</v>
      </c>
      <c r="F1485" s="1">
        <v>818313</v>
      </c>
      <c r="G1485" s="256">
        <v>0</v>
      </c>
      <c r="H1485" s="256">
        <v>202.892999</v>
      </c>
      <c r="I1485" s="257">
        <v>1</v>
      </c>
      <c r="J1485" s="258">
        <f t="shared" si="46"/>
        <v>0.30043820184411563</v>
      </c>
      <c r="K1485" s="258">
        <f t="shared" si="47"/>
        <v>0.48832603234433986</v>
      </c>
    </row>
    <row r="1486" spans="1:11">
      <c r="A1486" s="1">
        <v>1485</v>
      </c>
      <c r="B1486">
        <v>63644.498841000001</v>
      </c>
      <c r="C1486" s="255">
        <v>143</v>
      </c>
      <c r="D1486" s="256">
        <v>270.02675799999997</v>
      </c>
      <c r="E1486" s="256">
        <v>0</v>
      </c>
      <c r="F1486" s="1">
        <v>822573</v>
      </c>
      <c r="G1486" s="256">
        <v>17.482752000000001</v>
      </c>
      <c r="H1486" s="256">
        <v>58.035482999999999</v>
      </c>
      <c r="I1486" s="257">
        <v>1</v>
      </c>
      <c r="J1486" s="258">
        <f t="shared" si="46"/>
        <v>0.308990931614324</v>
      </c>
      <c r="K1486" s="258">
        <f t="shared" si="47"/>
        <v>0.49841667476953427</v>
      </c>
    </row>
    <row r="1487" spans="1:11">
      <c r="A1487" s="1">
        <v>1486</v>
      </c>
      <c r="B1487">
        <v>61271.973814999998</v>
      </c>
      <c r="C1487" s="255">
        <v>157</v>
      </c>
      <c r="D1487" s="256">
        <v>282.40526599999998</v>
      </c>
      <c r="E1487" s="256">
        <v>0</v>
      </c>
      <c r="F1487" s="1">
        <v>897487</v>
      </c>
      <c r="G1487" s="256">
        <v>39.948048</v>
      </c>
      <c r="H1487" s="256">
        <v>40.688211000000003</v>
      </c>
      <c r="I1487" s="257">
        <v>1</v>
      </c>
      <c r="J1487" s="258">
        <f t="shared" si="46"/>
        <v>0.32315562679951515</v>
      </c>
      <c r="K1487" s="258">
        <f t="shared" si="47"/>
        <v>0.51479576673280625</v>
      </c>
    </row>
    <row r="1488" spans="1:11">
      <c r="A1488" s="1">
        <v>1487</v>
      </c>
      <c r="B1488">
        <v>60696.519530999998</v>
      </c>
      <c r="C1488" s="255">
        <v>158</v>
      </c>
      <c r="D1488" s="256">
        <v>305.17653000000001</v>
      </c>
      <c r="E1488" s="256">
        <v>0</v>
      </c>
      <c r="F1488" s="1">
        <v>936017</v>
      </c>
      <c r="G1488" s="256">
        <v>17.980872000000002</v>
      </c>
      <c r="H1488" s="256">
        <v>62.741017999999997</v>
      </c>
      <c r="I1488" s="257">
        <v>1</v>
      </c>
      <c r="J1488" s="258">
        <f t="shared" si="46"/>
        <v>0.34921272621258787</v>
      </c>
      <c r="K1488" s="258">
        <f t="shared" si="47"/>
        <v>0.54388829597178567</v>
      </c>
    </row>
    <row r="1489" spans="1:11">
      <c r="A1489" s="1">
        <v>1488</v>
      </c>
      <c r="B1489">
        <v>61245.493775000003</v>
      </c>
      <c r="C1489" s="255">
        <v>150</v>
      </c>
      <c r="D1489" s="256">
        <v>310.98681599999998</v>
      </c>
      <c r="E1489" s="256">
        <v>0</v>
      </c>
      <c r="F1489" s="1">
        <v>972078</v>
      </c>
      <c r="G1489" s="256">
        <v>0</v>
      </c>
      <c r="H1489" s="256">
        <v>163.53097600000001</v>
      </c>
      <c r="I1489" s="257">
        <v>1</v>
      </c>
      <c r="J1489" s="258">
        <f t="shared" si="46"/>
        <v>0.35586142168774387</v>
      </c>
      <c r="K1489" s="258">
        <f t="shared" si="47"/>
        <v>0.55110471636195779</v>
      </c>
    </row>
    <row r="1490" spans="1:11">
      <c r="A1490" s="1">
        <v>1489</v>
      </c>
      <c r="B1490">
        <v>59799.417114000003</v>
      </c>
      <c r="C1490" s="255">
        <v>142</v>
      </c>
      <c r="D1490" s="256">
        <v>302.68716699999987</v>
      </c>
      <c r="E1490" s="256">
        <v>0</v>
      </c>
      <c r="F1490" s="1">
        <v>938656</v>
      </c>
      <c r="G1490" s="256">
        <v>0</v>
      </c>
      <c r="H1490" s="256">
        <v>32.658822999999998</v>
      </c>
      <c r="I1490" s="257">
        <v>1</v>
      </c>
      <c r="J1490" s="258">
        <f t="shared" si="46"/>
        <v>0.34636415447031532</v>
      </c>
      <c r="K1490" s="258">
        <f t="shared" si="47"/>
        <v>0.54077127302552808</v>
      </c>
    </row>
    <row r="1491" spans="1:11">
      <c r="A1491" s="1">
        <v>1490</v>
      </c>
      <c r="B1491">
        <v>57298.827757999999</v>
      </c>
      <c r="C1491" s="255">
        <v>127</v>
      </c>
      <c r="D1491" s="256">
        <v>320.42448999999988</v>
      </c>
      <c r="E1491" s="256">
        <v>0</v>
      </c>
      <c r="F1491" s="1">
        <v>859051</v>
      </c>
      <c r="G1491" s="256">
        <v>0</v>
      </c>
      <c r="H1491" s="256">
        <v>32.637498000000001</v>
      </c>
      <c r="I1491" s="257">
        <v>1</v>
      </c>
      <c r="J1491" s="258">
        <f t="shared" si="46"/>
        <v>0.36666092801493633</v>
      </c>
      <c r="K1491" s="258">
        <f t="shared" si="47"/>
        <v>0.56265376556875601</v>
      </c>
    </row>
    <row r="1492" spans="1:11">
      <c r="A1492" s="1">
        <v>1491</v>
      </c>
      <c r="B1492">
        <v>56707.463318000002</v>
      </c>
      <c r="C1492" s="255">
        <v>124</v>
      </c>
      <c r="D1492" s="256">
        <v>302.58448399999997</v>
      </c>
      <c r="E1492" s="256">
        <v>0</v>
      </c>
      <c r="F1492" s="1">
        <v>685690</v>
      </c>
      <c r="G1492" s="256">
        <v>0</v>
      </c>
      <c r="H1492" s="256">
        <v>32.524627000000002</v>
      </c>
      <c r="I1492" s="257">
        <v>1</v>
      </c>
      <c r="J1492" s="258">
        <f t="shared" si="46"/>
        <v>0.34624665457487558</v>
      </c>
      <c r="K1492" s="258">
        <f t="shared" si="47"/>
        <v>0.54064237235966395</v>
      </c>
    </row>
    <row r="1493" spans="1:11">
      <c r="A1493" s="1">
        <v>1492</v>
      </c>
      <c r="B1493">
        <v>55843.603942000002</v>
      </c>
      <c r="C1493" s="255">
        <v>120</v>
      </c>
      <c r="D1493" s="256">
        <v>300.34664299999997</v>
      </c>
      <c r="E1493" s="256">
        <v>0</v>
      </c>
      <c r="F1493" s="1">
        <v>545196</v>
      </c>
      <c r="G1493" s="256">
        <v>0</v>
      </c>
      <c r="H1493" s="256">
        <v>32.582887999999997</v>
      </c>
      <c r="I1493" s="257">
        <v>1</v>
      </c>
      <c r="J1493" s="258">
        <f t="shared" si="46"/>
        <v>0.34368589881675649</v>
      </c>
      <c r="K1493" s="258">
        <f t="shared" si="47"/>
        <v>0.53782667617992641</v>
      </c>
    </row>
    <row r="1494" spans="1:11">
      <c r="A1494" s="1">
        <v>1493</v>
      </c>
      <c r="B1494">
        <v>55741.375976000003</v>
      </c>
      <c r="C1494" s="255">
        <v>124</v>
      </c>
      <c r="D1494" s="256">
        <v>281.45391000000001</v>
      </c>
      <c r="E1494" s="256">
        <v>0</v>
      </c>
      <c r="F1494" s="1">
        <v>608140</v>
      </c>
      <c r="G1494" s="256">
        <v>0</v>
      </c>
      <c r="H1494" s="256">
        <v>32.682001999999997</v>
      </c>
      <c r="I1494" s="257">
        <v>1</v>
      </c>
      <c r="J1494" s="258">
        <f t="shared" si="46"/>
        <v>0.32206699255113863</v>
      </c>
      <c r="K1494" s="258">
        <f t="shared" si="47"/>
        <v>0.51355137982259191</v>
      </c>
    </row>
    <row r="1495" spans="1:11">
      <c r="A1495" s="1">
        <v>1494</v>
      </c>
      <c r="B1495">
        <v>55688.393248</v>
      </c>
      <c r="C1495" s="255">
        <v>122</v>
      </c>
      <c r="D1495" s="256">
        <v>207.23196800000011</v>
      </c>
      <c r="E1495" s="256">
        <v>0</v>
      </c>
      <c r="F1495" s="1">
        <v>1017760</v>
      </c>
      <c r="G1495" s="256">
        <v>0</v>
      </c>
      <c r="H1495" s="256">
        <v>32.490917000000003</v>
      </c>
      <c r="I1495" s="257">
        <v>1</v>
      </c>
      <c r="J1495" s="258">
        <f t="shared" si="46"/>
        <v>0.23713501331075429</v>
      </c>
      <c r="K1495" s="258">
        <f t="shared" si="47"/>
        <v>0.40855462245032093</v>
      </c>
    </row>
    <row r="1496" spans="1:11">
      <c r="A1496" s="1">
        <v>1495</v>
      </c>
      <c r="B1496">
        <v>56268.529602000002</v>
      </c>
      <c r="C1496" s="255">
        <v>119</v>
      </c>
      <c r="D1496" s="256">
        <v>146.87426300000001</v>
      </c>
      <c r="E1496" s="256">
        <v>0.25107600000000002</v>
      </c>
      <c r="F1496" s="1">
        <v>958084</v>
      </c>
      <c r="G1496" s="256">
        <v>0</v>
      </c>
      <c r="H1496" s="256">
        <v>32.311836</v>
      </c>
      <c r="I1496" s="257">
        <v>1</v>
      </c>
      <c r="J1496" s="258">
        <f t="shared" si="46"/>
        <v>0.16806784516717135</v>
      </c>
      <c r="K1496" s="258">
        <f t="shared" si="47"/>
        <v>0.30983828097472077</v>
      </c>
    </row>
    <row r="1497" spans="1:11">
      <c r="A1497" s="1">
        <v>1496</v>
      </c>
      <c r="B1497">
        <v>56487.095702999999</v>
      </c>
      <c r="C1497" s="255">
        <v>137</v>
      </c>
      <c r="D1497" s="256">
        <v>74.35069900000002</v>
      </c>
      <c r="E1497" s="256">
        <v>58.801670000000023</v>
      </c>
      <c r="F1497" s="1">
        <v>916490</v>
      </c>
      <c r="G1497" s="256">
        <v>0</v>
      </c>
      <c r="H1497" s="256">
        <v>32.127332000000003</v>
      </c>
      <c r="I1497" s="257">
        <v>1</v>
      </c>
      <c r="J1497" s="258">
        <f t="shared" si="46"/>
        <v>8.5079315547632497E-2</v>
      </c>
      <c r="K1497" s="258">
        <f t="shared" si="47"/>
        <v>0.17125685901414256</v>
      </c>
    </row>
    <row r="1498" spans="1:11">
      <c r="A1498" s="1">
        <v>1497</v>
      </c>
      <c r="B1498">
        <v>56929.189269000002</v>
      </c>
      <c r="C1498" s="255">
        <v>120</v>
      </c>
      <c r="D1498" s="256">
        <v>45.468936999999997</v>
      </c>
      <c r="E1498" s="256">
        <v>366.82424599999922</v>
      </c>
      <c r="F1498" s="1">
        <v>898973</v>
      </c>
      <c r="G1498" s="256">
        <v>0</v>
      </c>
      <c r="H1498" s="256">
        <v>83.437025000000006</v>
      </c>
      <c r="I1498" s="257">
        <v>1</v>
      </c>
      <c r="J1498" s="258">
        <f t="shared" si="46"/>
        <v>5.2029988832229021E-2</v>
      </c>
      <c r="K1498" s="258">
        <f t="shared" si="47"/>
        <v>0.10870914291494417</v>
      </c>
    </row>
    <row r="1499" spans="1:11">
      <c r="A1499" s="1">
        <v>1498</v>
      </c>
      <c r="B1499">
        <v>58353.610108000001</v>
      </c>
      <c r="C1499" s="255">
        <v>115</v>
      </c>
      <c r="D1499" s="256">
        <v>56.591792999999981</v>
      </c>
      <c r="E1499" s="256">
        <v>754.58891999999878</v>
      </c>
      <c r="F1499" s="1">
        <v>864042</v>
      </c>
      <c r="G1499" s="256">
        <v>42.813456000000002</v>
      </c>
      <c r="H1499" s="256">
        <v>257.16167000000002</v>
      </c>
      <c r="I1499" s="257">
        <v>1</v>
      </c>
      <c r="J1499" s="258">
        <f t="shared" si="46"/>
        <v>6.4757844631067915E-2</v>
      </c>
      <c r="K1499" s="258">
        <f t="shared" si="47"/>
        <v>0.13335173472414585</v>
      </c>
    </row>
    <row r="1500" spans="1:11">
      <c r="A1500" s="1">
        <v>1499</v>
      </c>
      <c r="B1500">
        <v>58032.856049000002</v>
      </c>
      <c r="C1500" s="255">
        <v>104</v>
      </c>
      <c r="D1500" s="256">
        <v>42.834485000000008</v>
      </c>
      <c r="E1500" s="256">
        <v>1044.477799999999</v>
      </c>
      <c r="F1500" s="1">
        <v>863106</v>
      </c>
      <c r="G1500" s="256">
        <v>98.458247999999998</v>
      </c>
      <c r="H1500" s="256">
        <v>219.47771800000001</v>
      </c>
      <c r="I1500" s="257">
        <v>1</v>
      </c>
      <c r="J1500" s="258">
        <f t="shared" si="46"/>
        <v>4.9015392116694569E-2</v>
      </c>
      <c r="K1500" s="258">
        <f t="shared" si="47"/>
        <v>0.10276658377043137</v>
      </c>
    </row>
    <row r="1501" spans="1:11">
      <c r="A1501" s="1">
        <v>1500</v>
      </c>
      <c r="B1501">
        <v>58001.065916</v>
      </c>
      <c r="C1501" s="255">
        <v>94</v>
      </c>
      <c r="D1501" s="256">
        <v>37.526854</v>
      </c>
      <c r="E1501" s="256">
        <v>1205.2859059999989</v>
      </c>
      <c r="F1501" s="1">
        <v>877768</v>
      </c>
      <c r="G1501" s="256">
        <v>82.342175999999995</v>
      </c>
      <c r="H1501" s="256">
        <v>127.17555299999999</v>
      </c>
      <c r="I1501" s="257">
        <v>1</v>
      </c>
      <c r="J1501" s="258">
        <f t="shared" si="46"/>
        <v>4.2941883478135615E-2</v>
      </c>
      <c r="K1501" s="258">
        <f t="shared" si="47"/>
        <v>9.0667753805782042E-2</v>
      </c>
    </row>
    <row r="1502" spans="1:11">
      <c r="A1502" s="1">
        <v>1501</v>
      </c>
      <c r="B1502">
        <v>56032.342225</v>
      </c>
      <c r="C1502" s="255">
        <v>84</v>
      </c>
      <c r="D1502" s="256">
        <v>31.969442999999998</v>
      </c>
      <c r="E1502" s="256">
        <v>1270.5923349999989</v>
      </c>
      <c r="F1502" s="1">
        <v>875060</v>
      </c>
      <c r="G1502" s="256">
        <v>23.98536</v>
      </c>
      <c r="H1502" s="256">
        <v>50.225661000000002</v>
      </c>
      <c r="I1502" s="257">
        <v>1</v>
      </c>
      <c r="J1502" s="258">
        <f t="shared" si="46"/>
        <v>3.6582552221587725E-2</v>
      </c>
      <c r="K1502" s="258">
        <f t="shared" si="47"/>
        <v>7.7815282918948236E-2</v>
      </c>
    </row>
    <row r="1503" spans="1:11">
      <c r="A1503" s="1">
        <v>1502</v>
      </c>
      <c r="B1503">
        <v>55528.317597000001</v>
      </c>
      <c r="C1503" s="255">
        <v>77</v>
      </c>
      <c r="D1503" s="256">
        <v>33.459290000000003</v>
      </c>
      <c r="E1503" s="256">
        <v>1245.338301</v>
      </c>
      <c r="F1503" s="1">
        <v>868043</v>
      </c>
      <c r="G1503" s="256">
        <v>0</v>
      </c>
      <c r="H1503" s="256">
        <v>180.80030600000001</v>
      </c>
      <c r="I1503" s="257">
        <v>1</v>
      </c>
      <c r="J1503" s="258">
        <f t="shared" si="46"/>
        <v>3.8287380350112699E-2</v>
      </c>
      <c r="K1503" s="258">
        <f t="shared" si="47"/>
        <v>8.1279535723772334E-2</v>
      </c>
    </row>
    <row r="1504" spans="1:11">
      <c r="A1504" s="1">
        <v>1503</v>
      </c>
      <c r="B1504">
        <v>56255.228972999997</v>
      </c>
      <c r="C1504" s="255">
        <v>68</v>
      </c>
      <c r="D1504" s="256">
        <v>36.622346999999998</v>
      </c>
      <c r="E1504" s="256">
        <v>1131.5615089999999</v>
      </c>
      <c r="F1504" s="1">
        <v>865492</v>
      </c>
      <c r="G1504" s="256">
        <v>0</v>
      </c>
      <c r="H1504" s="256">
        <v>201.643912</v>
      </c>
      <c r="I1504" s="257">
        <v>1</v>
      </c>
      <c r="J1504" s="258">
        <f t="shared" si="46"/>
        <v>4.1906858421168189E-2</v>
      </c>
      <c r="K1504" s="258">
        <f t="shared" si="47"/>
        <v>8.8588874741875739E-2</v>
      </c>
    </row>
    <row r="1505" spans="1:11">
      <c r="A1505" s="1">
        <v>1504</v>
      </c>
      <c r="B1505">
        <v>55594.396270999998</v>
      </c>
      <c r="C1505" s="255">
        <v>61</v>
      </c>
      <c r="D1505" s="256">
        <v>37.655692999999992</v>
      </c>
      <c r="E1505" s="256">
        <v>927.18945700000131</v>
      </c>
      <c r="F1505" s="1">
        <v>873723</v>
      </c>
      <c r="G1505" s="256">
        <v>0</v>
      </c>
      <c r="H1505" s="256">
        <v>207.40819400000001</v>
      </c>
      <c r="I1505" s="257">
        <v>1</v>
      </c>
      <c r="J1505" s="258">
        <f t="shared" si="46"/>
        <v>4.3089313617774794E-2</v>
      </c>
      <c r="K1505" s="258">
        <f t="shared" si="47"/>
        <v>9.0963465144913366E-2</v>
      </c>
    </row>
    <row r="1506" spans="1:11">
      <c r="A1506" s="1">
        <v>1505</v>
      </c>
      <c r="B1506">
        <v>56102.042357999999</v>
      </c>
      <c r="C1506" s="255">
        <v>76</v>
      </c>
      <c r="D1506" s="256">
        <v>33.802713999999987</v>
      </c>
      <c r="E1506" s="256">
        <v>611.98138000000142</v>
      </c>
      <c r="F1506" s="1">
        <v>847845</v>
      </c>
      <c r="G1506" s="256">
        <v>0</v>
      </c>
      <c r="H1506" s="256">
        <v>210.57078100000001</v>
      </c>
      <c r="I1506" s="257">
        <v>1</v>
      </c>
      <c r="J1506" s="258">
        <f t="shared" si="46"/>
        <v>3.8680359558857312E-2</v>
      </c>
      <c r="K1506" s="258">
        <f t="shared" si="47"/>
        <v>8.2076124139457599E-2</v>
      </c>
    </row>
    <row r="1507" spans="1:11">
      <c r="A1507" s="1">
        <v>1506</v>
      </c>
      <c r="B1507">
        <v>55901.275025000003</v>
      </c>
      <c r="C1507" s="255">
        <v>88</v>
      </c>
      <c r="D1507" s="256">
        <v>34.332808</v>
      </c>
      <c r="E1507" s="256">
        <v>213.8807760000002</v>
      </c>
      <c r="F1507" s="1">
        <v>849355</v>
      </c>
      <c r="G1507" s="256">
        <v>0</v>
      </c>
      <c r="H1507" s="256">
        <v>214.669871</v>
      </c>
      <c r="I1507" s="257">
        <v>1</v>
      </c>
      <c r="J1507" s="258">
        <f t="shared" si="46"/>
        <v>3.9286944773286939E-2</v>
      </c>
      <c r="K1507" s="258">
        <f t="shared" si="47"/>
        <v>8.3304269222042149E-2</v>
      </c>
    </row>
    <row r="1508" spans="1:11">
      <c r="A1508" s="1">
        <v>1507</v>
      </c>
      <c r="B1508">
        <v>56415.355101000001</v>
      </c>
      <c r="C1508" s="255">
        <v>96</v>
      </c>
      <c r="D1508" s="256">
        <v>33.558562999999992</v>
      </c>
      <c r="E1508" s="256">
        <v>7.8886769999999942</v>
      </c>
      <c r="F1508" s="1">
        <v>827988</v>
      </c>
      <c r="G1508" s="256">
        <v>0</v>
      </c>
      <c r="H1508" s="256">
        <v>165.10298900000001</v>
      </c>
      <c r="I1508" s="257">
        <v>1</v>
      </c>
      <c r="J1508" s="258">
        <f t="shared" si="46"/>
        <v>3.8400978191235342E-2</v>
      </c>
      <c r="K1508" s="258">
        <f t="shared" si="47"/>
        <v>8.1509879305693034E-2</v>
      </c>
    </row>
    <row r="1509" spans="1:11">
      <c r="A1509" s="1">
        <v>1508</v>
      </c>
      <c r="B1509">
        <v>57904.577026999999</v>
      </c>
      <c r="C1509" s="255">
        <v>127</v>
      </c>
      <c r="D1509" s="256">
        <v>29.409884999999999</v>
      </c>
      <c r="E1509" s="256">
        <v>0</v>
      </c>
      <c r="F1509" s="1">
        <v>823846</v>
      </c>
      <c r="G1509" s="256">
        <v>0</v>
      </c>
      <c r="H1509" s="256">
        <v>50.410041999999997</v>
      </c>
      <c r="I1509" s="257">
        <v>1</v>
      </c>
      <c r="J1509" s="258">
        <f t="shared" si="46"/>
        <v>3.3653656519551794E-2</v>
      </c>
      <c r="K1509" s="258">
        <f t="shared" si="47"/>
        <v>7.1831319798739399E-2</v>
      </c>
    </row>
    <row r="1510" spans="1:11">
      <c r="A1510" s="1">
        <v>1509</v>
      </c>
      <c r="B1510">
        <v>57663.201720999998</v>
      </c>
      <c r="C1510" s="255">
        <v>128</v>
      </c>
      <c r="D1510" s="256">
        <v>27.882247</v>
      </c>
      <c r="E1510" s="256">
        <v>0</v>
      </c>
      <c r="F1510" s="1">
        <v>837950</v>
      </c>
      <c r="G1510" s="256">
        <v>0</v>
      </c>
      <c r="H1510" s="256">
        <v>51.168390000000002</v>
      </c>
      <c r="I1510" s="257">
        <v>1</v>
      </c>
      <c r="J1510" s="258">
        <f t="shared" si="46"/>
        <v>3.1905584245953474E-2</v>
      </c>
      <c r="K1510" s="258">
        <f t="shared" si="47"/>
        <v>6.8240222133382045E-2</v>
      </c>
    </row>
    <row r="1511" spans="1:11">
      <c r="A1511" s="1">
        <v>1510</v>
      </c>
      <c r="B1511">
        <v>56951.442625999996</v>
      </c>
      <c r="C1511" s="255">
        <v>138</v>
      </c>
      <c r="D1511" s="256">
        <v>24.342904000000001</v>
      </c>
      <c r="E1511" s="256">
        <v>0</v>
      </c>
      <c r="F1511" s="1">
        <v>879673</v>
      </c>
      <c r="G1511" s="256">
        <v>0</v>
      </c>
      <c r="H1511" s="256">
        <v>51.124296000000001</v>
      </c>
      <c r="I1511" s="257">
        <v>1</v>
      </c>
      <c r="J1511" s="258">
        <f t="shared" si="46"/>
        <v>2.785552306322937E-2</v>
      </c>
      <c r="K1511" s="258">
        <f t="shared" si="47"/>
        <v>5.9863085351499451E-2</v>
      </c>
    </row>
    <row r="1512" spans="1:11">
      <c r="A1512" s="1">
        <v>1511</v>
      </c>
      <c r="B1512">
        <v>57622.507569000001</v>
      </c>
      <c r="C1512" s="255">
        <v>133</v>
      </c>
      <c r="D1512" s="256">
        <v>27.89198</v>
      </c>
      <c r="E1512" s="256">
        <v>0</v>
      </c>
      <c r="F1512" s="1">
        <v>910457</v>
      </c>
      <c r="G1512" s="256">
        <v>0</v>
      </c>
      <c r="H1512" s="256">
        <v>55.815097000000002</v>
      </c>
      <c r="I1512" s="257">
        <v>1</v>
      </c>
      <c r="J1512" s="258">
        <f t="shared" si="46"/>
        <v>3.1916721693070485E-2</v>
      </c>
      <c r="K1512" s="258">
        <f t="shared" si="47"/>
        <v>6.8263148748438585E-2</v>
      </c>
    </row>
    <row r="1513" spans="1:11">
      <c r="A1513" s="1">
        <v>1512</v>
      </c>
      <c r="B1513">
        <v>58208.796753000002</v>
      </c>
      <c r="C1513" s="255">
        <v>126</v>
      </c>
      <c r="D1513" s="256">
        <v>43.231635999999988</v>
      </c>
      <c r="E1513" s="256">
        <v>0</v>
      </c>
      <c r="F1513" s="1">
        <v>990463</v>
      </c>
      <c r="G1513" s="256">
        <v>0</v>
      </c>
      <c r="H1513" s="256">
        <v>133.39345599999999</v>
      </c>
      <c r="I1513" s="257">
        <v>1</v>
      </c>
      <c r="J1513" s="258">
        <f t="shared" si="46"/>
        <v>4.9469850994734922E-2</v>
      </c>
      <c r="K1513" s="258">
        <f t="shared" si="47"/>
        <v>0.10366508452885646</v>
      </c>
    </row>
    <row r="1514" spans="1:11">
      <c r="A1514" s="1">
        <v>1513</v>
      </c>
      <c r="B1514">
        <v>58391.714539000001</v>
      </c>
      <c r="C1514" s="255">
        <v>130</v>
      </c>
      <c r="D1514" s="256">
        <v>62.620364000000002</v>
      </c>
      <c r="E1514" s="256">
        <v>0</v>
      </c>
      <c r="F1514" s="1">
        <v>912055</v>
      </c>
      <c r="G1514" s="256">
        <v>0</v>
      </c>
      <c r="H1514" s="256">
        <v>43.138530000000003</v>
      </c>
      <c r="I1514" s="257">
        <v>1</v>
      </c>
      <c r="J1514" s="258">
        <f t="shared" si="46"/>
        <v>7.1656323075908204E-2</v>
      </c>
      <c r="K1514" s="258">
        <f t="shared" si="47"/>
        <v>0.14641339557577357</v>
      </c>
    </row>
    <row r="1515" spans="1:11">
      <c r="A1515" s="1">
        <v>1514</v>
      </c>
      <c r="B1515">
        <v>54666.909424999998</v>
      </c>
      <c r="C1515" s="255">
        <v>120</v>
      </c>
      <c r="D1515" s="256">
        <v>82.628416999999985</v>
      </c>
      <c r="E1515" s="256">
        <v>0</v>
      </c>
      <c r="F1515" s="1">
        <v>850709</v>
      </c>
      <c r="G1515" s="256">
        <v>0</v>
      </c>
      <c r="H1515" s="256">
        <v>42.925728999999997</v>
      </c>
      <c r="I1515" s="257">
        <v>1</v>
      </c>
      <c r="J1515" s="258">
        <f t="shared" si="46"/>
        <v>9.4551487177603519E-2</v>
      </c>
      <c r="K1515" s="258">
        <f t="shared" si="47"/>
        <v>0.1883483311707066</v>
      </c>
    </row>
    <row r="1516" spans="1:11">
      <c r="A1516" s="1">
        <v>1515</v>
      </c>
      <c r="B1516">
        <v>52394.976196000003</v>
      </c>
      <c r="C1516" s="255">
        <v>116</v>
      </c>
      <c r="D1516" s="256">
        <v>101.74394599999999</v>
      </c>
      <c r="E1516" s="256">
        <v>0</v>
      </c>
      <c r="F1516" s="1">
        <v>695282</v>
      </c>
      <c r="G1516" s="256">
        <v>0</v>
      </c>
      <c r="H1516" s="256">
        <v>43.113152999999997</v>
      </c>
      <c r="I1516" s="257">
        <v>1</v>
      </c>
      <c r="J1516" s="258">
        <f t="shared" si="46"/>
        <v>0.11642533833871929</v>
      </c>
      <c r="K1516" s="258">
        <f t="shared" si="47"/>
        <v>0.22649348645178538</v>
      </c>
    </row>
    <row r="1517" spans="1:11">
      <c r="A1517" s="1">
        <v>1516</v>
      </c>
      <c r="B1517">
        <v>51620.073913</v>
      </c>
      <c r="C1517" s="255">
        <v>110</v>
      </c>
      <c r="D1517" s="256">
        <v>116.689825</v>
      </c>
      <c r="E1517" s="256">
        <v>0</v>
      </c>
      <c r="F1517" s="1">
        <v>557508</v>
      </c>
      <c r="G1517" s="256">
        <v>0</v>
      </c>
      <c r="H1517" s="256">
        <v>43.149808</v>
      </c>
      <c r="I1517" s="257">
        <v>1</v>
      </c>
      <c r="J1517" s="258">
        <f t="shared" si="46"/>
        <v>0.13352786962195221</v>
      </c>
      <c r="K1517" s="258">
        <f t="shared" si="47"/>
        <v>0.25509664121149872</v>
      </c>
    </row>
    <row r="1518" spans="1:11">
      <c r="A1518" s="1">
        <v>1517</v>
      </c>
      <c r="B1518">
        <v>51500.403137000001</v>
      </c>
      <c r="C1518" s="255">
        <v>114</v>
      </c>
      <c r="D1518" s="256">
        <v>146.12983299999999</v>
      </c>
      <c r="E1518" s="256">
        <v>0</v>
      </c>
      <c r="F1518" s="1">
        <v>617654</v>
      </c>
      <c r="G1518" s="256">
        <v>0</v>
      </c>
      <c r="H1518" s="256">
        <v>43.168073999999997</v>
      </c>
      <c r="I1518" s="257">
        <v>1</v>
      </c>
      <c r="J1518" s="258">
        <f t="shared" si="46"/>
        <v>0.16721599581370225</v>
      </c>
      <c r="K1518" s="258">
        <f t="shared" si="47"/>
        <v>0.30853435940240737</v>
      </c>
    </row>
    <row r="1519" spans="1:11">
      <c r="A1519" s="1">
        <v>1518</v>
      </c>
      <c r="B1519">
        <v>52223.288940999999</v>
      </c>
      <c r="C1519" s="255">
        <v>110</v>
      </c>
      <c r="D1519" s="256">
        <v>149.800915</v>
      </c>
      <c r="E1519" s="256">
        <v>0</v>
      </c>
      <c r="F1519" s="1">
        <v>1020146</v>
      </c>
      <c r="G1519" s="256">
        <v>0</v>
      </c>
      <c r="H1519" s="256">
        <v>43.197440999999998</v>
      </c>
      <c r="I1519" s="257">
        <v>1</v>
      </c>
      <c r="J1519" s="258">
        <f t="shared" si="46"/>
        <v>0.17141680559868133</v>
      </c>
      <c r="K1519" s="258">
        <f t="shared" si="47"/>
        <v>0.31494275737741911</v>
      </c>
    </row>
    <row r="1520" spans="1:11">
      <c r="A1520" s="1">
        <v>1519</v>
      </c>
      <c r="B1520">
        <v>53326.787413999999</v>
      </c>
      <c r="C1520" s="255">
        <v>111</v>
      </c>
      <c r="D1520" s="256">
        <v>191.21667299999999</v>
      </c>
      <c r="E1520" s="256">
        <v>0.20435300000000001</v>
      </c>
      <c r="F1520" s="1">
        <v>956795</v>
      </c>
      <c r="G1520" s="256">
        <v>0</v>
      </c>
      <c r="H1520" s="256">
        <v>43.013173999999999</v>
      </c>
      <c r="I1520" s="257">
        <v>1</v>
      </c>
      <c r="J1520" s="258">
        <f t="shared" si="46"/>
        <v>0.21880875202175912</v>
      </c>
      <c r="K1520" s="258">
        <f t="shared" si="47"/>
        <v>0.3836429240691317</v>
      </c>
    </row>
    <row r="1521" spans="1:11">
      <c r="A1521" s="1">
        <v>1520</v>
      </c>
      <c r="B1521">
        <v>52681.689026</v>
      </c>
      <c r="C1521" s="255">
        <v>118</v>
      </c>
      <c r="D1521" s="256">
        <v>194.13940500000001</v>
      </c>
      <c r="E1521" s="256">
        <v>32.254728</v>
      </c>
      <c r="F1521" s="1">
        <v>938626</v>
      </c>
      <c r="G1521" s="256">
        <v>0</v>
      </c>
      <c r="H1521" s="256">
        <v>48.572204999999997</v>
      </c>
      <c r="I1521" s="257">
        <v>1</v>
      </c>
      <c r="J1521" s="258">
        <f t="shared" si="46"/>
        <v>0.22215322680725058</v>
      </c>
      <c r="K1521" s="258">
        <f t="shared" si="47"/>
        <v>0.38825468754213582</v>
      </c>
    </row>
    <row r="1522" spans="1:11">
      <c r="A1522" s="1">
        <v>1521</v>
      </c>
      <c r="B1522">
        <v>51883.448487000001</v>
      </c>
      <c r="C1522" s="255">
        <v>120</v>
      </c>
      <c r="D1522" s="256">
        <v>197.48739900000001</v>
      </c>
      <c r="E1522" s="256">
        <v>168.84540100000049</v>
      </c>
      <c r="F1522" s="1">
        <v>916589</v>
      </c>
      <c r="G1522" s="256">
        <v>0</v>
      </c>
      <c r="H1522" s="256">
        <v>319.36803099999997</v>
      </c>
      <c r="I1522" s="257">
        <v>1</v>
      </c>
      <c r="J1522" s="258">
        <f t="shared" si="46"/>
        <v>0.22598432781650377</v>
      </c>
      <c r="K1522" s="258">
        <f t="shared" si="47"/>
        <v>0.39350116607847502</v>
      </c>
    </row>
    <row r="1523" spans="1:11">
      <c r="A1523" s="1">
        <v>1522</v>
      </c>
      <c r="B1523">
        <v>51643.947691999987</v>
      </c>
      <c r="C1523" s="255">
        <v>113</v>
      </c>
      <c r="D1523" s="256">
        <v>195.566911</v>
      </c>
      <c r="E1523" s="256">
        <v>361.40301499999981</v>
      </c>
      <c r="F1523" s="1">
        <v>878470</v>
      </c>
      <c r="G1523" s="256">
        <v>0</v>
      </c>
      <c r="H1523" s="256">
        <v>209.798416</v>
      </c>
      <c r="I1523" s="257">
        <v>1</v>
      </c>
      <c r="J1523" s="258">
        <f t="shared" si="46"/>
        <v>0.2237867182882135</v>
      </c>
      <c r="K1523" s="258">
        <f t="shared" si="47"/>
        <v>0.39049638074547455</v>
      </c>
    </row>
    <row r="1524" spans="1:11">
      <c r="A1524" s="1">
        <v>1523</v>
      </c>
      <c r="B1524">
        <v>52396.38437</v>
      </c>
      <c r="C1524" s="255">
        <v>102</v>
      </c>
      <c r="D1524" s="256">
        <v>143.887272</v>
      </c>
      <c r="E1524" s="256">
        <v>546.78539900000055</v>
      </c>
      <c r="F1524" s="1">
        <v>865289</v>
      </c>
      <c r="G1524" s="256">
        <v>0</v>
      </c>
      <c r="H1524" s="256">
        <v>233.19918699999999</v>
      </c>
      <c r="I1524" s="257">
        <v>1</v>
      </c>
      <c r="J1524" s="258">
        <f t="shared" si="46"/>
        <v>0.16464983897160163</v>
      </c>
      <c r="K1524" s="258">
        <f t="shared" si="47"/>
        <v>0.30459269540805978</v>
      </c>
    </row>
    <row r="1525" spans="1:11">
      <c r="A1525" s="1">
        <v>1524</v>
      </c>
      <c r="B1525">
        <v>52411.609710999997</v>
      </c>
      <c r="C1525" s="255">
        <v>91</v>
      </c>
      <c r="D1525" s="256">
        <v>108.640496</v>
      </c>
      <c r="E1525" s="256">
        <v>689.89908999999898</v>
      </c>
      <c r="F1525" s="1">
        <v>891755</v>
      </c>
      <c r="G1525" s="256">
        <v>58.280208000000002</v>
      </c>
      <c r="H1525" s="256">
        <v>175.03137899999999</v>
      </c>
      <c r="I1525" s="257">
        <v>1</v>
      </c>
      <c r="J1525" s="258">
        <f t="shared" si="46"/>
        <v>0.12431704294313768</v>
      </c>
      <c r="K1525" s="258">
        <f t="shared" si="47"/>
        <v>0.23982096583072077</v>
      </c>
    </row>
    <row r="1526" spans="1:11">
      <c r="A1526" s="1">
        <v>1525</v>
      </c>
      <c r="B1526">
        <v>51929.954100000003</v>
      </c>
      <c r="C1526" s="255">
        <v>92</v>
      </c>
      <c r="D1526" s="256">
        <v>69.940864000000005</v>
      </c>
      <c r="E1526" s="256">
        <v>895.89484900000036</v>
      </c>
      <c r="F1526" s="1">
        <v>860298</v>
      </c>
      <c r="G1526" s="256">
        <v>92.594375999999997</v>
      </c>
      <c r="H1526" s="256">
        <v>48.097413000000003</v>
      </c>
      <c r="I1526" s="257">
        <v>1</v>
      </c>
      <c r="J1526" s="258">
        <f t="shared" si="46"/>
        <v>8.0033152585829076E-2</v>
      </c>
      <c r="K1526" s="258">
        <f t="shared" si="47"/>
        <v>0.16200445062607152</v>
      </c>
    </row>
    <row r="1527" spans="1:11">
      <c r="A1527" s="1">
        <v>1526</v>
      </c>
      <c r="B1527">
        <v>51952.223176</v>
      </c>
      <c r="C1527" s="255">
        <v>83</v>
      </c>
      <c r="D1527" s="256">
        <v>74.257707999999994</v>
      </c>
      <c r="E1527" s="256">
        <v>971.17013100000042</v>
      </c>
      <c r="F1527" s="1">
        <v>860936</v>
      </c>
      <c r="G1527" s="256">
        <v>25.428144</v>
      </c>
      <c r="H1527" s="256">
        <v>140.75535400000001</v>
      </c>
      <c r="I1527" s="257">
        <v>1</v>
      </c>
      <c r="J1527" s="258">
        <f t="shared" si="46"/>
        <v>8.4972906183114053E-2</v>
      </c>
      <c r="K1527" s="258">
        <f t="shared" si="47"/>
        <v>0.17106281890829264</v>
      </c>
    </row>
    <row r="1528" spans="1:11">
      <c r="A1528" s="1">
        <v>1527</v>
      </c>
      <c r="B1528">
        <v>51774.35269</v>
      </c>
      <c r="C1528" s="255">
        <v>76</v>
      </c>
      <c r="D1528" s="256">
        <v>91.15147300000001</v>
      </c>
      <c r="E1528" s="256">
        <v>989.03365400000041</v>
      </c>
      <c r="F1528" s="1">
        <v>819258</v>
      </c>
      <c r="G1528" s="256">
        <v>0</v>
      </c>
      <c r="H1528" s="256">
        <v>178.283783</v>
      </c>
      <c r="I1528" s="257">
        <v>1</v>
      </c>
      <c r="J1528" s="258">
        <f t="shared" si="46"/>
        <v>0.10430439845627414</v>
      </c>
      <c r="K1528" s="258">
        <f t="shared" si="47"/>
        <v>0.20557961453421933</v>
      </c>
    </row>
    <row r="1529" spans="1:11">
      <c r="A1529" s="1">
        <v>1528</v>
      </c>
      <c r="B1529">
        <v>52106.643983000002</v>
      </c>
      <c r="C1529" s="255">
        <v>79</v>
      </c>
      <c r="D1529" s="256">
        <v>102.19521899999999</v>
      </c>
      <c r="E1529" s="256">
        <v>813.36520199999961</v>
      </c>
      <c r="F1529" s="1">
        <v>867664</v>
      </c>
      <c r="G1529" s="256">
        <v>0</v>
      </c>
      <c r="H1529" s="256">
        <v>147.160774</v>
      </c>
      <c r="I1529" s="257">
        <v>1</v>
      </c>
      <c r="J1529" s="258">
        <f t="shared" si="46"/>
        <v>0.11694172888354964</v>
      </c>
      <c r="K1529" s="258">
        <f t="shared" si="47"/>
        <v>0.2273724428286209</v>
      </c>
    </row>
    <row r="1530" spans="1:11">
      <c r="A1530" s="1">
        <v>1529</v>
      </c>
      <c r="B1530">
        <v>53497.035002999997</v>
      </c>
      <c r="C1530" s="255">
        <v>84</v>
      </c>
      <c r="D1530" s="256">
        <v>99.477646999999976</v>
      </c>
      <c r="E1530" s="256">
        <v>499.79464899999988</v>
      </c>
      <c r="F1530" s="1">
        <v>833696</v>
      </c>
      <c r="G1530" s="256">
        <v>0</v>
      </c>
      <c r="H1530" s="256">
        <v>147.74385100000001</v>
      </c>
      <c r="I1530" s="257">
        <v>1</v>
      </c>
      <c r="J1530" s="258">
        <f t="shared" si="46"/>
        <v>0.11383201816366237</v>
      </c>
      <c r="K1530" s="258">
        <f t="shared" si="47"/>
        <v>0.2220646278854109</v>
      </c>
    </row>
    <row r="1531" spans="1:11">
      <c r="A1531" s="1">
        <v>1530</v>
      </c>
      <c r="B1531">
        <v>53571.522643999997</v>
      </c>
      <c r="C1531" s="255">
        <v>90</v>
      </c>
      <c r="D1531" s="256">
        <v>104.17603699999999</v>
      </c>
      <c r="E1531" s="256">
        <v>153.5752899999998</v>
      </c>
      <c r="F1531" s="1">
        <v>851731</v>
      </c>
      <c r="G1531" s="256">
        <v>0</v>
      </c>
      <c r="H1531" s="256">
        <v>159.92130800000001</v>
      </c>
      <c r="I1531" s="257">
        <v>1</v>
      </c>
      <c r="J1531" s="258">
        <f t="shared" si="46"/>
        <v>0.11920837387722254</v>
      </c>
      <c r="K1531" s="258">
        <f t="shared" si="47"/>
        <v>0.23121908015966858</v>
      </c>
    </row>
    <row r="1532" spans="1:11">
      <c r="A1532" s="1">
        <v>1531</v>
      </c>
      <c r="B1532">
        <v>54541.59317</v>
      </c>
      <c r="C1532" s="255">
        <v>128</v>
      </c>
      <c r="D1532" s="256">
        <v>152.63124999999999</v>
      </c>
      <c r="E1532" s="256">
        <v>4.7688470000000089</v>
      </c>
      <c r="F1532" s="1">
        <v>848886</v>
      </c>
      <c r="G1532" s="256">
        <v>0</v>
      </c>
      <c r="H1532" s="256">
        <v>364.17611900000003</v>
      </c>
      <c r="I1532" s="257">
        <v>1</v>
      </c>
      <c r="J1532" s="258">
        <f t="shared" si="46"/>
        <v>0.17465555073234185</v>
      </c>
      <c r="K1532" s="258">
        <f t="shared" si="47"/>
        <v>0.31984648919226139</v>
      </c>
    </row>
    <row r="1533" spans="1:11">
      <c r="A1533" s="1">
        <v>1532</v>
      </c>
      <c r="B1533">
        <v>55712.418762000001</v>
      </c>
      <c r="C1533" s="255">
        <v>145</v>
      </c>
      <c r="D1533" s="256">
        <v>237.98775499999999</v>
      </c>
      <c r="E1533" s="256">
        <v>0</v>
      </c>
      <c r="F1533" s="1">
        <v>843620</v>
      </c>
      <c r="G1533" s="256">
        <v>0</v>
      </c>
      <c r="H1533" s="256">
        <v>438.56560899999999</v>
      </c>
      <c r="I1533" s="257">
        <v>1</v>
      </c>
      <c r="J1533" s="258">
        <f t="shared" si="46"/>
        <v>0.2723287820618559</v>
      </c>
      <c r="K1533" s="258">
        <f t="shared" si="47"/>
        <v>0.45404715919480826</v>
      </c>
    </row>
    <row r="1534" spans="1:11">
      <c r="A1534" s="1">
        <v>1533</v>
      </c>
      <c r="B1534">
        <v>54911.171051999998</v>
      </c>
      <c r="C1534" s="255">
        <v>150</v>
      </c>
      <c r="D1534" s="256">
        <v>250.98130900000001</v>
      </c>
      <c r="E1534" s="256">
        <v>0</v>
      </c>
      <c r="F1534" s="1">
        <v>843245</v>
      </c>
      <c r="G1534" s="256">
        <v>0</v>
      </c>
      <c r="H1534" s="256">
        <v>270.87451399999998</v>
      </c>
      <c r="I1534" s="257">
        <v>1</v>
      </c>
      <c r="J1534" s="258">
        <f t="shared" si="46"/>
        <v>0.28719727281876462</v>
      </c>
      <c r="K1534" s="258">
        <f t="shared" si="47"/>
        <v>0.47239617966521302</v>
      </c>
    </row>
    <row r="1535" spans="1:11">
      <c r="A1535" s="1">
        <v>1534</v>
      </c>
      <c r="B1535">
        <v>53596.419434000003</v>
      </c>
      <c r="C1535" s="255">
        <v>153</v>
      </c>
      <c r="D1535" s="256">
        <v>288.27039200000002</v>
      </c>
      <c r="E1535" s="256">
        <v>0</v>
      </c>
      <c r="F1535" s="1">
        <v>867555</v>
      </c>
      <c r="G1535" s="256">
        <v>0</v>
      </c>
      <c r="H1535" s="256">
        <v>93.525942999999998</v>
      </c>
      <c r="I1535" s="257">
        <v>1</v>
      </c>
      <c r="J1535" s="258">
        <f t="shared" si="46"/>
        <v>0.32986707554703298</v>
      </c>
      <c r="K1535" s="258">
        <f t="shared" si="47"/>
        <v>0.52241531040408462</v>
      </c>
    </row>
    <row r="1536" spans="1:11">
      <c r="A1536" s="1">
        <v>1535</v>
      </c>
      <c r="B1536">
        <v>54571.354156000001</v>
      </c>
      <c r="C1536" s="255">
        <v>139</v>
      </c>
      <c r="D1536" s="256">
        <v>407.2511639999999</v>
      </c>
      <c r="E1536" s="256">
        <v>0</v>
      </c>
      <c r="F1536" s="1">
        <v>895315</v>
      </c>
      <c r="G1536" s="256">
        <v>0</v>
      </c>
      <c r="H1536" s="256">
        <v>44.478068999999998</v>
      </c>
      <c r="I1536" s="257">
        <v>1</v>
      </c>
      <c r="J1536" s="258">
        <f t="shared" si="46"/>
        <v>0.46601646998768115</v>
      </c>
      <c r="K1536" s="258">
        <f t="shared" si="47"/>
        <v>0.659791155704329</v>
      </c>
    </row>
    <row r="1537" spans="1:11">
      <c r="A1537" s="1">
        <v>1536</v>
      </c>
      <c r="B1537">
        <v>55257.088774999997</v>
      </c>
      <c r="C1537" s="255">
        <v>127</v>
      </c>
      <c r="D1537" s="256">
        <v>524.79635700000006</v>
      </c>
      <c r="E1537" s="256">
        <v>0</v>
      </c>
      <c r="F1537" s="1">
        <v>917196</v>
      </c>
      <c r="G1537" s="256">
        <v>0</v>
      </c>
      <c r="H1537" s="256">
        <v>37.840454999999999</v>
      </c>
      <c r="I1537" s="257">
        <v>1</v>
      </c>
      <c r="J1537" s="258">
        <f t="shared" si="46"/>
        <v>0.60052313503402288</v>
      </c>
      <c r="K1537" s="258">
        <f t="shared" si="47"/>
        <v>0.76961756074893339</v>
      </c>
    </row>
    <row r="1538" spans="1:11">
      <c r="A1538" s="1">
        <v>1537</v>
      </c>
      <c r="B1538">
        <v>54499.491881000002</v>
      </c>
      <c r="C1538" s="255">
        <v>118</v>
      </c>
      <c r="D1538" s="256">
        <v>607.14147500000001</v>
      </c>
      <c r="E1538" s="256">
        <v>0</v>
      </c>
      <c r="F1538" s="1">
        <v>911832</v>
      </c>
      <c r="G1538" s="256">
        <v>0</v>
      </c>
      <c r="H1538" s="256">
        <v>31.919041</v>
      </c>
      <c r="I1538" s="257">
        <v>1</v>
      </c>
      <c r="J1538" s="258">
        <f t="shared" ref="J1538:J1601" si="48">D1538/$L$1</f>
        <v>0.69475044388728635</v>
      </c>
      <c r="K1538" s="258">
        <f t="shared" ref="K1538:K1601" si="49">J1538/(1-$K$1*(1-J1538))</f>
        <v>0.83492345091647902</v>
      </c>
    </row>
    <row r="1539" spans="1:11">
      <c r="A1539" s="1">
        <v>1538</v>
      </c>
      <c r="B1539">
        <v>51850.723053000002</v>
      </c>
      <c r="C1539" s="255">
        <v>108</v>
      </c>
      <c r="D1539" s="256">
        <v>612.21656500000006</v>
      </c>
      <c r="E1539" s="256">
        <v>0</v>
      </c>
      <c r="F1539" s="1">
        <v>818537</v>
      </c>
      <c r="G1539" s="256">
        <v>0</v>
      </c>
      <c r="H1539" s="256">
        <v>31.607956999999999</v>
      </c>
      <c r="I1539" s="257">
        <v>1</v>
      </c>
      <c r="J1539" s="258">
        <f t="shared" si="48"/>
        <v>0.70055785645166102</v>
      </c>
      <c r="K1539" s="258">
        <f t="shared" si="49"/>
        <v>0.83868327038485579</v>
      </c>
    </row>
    <row r="1540" spans="1:11">
      <c r="A1540" s="1">
        <v>1539</v>
      </c>
      <c r="B1540">
        <v>52228.847808999999</v>
      </c>
      <c r="C1540" s="255">
        <v>119</v>
      </c>
      <c r="D1540" s="256">
        <v>692.87833699999999</v>
      </c>
      <c r="E1540" s="256">
        <v>0</v>
      </c>
      <c r="F1540" s="1">
        <v>678695</v>
      </c>
      <c r="G1540" s="256">
        <v>0</v>
      </c>
      <c r="H1540" s="256">
        <v>31.499167</v>
      </c>
      <c r="I1540" s="257">
        <v>1</v>
      </c>
      <c r="J1540" s="258">
        <f t="shared" si="48"/>
        <v>0.79285891676340303</v>
      </c>
      <c r="K1540" s="258">
        <f t="shared" si="49"/>
        <v>0.89480150040499573</v>
      </c>
    </row>
    <row r="1541" spans="1:11">
      <c r="A1541" s="1">
        <v>1540</v>
      </c>
      <c r="B1541">
        <v>52617.94571</v>
      </c>
      <c r="C1541" s="255">
        <v>117</v>
      </c>
      <c r="D1541" s="256">
        <v>712.12797</v>
      </c>
      <c r="E1541" s="256">
        <v>0</v>
      </c>
      <c r="F1541" s="1">
        <v>582056</v>
      </c>
      <c r="G1541" s="256">
        <v>0</v>
      </c>
      <c r="H1541" s="256">
        <v>31.481655</v>
      </c>
      <c r="I1541" s="257">
        <v>1</v>
      </c>
      <c r="J1541" s="258">
        <f t="shared" si="48"/>
        <v>0.8148862227902518</v>
      </c>
      <c r="K1541" s="258">
        <f t="shared" si="49"/>
        <v>0.90725632796180222</v>
      </c>
    </row>
    <row r="1542" spans="1:11">
      <c r="A1542" s="1">
        <v>1541</v>
      </c>
      <c r="B1542">
        <v>53418.917388000002</v>
      </c>
      <c r="C1542" s="255">
        <v>115</v>
      </c>
      <c r="D1542" s="256">
        <v>716.5840280000001</v>
      </c>
      <c r="E1542" s="256">
        <v>0</v>
      </c>
      <c r="F1542" s="1">
        <v>627855</v>
      </c>
      <c r="G1542" s="256">
        <v>0</v>
      </c>
      <c r="H1542" s="256">
        <v>31.551431999999998</v>
      </c>
      <c r="I1542" s="257">
        <v>1</v>
      </c>
      <c r="J1542" s="258">
        <f t="shared" si="48"/>
        <v>0.81998527861325843</v>
      </c>
      <c r="K1542" s="258">
        <f t="shared" si="49"/>
        <v>0.91009172853499087</v>
      </c>
    </row>
    <row r="1543" spans="1:11">
      <c r="A1543" s="1">
        <v>1542</v>
      </c>
      <c r="B1543">
        <v>54461.387451000002</v>
      </c>
      <c r="C1543" s="255">
        <v>122</v>
      </c>
      <c r="D1543" s="256">
        <v>744.02820699999984</v>
      </c>
      <c r="E1543" s="256">
        <v>0</v>
      </c>
      <c r="F1543" s="1">
        <v>1012614</v>
      </c>
      <c r="G1543" s="256">
        <v>0</v>
      </c>
      <c r="H1543" s="256">
        <v>31.401306999999999</v>
      </c>
      <c r="I1543" s="257">
        <v>1</v>
      </c>
      <c r="J1543" s="258">
        <f t="shared" si="48"/>
        <v>0.85138958276225751</v>
      </c>
      <c r="K1543" s="258">
        <f t="shared" si="49"/>
        <v>0.92717272150949614</v>
      </c>
    </row>
    <row r="1544" spans="1:11">
      <c r="A1544" s="1">
        <v>1543</v>
      </c>
      <c r="B1544">
        <v>56212.923949999997</v>
      </c>
      <c r="C1544" s="255">
        <v>144</v>
      </c>
      <c r="D1544" s="256">
        <v>699.51680800000008</v>
      </c>
      <c r="E1544" s="256">
        <v>0.42896400000000001</v>
      </c>
      <c r="F1544" s="1">
        <v>1136139</v>
      </c>
      <c r="G1544" s="256">
        <v>0</v>
      </c>
      <c r="H1544" s="256">
        <v>31.522877000000001</v>
      </c>
      <c r="I1544" s="257">
        <v>1</v>
      </c>
      <c r="J1544" s="258">
        <f t="shared" si="48"/>
        <v>0.80045530222526418</v>
      </c>
      <c r="K1544" s="258">
        <f t="shared" si="49"/>
        <v>0.89913499352293713</v>
      </c>
    </row>
    <row r="1545" spans="1:11">
      <c r="A1545" s="1">
        <v>1544</v>
      </c>
      <c r="B1545">
        <v>58217.297425999997</v>
      </c>
      <c r="C1545" s="255">
        <v>169</v>
      </c>
      <c r="D1545" s="256">
        <v>677.62764999999979</v>
      </c>
      <c r="E1545" s="256">
        <v>66.337284000000054</v>
      </c>
      <c r="F1545" s="1">
        <v>1075240</v>
      </c>
      <c r="G1545" s="256">
        <v>0</v>
      </c>
      <c r="H1545" s="256">
        <v>38.711533000000003</v>
      </c>
      <c r="I1545" s="257">
        <v>1</v>
      </c>
      <c r="J1545" s="258">
        <f t="shared" si="48"/>
        <v>0.77540759446189789</v>
      </c>
      <c r="K1545" s="258">
        <f t="shared" si="49"/>
        <v>0.884689606209077</v>
      </c>
    </row>
    <row r="1546" spans="1:11">
      <c r="A1546" s="1">
        <v>1545</v>
      </c>
      <c r="B1546">
        <v>60928.782317999998</v>
      </c>
      <c r="C1546" s="255">
        <v>137</v>
      </c>
      <c r="D1546" s="256">
        <v>654.94680499999981</v>
      </c>
      <c r="E1546" s="256">
        <v>415.59974599999981</v>
      </c>
      <c r="F1546" s="1">
        <v>933669</v>
      </c>
      <c r="G1546" s="256">
        <v>0</v>
      </c>
      <c r="H1546" s="256">
        <v>44.626345000000001</v>
      </c>
      <c r="I1546" s="257">
        <v>1</v>
      </c>
      <c r="J1546" s="258">
        <f t="shared" si="48"/>
        <v>0.74945396128029274</v>
      </c>
      <c r="K1546" s="258">
        <f t="shared" si="49"/>
        <v>0.8692347953628109</v>
      </c>
    </row>
    <row r="1547" spans="1:11">
      <c r="A1547" s="1">
        <v>1546</v>
      </c>
      <c r="B1547">
        <v>66595.521941999992</v>
      </c>
      <c r="C1547" s="255">
        <v>114</v>
      </c>
      <c r="D1547" s="256">
        <v>689.96337799999992</v>
      </c>
      <c r="E1547" s="256">
        <v>838.67183199999954</v>
      </c>
      <c r="F1547" s="1">
        <v>852069</v>
      </c>
      <c r="G1547" s="256">
        <v>0</v>
      </c>
      <c r="H1547" s="256">
        <v>408.16082999999998</v>
      </c>
      <c r="I1547" s="257">
        <v>1</v>
      </c>
      <c r="J1547" s="258">
        <f t="shared" si="48"/>
        <v>0.78952333660201923</v>
      </c>
      <c r="K1547" s="258">
        <f t="shared" si="49"/>
        <v>0.892885720599088</v>
      </c>
    </row>
    <row r="1548" spans="1:11">
      <c r="A1548" s="1">
        <v>1547</v>
      </c>
      <c r="B1548">
        <v>66468.821989999997</v>
      </c>
      <c r="C1548" s="255">
        <v>102</v>
      </c>
      <c r="D1548" s="256">
        <v>695.95423200000005</v>
      </c>
      <c r="E1548" s="256">
        <v>1136.7870259999991</v>
      </c>
      <c r="F1548" s="1">
        <v>875189</v>
      </c>
      <c r="G1548" s="256">
        <v>0</v>
      </c>
      <c r="H1548" s="256">
        <v>352.98951599999998</v>
      </c>
      <c r="I1548" s="257">
        <v>1</v>
      </c>
      <c r="J1548" s="258">
        <f t="shared" si="48"/>
        <v>0.79637865557979792</v>
      </c>
      <c r="K1548" s="258">
        <f t="shared" si="49"/>
        <v>0.89681446777264229</v>
      </c>
    </row>
    <row r="1549" spans="1:11">
      <c r="A1549" s="1">
        <v>1548</v>
      </c>
      <c r="B1549">
        <v>66743.063200999997</v>
      </c>
      <c r="C1549" s="255">
        <v>94</v>
      </c>
      <c r="D1549" s="256">
        <v>703.11867899999993</v>
      </c>
      <c r="E1549" s="256">
        <v>1319.2665340000001</v>
      </c>
      <c r="F1549" s="1">
        <v>850464</v>
      </c>
      <c r="G1549" s="256">
        <v>0</v>
      </c>
      <c r="H1549" s="256">
        <v>270.50296800000001</v>
      </c>
      <c r="I1549" s="257">
        <v>1</v>
      </c>
      <c r="J1549" s="258">
        <f t="shared" si="48"/>
        <v>0.80457691403917397</v>
      </c>
      <c r="K1549" s="258">
        <f t="shared" si="49"/>
        <v>0.90146926181238629</v>
      </c>
    </row>
    <row r="1550" spans="1:11">
      <c r="A1550" s="1">
        <v>1549</v>
      </c>
      <c r="B1550">
        <v>63549.076111000002</v>
      </c>
      <c r="C1550" s="255">
        <v>85</v>
      </c>
      <c r="D1550" s="256">
        <v>681.1072099999999</v>
      </c>
      <c r="E1550" s="256">
        <v>1395.9504439999989</v>
      </c>
      <c r="F1550" s="1">
        <v>807339</v>
      </c>
      <c r="G1550" s="256">
        <v>55.865879999999997</v>
      </c>
      <c r="H1550" s="256">
        <v>56.606422000000002</v>
      </c>
      <c r="I1550" s="257">
        <v>1</v>
      </c>
      <c r="J1550" s="258">
        <f t="shared" si="48"/>
        <v>0.77938924610994675</v>
      </c>
      <c r="K1550" s="258">
        <f t="shared" si="49"/>
        <v>0.88701616362321611</v>
      </c>
    </row>
    <row r="1551" spans="1:11">
      <c r="A1551" s="1">
        <v>1550</v>
      </c>
      <c r="B1551">
        <v>61084.031706999987</v>
      </c>
      <c r="C1551" s="255">
        <v>92</v>
      </c>
      <c r="D1551" s="256">
        <v>637.35340299999984</v>
      </c>
      <c r="E1551" s="256">
        <v>1373.635715999997</v>
      </c>
      <c r="F1551" s="1">
        <v>785703</v>
      </c>
      <c r="G1551" s="256">
        <v>135.01723200000001</v>
      </c>
      <c r="H1551" s="256">
        <v>46.162367000000003</v>
      </c>
      <c r="I1551" s="257">
        <v>1</v>
      </c>
      <c r="J1551" s="258">
        <f t="shared" si="48"/>
        <v>0.72932187616950783</v>
      </c>
      <c r="K1551" s="258">
        <f t="shared" si="49"/>
        <v>0.85688956975930997</v>
      </c>
    </row>
    <row r="1552" spans="1:11">
      <c r="A1552" s="1">
        <v>1551</v>
      </c>
      <c r="B1552">
        <v>64531.906037000001</v>
      </c>
      <c r="C1552" s="255">
        <v>97</v>
      </c>
      <c r="D1552" s="256">
        <v>628.87521499999991</v>
      </c>
      <c r="E1552" s="256">
        <v>1259.070552000001</v>
      </c>
      <c r="F1552" s="1">
        <v>807028</v>
      </c>
      <c r="G1552" s="256">
        <v>105.36456</v>
      </c>
      <c r="H1552" s="256">
        <v>188.65294399999999</v>
      </c>
      <c r="I1552" s="257">
        <v>1</v>
      </c>
      <c r="J1552" s="258">
        <f t="shared" si="48"/>
        <v>0.71962030722899062</v>
      </c>
      <c r="K1552" s="258">
        <f t="shared" si="49"/>
        <v>0.85082504242776902</v>
      </c>
    </row>
    <row r="1553" spans="1:11">
      <c r="A1553" s="1">
        <v>1552</v>
      </c>
      <c r="B1553">
        <v>64067.364532</v>
      </c>
      <c r="C1553" s="255">
        <v>98</v>
      </c>
      <c r="D1553" s="256">
        <v>610.93693299999995</v>
      </c>
      <c r="E1553" s="256">
        <v>1039.9236910000011</v>
      </c>
      <c r="F1553" s="1">
        <v>741298</v>
      </c>
      <c r="G1553" s="256">
        <v>0</v>
      </c>
      <c r="H1553" s="256">
        <v>199.478556</v>
      </c>
      <c r="I1553" s="257">
        <v>1</v>
      </c>
      <c r="J1553" s="258">
        <f t="shared" si="48"/>
        <v>0.69909357681236861</v>
      </c>
      <c r="K1553" s="258">
        <f t="shared" si="49"/>
        <v>0.83773798399519483</v>
      </c>
    </row>
    <row r="1554" spans="1:11">
      <c r="A1554" s="1">
        <v>1553</v>
      </c>
      <c r="B1554">
        <v>64679.811674999997</v>
      </c>
      <c r="C1554" s="255">
        <v>102</v>
      </c>
      <c r="D1554" s="256">
        <v>614.38838599999997</v>
      </c>
      <c r="E1554" s="256">
        <v>694.9619180000002</v>
      </c>
      <c r="F1554" s="1">
        <v>767477</v>
      </c>
      <c r="G1554" s="256">
        <v>0</v>
      </c>
      <c r="H1554" s="256">
        <v>61.137962999999999</v>
      </c>
      <c r="I1554" s="257">
        <v>1</v>
      </c>
      <c r="J1554" s="258">
        <f t="shared" si="48"/>
        <v>0.70304306569188568</v>
      </c>
      <c r="K1554" s="258">
        <f t="shared" si="49"/>
        <v>0.84028346695511769</v>
      </c>
    </row>
    <row r="1555" spans="1:11">
      <c r="A1555" s="1">
        <v>1554</v>
      </c>
      <c r="B1555">
        <v>65396.756347000002</v>
      </c>
      <c r="C1555" s="255">
        <v>115</v>
      </c>
      <c r="D1555" s="256">
        <v>631.04108100000008</v>
      </c>
      <c r="E1555" s="256">
        <v>253.35908499999979</v>
      </c>
      <c r="F1555" s="1">
        <v>815408</v>
      </c>
      <c r="G1555" s="256">
        <v>0</v>
      </c>
      <c r="H1555" s="256">
        <v>88.058733000000004</v>
      </c>
      <c r="I1555" s="257">
        <v>1</v>
      </c>
      <c r="J1555" s="258">
        <f t="shared" si="48"/>
        <v>0.72209870217787875</v>
      </c>
      <c r="K1555" s="258">
        <f t="shared" si="49"/>
        <v>0.85238157197878983</v>
      </c>
    </row>
    <row r="1556" spans="1:11">
      <c r="A1556" s="1">
        <v>1555</v>
      </c>
      <c r="B1556">
        <v>66091.603239999997</v>
      </c>
      <c r="C1556" s="255">
        <v>147</v>
      </c>
      <c r="D1556" s="256">
        <v>606.79821099999992</v>
      </c>
      <c r="E1556" s="256">
        <v>10.84520199999997</v>
      </c>
      <c r="F1556" s="1">
        <v>832025</v>
      </c>
      <c r="G1556" s="256">
        <v>0</v>
      </c>
      <c r="H1556" s="256">
        <v>80.457316000000006</v>
      </c>
      <c r="I1556" s="257">
        <v>1</v>
      </c>
      <c r="J1556" s="258">
        <f t="shared" si="48"/>
        <v>0.69435764776613418</v>
      </c>
      <c r="K1556" s="258">
        <f t="shared" si="49"/>
        <v>0.83466810546503967</v>
      </c>
    </row>
    <row r="1557" spans="1:11">
      <c r="A1557" s="1">
        <v>1556</v>
      </c>
      <c r="B1557">
        <v>66720.867981000003</v>
      </c>
      <c r="C1557" s="255">
        <v>176</v>
      </c>
      <c r="D1557" s="256">
        <v>579.56334400000003</v>
      </c>
      <c r="E1557" s="256">
        <v>0</v>
      </c>
      <c r="F1557" s="1">
        <v>861716</v>
      </c>
      <c r="G1557" s="256">
        <v>0</v>
      </c>
      <c r="H1557" s="256">
        <v>52.481147999999997</v>
      </c>
      <c r="I1557" s="257">
        <v>1</v>
      </c>
      <c r="J1557" s="258">
        <f t="shared" si="48"/>
        <v>0.66319285880576684</v>
      </c>
      <c r="K1557" s="258">
        <f t="shared" si="49"/>
        <v>0.81397719061912421</v>
      </c>
    </row>
    <row r="1558" spans="1:11">
      <c r="A1558" s="1">
        <v>1557</v>
      </c>
      <c r="B1558">
        <v>64987.491332999998</v>
      </c>
      <c r="C1558" s="255">
        <v>181</v>
      </c>
      <c r="D1558" s="256">
        <v>590.15528399999994</v>
      </c>
      <c r="E1558" s="256">
        <v>0</v>
      </c>
      <c r="F1558" s="1">
        <v>935220</v>
      </c>
      <c r="G1558" s="256">
        <v>0</v>
      </c>
      <c r="H1558" s="256">
        <v>270.348705</v>
      </c>
      <c r="I1558" s="257">
        <v>1</v>
      </c>
      <c r="J1558" s="258">
        <f t="shared" si="48"/>
        <v>0.6753131887776691</v>
      </c>
      <c r="K1558" s="258">
        <f t="shared" si="49"/>
        <v>0.82212672669969655</v>
      </c>
    </row>
    <row r="1559" spans="1:11">
      <c r="A1559" s="1">
        <v>1558</v>
      </c>
      <c r="B1559">
        <v>62761.624908999998</v>
      </c>
      <c r="C1559" s="255">
        <v>184</v>
      </c>
      <c r="D1559" s="256">
        <v>539.21167800000012</v>
      </c>
      <c r="E1559" s="256">
        <v>0</v>
      </c>
      <c r="F1559" s="1">
        <v>963806</v>
      </c>
      <c r="G1559" s="256">
        <v>0</v>
      </c>
      <c r="H1559" s="256">
        <v>264.78203999999999</v>
      </c>
      <c r="I1559" s="257">
        <v>1</v>
      </c>
      <c r="J1559" s="258">
        <f t="shared" si="48"/>
        <v>0.61701855014880769</v>
      </c>
      <c r="K1559" s="258">
        <f t="shared" si="49"/>
        <v>0.78166918997266344</v>
      </c>
    </row>
    <row r="1560" spans="1:11">
      <c r="A1560" s="1">
        <v>1559</v>
      </c>
      <c r="B1560">
        <v>61810.993683000001</v>
      </c>
      <c r="C1560" s="255">
        <v>178</v>
      </c>
      <c r="D1560" s="256">
        <v>520.70708400000001</v>
      </c>
      <c r="E1560" s="256">
        <v>0</v>
      </c>
      <c r="F1560" s="1">
        <v>1005018</v>
      </c>
      <c r="G1560" s="256">
        <v>0</v>
      </c>
      <c r="H1560" s="256">
        <v>213.64882800000001</v>
      </c>
      <c r="I1560" s="257">
        <v>1</v>
      </c>
      <c r="J1560" s="258">
        <f t="shared" si="48"/>
        <v>0.59584379035257717</v>
      </c>
      <c r="K1560" s="258">
        <f t="shared" si="49"/>
        <v>0.76614761398731979</v>
      </c>
    </row>
    <row r="1561" spans="1:11">
      <c r="A1561" s="1">
        <v>1560</v>
      </c>
      <c r="B1561">
        <v>62012.284332000003</v>
      </c>
      <c r="C1561" s="255">
        <v>161</v>
      </c>
      <c r="D1561" s="256">
        <v>451.46481199999988</v>
      </c>
      <c r="E1561" s="256">
        <v>0</v>
      </c>
      <c r="F1561" s="1">
        <v>1008749</v>
      </c>
      <c r="G1561" s="256">
        <v>0</v>
      </c>
      <c r="H1561" s="256">
        <v>239.179779</v>
      </c>
      <c r="I1561" s="257">
        <v>1</v>
      </c>
      <c r="J1561" s="258">
        <f t="shared" si="48"/>
        <v>0.51661003481353363</v>
      </c>
      <c r="K1561" s="258">
        <f t="shared" si="49"/>
        <v>0.70369846076031894</v>
      </c>
    </row>
    <row r="1562" spans="1:11">
      <c r="A1562" s="1">
        <v>1561</v>
      </c>
      <c r="B1562">
        <v>61185.396301000001</v>
      </c>
      <c r="C1562" s="255">
        <v>149</v>
      </c>
      <c r="D1562" s="256">
        <v>390.37066299999998</v>
      </c>
      <c r="E1562" s="256">
        <v>0</v>
      </c>
      <c r="F1562" s="1">
        <v>1002237</v>
      </c>
      <c r="G1562" s="256">
        <v>0</v>
      </c>
      <c r="H1562" s="256">
        <v>109.211347</v>
      </c>
      <c r="I1562" s="257">
        <v>1</v>
      </c>
      <c r="J1562" s="258">
        <f t="shared" si="48"/>
        <v>0.44670015567594723</v>
      </c>
      <c r="K1562" s="258">
        <f t="shared" si="49"/>
        <v>0.64210109560809037</v>
      </c>
    </row>
    <row r="1563" spans="1:11">
      <c r="A1563" s="1">
        <v>1562</v>
      </c>
      <c r="B1563">
        <v>58178.537108999997</v>
      </c>
      <c r="C1563" s="255">
        <v>141</v>
      </c>
      <c r="D1563" s="256">
        <v>386.17125899999991</v>
      </c>
      <c r="E1563" s="256">
        <v>0</v>
      </c>
      <c r="F1563" s="1">
        <v>860699</v>
      </c>
      <c r="G1563" s="256">
        <v>69.954192000000006</v>
      </c>
      <c r="H1563" s="256">
        <v>93.183158000000006</v>
      </c>
      <c r="I1563" s="257">
        <v>1</v>
      </c>
      <c r="J1563" s="258">
        <f t="shared" si="48"/>
        <v>0.44189478837162649</v>
      </c>
      <c r="K1563" s="258">
        <f t="shared" si="49"/>
        <v>0.63761605095119778</v>
      </c>
    </row>
    <row r="1564" spans="1:11">
      <c r="A1564" s="1">
        <v>1563</v>
      </c>
      <c r="B1564">
        <v>56783.723724000003</v>
      </c>
      <c r="C1564" s="255">
        <v>137</v>
      </c>
      <c r="D1564" s="256">
        <v>405.92937599999999</v>
      </c>
      <c r="E1564" s="256">
        <v>0</v>
      </c>
      <c r="F1564" s="1">
        <v>696197</v>
      </c>
      <c r="G1564" s="256">
        <v>98.332583999999997</v>
      </c>
      <c r="H1564" s="256">
        <v>93.862849999999995</v>
      </c>
      <c r="I1564" s="257">
        <v>1</v>
      </c>
      <c r="J1564" s="258">
        <f t="shared" si="48"/>
        <v>0.46450395134493017</v>
      </c>
      <c r="K1564" s="258">
        <f t="shared" si="49"/>
        <v>0.65842520348578026</v>
      </c>
    </row>
    <row r="1565" spans="1:11">
      <c r="A1565" s="1">
        <v>1564</v>
      </c>
      <c r="B1565">
        <v>56571.997558000003</v>
      </c>
      <c r="C1565" s="255">
        <v>135</v>
      </c>
      <c r="D1565" s="256">
        <v>383.82745499999987</v>
      </c>
      <c r="E1565" s="256">
        <v>0</v>
      </c>
      <c r="F1565" s="1">
        <v>532678</v>
      </c>
      <c r="G1565" s="256">
        <v>10.040687999999999</v>
      </c>
      <c r="H1565" s="256">
        <v>93.791931000000005</v>
      </c>
      <c r="I1565" s="257">
        <v>1</v>
      </c>
      <c r="J1565" s="258">
        <f t="shared" si="48"/>
        <v>0.43921277942241932</v>
      </c>
      <c r="K1565" s="258">
        <f t="shared" si="49"/>
        <v>0.63509791705840635</v>
      </c>
    </row>
    <row r="1566" spans="1:11">
      <c r="A1566" s="1">
        <v>1565</v>
      </c>
      <c r="B1566">
        <v>58009.162445999988</v>
      </c>
      <c r="C1566" s="255">
        <v>124</v>
      </c>
      <c r="D1566" s="256">
        <v>383.39985499999989</v>
      </c>
      <c r="E1566" s="256">
        <v>0</v>
      </c>
      <c r="F1566" s="1">
        <v>586930</v>
      </c>
      <c r="G1566" s="256">
        <v>0</v>
      </c>
      <c r="H1566" s="256">
        <v>93.522231000000005</v>
      </c>
      <c r="I1566" s="257">
        <v>1</v>
      </c>
      <c r="J1566" s="258">
        <f t="shared" si="48"/>
        <v>0.4387234778312108</v>
      </c>
      <c r="K1566" s="258">
        <f t="shared" si="49"/>
        <v>0.63463735345254901</v>
      </c>
    </row>
    <row r="1567" spans="1:11">
      <c r="A1567" s="1">
        <v>1566</v>
      </c>
      <c r="B1567">
        <v>59577.280487000004</v>
      </c>
      <c r="C1567" s="255">
        <v>139</v>
      </c>
      <c r="D1567" s="256">
        <v>419.30083100000002</v>
      </c>
      <c r="E1567" s="256">
        <v>0</v>
      </c>
      <c r="F1567" s="1">
        <v>995269</v>
      </c>
      <c r="G1567" s="256">
        <v>0</v>
      </c>
      <c r="H1567" s="256">
        <v>92.403372000000005</v>
      </c>
      <c r="I1567" s="257">
        <v>1</v>
      </c>
      <c r="J1567" s="258">
        <f t="shared" si="48"/>
        <v>0.47980487325389526</v>
      </c>
      <c r="K1567" s="258">
        <f t="shared" si="49"/>
        <v>0.67209664211604969</v>
      </c>
    </row>
    <row r="1568" spans="1:11">
      <c r="A1568" s="1">
        <v>1567</v>
      </c>
      <c r="B1568">
        <v>61109.261229999996</v>
      </c>
      <c r="C1568" s="255">
        <v>140</v>
      </c>
      <c r="D1568" s="256">
        <v>455.30225500000012</v>
      </c>
      <c r="E1568" s="256">
        <v>0.199124</v>
      </c>
      <c r="F1568" s="1">
        <v>1140059</v>
      </c>
      <c r="G1568" s="256">
        <v>0</v>
      </c>
      <c r="H1568" s="256">
        <v>96.559747999999999</v>
      </c>
      <c r="I1568" s="257">
        <v>1</v>
      </c>
      <c r="J1568" s="258">
        <f t="shared" si="48"/>
        <v>0.52100121106721053</v>
      </c>
      <c r="K1568" s="258">
        <f t="shared" si="49"/>
        <v>0.70735284761210848</v>
      </c>
    </row>
    <row r="1569" spans="1:11">
      <c r="A1569" s="1">
        <v>1568</v>
      </c>
      <c r="B1569">
        <v>63634.845764999998</v>
      </c>
      <c r="C1569" s="255">
        <v>176</v>
      </c>
      <c r="D1569" s="256">
        <v>421.12928099999988</v>
      </c>
      <c r="E1569" s="256">
        <v>30.401335000000071</v>
      </c>
      <c r="F1569" s="1">
        <v>1200451</v>
      </c>
      <c r="G1569" s="256">
        <v>0</v>
      </c>
      <c r="H1569" s="256">
        <v>96.130353999999997</v>
      </c>
      <c r="I1569" s="257">
        <v>1</v>
      </c>
      <c r="J1569" s="258">
        <f t="shared" si="48"/>
        <v>0.48189716393314036</v>
      </c>
      <c r="K1569" s="258">
        <f t="shared" si="49"/>
        <v>0.67394110184849032</v>
      </c>
    </row>
    <row r="1570" spans="1:11">
      <c r="A1570" s="1">
        <v>1569</v>
      </c>
      <c r="B1570">
        <v>65912.268311000007</v>
      </c>
      <c r="C1570" s="255">
        <v>151</v>
      </c>
      <c r="D1570" s="256">
        <v>474.85490099999998</v>
      </c>
      <c r="E1570" s="256">
        <v>184.93236900000011</v>
      </c>
      <c r="F1570" s="1">
        <v>1054643</v>
      </c>
      <c r="G1570" s="256">
        <v>0</v>
      </c>
      <c r="H1570" s="256">
        <v>98.274201000000005</v>
      </c>
      <c r="I1570" s="257">
        <v>1</v>
      </c>
      <c r="J1570" s="258">
        <f t="shared" si="48"/>
        <v>0.54337525409840171</v>
      </c>
      <c r="K1570" s="258">
        <f t="shared" si="49"/>
        <v>0.72560675388883733</v>
      </c>
    </row>
    <row r="1571" spans="1:11">
      <c r="A1571" s="1">
        <v>1570</v>
      </c>
      <c r="B1571">
        <v>70821.326110999988</v>
      </c>
      <c r="C1571" s="255">
        <v>133</v>
      </c>
      <c r="D1571" s="256">
        <v>560.05641700000001</v>
      </c>
      <c r="E1571" s="256">
        <v>474.68760800000001</v>
      </c>
      <c r="F1571" s="1">
        <v>936377</v>
      </c>
      <c r="G1571" s="256">
        <v>0</v>
      </c>
      <c r="H1571" s="256">
        <v>104.080888</v>
      </c>
      <c r="I1571" s="257">
        <v>1</v>
      </c>
      <c r="J1571" s="258">
        <f t="shared" si="48"/>
        <v>0.64087113190986189</v>
      </c>
      <c r="K1571" s="258">
        <f t="shared" si="49"/>
        <v>0.79861408714666293</v>
      </c>
    </row>
    <row r="1572" spans="1:11">
      <c r="A1572" s="1">
        <v>1571</v>
      </c>
      <c r="B1572">
        <v>70597.613435000007</v>
      </c>
      <c r="C1572" s="255">
        <v>110</v>
      </c>
      <c r="D1572" s="256">
        <v>608.75162000000012</v>
      </c>
      <c r="E1572" s="256">
        <v>823.54624499999989</v>
      </c>
      <c r="F1572" s="1">
        <v>937511</v>
      </c>
      <c r="G1572" s="256">
        <v>0</v>
      </c>
      <c r="H1572" s="256">
        <v>104.67710099999999</v>
      </c>
      <c r="I1572" s="257">
        <v>1</v>
      </c>
      <c r="J1572" s="258">
        <f t="shared" si="48"/>
        <v>0.6965929287108984</v>
      </c>
      <c r="K1572" s="258">
        <f t="shared" si="49"/>
        <v>0.83611942980581044</v>
      </c>
    </row>
    <row r="1573" spans="1:11">
      <c r="A1573" s="1">
        <v>1572</v>
      </c>
      <c r="B1573">
        <v>69783.690552</v>
      </c>
      <c r="C1573" s="255">
        <v>100</v>
      </c>
      <c r="D1573" s="256">
        <v>608.40096299999982</v>
      </c>
      <c r="E1573" s="256">
        <v>1041.562372000001</v>
      </c>
      <c r="F1573" s="1">
        <v>899179</v>
      </c>
      <c r="G1573" s="256">
        <v>0</v>
      </c>
      <c r="H1573" s="256">
        <v>104.039118</v>
      </c>
      <c r="I1573" s="257">
        <v>1</v>
      </c>
      <c r="J1573" s="258">
        <f t="shared" si="48"/>
        <v>0.69619167279867078</v>
      </c>
      <c r="K1573" s="258">
        <f t="shared" si="49"/>
        <v>0.83585921768386073</v>
      </c>
    </row>
    <row r="1574" spans="1:11">
      <c r="A1574" s="1">
        <v>1573</v>
      </c>
      <c r="B1574">
        <v>65769.365172999998</v>
      </c>
      <c r="C1574" s="255">
        <v>94</v>
      </c>
      <c r="D1574" s="256">
        <v>552.95722499999988</v>
      </c>
      <c r="E1574" s="256">
        <v>1108.2928580000009</v>
      </c>
      <c r="F1574" s="1">
        <v>848528</v>
      </c>
      <c r="G1574" s="256">
        <v>30.479568</v>
      </c>
      <c r="H1574" s="256">
        <v>95.915757999999997</v>
      </c>
      <c r="I1574" s="257">
        <v>1</v>
      </c>
      <c r="J1574" s="258">
        <f t="shared" si="48"/>
        <v>0.63274754458082771</v>
      </c>
      <c r="K1574" s="258">
        <f t="shared" si="49"/>
        <v>0.7929056441903779</v>
      </c>
    </row>
    <row r="1575" spans="1:11">
      <c r="A1575" s="1">
        <v>1574</v>
      </c>
      <c r="B1575">
        <v>63657.219449999997</v>
      </c>
      <c r="C1575" s="255">
        <v>100</v>
      </c>
      <c r="D1575" s="256">
        <v>575.70635499999992</v>
      </c>
      <c r="E1575" s="256">
        <v>1091.9647789999999</v>
      </c>
      <c r="F1575" s="1">
        <v>845528</v>
      </c>
      <c r="G1575" s="256">
        <v>154.866096</v>
      </c>
      <c r="H1575" s="256">
        <v>85.507144999999994</v>
      </c>
      <c r="I1575" s="257">
        <v>1</v>
      </c>
      <c r="J1575" s="258">
        <f t="shared" si="48"/>
        <v>0.65877931611405982</v>
      </c>
      <c r="K1575" s="258">
        <f t="shared" si="49"/>
        <v>0.8109763669061355</v>
      </c>
    </row>
    <row r="1576" spans="1:11">
      <c r="A1576" s="1">
        <v>1575</v>
      </c>
      <c r="B1576">
        <v>66231.012755999996</v>
      </c>
      <c r="C1576" s="255">
        <v>99</v>
      </c>
      <c r="D1576" s="256">
        <v>599.07195100000001</v>
      </c>
      <c r="E1576" s="256">
        <v>1005.039603000001</v>
      </c>
      <c r="F1576" s="1">
        <v>859066</v>
      </c>
      <c r="G1576" s="256">
        <v>169.6422</v>
      </c>
      <c r="H1576" s="256">
        <v>85.561864</v>
      </c>
      <c r="I1576" s="257">
        <v>1</v>
      </c>
      <c r="J1576" s="258">
        <f t="shared" si="48"/>
        <v>0.68551650812139397</v>
      </c>
      <c r="K1576" s="258">
        <f t="shared" si="49"/>
        <v>0.8288854415326915</v>
      </c>
    </row>
    <row r="1577" spans="1:11">
      <c r="A1577" s="1">
        <v>1576</v>
      </c>
      <c r="B1577">
        <v>65243.188048999997</v>
      </c>
      <c r="C1577" s="255">
        <v>99</v>
      </c>
      <c r="D1577" s="256">
        <v>576.54272100000003</v>
      </c>
      <c r="E1577" s="256">
        <v>789.85500400000046</v>
      </c>
      <c r="F1577" s="1">
        <v>866118</v>
      </c>
      <c r="G1577" s="256">
        <v>157.75620000000001</v>
      </c>
      <c r="H1577" s="256">
        <v>113.173323</v>
      </c>
      <c r="I1577" s="257">
        <v>1</v>
      </c>
      <c r="J1577" s="258">
        <f t="shared" si="48"/>
        <v>0.65973636759823384</v>
      </c>
      <c r="K1577" s="258">
        <f t="shared" si="49"/>
        <v>0.8116286002173474</v>
      </c>
    </row>
    <row r="1578" spans="1:11">
      <c r="A1578" s="1">
        <v>1577</v>
      </c>
      <c r="B1578">
        <v>65623.649260999999</v>
      </c>
      <c r="C1578" s="255">
        <v>103</v>
      </c>
      <c r="D1578" s="256">
        <v>600.13569499999994</v>
      </c>
      <c r="E1578" s="256">
        <v>502.76438900000011</v>
      </c>
      <c r="F1578" s="1">
        <v>867635</v>
      </c>
      <c r="G1578" s="256">
        <v>118.286112</v>
      </c>
      <c r="H1578" s="256">
        <v>256.967039</v>
      </c>
      <c r="I1578" s="257">
        <v>1</v>
      </c>
      <c r="J1578" s="258">
        <f t="shared" si="48"/>
        <v>0.68673374767199857</v>
      </c>
      <c r="K1578" s="258">
        <f t="shared" si="49"/>
        <v>0.82968562640967092</v>
      </c>
    </row>
    <row r="1579" spans="1:11">
      <c r="A1579" s="1">
        <v>1578</v>
      </c>
      <c r="B1579">
        <v>66262.655274000004</v>
      </c>
      <c r="C1579" s="255">
        <v>140</v>
      </c>
      <c r="D1579" s="256">
        <v>615.68815600000016</v>
      </c>
      <c r="E1579" s="256">
        <v>177.38285300000021</v>
      </c>
      <c r="F1579" s="1">
        <v>837361</v>
      </c>
      <c r="G1579" s="256">
        <v>28.747992</v>
      </c>
      <c r="H1579" s="256">
        <v>299.26353599999999</v>
      </c>
      <c r="I1579" s="257">
        <v>1</v>
      </c>
      <c r="J1579" s="258">
        <f t="shared" si="48"/>
        <v>0.70453038919330113</v>
      </c>
      <c r="K1579" s="258">
        <f t="shared" si="49"/>
        <v>0.8412386383872047</v>
      </c>
    </row>
    <row r="1580" spans="1:11">
      <c r="A1580" s="1">
        <v>1579</v>
      </c>
      <c r="B1580">
        <v>66919.422425000012</v>
      </c>
      <c r="C1580" s="255">
        <v>151</v>
      </c>
      <c r="D1580" s="256">
        <v>612.28735600000005</v>
      </c>
      <c r="E1580" s="256">
        <v>8.0097669999999894</v>
      </c>
      <c r="F1580" s="1">
        <v>859031</v>
      </c>
      <c r="G1580" s="256">
        <v>0</v>
      </c>
      <c r="H1580" s="256">
        <v>337.33893999999998</v>
      </c>
      <c r="I1580" s="257">
        <v>1</v>
      </c>
      <c r="J1580" s="258">
        <f t="shared" si="48"/>
        <v>0.7006388624127069</v>
      </c>
      <c r="K1580" s="258">
        <f t="shared" si="49"/>
        <v>0.83873551172066396</v>
      </c>
    </row>
    <row r="1581" spans="1:11">
      <c r="A1581" s="1">
        <v>1580</v>
      </c>
      <c r="B1581">
        <v>68523.266845999999</v>
      </c>
      <c r="C1581" s="255">
        <v>188</v>
      </c>
      <c r="D1581" s="256">
        <v>645.2765270000001</v>
      </c>
      <c r="E1581" s="256">
        <v>0</v>
      </c>
      <c r="F1581" s="1">
        <v>870983</v>
      </c>
      <c r="G1581" s="256">
        <v>0</v>
      </c>
      <c r="H1581" s="256">
        <v>363.39526699999999</v>
      </c>
      <c r="I1581" s="257">
        <v>1</v>
      </c>
      <c r="J1581" s="258">
        <f t="shared" si="48"/>
        <v>0.73838828678817658</v>
      </c>
      <c r="K1581" s="258">
        <f t="shared" si="49"/>
        <v>0.86248872023824719</v>
      </c>
    </row>
    <row r="1582" spans="1:11">
      <c r="A1582" s="1">
        <v>1581</v>
      </c>
      <c r="B1582">
        <v>66376.444915999993</v>
      </c>
      <c r="C1582" s="255">
        <v>194</v>
      </c>
      <c r="D1582" s="256">
        <v>682.97376599999996</v>
      </c>
      <c r="E1582" s="256">
        <v>0</v>
      </c>
      <c r="F1582" s="1">
        <v>933621</v>
      </c>
      <c r="G1582" s="256">
        <v>0</v>
      </c>
      <c r="H1582" s="256">
        <v>434.24450200000001</v>
      </c>
      <c r="I1582" s="257">
        <v>1</v>
      </c>
      <c r="J1582" s="258">
        <f t="shared" si="48"/>
        <v>0.78152514138796325</v>
      </c>
      <c r="K1582" s="258">
        <f t="shared" si="49"/>
        <v>0.88825943653187289</v>
      </c>
    </row>
    <row r="1583" spans="1:11">
      <c r="A1583" s="1">
        <v>1582</v>
      </c>
      <c r="B1583">
        <v>64070.047271000003</v>
      </c>
      <c r="C1583" s="255">
        <v>198</v>
      </c>
      <c r="D1583" s="256">
        <v>708.12705999999991</v>
      </c>
      <c r="E1583" s="256">
        <v>0</v>
      </c>
      <c r="F1583" s="1">
        <v>1010223</v>
      </c>
      <c r="G1583" s="256">
        <v>0</v>
      </c>
      <c r="H1583" s="256">
        <v>388.630381</v>
      </c>
      <c r="I1583" s="257">
        <v>1</v>
      </c>
      <c r="J1583" s="258">
        <f t="shared" si="48"/>
        <v>0.81030799166470868</v>
      </c>
      <c r="K1583" s="258">
        <f t="shared" si="49"/>
        <v>0.90469541084266536</v>
      </c>
    </row>
    <row r="1584" spans="1:11">
      <c r="A1584" s="1">
        <v>1583</v>
      </c>
      <c r="B1584">
        <v>62971.299071999987</v>
      </c>
      <c r="C1584" s="255">
        <v>187</v>
      </c>
      <c r="D1584" s="256">
        <v>718.16143899999997</v>
      </c>
      <c r="E1584" s="256">
        <v>0</v>
      </c>
      <c r="F1584" s="1">
        <v>1053362</v>
      </c>
      <c r="G1584" s="256">
        <v>0</v>
      </c>
      <c r="H1584" s="256">
        <v>198.49343400000001</v>
      </c>
      <c r="I1584" s="257">
        <v>1</v>
      </c>
      <c r="J1584" s="258">
        <f t="shared" si="48"/>
        <v>0.82179030600402037</v>
      </c>
      <c r="K1584" s="258">
        <f t="shared" si="49"/>
        <v>0.91109121350239886</v>
      </c>
    </row>
    <row r="1585" spans="1:11">
      <c r="A1585" s="1">
        <v>1584</v>
      </c>
      <c r="B1585">
        <v>62572.251099000001</v>
      </c>
      <c r="C1585" s="255">
        <v>176</v>
      </c>
      <c r="D1585" s="256">
        <v>698.88582399999996</v>
      </c>
      <c r="E1585" s="256">
        <v>0</v>
      </c>
      <c r="F1585" s="1">
        <v>1143155</v>
      </c>
      <c r="G1585" s="256">
        <v>0</v>
      </c>
      <c r="H1585" s="256">
        <v>175.50443200000001</v>
      </c>
      <c r="I1585" s="257">
        <v>1</v>
      </c>
      <c r="J1585" s="258">
        <f t="shared" si="48"/>
        <v>0.79973326884072915</v>
      </c>
      <c r="K1585" s="258">
        <f t="shared" si="49"/>
        <v>0.89872484685042187</v>
      </c>
    </row>
    <row r="1586" spans="1:11">
      <c r="A1586" s="1">
        <v>1585</v>
      </c>
      <c r="B1586">
        <v>61522.448182</v>
      </c>
      <c r="C1586" s="255">
        <v>153</v>
      </c>
      <c r="D1586" s="256">
        <v>700.92530699999998</v>
      </c>
      <c r="E1586" s="256">
        <v>0</v>
      </c>
      <c r="F1586" s="1">
        <v>1031481</v>
      </c>
      <c r="G1586" s="256">
        <v>0</v>
      </c>
      <c r="H1586" s="256">
        <v>178.33986400000001</v>
      </c>
      <c r="I1586" s="257">
        <v>1</v>
      </c>
      <c r="J1586" s="258">
        <f t="shared" si="48"/>
        <v>0.80206704404452422</v>
      </c>
      <c r="K1586" s="258">
        <f t="shared" si="49"/>
        <v>0.90004921493403911</v>
      </c>
    </row>
    <row r="1587" spans="1:11">
      <c r="A1587" s="1">
        <v>1586</v>
      </c>
      <c r="B1587">
        <v>58877.617124999997</v>
      </c>
      <c r="C1587" s="255">
        <v>148</v>
      </c>
      <c r="D1587" s="256">
        <v>651.17382399999997</v>
      </c>
      <c r="E1587" s="256">
        <v>0</v>
      </c>
      <c r="F1587" s="1">
        <v>831350</v>
      </c>
      <c r="G1587" s="256">
        <v>79.293312</v>
      </c>
      <c r="H1587" s="256">
        <v>176.35166699999999</v>
      </c>
      <c r="I1587" s="257">
        <v>1</v>
      </c>
      <c r="J1587" s="258">
        <f t="shared" si="48"/>
        <v>0.74513654872907775</v>
      </c>
      <c r="K1587" s="258">
        <f t="shared" si="49"/>
        <v>0.86661409066601103</v>
      </c>
    </row>
    <row r="1588" spans="1:11">
      <c r="A1588" s="1">
        <v>1587</v>
      </c>
      <c r="B1588">
        <v>58521.11911</v>
      </c>
      <c r="C1588" s="255">
        <v>147</v>
      </c>
      <c r="D1588" s="256">
        <v>634.962628</v>
      </c>
      <c r="E1588" s="256">
        <v>0</v>
      </c>
      <c r="F1588" s="1">
        <v>644081</v>
      </c>
      <c r="G1588" s="256">
        <v>152.324928</v>
      </c>
      <c r="H1588" s="256">
        <v>164.84812099999999</v>
      </c>
      <c r="I1588" s="257">
        <v>1</v>
      </c>
      <c r="J1588" s="258">
        <f t="shared" si="48"/>
        <v>0.72658611842460252</v>
      </c>
      <c r="K1588" s="258">
        <f t="shared" si="49"/>
        <v>0.85518713753540165</v>
      </c>
    </row>
    <row r="1589" spans="1:11">
      <c r="A1589" s="1">
        <v>1588</v>
      </c>
      <c r="B1589">
        <v>57682.262390999997</v>
      </c>
      <c r="C1589" s="255">
        <v>132</v>
      </c>
      <c r="D1589" s="256">
        <v>611.10399100000006</v>
      </c>
      <c r="E1589" s="256">
        <v>0</v>
      </c>
      <c r="F1589" s="1">
        <v>531306</v>
      </c>
      <c r="G1589" s="256">
        <v>151.40966399999999</v>
      </c>
      <c r="H1589" s="256">
        <v>144.01053899999999</v>
      </c>
      <c r="I1589" s="257">
        <v>1</v>
      </c>
      <c r="J1589" s="258">
        <f t="shared" si="48"/>
        <v>0.69928474085639147</v>
      </c>
      <c r="K1589" s="258">
        <f t="shared" si="49"/>
        <v>0.83786149617881689</v>
      </c>
    </row>
    <row r="1590" spans="1:11">
      <c r="A1590" s="1">
        <v>1589</v>
      </c>
      <c r="B1590">
        <v>57832.829040999997</v>
      </c>
      <c r="C1590" s="255">
        <v>140</v>
      </c>
      <c r="D1590" s="256">
        <v>629.51507100000003</v>
      </c>
      <c r="E1590" s="256">
        <v>0</v>
      </c>
      <c r="F1590" s="1">
        <v>609685</v>
      </c>
      <c r="G1590" s="256">
        <v>114.94476</v>
      </c>
      <c r="H1590" s="256">
        <v>144.062296</v>
      </c>
      <c r="I1590" s="257">
        <v>1</v>
      </c>
      <c r="J1590" s="258">
        <f t="shared" si="48"/>
        <v>0.72035249282053504</v>
      </c>
      <c r="K1590" s="258">
        <f t="shared" si="49"/>
        <v>0.85128540570210409</v>
      </c>
    </row>
    <row r="1591" spans="1:11">
      <c r="A1591" s="1">
        <v>1590</v>
      </c>
      <c r="B1591">
        <v>59059.255157</v>
      </c>
      <c r="C1591" s="255">
        <v>144</v>
      </c>
      <c r="D1591" s="256">
        <v>654.08333299999993</v>
      </c>
      <c r="E1591" s="256">
        <v>0</v>
      </c>
      <c r="F1591" s="1">
        <v>980054</v>
      </c>
      <c r="G1591" s="256">
        <v>23.690519999999999</v>
      </c>
      <c r="H1591" s="256">
        <v>144.052437</v>
      </c>
      <c r="I1591" s="257">
        <v>1</v>
      </c>
      <c r="J1591" s="258">
        <f t="shared" si="48"/>
        <v>0.74846589246933859</v>
      </c>
      <c r="K1591" s="258">
        <f t="shared" si="49"/>
        <v>0.86863630410653137</v>
      </c>
    </row>
    <row r="1592" spans="1:11">
      <c r="A1592" s="1">
        <v>1591</v>
      </c>
      <c r="B1592">
        <v>60825.816344999999</v>
      </c>
      <c r="C1592" s="255">
        <v>142</v>
      </c>
      <c r="D1592" s="256">
        <v>597.33357500000011</v>
      </c>
      <c r="E1592" s="256">
        <v>0.43663100000000021</v>
      </c>
      <c r="F1592" s="1">
        <v>911671</v>
      </c>
      <c r="G1592" s="256">
        <v>0</v>
      </c>
      <c r="H1592" s="256">
        <v>144.099177</v>
      </c>
      <c r="I1592" s="257">
        <v>1</v>
      </c>
      <c r="J1592" s="258">
        <f t="shared" si="48"/>
        <v>0.68352728889099479</v>
      </c>
      <c r="K1592" s="258">
        <f t="shared" si="49"/>
        <v>0.82757498309055644</v>
      </c>
    </row>
    <row r="1593" spans="1:11">
      <c r="A1593" s="1">
        <v>1592</v>
      </c>
      <c r="B1593">
        <v>62855.548464</v>
      </c>
      <c r="C1593" s="255">
        <v>169</v>
      </c>
      <c r="D1593" s="256">
        <v>580.09795600000007</v>
      </c>
      <c r="E1593" s="256">
        <v>59.202499999999979</v>
      </c>
      <c r="F1593" s="1">
        <v>930817</v>
      </c>
      <c r="G1593" s="256">
        <v>0</v>
      </c>
      <c r="H1593" s="256">
        <v>144.81801100000001</v>
      </c>
      <c r="I1593" s="257">
        <v>1</v>
      </c>
      <c r="J1593" s="258">
        <f t="shared" si="48"/>
        <v>0.66380461395609236</v>
      </c>
      <c r="K1593" s="258">
        <f t="shared" si="49"/>
        <v>0.8143917202933304</v>
      </c>
    </row>
    <row r="1594" spans="1:11">
      <c r="A1594" s="1">
        <v>1593</v>
      </c>
      <c r="B1594">
        <v>65942.026641999997</v>
      </c>
      <c r="C1594" s="255">
        <v>136</v>
      </c>
      <c r="D1594" s="256">
        <v>567.60280700000021</v>
      </c>
      <c r="E1594" s="256">
        <v>342.42323700000009</v>
      </c>
      <c r="F1594" s="1">
        <v>938701</v>
      </c>
      <c r="G1594" s="256">
        <v>0</v>
      </c>
      <c r="H1594" s="256">
        <v>155.00211200000001</v>
      </c>
      <c r="I1594" s="257">
        <v>1</v>
      </c>
      <c r="J1594" s="258">
        <f t="shared" si="48"/>
        <v>0.64950644677160274</v>
      </c>
      <c r="K1594" s="258">
        <f t="shared" si="49"/>
        <v>0.80461283265045602</v>
      </c>
    </row>
    <row r="1595" spans="1:11">
      <c r="A1595" s="1">
        <v>1594</v>
      </c>
      <c r="B1595">
        <v>69646.071960000001</v>
      </c>
      <c r="C1595" s="255">
        <v>124</v>
      </c>
      <c r="D1595" s="256">
        <v>589.38758200000007</v>
      </c>
      <c r="E1595" s="256">
        <v>695.10661200000015</v>
      </c>
      <c r="F1595" s="1">
        <v>862226</v>
      </c>
      <c r="G1595" s="256">
        <v>0</v>
      </c>
      <c r="H1595" s="256">
        <v>284.648257</v>
      </c>
      <c r="I1595" s="257">
        <v>1</v>
      </c>
      <c r="J1595" s="258">
        <f t="shared" si="48"/>
        <v>0.6744347093338573</v>
      </c>
      <c r="K1595" s="258">
        <f t="shared" si="49"/>
        <v>0.82154049848458521</v>
      </c>
    </row>
    <row r="1596" spans="1:11">
      <c r="A1596" s="1">
        <v>1595</v>
      </c>
      <c r="B1596">
        <v>70116.553345000008</v>
      </c>
      <c r="C1596" s="255">
        <v>97</v>
      </c>
      <c r="D1596" s="256">
        <v>603.23630199999991</v>
      </c>
      <c r="E1596" s="256">
        <v>888.9959669999979</v>
      </c>
      <c r="F1596" s="1">
        <v>859463</v>
      </c>
      <c r="G1596" s="256">
        <v>0</v>
      </c>
      <c r="H1596" s="256">
        <v>214.12245999999999</v>
      </c>
      <c r="I1596" s="257">
        <v>1</v>
      </c>
      <c r="J1596" s="258">
        <f t="shared" si="48"/>
        <v>0.69028176436706956</v>
      </c>
      <c r="K1596" s="258">
        <f t="shared" si="49"/>
        <v>0.83201064176436412</v>
      </c>
    </row>
    <row r="1597" spans="1:11">
      <c r="A1597" s="1">
        <v>1596</v>
      </c>
      <c r="B1597">
        <v>69595.943632999988</v>
      </c>
      <c r="C1597" s="255">
        <v>106</v>
      </c>
      <c r="D1597" s="256">
        <v>609.09418200000016</v>
      </c>
      <c r="E1597" s="256">
        <v>1026.4081819999999</v>
      </c>
      <c r="F1597" s="1">
        <v>870273</v>
      </c>
      <c r="G1597" s="256">
        <v>0</v>
      </c>
      <c r="H1597" s="256">
        <v>191.749653</v>
      </c>
      <c r="I1597" s="257">
        <v>1</v>
      </c>
      <c r="J1597" s="258">
        <f t="shared" si="48"/>
        <v>0.69698492153523794</v>
      </c>
      <c r="K1597" s="258">
        <f t="shared" si="49"/>
        <v>0.83637350178297698</v>
      </c>
    </row>
    <row r="1598" spans="1:11">
      <c r="A1598" s="1">
        <v>1597</v>
      </c>
      <c r="B1598">
        <v>65300.304658000001</v>
      </c>
      <c r="C1598" s="255">
        <v>83</v>
      </c>
      <c r="D1598" s="256">
        <v>601.09232099999997</v>
      </c>
      <c r="E1598" s="256">
        <v>1093.574575999997</v>
      </c>
      <c r="F1598" s="1">
        <v>837916</v>
      </c>
      <c r="G1598" s="256">
        <v>0</v>
      </c>
      <c r="H1598" s="256">
        <v>153.357055</v>
      </c>
      <c r="I1598" s="257">
        <v>1</v>
      </c>
      <c r="J1598" s="258">
        <f t="shared" si="48"/>
        <v>0.68782841236795622</v>
      </c>
      <c r="K1598" s="258">
        <f t="shared" si="49"/>
        <v>0.8304041287553201</v>
      </c>
    </row>
    <row r="1599" spans="1:11">
      <c r="A1599" s="1">
        <v>1598</v>
      </c>
      <c r="B1599">
        <v>63338.749603999997</v>
      </c>
      <c r="C1599" s="255">
        <v>92</v>
      </c>
      <c r="D1599" s="256">
        <v>613.79902500000003</v>
      </c>
      <c r="E1599" s="256">
        <v>1087.204858000001</v>
      </c>
      <c r="F1599" s="1">
        <v>882868</v>
      </c>
      <c r="G1599" s="256">
        <v>122.52996</v>
      </c>
      <c r="H1599" s="256">
        <v>431.58416199999999</v>
      </c>
      <c r="I1599" s="257">
        <v>1</v>
      </c>
      <c r="J1599" s="258">
        <f t="shared" si="48"/>
        <v>0.70236866140026677</v>
      </c>
      <c r="K1599" s="258">
        <f t="shared" si="49"/>
        <v>0.83984974321250605</v>
      </c>
    </row>
    <row r="1600" spans="1:11">
      <c r="A1600" s="1">
        <v>1599</v>
      </c>
      <c r="B1600">
        <v>66400.135771999994</v>
      </c>
      <c r="C1600" s="255">
        <v>98</v>
      </c>
      <c r="D1600" s="256">
        <v>620.35125300000004</v>
      </c>
      <c r="E1600" s="256">
        <v>956.90547199999901</v>
      </c>
      <c r="F1600" s="1">
        <v>868644</v>
      </c>
      <c r="G1600" s="256">
        <v>210.67502400000001</v>
      </c>
      <c r="H1600" s="256">
        <v>500.46960000000001</v>
      </c>
      <c r="I1600" s="257">
        <v>1</v>
      </c>
      <c r="J1600" s="258">
        <f t="shared" si="48"/>
        <v>0.70986635921682717</v>
      </c>
      <c r="K1600" s="258">
        <f t="shared" si="49"/>
        <v>0.84465014045839382</v>
      </c>
    </row>
    <row r="1601" spans="1:11">
      <c r="A1601" s="1">
        <v>1600</v>
      </c>
      <c r="B1601">
        <v>65741.547882999992</v>
      </c>
      <c r="C1601" s="255">
        <v>106</v>
      </c>
      <c r="D1601" s="256">
        <v>637.52354200000002</v>
      </c>
      <c r="E1601" s="256">
        <v>741.09394400000031</v>
      </c>
      <c r="F1601" s="1">
        <v>885125</v>
      </c>
      <c r="G1601" s="256">
        <v>229.27699200000001</v>
      </c>
      <c r="H1601" s="256">
        <v>482.24842100000001</v>
      </c>
      <c r="I1601" s="257">
        <v>1</v>
      </c>
      <c r="J1601" s="258">
        <f t="shared" si="48"/>
        <v>0.72951656579398572</v>
      </c>
      <c r="K1601" s="258">
        <f t="shared" si="49"/>
        <v>0.85701049359614845</v>
      </c>
    </row>
    <row r="1602" spans="1:11">
      <c r="A1602" s="1">
        <v>1601</v>
      </c>
      <c r="B1602">
        <v>66284.622834000009</v>
      </c>
      <c r="C1602" s="255">
        <v>102</v>
      </c>
      <c r="D1602" s="256">
        <v>641.58482099999992</v>
      </c>
      <c r="E1602" s="256">
        <v>404.85832599999969</v>
      </c>
      <c r="F1602" s="1">
        <v>850317</v>
      </c>
      <c r="G1602" s="256">
        <v>207.56971200000001</v>
      </c>
      <c r="H1602" s="256">
        <v>248.57150100000001</v>
      </c>
      <c r="I1602" s="257">
        <v>1</v>
      </c>
      <c r="J1602" s="258">
        <f t="shared" ref="J1602:J1665" si="50">D1602/$L$1</f>
        <v>0.73416387701251196</v>
      </c>
      <c r="K1602" s="258">
        <f t="shared" ref="K1602:K1665" si="51">J1602/(1-$K$1*(1-J1602))</f>
        <v>0.85988798557071378</v>
      </c>
    </row>
    <row r="1603" spans="1:11">
      <c r="A1603" s="1">
        <v>1602</v>
      </c>
      <c r="B1603">
        <v>66749.210905999993</v>
      </c>
      <c r="C1603" s="255">
        <v>124</v>
      </c>
      <c r="D1603" s="256">
        <v>616.90680199999997</v>
      </c>
      <c r="E1603" s="256">
        <v>146.10821099999981</v>
      </c>
      <c r="F1603" s="1">
        <v>850065</v>
      </c>
      <c r="G1603" s="256">
        <v>142.54514399999999</v>
      </c>
      <c r="H1603" s="256">
        <v>199.15011100000001</v>
      </c>
      <c r="I1603" s="257">
        <v>1</v>
      </c>
      <c r="J1603" s="258">
        <f t="shared" si="50"/>
        <v>0.70592488270808085</v>
      </c>
      <c r="K1603" s="258">
        <f t="shared" si="51"/>
        <v>0.84213250029840581</v>
      </c>
    </row>
    <row r="1604" spans="1:11">
      <c r="A1604" s="1">
        <v>1603</v>
      </c>
      <c r="B1604">
        <v>66673.040863000002</v>
      </c>
      <c r="C1604" s="255">
        <v>154</v>
      </c>
      <c r="D1604" s="256">
        <v>624.67612200000008</v>
      </c>
      <c r="E1604" s="256">
        <v>7.5847440000000033</v>
      </c>
      <c r="F1604" s="1">
        <v>853788</v>
      </c>
      <c r="G1604" s="256">
        <v>32.256168000000002</v>
      </c>
      <c r="H1604" s="256">
        <v>175.21006299999999</v>
      </c>
      <c r="I1604" s="257">
        <v>1</v>
      </c>
      <c r="J1604" s="258">
        <f t="shared" si="50"/>
        <v>0.7148152958011782</v>
      </c>
      <c r="K1604" s="258">
        <f t="shared" si="51"/>
        <v>0.8477929686424549</v>
      </c>
    </row>
    <row r="1605" spans="1:11">
      <c r="A1605" s="1">
        <v>1604</v>
      </c>
      <c r="B1605">
        <v>67452.503358000002</v>
      </c>
      <c r="C1605" s="255">
        <v>183</v>
      </c>
      <c r="D1605" s="256">
        <v>682.029673</v>
      </c>
      <c r="E1605" s="256">
        <v>0</v>
      </c>
      <c r="F1605" s="1">
        <v>845863</v>
      </c>
      <c r="G1605" s="256">
        <v>0</v>
      </c>
      <c r="H1605" s="256">
        <v>170.67439899999999</v>
      </c>
      <c r="I1605" s="257">
        <v>1</v>
      </c>
      <c r="J1605" s="258">
        <f t="shared" si="50"/>
        <v>0.78044481817199318</v>
      </c>
      <c r="K1605" s="258">
        <f t="shared" si="51"/>
        <v>0.88763101166073599</v>
      </c>
    </row>
    <row r="1606" spans="1:11">
      <c r="A1606" s="1">
        <v>1605</v>
      </c>
      <c r="B1606">
        <v>65122.143645999997</v>
      </c>
      <c r="C1606" s="255">
        <v>176</v>
      </c>
      <c r="D1606" s="256">
        <v>693.46346399999993</v>
      </c>
      <c r="E1606" s="256">
        <v>0</v>
      </c>
      <c r="F1606" s="1">
        <v>839440</v>
      </c>
      <c r="G1606" s="256">
        <v>0</v>
      </c>
      <c r="H1606" s="256">
        <v>150.643925</v>
      </c>
      <c r="I1606" s="257">
        <v>1</v>
      </c>
      <c r="J1606" s="258">
        <f t="shared" si="50"/>
        <v>0.79352847609960286</v>
      </c>
      <c r="K1606" s="258">
        <f t="shared" si="51"/>
        <v>0.89518510403079887</v>
      </c>
    </row>
    <row r="1607" spans="1:11">
      <c r="A1607" s="1">
        <v>1606</v>
      </c>
      <c r="B1607">
        <v>62765.860961999999</v>
      </c>
      <c r="C1607" s="255">
        <v>181</v>
      </c>
      <c r="D1607" s="256">
        <v>686.04823399999998</v>
      </c>
      <c r="E1607" s="256">
        <v>0</v>
      </c>
      <c r="F1607" s="1">
        <v>877594</v>
      </c>
      <c r="G1607" s="256">
        <v>0</v>
      </c>
      <c r="H1607" s="256">
        <v>138.32041000000001</v>
      </c>
      <c r="I1607" s="257">
        <v>1</v>
      </c>
      <c r="J1607" s="258">
        <f t="shared" si="50"/>
        <v>0.78504324729189168</v>
      </c>
      <c r="K1607" s="258">
        <f t="shared" si="51"/>
        <v>0.89030005172155058</v>
      </c>
    </row>
    <row r="1608" spans="1:11">
      <c r="A1608" s="1">
        <v>1607</v>
      </c>
      <c r="B1608">
        <v>62219.511047</v>
      </c>
      <c r="C1608" s="255">
        <v>179</v>
      </c>
      <c r="D1608" s="256">
        <v>666.91186500000003</v>
      </c>
      <c r="E1608" s="256">
        <v>0</v>
      </c>
      <c r="F1608" s="1">
        <v>920622</v>
      </c>
      <c r="G1608" s="256">
        <v>0</v>
      </c>
      <c r="H1608" s="256">
        <v>162.34787600000001</v>
      </c>
      <c r="I1608" s="257">
        <v>1</v>
      </c>
      <c r="J1608" s="258">
        <f t="shared" si="50"/>
        <v>0.7631455489718405</v>
      </c>
      <c r="K1608" s="258">
        <f t="shared" si="51"/>
        <v>0.87745105193778306</v>
      </c>
    </row>
    <row r="1609" spans="1:11">
      <c r="A1609" s="1">
        <v>1608</v>
      </c>
      <c r="B1609">
        <v>62166.802673000013</v>
      </c>
      <c r="C1609" s="255">
        <v>169</v>
      </c>
      <c r="D1609" s="256">
        <v>648.64763100000016</v>
      </c>
      <c r="E1609" s="256">
        <v>0</v>
      </c>
      <c r="F1609" s="1">
        <v>951935</v>
      </c>
      <c r="G1609" s="256">
        <v>0</v>
      </c>
      <c r="H1609" s="256">
        <v>424.08691399999998</v>
      </c>
      <c r="I1609" s="257">
        <v>1</v>
      </c>
      <c r="J1609" s="258">
        <f t="shared" si="50"/>
        <v>0.74224583251158527</v>
      </c>
      <c r="K1609" s="258">
        <f t="shared" si="51"/>
        <v>0.86485129681860007</v>
      </c>
    </row>
    <row r="1610" spans="1:11">
      <c r="A1610" s="1">
        <v>1609</v>
      </c>
      <c r="B1610">
        <v>61954.717987999997</v>
      </c>
      <c r="C1610" s="255">
        <v>149</v>
      </c>
      <c r="D1610" s="256">
        <v>615.5617860000001</v>
      </c>
      <c r="E1610" s="256">
        <v>0</v>
      </c>
      <c r="F1610" s="1">
        <v>936873</v>
      </c>
      <c r="G1610" s="256">
        <v>0</v>
      </c>
      <c r="H1610" s="256">
        <v>147.126958</v>
      </c>
      <c r="I1610" s="257">
        <v>1</v>
      </c>
      <c r="J1610" s="258">
        <f t="shared" si="50"/>
        <v>0.70438578432407506</v>
      </c>
      <c r="K1610" s="258">
        <f t="shared" si="51"/>
        <v>0.84114585384317331</v>
      </c>
    </row>
    <row r="1611" spans="1:11">
      <c r="A1611" s="1">
        <v>1610</v>
      </c>
      <c r="B1611">
        <v>58806.828399000013</v>
      </c>
      <c r="C1611" s="255">
        <v>145</v>
      </c>
      <c r="D1611" s="256">
        <v>613.21825899999999</v>
      </c>
      <c r="E1611" s="256">
        <v>0</v>
      </c>
      <c r="F1611" s="1">
        <v>848904</v>
      </c>
      <c r="G1611" s="256">
        <v>29.220407999999999</v>
      </c>
      <c r="H1611" s="256">
        <v>115.527958</v>
      </c>
      <c r="I1611" s="257">
        <v>1</v>
      </c>
      <c r="J1611" s="258">
        <f t="shared" si="50"/>
        <v>0.70170409234526254</v>
      </c>
      <c r="K1611" s="258">
        <f t="shared" si="51"/>
        <v>0.83942196819463166</v>
      </c>
    </row>
    <row r="1612" spans="1:11">
      <c r="A1612" s="1">
        <v>1611</v>
      </c>
      <c r="B1612">
        <v>58391.174134000001</v>
      </c>
      <c r="C1612" s="255">
        <v>143</v>
      </c>
      <c r="D1612" s="256">
        <v>631.04218999999989</v>
      </c>
      <c r="E1612" s="256">
        <v>0</v>
      </c>
      <c r="F1612" s="1">
        <v>687123</v>
      </c>
      <c r="G1612" s="256">
        <v>162.734376</v>
      </c>
      <c r="H1612" s="256">
        <v>115.551576</v>
      </c>
      <c r="I1612" s="257">
        <v>1</v>
      </c>
      <c r="J1612" s="258">
        <f t="shared" si="50"/>
        <v>0.7220999712037548</v>
      </c>
      <c r="K1612" s="258">
        <f t="shared" si="51"/>
        <v>0.8523823676939063</v>
      </c>
    </row>
    <row r="1613" spans="1:11">
      <c r="A1613" s="1">
        <v>1612</v>
      </c>
      <c r="B1613">
        <v>57535.861693999999</v>
      </c>
      <c r="C1613" s="255">
        <v>134</v>
      </c>
      <c r="D1613" s="256">
        <v>621.15700300000015</v>
      </c>
      <c r="E1613" s="256">
        <v>0</v>
      </c>
      <c r="F1613" s="1">
        <v>544198</v>
      </c>
      <c r="G1613" s="256">
        <v>195.95251200000001</v>
      </c>
      <c r="H1613" s="256">
        <v>115.67254200000001</v>
      </c>
      <c r="I1613" s="257">
        <v>1</v>
      </c>
      <c r="J1613" s="258">
        <f t="shared" si="50"/>
        <v>0.71078837689015817</v>
      </c>
      <c r="K1613" s="258">
        <f t="shared" si="51"/>
        <v>0.84523721103393656</v>
      </c>
    </row>
    <row r="1614" spans="1:11">
      <c r="A1614" s="1">
        <v>1613</v>
      </c>
      <c r="B1614">
        <v>58138.792845999997</v>
      </c>
      <c r="C1614" s="255">
        <v>134</v>
      </c>
      <c r="D1614" s="256">
        <v>560.44107599999995</v>
      </c>
      <c r="E1614" s="256">
        <v>0</v>
      </c>
      <c r="F1614" s="1">
        <v>597975</v>
      </c>
      <c r="G1614" s="256">
        <v>183.81971999999999</v>
      </c>
      <c r="H1614" s="256">
        <v>115.67286300000001</v>
      </c>
      <c r="I1614" s="257">
        <v>1</v>
      </c>
      <c r="J1614" s="258">
        <f t="shared" si="50"/>
        <v>0.64131129622411043</v>
      </c>
      <c r="K1614" s="258">
        <f t="shared" si="51"/>
        <v>0.79892157563477662</v>
      </c>
    </row>
    <row r="1615" spans="1:11">
      <c r="A1615" s="1">
        <v>1614</v>
      </c>
      <c r="B1615">
        <v>59618.946684000002</v>
      </c>
      <c r="C1615" s="255">
        <v>140</v>
      </c>
      <c r="D1615" s="256">
        <v>521.806016</v>
      </c>
      <c r="E1615" s="256">
        <v>0</v>
      </c>
      <c r="F1615" s="1">
        <v>1005858</v>
      </c>
      <c r="G1615" s="256">
        <v>129.29347200000001</v>
      </c>
      <c r="H1615" s="256">
        <v>116.538308</v>
      </c>
      <c r="I1615" s="257">
        <v>1</v>
      </c>
      <c r="J1615" s="258">
        <f t="shared" si="50"/>
        <v>0.59710129544198309</v>
      </c>
      <c r="K1615" s="258">
        <f t="shared" si="51"/>
        <v>0.76708236573647082</v>
      </c>
    </row>
    <row r="1616" spans="1:11">
      <c r="A1616" s="1">
        <v>1615</v>
      </c>
      <c r="B1616">
        <v>61280.550019000002</v>
      </c>
      <c r="C1616" s="255">
        <v>153</v>
      </c>
      <c r="D1616" s="256">
        <v>521.1875379999999</v>
      </c>
      <c r="E1616" s="256">
        <v>0.75111800000000017</v>
      </c>
      <c r="F1616" s="1">
        <v>957345</v>
      </c>
      <c r="G1616" s="256">
        <v>36.239448000000003</v>
      </c>
      <c r="H1616" s="256">
        <v>118.65276299999999</v>
      </c>
      <c r="I1616" s="257">
        <v>1</v>
      </c>
      <c r="J1616" s="258">
        <f t="shared" si="50"/>
        <v>0.59639357264140425</v>
      </c>
      <c r="K1616" s="258">
        <f t="shared" si="51"/>
        <v>0.76655649270559711</v>
      </c>
    </row>
    <row r="1617" spans="1:11">
      <c r="A1617" s="1">
        <v>1616</v>
      </c>
      <c r="B1617">
        <v>62650.658508</v>
      </c>
      <c r="C1617" s="255">
        <v>178</v>
      </c>
      <c r="D1617" s="256">
        <v>541.79377900000009</v>
      </c>
      <c r="E1617" s="256">
        <v>96.388357999999926</v>
      </c>
      <c r="F1617" s="1">
        <v>928180</v>
      </c>
      <c r="G1617" s="256">
        <v>0</v>
      </c>
      <c r="H1617" s="256">
        <v>114.269088</v>
      </c>
      <c r="I1617" s="257">
        <v>1</v>
      </c>
      <c r="J1617" s="258">
        <f t="shared" si="50"/>
        <v>0.61997324174834267</v>
      </c>
      <c r="K1617" s="258">
        <f t="shared" si="51"/>
        <v>0.78379870662960183</v>
      </c>
    </row>
    <row r="1618" spans="1:11">
      <c r="A1618" s="1">
        <v>1617</v>
      </c>
      <c r="B1618">
        <v>64435.379485999998</v>
      </c>
      <c r="C1618" s="255">
        <v>135</v>
      </c>
      <c r="D1618" s="256">
        <v>492.82566700000001</v>
      </c>
      <c r="E1618" s="256">
        <v>461.79910800000039</v>
      </c>
      <c r="F1618" s="1">
        <v>915491</v>
      </c>
      <c r="G1618" s="256">
        <v>0</v>
      </c>
      <c r="H1618" s="256">
        <v>242.184628</v>
      </c>
      <c r="I1618" s="257">
        <v>1</v>
      </c>
      <c r="J1618" s="258">
        <f t="shared" si="50"/>
        <v>0.56393915587351029</v>
      </c>
      <c r="K1618" s="258">
        <f t="shared" si="51"/>
        <v>0.74186264373191746</v>
      </c>
    </row>
    <row r="1619" spans="1:11">
      <c r="A1619" s="1">
        <v>1618</v>
      </c>
      <c r="B1619">
        <v>68233.665435999996</v>
      </c>
      <c r="C1619" s="255">
        <v>110</v>
      </c>
      <c r="D1619" s="256">
        <v>495.6640339999999</v>
      </c>
      <c r="E1619" s="256">
        <v>848.48808400000144</v>
      </c>
      <c r="F1619" s="1">
        <v>852682</v>
      </c>
      <c r="G1619" s="256">
        <v>0</v>
      </c>
      <c r="H1619" s="256">
        <v>466.93058200000002</v>
      </c>
      <c r="I1619" s="257">
        <v>1</v>
      </c>
      <c r="J1619" s="258">
        <f t="shared" si="50"/>
        <v>0.56718709200431894</v>
      </c>
      <c r="K1619" s="258">
        <f t="shared" si="51"/>
        <v>0.74438602642751162</v>
      </c>
    </row>
    <row r="1620" spans="1:11">
      <c r="A1620" s="1">
        <v>1619</v>
      </c>
      <c r="B1620">
        <v>67763.169464000006</v>
      </c>
      <c r="C1620" s="255">
        <v>88</v>
      </c>
      <c r="D1620" s="256">
        <v>500.8191930000001</v>
      </c>
      <c r="E1620" s="256">
        <v>1106.211578000002</v>
      </c>
      <c r="F1620" s="1">
        <v>809714</v>
      </c>
      <c r="G1620" s="256">
        <v>0</v>
      </c>
      <c r="H1620" s="256">
        <v>413.70551899999998</v>
      </c>
      <c r="I1620" s="257">
        <v>1</v>
      </c>
      <c r="J1620" s="258">
        <f t="shared" si="50"/>
        <v>0.57308612732151532</v>
      </c>
      <c r="K1620" s="258">
        <f t="shared" si="51"/>
        <v>0.7489389662975694</v>
      </c>
    </row>
    <row r="1621" spans="1:11">
      <c r="A1621" s="1">
        <v>1620</v>
      </c>
      <c r="B1621">
        <v>66911.248443999997</v>
      </c>
      <c r="C1621" s="255">
        <v>93</v>
      </c>
      <c r="D1621" s="256">
        <v>560.98134099999993</v>
      </c>
      <c r="E1621" s="256">
        <v>1252.929724000001</v>
      </c>
      <c r="F1621" s="1">
        <v>849820</v>
      </c>
      <c r="G1621" s="256">
        <v>0</v>
      </c>
      <c r="H1621" s="256">
        <v>306.07442099999997</v>
      </c>
      <c r="I1621" s="257">
        <v>1</v>
      </c>
      <c r="J1621" s="258">
        <f t="shared" si="50"/>
        <v>0.64192952008794169</v>
      </c>
      <c r="K1621" s="258">
        <f t="shared" si="51"/>
        <v>0.79935313930316354</v>
      </c>
    </row>
    <row r="1622" spans="1:11">
      <c r="A1622" s="1">
        <v>1621</v>
      </c>
      <c r="B1622">
        <v>63659.310363999997</v>
      </c>
      <c r="C1622" s="255">
        <v>86</v>
      </c>
      <c r="D1622" s="256">
        <v>613.25906500000008</v>
      </c>
      <c r="E1622" s="256">
        <v>1302.3563269999979</v>
      </c>
      <c r="F1622" s="1">
        <v>870305</v>
      </c>
      <c r="G1622" s="256">
        <v>0</v>
      </c>
      <c r="H1622" s="256">
        <v>87.873448999999994</v>
      </c>
      <c r="I1622" s="257">
        <v>1</v>
      </c>
      <c r="J1622" s="258">
        <f t="shared" si="50"/>
        <v>0.70175078654715894</v>
      </c>
      <c r="K1622" s="258">
        <f t="shared" si="51"/>
        <v>0.8394520369028764</v>
      </c>
    </row>
    <row r="1623" spans="1:11">
      <c r="A1623" s="1">
        <v>1622</v>
      </c>
      <c r="B1623">
        <v>61433.863341999997</v>
      </c>
      <c r="C1623" s="255">
        <v>79</v>
      </c>
      <c r="D1623" s="256">
        <v>584.70150600000011</v>
      </c>
      <c r="E1623" s="256">
        <v>1245.5694380000009</v>
      </c>
      <c r="F1623" s="1">
        <v>882204</v>
      </c>
      <c r="G1623" s="256">
        <v>73.374672000000004</v>
      </c>
      <c r="H1623" s="256">
        <v>261.13701900000001</v>
      </c>
      <c r="I1623" s="257">
        <v>1</v>
      </c>
      <c r="J1623" s="258">
        <f t="shared" si="50"/>
        <v>0.66907244449914227</v>
      </c>
      <c r="K1623" s="258">
        <f t="shared" si="51"/>
        <v>0.81794712858440233</v>
      </c>
    </row>
    <row r="1624" spans="1:11">
      <c r="A1624" s="1">
        <v>1623</v>
      </c>
      <c r="B1624">
        <v>64136.274597000003</v>
      </c>
      <c r="C1624" s="255">
        <v>84</v>
      </c>
      <c r="D1624" s="256">
        <v>601.63636899999995</v>
      </c>
      <c r="E1624" s="256">
        <v>1090.1952209999999</v>
      </c>
      <c r="F1624" s="1">
        <v>819423</v>
      </c>
      <c r="G1624" s="256">
        <v>173.13744</v>
      </c>
      <c r="H1624" s="256">
        <v>260.77844700000003</v>
      </c>
      <c r="I1624" s="257">
        <v>1</v>
      </c>
      <c r="J1624" s="258">
        <f t="shared" si="50"/>
        <v>0.6884509651090549</v>
      </c>
      <c r="K1624" s="258">
        <f t="shared" si="51"/>
        <v>0.83081228641322347</v>
      </c>
    </row>
    <row r="1625" spans="1:11">
      <c r="A1625" s="1">
        <v>1624</v>
      </c>
      <c r="B1625">
        <v>63485.935394</v>
      </c>
      <c r="C1625" s="255">
        <v>85</v>
      </c>
      <c r="D1625" s="256">
        <v>622.16426899999999</v>
      </c>
      <c r="E1625" s="256">
        <v>867.53953699999897</v>
      </c>
      <c r="F1625" s="1">
        <v>831333</v>
      </c>
      <c r="G1625" s="256">
        <v>228.96955199999999</v>
      </c>
      <c r="H1625" s="256">
        <v>267.770488</v>
      </c>
      <c r="I1625" s="257">
        <v>1</v>
      </c>
      <c r="J1625" s="258">
        <f t="shared" si="50"/>
        <v>0.71194098880917167</v>
      </c>
      <c r="K1625" s="258">
        <f t="shared" si="51"/>
        <v>0.84597011139044054</v>
      </c>
    </row>
    <row r="1626" spans="1:11">
      <c r="A1626" s="1">
        <v>1625</v>
      </c>
      <c r="B1626">
        <v>64020.911896000012</v>
      </c>
      <c r="C1626" s="255">
        <v>84</v>
      </c>
      <c r="D1626" s="256">
        <v>656.45597799999996</v>
      </c>
      <c r="E1626" s="256">
        <v>566.35825399999976</v>
      </c>
      <c r="F1626" s="1">
        <v>817902</v>
      </c>
      <c r="G1626" s="256">
        <v>239.591016</v>
      </c>
      <c r="H1626" s="256">
        <v>185.51347899999999</v>
      </c>
      <c r="I1626" s="257">
        <v>1</v>
      </c>
      <c r="J1626" s="258">
        <f t="shared" si="50"/>
        <v>0.75118090410140836</v>
      </c>
      <c r="K1626" s="258">
        <f t="shared" si="51"/>
        <v>0.87027902639073551</v>
      </c>
    </row>
    <row r="1627" spans="1:11">
      <c r="A1627" s="1">
        <v>1626</v>
      </c>
      <c r="B1627">
        <v>64354.848328</v>
      </c>
      <c r="C1627" s="255">
        <v>103</v>
      </c>
      <c r="D1627" s="256">
        <v>662.58438599999988</v>
      </c>
      <c r="E1627" s="256">
        <v>208.63359500000001</v>
      </c>
      <c r="F1627" s="1">
        <v>850305</v>
      </c>
      <c r="G1627" s="256">
        <v>204.90993599999999</v>
      </c>
      <c r="H1627" s="256">
        <v>138.23028299999999</v>
      </c>
      <c r="I1627" s="257">
        <v>1</v>
      </c>
      <c r="J1627" s="258">
        <f t="shared" si="50"/>
        <v>0.75819362577113514</v>
      </c>
      <c r="K1627" s="258">
        <f t="shared" si="51"/>
        <v>0.87449590154841916</v>
      </c>
    </row>
    <row r="1628" spans="1:11">
      <c r="A1628" s="1">
        <v>1627</v>
      </c>
      <c r="B1628">
        <v>64848.310790000003</v>
      </c>
      <c r="C1628" s="255">
        <v>118</v>
      </c>
      <c r="D1628" s="256">
        <v>655.35575400000016</v>
      </c>
      <c r="E1628" s="256">
        <v>11.677614999999999</v>
      </c>
      <c r="F1628" s="1">
        <v>828659</v>
      </c>
      <c r="G1628" s="256">
        <v>127.94712</v>
      </c>
      <c r="H1628" s="256">
        <v>138.98181400000001</v>
      </c>
      <c r="I1628" s="257">
        <v>1</v>
      </c>
      <c r="J1628" s="258">
        <f t="shared" si="50"/>
        <v>0.74992192057969242</v>
      </c>
      <c r="K1628" s="258">
        <f t="shared" si="51"/>
        <v>0.86951798363217669</v>
      </c>
    </row>
    <row r="1629" spans="1:11">
      <c r="A1629" s="1">
        <v>1628</v>
      </c>
      <c r="B1629">
        <v>66959.777557000009</v>
      </c>
      <c r="C1629" s="255">
        <v>157</v>
      </c>
      <c r="D1629" s="256">
        <v>604.39235499999995</v>
      </c>
      <c r="E1629" s="256">
        <v>0</v>
      </c>
      <c r="F1629" s="1">
        <v>858017</v>
      </c>
      <c r="G1629" s="256">
        <v>35.372736000000003</v>
      </c>
      <c r="H1629" s="256">
        <v>113.68663100000001</v>
      </c>
      <c r="I1629" s="257">
        <v>1</v>
      </c>
      <c r="J1629" s="258">
        <f t="shared" si="50"/>
        <v>0.69160463287132923</v>
      </c>
      <c r="K1629" s="258">
        <f t="shared" si="51"/>
        <v>0.83287472077910252</v>
      </c>
    </row>
    <row r="1630" spans="1:11">
      <c r="A1630" s="1">
        <v>1629</v>
      </c>
      <c r="B1630">
        <v>65067.043855000004</v>
      </c>
      <c r="C1630" s="255">
        <v>159</v>
      </c>
      <c r="D1630" s="256">
        <v>591.75159800000006</v>
      </c>
      <c r="E1630" s="256">
        <v>0</v>
      </c>
      <c r="F1630" s="1">
        <v>829247</v>
      </c>
      <c r="G1630" s="256">
        <v>0</v>
      </c>
      <c r="H1630" s="256">
        <v>80.057365000000004</v>
      </c>
      <c r="I1630" s="257">
        <v>1</v>
      </c>
      <c r="J1630" s="258">
        <f t="shared" si="50"/>
        <v>0.67713984682319894</v>
      </c>
      <c r="K1630" s="258">
        <f t="shared" si="51"/>
        <v>0.82334348968068416</v>
      </c>
    </row>
    <row r="1631" spans="1:11">
      <c r="A1631" s="1">
        <v>1630</v>
      </c>
      <c r="B1631">
        <v>63070.173888999998</v>
      </c>
      <c r="C1631" s="255">
        <v>167</v>
      </c>
      <c r="D1631" s="256">
        <v>584.07302800000014</v>
      </c>
      <c r="E1631" s="256">
        <v>0</v>
      </c>
      <c r="F1631" s="1">
        <v>885929</v>
      </c>
      <c r="G1631" s="256">
        <v>0</v>
      </c>
      <c r="H1631" s="256">
        <v>150.347757</v>
      </c>
      <c r="I1631" s="257">
        <v>1</v>
      </c>
      <c r="J1631" s="258">
        <f t="shared" si="50"/>
        <v>0.66835327872402639</v>
      </c>
      <c r="K1631" s="258">
        <f t="shared" si="51"/>
        <v>0.8174632284347596</v>
      </c>
    </row>
    <row r="1632" spans="1:11">
      <c r="A1632" s="1">
        <v>1631</v>
      </c>
      <c r="B1632">
        <v>61993.143950999998</v>
      </c>
      <c r="C1632" s="255">
        <v>162</v>
      </c>
      <c r="D1632" s="256">
        <v>562.82563499999981</v>
      </c>
      <c r="E1632" s="256">
        <v>0</v>
      </c>
      <c r="F1632" s="1">
        <v>919804</v>
      </c>
      <c r="G1632" s="256">
        <v>0</v>
      </c>
      <c r="H1632" s="256">
        <v>243.03690800000001</v>
      </c>
      <c r="I1632" s="257">
        <v>1</v>
      </c>
      <c r="J1632" s="258">
        <f t="shared" si="50"/>
        <v>0.64403994101604345</v>
      </c>
      <c r="K1632" s="258">
        <f t="shared" si="51"/>
        <v>0.80082361213160458</v>
      </c>
    </row>
    <row r="1633" spans="1:11">
      <c r="A1633" s="1">
        <v>1632</v>
      </c>
      <c r="B1633">
        <v>62220.968445999999</v>
      </c>
      <c r="C1633" s="255">
        <v>153</v>
      </c>
      <c r="D1633" s="256">
        <v>507.5822740000001</v>
      </c>
      <c r="E1633" s="256">
        <v>0</v>
      </c>
      <c r="F1633" s="1">
        <v>968164</v>
      </c>
      <c r="G1633" s="256">
        <v>0</v>
      </c>
      <c r="H1633" s="256">
        <v>128.09702999999999</v>
      </c>
      <c r="I1633" s="257">
        <v>1</v>
      </c>
      <c r="J1633" s="258">
        <f t="shared" si="50"/>
        <v>0.5808251036890838</v>
      </c>
      <c r="K1633" s="258">
        <f t="shared" si="51"/>
        <v>0.75485376559738826</v>
      </c>
    </row>
    <row r="1634" spans="1:11">
      <c r="A1634" s="1">
        <v>1633</v>
      </c>
      <c r="B1634">
        <v>61250.679259999997</v>
      </c>
      <c r="C1634" s="255">
        <v>141</v>
      </c>
      <c r="D1634" s="256">
        <v>456.19502399999999</v>
      </c>
      <c r="E1634" s="256">
        <v>0</v>
      </c>
      <c r="F1634" s="1">
        <v>917833</v>
      </c>
      <c r="G1634" s="256">
        <v>0</v>
      </c>
      <c r="H1634" s="256">
        <v>61.795518999999999</v>
      </c>
      <c r="I1634" s="257">
        <v>1</v>
      </c>
      <c r="J1634" s="258">
        <f t="shared" si="50"/>
        <v>0.52202280436066606</v>
      </c>
      <c r="K1634" s="258">
        <f t="shared" si="51"/>
        <v>0.70819959549479916</v>
      </c>
    </row>
    <row r="1635" spans="1:11">
      <c r="A1635" s="1">
        <v>1634</v>
      </c>
      <c r="B1635">
        <v>57425.618348000004</v>
      </c>
      <c r="C1635" s="255">
        <v>131</v>
      </c>
      <c r="D1635" s="256">
        <v>446.25169800000009</v>
      </c>
      <c r="E1635" s="256">
        <v>0</v>
      </c>
      <c r="F1635" s="1">
        <v>839652</v>
      </c>
      <c r="G1635" s="256">
        <v>11.237856000000001</v>
      </c>
      <c r="H1635" s="256">
        <v>60.615015</v>
      </c>
      <c r="I1635" s="257">
        <v>1</v>
      </c>
      <c r="J1635" s="258">
        <f t="shared" si="50"/>
        <v>0.51064468173740774</v>
      </c>
      <c r="K1635" s="258">
        <f t="shared" si="51"/>
        <v>0.69869533452458432</v>
      </c>
    </row>
    <row r="1636" spans="1:11">
      <c r="A1636" s="1">
        <v>1635</v>
      </c>
      <c r="B1636">
        <v>56389.097138999998</v>
      </c>
      <c r="C1636" s="255">
        <v>122</v>
      </c>
      <c r="D1636" s="256">
        <v>411.80485700000003</v>
      </c>
      <c r="E1636" s="256">
        <v>0</v>
      </c>
      <c r="F1636" s="1">
        <v>675486</v>
      </c>
      <c r="G1636" s="256">
        <v>132.01809600000001</v>
      </c>
      <c r="H1636" s="256">
        <v>60.617272999999997</v>
      </c>
      <c r="I1636" s="257">
        <v>1</v>
      </c>
      <c r="J1636" s="258">
        <f t="shared" si="50"/>
        <v>0.47122724929258125</v>
      </c>
      <c r="K1636" s="258">
        <f t="shared" si="51"/>
        <v>0.66447246146158589</v>
      </c>
    </row>
    <row r="1637" spans="1:11">
      <c r="A1637" s="1">
        <v>1636</v>
      </c>
      <c r="B1637">
        <v>56626.398407000001</v>
      </c>
      <c r="C1637" s="255">
        <v>126</v>
      </c>
      <c r="D1637" s="256">
        <v>368.17162800000023</v>
      </c>
      <c r="E1637" s="256">
        <v>0</v>
      </c>
      <c r="F1637" s="1">
        <v>554891</v>
      </c>
      <c r="G1637" s="256">
        <v>198.08124000000001</v>
      </c>
      <c r="H1637" s="256">
        <v>61.034218000000003</v>
      </c>
      <c r="I1637" s="257">
        <v>1</v>
      </c>
      <c r="J1637" s="258">
        <f t="shared" si="50"/>
        <v>0.42129785645051676</v>
      </c>
      <c r="K1637" s="258">
        <f t="shared" si="51"/>
        <v>0.61799811510787339</v>
      </c>
    </row>
    <row r="1638" spans="1:11">
      <c r="A1638" s="1">
        <v>1637</v>
      </c>
      <c r="B1638">
        <v>56993.069732000004</v>
      </c>
      <c r="C1638" s="255">
        <v>122</v>
      </c>
      <c r="D1638" s="256">
        <v>289.22810600000003</v>
      </c>
      <c r="E1638" s="256">
        <v>0</v>
      </c>
      <c r="F1638" s="1">
        <v>610128</v>
      </c>
      <c r="G1638" s="256">
        <v>225.73118400000001</v>
      </c>
      <c r="H1638" s="256">
        <v>61.037249000000003</v>
      </c>
      <c r="I1638" s="257">
        <v>1</v>
      </c>
      <c r="J1638" s="258">
        <f t="shared" si="50"/>
        <v>0.33096298523862022</v>
      </c>
      <c r="K1638" s="258">
        <f t="shared" si="51"/>
        <v>0.52365104942468577</v>
      </c>
    </row>
    <row r="1639" spans="1:11">
      <c r="A1639" s="1">
        <v>1638</v>
      </c>
      <c r="B1639">
        <v>57775.214232999999</v>
      </c>
      <c r="C1639" s="255">
        <v>130</v>
      </c>
      <c r="D1639" s="256">
        <v>273.38028600000013</v>
      </c>
      <c r="E1639" s="256">
        <v>0</v>
      </c>
      <c r="F1639" s="1">
        <v>994763</v>
      </c>
      <c r="G1639" s="256">
        <v>202.85563200000001</v>
      </c>
      <c r="H1639" s="256">
        <v>61.018785999999999</v>
      </c>
      <c r="I1639" s="257">
        <v>1</v>
      </c>
      <c r="J1639" s="258">
        <f t="shared" si="50"/>
        <v>0.31282836516568624</v>
      </c>
      <c r="K1639" s="258">
        <f t="shared" si="51"/>
        <v>0.50289453988146382</v>
      </c>
    </row>
    <row r="1640" spans="1:11">
      <c r="A1640" s="1">
        <v>1639</v>
      </c>
      <c r="B1640">
        <v>59211.797179000001</v>
      </c>
      <c r="C1640" s="255">
        <v>142</v>
      </c>
      <c r="D1640" s="256">
        <v>299.43076400000001</v>
      </c>
      <c r="E1640" s="256">
        <v>0.93711200000000006</v>
      </c>
      <c r="F1640" s="1">
        <v>965221</v>
      </c>
      <c r="G1640" s="256">
        <v>133.43232</v>
      </c>
      <c r="H1640" s="256">
        <v>60.910623000000001</v>
      </c>
      <c r="I1640" s="257">
        <v>1</v>
      </c>
      <c r="J1640" s="258">
        <f t="shared" si="50"/>
        <v>0.34263786080914549</v>
      </c>
      <c r="K1640" s="258">
        <f t="shared" si="51"/>
        <v>0.5366707164074106</v>
      </c>
    </row>
    <row r="1641" spans="1:11">
      <c r="A1641" s="1">
        <v>1640</v>
      </c>
      <c r="B1641">
        <v>60538.496521000001</v>
      </c>
      <c r="C1641" s="255">
        <v>164</v>
      </c>
      <c r="D1641" s="256">
        <v>264.88726600000001</v>
      </c>
      <c r="E1641" s="256">
        <v>102.40356200000009</v>
      </c>
      <c r="F1641" s="1">
        <v>920471</v>
      </c>
      <c r="G1641" s="256">
        <v>41.626199999999997</v>
      </c>
      <c r="H1641" s="256">
        <v>63.576208000000001</v>
      </c>
      <c r="I1641" s="257">
        <v>1</v>
      </c>
      <c r="J1641" s="258">
        <f t="shared" si="50"/>
        <v>0.30310982400533532</v>
      </c>
      <c r="K1641" s="258">
        <f t="shared" si="51"/>
        <v>0.49149458551551972</v>
      </c>
    </row>
    <row r="1642" spans="1:11">
      <c r="A1642" s="1">
        <v>1641</v>
      </c>
      <c r="B1642">
        <v>63679.007385999997</v>
      </c>
      <c r="C1642" s="255">
        <v>133</v>
      </c>
      <c r="D1642" s="256">
        <v>244.95770899999999</v>
      </c>
      <c r="E1642" s="256">
        <v>481.12054400000051</v>
      </c>
      <c r="F1642" s="1">
        <v>920042</v>
      </c>
      <c r="G1642" s="256">
        <v>0</v>
      </c>
      <c r="H1642" s="256">
        <v>287.38492600000001</v>
      </c>
      <c r="I1642" s="257">
        <v>1</v>
      </c>
      <c r="J1642" s="258">
        <f t="shared" si="50"/>
        <v>0.28030448267656677</v>
      </c>
      <c r="K1642" s="258">
        <f t="shared" si="51"/>
        <v>0.46395163377016635</v>
      </c>
    </row>
    <row r="1643" spans="1:11">
      <c r="A1643" s="1">
        <v>1642</v>
      </c>
      <c r="B1643">
        <v>67079.420104999997</v>
      </c>
      <c r="C1643" s="255">
        <v>106</v>
      </c>
      <c r="D1643" s="256">
        <v>291.22144800000001</v>
      </c>
      <c r="E1643" s="256">
        <v>872.61312699999985</v>
      </c>
      <c r="F1643" s="1">
        <v>875506</v>
      </c>
      <c r="G1643" s="256">
        <v>0</v>
      </c>
      <c r="H1643" s="256">
        <v>500.50557900000001</v>
      </c>
      <c r="I1643" s="257">
        <v>1</v>
      </c>
      <c r="J1643" s="258">
        <f t="shared" si="50"/>
        <v>0.33324396141360341</v>
      </c>
      <c r="K1643" s="258">
        <f t="shared" si="51"/>
        <v>0.52621551679517942</v>
      </c>
    </row>
    <row r="1644" spans="1:11">
      <c r="A1644" s="1">
        <v>1643</v>
      </c>
      <c r="B1644">
        <v>66579.266478999998</v>
      </c>
      <c r="C1644" s="255">
        <v>86</v>
      </c>
      <c r="D1644" s="256">
        <v>272.19813299999998</v>
      </c>
      <c r="E1644" s="256">
        <v>1129.1601750000029</v>
      </c>
      <c r="F1644" s="1">
        <v>843787</v>
      </c>
      <c r="G1644" s="256">
        <v>0</v>
      </c>
      <c r="H1644" s="256">
        <v>489.35718200000002</v>
      </c>
      <c r="I1644" s="257">
        <v>1</v>
      </c>
      <c r="J1644" s="258">
        <f t="shared" si="50"/>
        <v>0.31147563049788451</v>
      </c>
      <c r="K1644" s="258">
        <f t="shared" si="51"/>
        <v>0.50131951844327904</v>
      </c>
    </row>
    <row r="1645" spans="1:11">
      <c r="A1645" s="1">
        <v>1644</v>
      </c>
      <c r="B1645">
        <v>66136.243866000004</v>
      </c>
      <c r="C1645" s="255">
        <v>78</v>
      </c>
      <c r="D1645" s="256">
        <v>233.89287100000001</v>
      </c>
      <c r="E1645" s="256">
        <v>1266.295411000001</v>
      </c>
      <c r="F1645" s="1">
        <v>878293</v>
      </c>
      <c r="G1645" s="256">
        <v>0</v>
      </c>
      <c r="H1645" s="256">
        <v>410.87508800000001</v>
      </c>
      <c r="I1645" s="257">
        <v>1</v>
      </c>
      <c r="J1645" s="258">
        <f t="shared" si="50"/>
        <v>0.26764301672739754</v>
      </c>
      <c r="K1645" s="258">
        <f t="shared" si="51"/>
        <v>0.44816037645498535</v>
      </c>
    </row>
    <row r="1646" spans="1:11">
      <c r="A1646" s="1">
        <v>1645</v>
      </c>
      <c r="B1646">
        <v>62699.968108999987</v>
      </c>
      <c r="C1646" s="255">
        <v>76</v>
      </c>
      <c r="D1646" s="256">
        <v>195.49051299999999</v>
      </c>
      <c r="E1646" s="256">
        <v>1328.2484580000039</v>
      </c>
      <c r="F1646" s="1">
        <v>882235</v>
      </c>
      <c r="G1646" s="256">
        <v>0</v>
      </c>
      <c r="H1646" s="256">
        <v>65.240240999999997</v>
      </c>
      <c r="I1646" s="257">
        <v>1</v>
      </c>
      <c r="J1646" s="258">
        <f t="shared" si="50"/>
        <v>0.22369929625134458</v>
      </c>
      <c r="K1646" s="258">
        <f t="shared" si="51"/>
        <v>0.39037658668526959</v>
      </c>
    </row>
    <row r="1647" spans="1:11">
      <c r="A1647" s="1">
        <v>1646</v>
      </c>
      <c r="B1647">
        <v>60292.413146999999</v>
      </c>
      <c r="C1647" s="255">
        <v>77</v>
      </c>
      <c r="D1647" s="256">
        <v>158.65758299999999</v>
      </c>
      <c r="E1647" s="256">
        <v>1304.985320999999</v>
      </c>
      <c r="F1647" s="1">
        <v>876630</v>
      </c>
      <c r="G1647" s="256">
        <v>15.219455999999999</v>
      </c>
      <c r="H1647" s="256">
        <v>156.552133</v>
      </c>
      <c r="I1647" s="257">
        <v>1</v>
      </c>
      <c r="J1647" s="258">
        <f t="shared" si="50"/>
        <v>0.18155146823948071</v>
      </c>
      <c r="K1647" s="258">
        <f t="shared" si="51"/>
        <v>0.33018164254474214</v>
      </c>
    </row>
    <row r="1648" spans="1:11">
      <c r="A1648" s="1">
        <v>1647</v>
      </c>
      <c r="B1648">
        <v>62687.116759999997</v>
      </c>
      <c r="C1648" s="255">
        <v>78</v>
      </c>
      <c r="D1648" s="256">
        <v>152.67623399999999</v>
      </c>
      <c r="E1648" s="256">
        <v>1187.535071</v>
      </c>
      <c r="F1648" s="1">
        <v>840794</v>
      </c>
      <c r="G1648" s="256">
        <v>128.71219199999999</v>
      </c>
      <c r="H1648" s="256">
        <v>155.51239699999999</v>
      </c>
      <c r="I1648" s="257">
        <v>1</v>
      </c>
      <c r="J1648" s="258">
        <f t="shared" si="50"/>
        <v>0.17470702580899977</v>
      </c>
      <c r="K1648" s="258">
        <f t="shared" si="51"/>
        <v>0.31992416850791267</v>
      </c>
    </row>
    <row r="1649" spans="1:11">
      <c r="A1649" s="1">
        <v>1648</v>
      </c>
      <c r="B1649">
        <v>61582.708588000001</v>
      </c>
      <c r="C1649" s="255">
        <v>78</v>
      </c>
      <c r="D1649" s="256">
        <v>159.48636400000001</v>
      </c>
      <c r="E1649" s="256">
        <v>980.96482099999992</v>
      </c>
      <c r="F1649" s="1">
        <v>839303</v>
      </c>
      <c r="G1649" s="256">
        <v>215.62396799999999</v>
      </c>
      <c r="H1649" s="256">
        <v>146.24424400000001</v>
      </c>
      <c r="I1649" s="257">
        <v>1</v>
      </c>
      <c r="J1649" s="258">
        <f t="shared" si="50"/>
        <v>0.18249984022746812</v>
      </c>
      <c r="K1649" s="258">
        <f t="shared" si="51"/>
        <v>0.33159185894356963</v>
      </c>
    </row>
    <row r="1650" spans="1:11">
      <c r="A1650" s="1">
        <v>1649</v>
      </c>
      <c r="B1650">
        <v>62087.931578999996</v>
      </c>
      <c r="C1650" s="255">
        <v>83</v>
      </c>
      <c r="D1650" s="256">
        <v>160.78846899999999</v>
      </c>
      <c r="E1650" s="256">
        <v>658.98903899999948</v>
      </c>
      <c r="F1650" s="1">
        <v>856747</v>
      </c>
      <c r="G1650" s="256">
        <v>250.089168</v>
      </c>
      <c r="H1650" s="256">
        <v>123.787077</v>
      </c>
      <c r="I1650" s="257">
        <v>1</v>
      </c>
      <c r="J1650" s="258">
        <f t="shared" si="50"/>
        <v>0.18398983566343771</v>
      </c>
      <c r="K1650" s="258">
        <f t="shared" si="51"/>
        <v>0.33380207138165274</v>
      </c>
    </row>
    <row r="1651" spans="1:11">
      <c r="A1651" s="1">
        <v>1650</v>
      </c>
      <c r="B1651">
        <v>63169.092986000003</v>
      </c>
      <c r="C1651" s="255">
        <v>86</v>
      </c>
      <c r="D1651" s="256">
        <v>137.796289</v>
      </c>
      <c r="E1651" s="256">
        <v>249.83046400000001</v>
      </c>
      <c r="F1651" s="1">
        <v>865710</v>
      </c>
      <c r="G1651" s="256">
        <v>246.98503199999999</v>
      </c>
      <c r="H1651" s="256">
        <v>76.329425000000001</v>
      </c>
      <c r="I1651" s="257">
        <v>1</v>
      </c>
      <c r="J1651" s="258">
        <f t="shared" si="50"/>
        <v>0.15767994263408011</v>
      </c>
      <c r="K1651" s="258">
        <f t="shared" si="51"/>
        <v>0.29378218954858953</v>
      </c>
    </row>
    <row r="1652" spans="1:11">
      <c r="A1652" s="1">
        <v>1651</v>
      </c>
      <c r="B1652">
        <v>63634.415159999997</v>
      </c>
      <c r="C1652" s="255">
        <v>114</v>
      </c>
      <c r="D1652" s="256">
        <v>107.39205800000001</v>
      </c>
      <c r="E1652" s="256">
        <v>14.960667999999981</v>
      </c>
      <c r="F1652" s="1">
        <v>834325</v>
      </c>
      <c r="G1652" s="256">
        <v>207.40658400000001</v>
      </c>
      <c r="H1652" s="256">
        <v>84.301331000000005</v>
      </c>
      <c r="I1652" s="257">
        <v>1</v>
      </c>
      <c r="J1652" s="258">
        <f t="shared" si="50"/>
        <v>0.1228884585186166</v>
      </c>
      <c r="K1652" s="258">
        <f t="shared" si="51"/>
        <v>0.23742494739748704</v>
      </c>
    </row>
    <row r="1653" spans="1:11">
      <c r="A1653" s="1">
        <v>1652</v>
      </c>
      <c r="B1653">
        <v>64856.896361999999</v>
      </c>
      <c r="C1653" s="255">
        <v>134</v>
      </c>
      <c r="D1653" s="256">
        <v>99.375866000000016</v>
      </c>
      <c r="E1653" s="256">
        <v>0.58248</v>
      </c>
      <c r="F1653" s="1">
        <v>804895</v>
      </c>
      <c r="G1653" s="256">
        <v>111.449184</v>
      </c>
      <c r="H1653" s="256">
        <v>84.647938999999994</v>
      </c>
      <c r="I1653" s="257">
        <v>1</v>
      </c>
      <c r="J1653" s="258">
        <f t="shared" si="50"/>
        <v>0.11371555042452584</v>
      </c>
      <c r="K1653" s="258">
        <f t="shared" si="51"/>
        <v>0.22186514651888581</v>
      </c>
    </row>
    <row r="1654" spans="1:11">
      <c r="A1654" s="1">
        <v>1653</v>
      </c>
      <c r="B1654">
        <v>63973.764709000003</v>
      </c>
      <c r="C1654" s="255">
        <v>144</v>
      </c>
      <c r="D1654" s="256">
        <v>98.277178000000021</v>
      </c>
      <c r="E1654" s="256">
        <v>0.58320000000000005</v>
      </c>
      <c r="F1654" s="1">
        <v>830091</v>
      </c>
      <c r="G1654" s="256">
        <v>20.602343999999999</v>
      </c>
      <c r="H1654" s="256">
        <v>84.342945</v>
      </c>
      <c r="I1654" s="257">
        <v>1</v>
      </c>
      <c r="J1654" s="258">
        <f t="shared" si="50"/>
        <v>0.11245832454369858</v>
      </c>
      <c r="K1654" s="258">
        <f t="shared" si="51"/>
        <v>0.21970864096805812</v>
      </c>
    </row>
    <row r="1655" spans="1:11">
      <c r="A1655" s="1">
        <v>1654</v>
      </c>
      <c r="B1655">
        <v>62618.729798</v>
      </c>
      <c r="C1655" s="255">
        <v>147</v>
      </c>
      <c r="D1655" s="256">
        <v>99.371868000000006</v>
      </c>
      <c r="E1655" s="256">
        <v>0.58464000000000005</v>
      </c>
      <c r="F1655" s="1">
        <v>879466</v>
      </c>
      <c r="G1655" s="256">
        <v>0</v>
      </c>
      <c r="H1655" s="256">
        <v>91.467299999999994</v>
      </c>
      <c r="I1655" s="257">
        <v>1</v>
      </c>
      <c r="J1655" s="258">
        <f t="shared" si="50"/>
        <v>0.11371097552330588</v>
      </c>
      <c r="K1655" s="258">
        <f t="shared" si="51"/>
        <v>0.22185730979009252</v>
      </c>
    </row>
    <row r="1656" spans="1:11">
      <c r="A1656" s="1">
        <v>1655</v>
      </c>
      <c r="B1656">
        <v>61914.926332000003</v>
      </c>
      <c r="C1656" s="255">
        <v>143</v>
      </c>
      <c r="D1656" s="256">
        <v>93.598479999999995</v>
      </c>
      <c r="E1656" s="256">
        <v>0.11952</v>
      </c>
      <c r="F1656" s="1">
        <v>920988</v>
      </c>
      <c r="G1656" s="256">
        <v>0</v>
      </c>
      <c r="H1656" s="256">
        <v>226.321631</v>
      </c>
      <c r="I1656" s="257">
        <v>1</v>
      </c>
      <c r="J1656" s="258">
        <f t="shared" si="50"/>
        <v>0.10710450233559697</v>
      </c>
      <c r="K1656" s="258">
        <f t="shared" si="51"/>
        <v>0.21045967553383854</v>
      </c>
    </row>
    <row r="1657" spans="1:11">
      <c r="A1657" s="1">
        <v>1656</v>
      </c>
      <c r="B1657">
        <v>62357.019287000003</v>
      </c>
      <c r="C1657" s="255">
        <v>157</v>
      </c>
      <c r="D1657" s="256">
        <v>98.235865999999987</v>
      </c>
      <c r="E1657" s="256">
        <v>0</v>
      </c>
      <c r="F1657" s="1">
        <v>957788</v>
      </c>
      <c r="G1657" s="256">
        <v>0</v>
      </c>
      <c r="H1657" s="256">
        <v>275.85531200000003</v>
      </c>
      <c r="I1657" s="257">
        <v>1</v>
      </c>
      <c r="J1657" s="258">
        <f t="shared" si="50"/>
        <v>0.11241105132729068</v>
      </c>
      <c r="K1657" s="258">
        <f t="shared" si="51"/>
        <v>0.21962744007892113</v>
      </c>
    </row>
    <row r="1658" spans="1:11">
      <c r="A1658" s="1">
        <v>1657</v>
      </c>
      <c r="B1658">
        <v>60787.780029000001</v>
      </c>
      <c r="C1658" s="255">
        <v>133</v>
      </c>
      <c r="D1658" s="256">
        <v>106.342713</v>
      </c>
      <c r="E1658" s="256">
        <v>2.16E-3</v>
      </c>
      <c r="F1658" s="1">
        <v>927909</v>
      </c>
      <c r="G1658" s="256">
        <v>0</v>
      </c>
      <c r="H1658" s="256">
        <v>48.467714000000001</v>
      </c>
      <c r="I1658" s="257">
        <v>1</v>
      </c>
      <c r="J1658" s="258">
        <f t="shared" si="50"/>
        <v>0.121687695707048</v>
      </c>
      <c r="K1658" s="258">
        <f t="shared" si="51"/>
        <v>0.23540539677208627</v>
      </c>
    </row>
    <row r="1659" spans="1:11">
      <c r="A1659" s="1">
        <v>1658</v>
      </c>
      <c r="B1659">
        <v>56789.730469000002</v>
      </c>
      <c r="C1659" s="255">
        <v>129</v>
      </c>
      <c r="D1659" s="256">
        <v>96.716715999999991</v>
      </c>
      <c r="E1659" s="256">
        <v>7.2000000000000005E-4</v>
      </c>
      <c r="F1659" s="1">
        <v>846816</v>
      </c>
      <c r="G1659" s="256">
        <v>0</v>
      </c>
      <c r="H1659" s="256">
        <v>48.400751</v>
      </c>
      <c r="I1659" s="257">
        <v>1</v>
      </c>
      <c r="J1659" s="258">
        <f t="shared" si="50"/>
        <v>0.1106726918504795</v>
      </c>
      <c r="K1659" s="258">
        <f t="shared" si="51"/>
        <v>0.21663573134266645</v>
      </c>
    </row>
    <row r="1660" spans="1:11">
      <c r="A1660" s="1">
        <v>1659</v>
      </c>
      <c r="B1660">
        <v>55871.925415000012</v>
      </c>
      <c r="C1660" s="255">
        <v>128</v>
      </c>
      <c r="D1660" s="256">
        <v>95.638406000000018</v>
      </c>
      <c r="E1660" s="256">
        <v>7.2000000000000005E-4</v>
      </c>
      <c r="F1660" s="1">
        <v>675561</v>
      </c>
      <c r="G1660" s="256">
        <v>72.260496000000003</v>
      </c>
      <c r="H1660" s="256">
        <v>47.809756</v>
      </c>
      <c r="I1660" s="257">
        <v>1</v>
      </c>
      <c r="J1660" s="258">
        <f t="shared" si="50"/>
        <v>0.10943878446316407</v>
      </c>
      <c r="K1660" s="258">
        <f t="shared" si="51"/>
        <v>0.21450537811200063</v>
      </c>
    </row>
    <row r="1661" spans="1:11">
      <c r="A1661" s="1">
        <v>1660</v>
      </c>
      <c r="B1661">
        <v>56017.544586000004</v>
      </c>
      <c r="C1661" s="255">
        <v>125</v>
      </c>
      <c r="D1661" s="256">
        <v>92.972922999999994</v>
      </c>
      <c r="E1661" s="256">
        <v>7.2000000000000005E-4</v>
      </c>
      <c r="F1661" s="1">
        <v>530067</v>
      </c>
      <c r="G1661" s="256">
        <v>171.01660799999999</v>
      </c>
      <c r="H1661" s="256">
        <v>48.006354999999999</v>
      </c>
      <c r="I1661" s="257">
        <v>1</v>
      </c>
      <c r="J1661" s="258">
        <f t="shared" si="50"/>
        <v>0.10638867905334336</v>
      </c>
      <c r="K1661" s="258">
        <f t="shared" si="51"/>
        <v>0.2092149408764559</v>
      </c>
    </row>
    <row r="1662" spans="1:11">
      <c r="A1662" s="1">
        <v>1661</v>
      </c>
      <c r="B1662">
        <v>56435.152312999999</v>
      </c>
      <c r="C1662" s="255">
        <v>121</v>
      </c>
      <c r="D1662" s="256">
        <v>94.348157999999998</v>
      </c>
      <c r="E1662" s="256">
        <v>0</v>
      </c>
      <c r="F1662" s="1">
        <v>602832</v>
      </c>
      <c r="G1662" s="256">
        <v>237.25463999999999</v>
      </c>
      <c r="H1662" s="256">
        <v>47.975389</v>
      </c>
      <c r="I1662" s="257">
        <v>1</v>
      </c>
      <c r="J1662" s="258">
        <f t="shared" si="50"/>
        <v>0.10796235696210314</v>
      </c>
      <c r="K1662" s="258">
        <f t="shared" si="51"/>
        <v>0.21194885174983391</v>
      </c>
    </row>
    <row r="1663" spans="1:11">
      <c r="A1663" s="1">
        <v>1662</v>
      </c>
      <c r="B1663">
        <v>56348.842436999999</v>
      </c>
      <c r="C1663" s="255">
        <v>125</v>
      </c>
      <c r="D1663" s="256">
        <v>82.049884000000006</v>
      </c>
      <c r="E1663" s="256">
        <v>0</v>
      </c>
      <c r="F1663" s="1">
        <v>1003308</v>
      </c>
      <c r="G1663" s="256">
        <v>246.102192</v>
      </c>
      <c r="H1663" s="256">
        <v>47.998896000000002</v>
      </c>
      <c r="I1663" s="257">
        <v>1</v>
      </c>
      <c r="J1663" s="258">
        <f t="shared" si="50"/>
        <v>9.3889473338813423E-2</v>
      </c>
      <c r="K1663" s="258">
        <f t="shared" si="51"/>
        <v>0.18716533995789697</v>
      </c>
    </row>
    <row r="1664" spans="1:11">
      <c r="A1664" s="1">
        <v>1663</v>
      </c>
      <c r="B1664">
        <v>57360.895019000003</v>
      </c>
      <c r="C1664" s="255">
        <v>126</v>
      </c>
      <c r="D1664" s="256">
        <v>67.762109999999993</v>
      </c>
      <c r="E1664" s="256">
        <v>1.0382439999999999</v>
      </c>
      <c r="F1664" s="1">
        <v>929736</v>
      </c>
      <c r="G1664" s="256">
        <v>208.78368</v>
      </c>
      <c r="H1664" s="256">
        <v>48.174332999999997</v>
      </c>
      <c r="I1664" s="257">
        <v>1</v>
      </c>
      <c r="J1664" s="258">
        <f t="shared" si="50"/>
        <v>7.7540009931357623E-2</v>
      </c>
      <c r="K1664" s="258">
        <f t="shared" si="51"/>
        <v>0.15739466407311753</v>
      </c>
    </row>
    <row r="1665" spans="1:11">
      <c r="A1665" s="1">
        <v>1664</v>
      </c>
      <c r="B1665">
        <v>57882.903441000002</v>
      </c>
      <c r="C1665" s="255">
        <v>133</v>
      </c>
      <c r="D1665" s="256">
        <v>61.275042999999997</v>
      </c>
      <c r="E1665" s="256">
        <v>107.53568899999991</v>
      </c>
      <c r="F1665" s="1">
        <v>933102</v>
      </c>
      <c r="G1665" s="256">
        <v>117.30347999999999</v>
      </c>
      <c r="H1665" s="256">
        <v>48.203296000000002</v>
      </c>
      <c r="I1665" s="257">
        <v>1</v>
      </c>
      <c r="J1665" s="258">
        <f t="shared" si="50"/>
        <v>7.0116875681178845E-2</v>
      </c>
      <c r="K1665" s="258">
        <f t="shared" si="51"/>
        <v>0.14351617242262477</v>
      </c>
    </row>
    <row r="1666" spans="1:11">
      <c r="A1666" s="1">
        <v>1665</v>
      </c>
      <c r="B1666">
        <v>58125.494263000001</v>
      </c>
      <c r="C1666" s="255">
        <v>122</v>
      </c>
      <c r="D1666" s="256">
        <v>46.805038000000003</v>
      </c>
      <c r="E1666" s="256">
        <v>457.4257629999999</v>
      </c>
      <c r="F1666" s="1">
        <v>897416</v>
      </c>
      <c r="G1666" s="256">
        <v>22.426151999999998</v>
      </c>
      <c r="H1666" s="256">
        <v>99.903090000000006</v>
      </c>
      <c r="I1666" s="257">
        <v>1</v>
      </c>
      <c r="J1666" s="258">
        <f t="shared" ref="J1666:J1729" si="52">D1666/$L$1</f>
        <v>5.355888580443513E-2</v>
      </c>
      <c r="K1666" s="258">
        <f t="shared" ref="K1666:K1729" si="53">J1666/(1-$K$1*(1-J1666))</f>
        <v>0.11170729085656629</v>
      </c>
    </row>
    <row r="1667" spans="1:11">
      <c r="A1667" s="1">
        <v>1666</v>
      </c>
      <c r="B1667">
        <v>59068.289642000003</v>
      </c>
      <c r="C1667" s="255">
        <v>111</v>
      </c>
      <c r="D1667" s="256">
        <v>53.010950999999991</v>
      </c>
      <c r="E1667" s="256">
        <v>788.59236999999951</v>
      </c>
      <c r="F1667" s="1">
        <v>845369</v>
      </c>
      <c r="G1667" s="256">
        <v>0</v>
      </c>
      <c r="H1667" s="256">
        <v>126.74220099999999</v>
      </c>
      <c r="I1667" s="257">
        <v>1</v>
      </c>
      <c r="J1667" s="258">
        <f t="shared" si="52"/>
        <v>6.0660296248312102E-2</v>
      </c>
      <c r="K1667" s="258">
        <f t="shared" si="53"/>
        <v>0.12549631601999453</v>
      </c>
    </row>
    <row r="1668" spans="1:11">
      <c r="A1668" s="1">
        <v>1667</v>
      </c>
      <c r="B1668">
        <v>58465.920408999998</v>
      </c>
      <c r="C1668" s="255">
        <v>102</v>
      </c>
      <c r="D1668" s="256">
        <v>45.565609000000002</v>
      </c>
      <c r="E1668" s="256">
        <v>1010.423559</v>
      </c>
      <c r="F1668" s="1">
        <v>820016</v>
      </c>
      <c r="G1668" s="256">
        <v>0</v>
      </c>
      <c r="H1668" s="256">
        <v>264.18934899999999</v>
      </c>
      <c r="I1668" s="257">
        <v>1</v>
      </c>
      <c r="J1668" s="258">
        <f t="shared" si="52"/>
        <v>5.2140610355674563E-2</v>
      </c>
      <c r="K1668" s="258">
        <f t="shared" si="53"/>
        <v>0.10892642385063638</v>
      </c>
    </row>
    <row r="1669" spans="1:11">
      <c r="A1669" s="1">
        <v>1668</v>
      </c>
      <c r="B1669">
        <v>58187.212249999997</v>
      </c>
      <c r="C1669" s="255">
        <v>91</v>
      </c>
      <c r="D1669" s="256">
        <v>48.144554000000007</v>
      </c>
      <c r="E1669" s="256">
        <v>1181.0862349999991</v>
      </c>
      <c r="F1669" s="1">
        <v>809292</v>
      </c>
      <c r="G1669" s="256">
        <v>0</v>
      </c>
      <c r="H1669" s="256">
        <v>239.82407900000001</v>
      </c>
      <c r="I1669" s="257">
        <v>1</v>
      </c>
      <c r="J1669" s="258">
        <f t="shared" si="52"/>
        <v>5.5091690552445671E-2</v>
      </c>
      <c r="K1669" s="258">
        <f t="shared" si="53"/>
        <v>0.11470256350789679</v>
      </c>
    </row>
    <row r="1670" spans="1:11">
      <c r="A1670" s="1">
        <v>1669</v>
      </c>
      <c r="B1670">
        <v>55334.460541</v>
      </c>
      <c r="C1670" s="255">
        <v>81</v>
      </c>
      <c r="D1670" s="256">
        <v>32.039716000000013</v>
      </c>
      <c r="E1670" s="256">
        <v>1238.104232999998</v>
      </c>
      <c r="F1670" s="1">
        <v>856291</v>
      </c>
      <c r="G1670" s="256">
        <v>0</v>
      </c>
      <c r="H1670" s="256">
        <v>54.702821999999998</v>
      </c>
      <c r="I1670" s="257">
        <v>1</v>
      </c>
      <c r="J1670" s="258">
        <f t="shared" si="52"/>
        <v>3.6662965436552654E-2</v>
      </c>
      <c r="K1670" s="258">
        <f t="shared" si="53"/>
        <v>7.7978995058274256E-2</v>
      </c>
    </row>
    <row r="1671" spans="1:11">
      <c r="A1671" s="1">
        <v>1670</v>
      </c>
      <c r="B1671">
        <v>54635.979277999999</v>
      </c>
      <c r="C1671" s="255">
        <v>79</v>
      </c>
      <c r="D1671" s="256">
        <v>28.765315000000001</v>
      </c>
      <c r="E1671" s="256">
        <v>1237.2081640000031</v>
      </c>
      <c r="F1671" s="1">
        <v>840176</v>
      </c>
      <c r="G1671" s="256">
        <v>0</v>
      </c>
      <c r="H1671" s="256">
        <v>175.756686</v>
      </c>
      <c r="I1671" s="257">
        <v>1</v>
      </c>
      <c r="J1671" s="258">
        <f t="shared" si="52"/>
        <v>3.2916076709810699E-2</v>
      </c>
      <c r="K1671" s="258">
        <f t="shared" si="53"/>
        <v>7.0317894755545424E-2</v>
      </c>
    </row>
    <row r="1672" spans="1:11">
      <c r="A1672" s="1">
        <v>1671</v>
      </c>
      <c r="B1672">
        <v>55671.336151000003</v>
      </c>
      <c r="C1672" s="255">
        <v>71</v>
      </c>
      <c r="D1672" s="256">
        <v>34.929110999999992</v>
      </c>
      <c r="E1672" s="256">
        <v>1137.8023300000009</v>
      </c>
      <c r="F1672" s="1">
        <v>849187</v>
      </c>
      <c r="G1672" s="256">
        <v>48.988464</v>
      </c>
      <c r="H1672" s="256">
        <v>187.44165899999999</v>
      </c>
      <c r="I1672" s="257">
        <v>1</v>
      </c>
      <c r="J1672" s="258">
        <f t="shared" si="52"/>
        <v>3.9969292777829561E-2</v>
      </c>
      <c r="K1672" s="258">
        <f t="shared" si="53"/>
        <v>8.4683735167538285E-2</v>
      </c>
    </row>
    <row r="1673" spans="1:11">
      <c r="A1673" s="1">
        <v>1672</v>
      </c>
      <c r="B1673">
        <v>55018.983978999997</v>
      </c>
      <c r="C1673" s="255">
        <v>70</v>
      </c>
      <c r="D1673" s="256">
        <v>33.729895999999997</v>
      </c>
      <c r="E1673" s="256">
        <v>936.3640729999986</v>
      </c>
      <c r="F1673" s="1">
        <v>836750</v>
      </c>
      <c r="G1673" s="256">
        <v>165.37449599999999</v>
      </c>
      <c r="H1673" s="256">
        <v>39.253216000000002</v>
      </c>
      <c r="I1673" s="257">
        <v>1</v>
      </c>
      <c r="J1673" s="258">
        <f t="shared" si="52"/>
        <v>3.85970341068727E-2</v>
      </c>
      <c r="K1673" s="258">
        <f t="shared" si="53"/>
        <v>8.1907280345913089E-2</v>
      </c>
    </row>
    <row r="1674" spans="1:11">
      <c r="A1674" s="1">
        <v>1673</v>
      </c>
      <c r="B1674">
        <v>55242.442015999994</v>
      </c>
      <c r="C1674" s="255">
        <v>80</v>
      </c>
      <c r="D1674" s="256">
        <v>36.596152000000018</v>
      </c>
      <c r="E1674" s="256">
        <v>614.51704399999926</v>
      </c>
      <c r="F1674" s="1">
        <v>833770</v>
      </c>
      <c r="G1674" s="256">
        <v>242.24978400000001</v>
      </c>
      <c r="H1674" s="256">
        <v>207.00002000000001</v>
      </c>
      <c r="I1674" s="257">
        <v>1</v>
      </c>
      <c r="J1674" s="258">
        <f t="shared" si="52"/>
        <v>4.1876883549368145E-2</v>
      </c>
      <c r="K1674" s="258">
        <f t="shared" si="53"/>
        <v>8.8528594755589315E-2</v>
      </c>
    </row>
    <row r="1675" spans="1:11">
      <c r="A1675" s="1">
        <v>1674</v>
      </c>
      <c r="B1675">
        <v>54753.873565000002</v>
      </c>
      <c r="C1675" s="255">
        <v>88</v>
      </c>
      <c r="D1675" s="256">
        <v>38.093823999999998</v>
      </c>
      <c r="E1675" s="256">
        <v>215.6008139999997</v>
      </c>
      <c r="F1675" s="1">
        <v>833288</v>
      </c>
      <c r="G1675" s="256">
        <v>249.4254</v>
      </c>
      <c r="H1675" s="256">
        <v>356.08191699999998</v>
      </c>
      <c r="I1675" s="257">
        <v>1</v>
      </c>
      <c r="J1675" s="258">
        <f t="shared" si="52"/>
        <v>4.3590665805468422E-2</v>
      </c>
      <c r="K1675" s="258">
        <f t="shared" si="53"/>
        <v>9.1968306580454504E-2</v>
      </c>
    </row>
    <row r="1676" spans="1:11">
      <c r="A1676" s="1">
        <v>1675</v>
      </c>
      <c r="B1676">
        <v>55033.678893999997</v>
      </c>
      <c r="C1676" s="255">
        <v>102</v>
      </c>
      <c r="D1676" s="256">
        <v>63.775078000000001</v>
      </c>
      <c r="E1676" s="256">
        <v>11.137486000000001</v>
      </c>
      <c r="F1676" s="1">
        <v>854762</v>
      </c>
      <c r="G1676" s="256">
        <v>246.278592</v>
      </c>
      <c r="H1676" s="256">
        <v>341.55312700000002</v>
      </c>
      <c r="I1676" s="257">
        <v>1</v>
      </c>
      <c r="J1676" s="258">
        <f t="shared" si="52"/>
        <v>7.2977659365877301E-2</v>
      </c>
      <c r="K1676" s="258">
        <f t="shared" si="53"/>
        <v>0.14889215312800474</v>
      </c>
    </row>
    <row r="1677" spans="1:11">
      <c r="A1677" s="1">
        <v>1676</v>
      </c>
      <c r="B1677">
        <v>56113.232238999997</v>
      </c>
      <c r="C1677" s="255">
        <v>117</v>
      </c>
      <c r="D1677" s="256">
        <v>103.335148</v>
      </c>
      <c r="E1677" s="256">
        <v>0.58391999999999999</v>
      </c>
      <c r="F1677" s="1">
        <v>813281</v>
      </c>
      <c r="G1677" s="256">
        <v>191.199624</v>
      </c>
      <c r="H1677" s="256">
        <v>319.307908</v>
      </c>
      <c r="I1677" s="257">
        <v>1</v>
      </c>
      <c r="J1677" s="258">
        <f t="shared" si="52"/>
        <v>0.11824614673566557</v>
      </c>
      <c r="K1677" s="258">
        <f t="shared" si="53"/>
        <v>0.22958839560477168</v>
      </c>
    </row>
    <row r="1678" spans="1:11">
      <c r="A1678" s="1">
        <v>1677</v>
      </c>
      <c r="B1678">
        <v>55862.738831000002</v>
      </c>
      <c r="C1678" s="255">
        <v>120</v>
      </c>
      <c r="D1678" s="256">
        <v>123.188509</v>
      </c>
      <c r="E1678" s="256">
        <v>0.49608000000000002</v>
      </c>
      <c r="F1678" s="1">
        <v>858831</v>
      </c>
      <c r="G1678" s="256">
        <v>82.963775999999996</v>
      </c>
      <c r="H1678" s="256">
        <v>271.83076599999998</v>
      </c>
      <c r="I1678" s="257">
        <v>1</v>
      </c>
      <c r="J1678" s="258">
        <f t="shared" si="52"/>
        <v>0.14096429717565079</v>
      </c>
      <c r="K1678" s="258">
        <f t="shared" si="53"/>
        <v>0.26721551391784099</v>
      </c>
    </row>
    <row r="1679" spans="1:11">
      <c r="A1679" s="1">
        <v>1678</v>
      </c>
      <c r="B1679">
        <v>55515.904725</v>
      </c>
      <c r="C1679" s="255">
        <v>134</v>
      </c>
      <c r="D1679" s="256">
        <v>115.275136</v>
      </c>
      <c r="E1679" s="256">
        <v>4.3200000000000001E-3</v>
      </c>
      <c r="F1679" s="1">
        <v>894728</v>
      </c>
      <c r="G1679" s="256">
        <v>6.0913440000000003</v>
      </c>
      <c r="H1679" s="256">
        <v>94.519104999999996</v>
      </c>
      <c r="I1679" s="257">
        <v>1</v>
      </c>
      <c r="J1679" s="258">
        <f t="shared" si="52"/>
        <v>0.13190904460145356</v>
      </c>
      <c r="K1679" s="258">
        <f t="shared" si="53"/>
        <v>0.2524333576322445</v>
      </c>
    </row>
    <row r="1680" spans="1:11">
      <c r="A1680" s="1">
        <v>1679</v>
      </c>
      <c r="B1680">
        <v>56198.182861999987</v>
      </c>
      <c r="C1680" s="255">
        <v>122</v>
      </c>
      <c r="D1680" s="256">
        <v>119.135338</v>
      </c>
      <c r="E1680" s="256">
        <v>7.2000000000000005E-4</v>
      </c>
      <c r="F1680" s="1">
        <v>900636</v>
      </c>
      <c r="G1680" s="256">
        <v>0</v>
      </c>
      <c r="H1680" s="256">
        <v>73.847997000000007</v>
      </c>
      <c r="I1680" s="257">
        <v>1</v>
      </c>
      <c r="J1680" s="258">
        <f t="shared" si="52"/>
        <v>0.13632626392087921</v>
      </c>
      <c r="K1680" s="258">
        <f t="shared" si="53"/>
        <v>0.25967924111818069</v>
      </c>
    </row>
    <row r="1681" spans="1:11">
      <c r="A1681" s="1">
        <v>1680</v>
      </c>
      <c r="B1681">
        <v>57364.923522999998</v>
      </c>
      <c r="C1681" s="255">
        <v>124</v>
      </c>
      <c r="D1681" s="256">
        <v>135.51459600000001</v>
      </c>
      <c r="E1681" s="256">
        <v>2.16E-3</v>
      </c>
      <c r="F1681" s="1">
        <v>951936</v>
      </c>
      <c r="G1681" s="256">
        <v>0</v>
      </c>
      <c r="H1681" s="256">
        <v>40.878754000000001</v>
      </c>
      <c r="I1681" s="257">
        <v>1</v>
      </c>
      <c r="J1681" s="258">
        <f t="shared" si="52"/>
        <v>0.15506900714402072</v>
      </c>
      <c r="K1681" s="258">
        <f t="shared" si="53"/>
        <v>0.28969268971169054</v>
      </c>
    </row>
    <row r="1682" spans="1:11">
      <c r="A1682" s="1">
        <v>1681</v>
      </c>
      <c r="B1682">
        <v>55577.589354999996</v>
      </c>
      <c r="C1682" s="255">
        <v>118</v>
      </c>
      <c r="D1682" s="256">
        <v>154.961726</v>
      </c>
      <c r="E1682" s="256">
        <v>7.2000000000000005E-4</v>
      </c>
      <c r="F1682" s="1">
        <v>918477</v>
      </c>
      <c r="G1682" s="256">
        <v>0</v>
      </c>
      <c r="H1682" s="256">
        <v>40.645814000000001</v>
      </c>
      <c r="I1682" s="257">
        <v>1</v>
      </c>
      <c r="J1682" s="258">
        <f t="shared" si="52"/>
        <v>0.17732230848508584</v>
      </c>
      <c r="K1682" s="258">
        <f t="shared" si="53"/>
        <v>0.32386023182552531</v>
      </c>
    </row>
    <row r="1683" spans="1:11">
      <c r="A1683" s="1">
        <v>1682</v>
      </c>
      <c r="B1683">
        <v>52102.486481</v>
      </c>
      <c r="C1683" s="255">
        <v>116</v>
      </c>
      <c r="D1683" s="256">
        <v>169.16415900000001</v>
      </c>
      <c r="E1683" s="256">
        <v>7.2000000000000005E-4</v>
      </c>
      <c r="F1683" s="1">
        <v>838125</v>
      </c>
      <c r="G1683" s="256">
        <v>0</v>
      </c>
      <c r="H1683" s="256">
        <v>40.914470999999999</v>
      </c>
      <c r="I1683" s="257">
        <v>1</v>
      </c>
      <c r="J1683" s="258">
        <f t="shared" si="52"/>
        <v>0.19357411640354413</v>
      </c>
      <c r="K1683" s="258">
        <f t="shared" si="53"/>
        <v>0.34786347861628519</v>
      </c>
    </row>
    <row r="1684" spans="1:11">
      <c r="A1684" s="1">
        <v>1683</v>
      </c>
      <c r="B1684">
        <v>50462.503538999998</v>
      </c>
      <c r="C1684" s="255">
        <v>108</v>
      </c>
      <c r="D1684" s="256">
        <v>171.49671699999999</v>
      </c>
      <c r="E1684" s="256">
        <v>7.2000000000000005E-4</v>
      </c>
      <c r="F1684" s="1">
        <v>671742</v>
      </c>
      <c r="G1684" s="256">
        <v>11.907168</v>
      </c>
      <c r="H1684" s="256">
        <v>40.725124999999998</v>
      </c>
      <c r="I1684" s="257">
        <v>1</v>
      </c>
      <c r="J1684" s="258">
        <f t="shared" si="52"/>
        <v>0.19624325658358674</v>
      </c>
      <c r="K1684" s="258">
        <f t="shared" si="53"/>
        <v>0.3517321583790517</v>
      </c>
    </row>
    <row r="1685" spans="1:11">
      <c r="A1685" s="1">
        <v>1684</v>
      </c>
      <c r="B1685">
        <v>49961.525451000001</v>
      </c>
      <c r="C1685" s="255">
        <v>110</v>
      </c>
      <c r="D1685" s="256">
        <v>196.339921</v>
      </c>
      <c r="E1685" s="256">
        <v>0</v>
      </c>
      <c r="F1685" s="1">
        <v>526606</v>
      </c>
      <c r="G1685" s="256">
        <v>127.576848</v>
      </c>
      <c r="H1685" s="256">
        <v>40.819032999999997</v>
      </c>
      <c r="I1685" s="257">
        <v>1</v>
      </c>
      <c r="J1685" s="258">
        <f t="shared" si="52"/>
        <v>0.22467127166290976</v>
      </c>
      <c r="K1685" s="258">
        <f t="shared" si="53"/>
        <v>0.39170735090415437</v>
      </c>
    </row>
    <row r="1686" spans="1:11">
      <c r="A1686" s="1">
        <v>1685</v>
      </c>
      <c r="B1686">
        <v>49963.635712000003</v>
      </c>
      <c r="C1686" s="255">
        <v>108</v>
      </c>
      <c r="D1686" s="256">
        <v>197.58382499999999</v>
      </c>
      <c r="E1686" s="256">
        <v>7.2000000000000005E-4</v>
      </c>
      <c r="F1686" s="1">
        <v>596389</v>
      </c>
      <c r="G1686" s="256">
        <v>217.90692000000001</v>
      </c>
      <c r="H1686" s="256">
        <v>41.172320999999997</v>
      </c>
      <c r="I1686" s="257">
        <v>1</v>
      </c>
      <c r="J1686" s="258">
        <f t="shared" si="52"/>
        <v>0.22609466784277568</v>
      </c>
      <c r="K1686" s="258">
        <f t="shared" si="53"/>
        <v>0.39365170025470708</v>
      </c>
    </row>
    <row r="1687" spans="1:11">
      <c r="A1687" s="1">
        <v>1686</v>
      </c>
      <c r="B1687">
        <v>50060.730743</v>
      </c>
      <c r="C1687" s="255">
        <v>107</v>
      </c>
      <c r="D1687" s="256">
        <v>212.00948399999999</v>
      </c>
      <c r="E1687" s="256">
        <v>7.2000000000000005E-4</v>
      </c>
      <c r="F1687" s="1">
        <v>993996</v>
      </c>
      <c r="G1687" s="256">
        <v>250.07673600000001</v>
      </c>
      <c r="H1687" s="256">
        <v>39.352882000000001</v>
      </c>
      <c r="I1687" s="257">
        <v>1</v>
      </c>
      <c r="J1687" s="258">
        <f t="shared" si="52"/>
        <v>0.24260191270463694</v>
      </c>
      <c r="K1687" s="258">
        <f t="shared" si="53"/>
        <v>0.41581933611208227</v>
      </c>
    </row>
    <row r="1688" spans="1:11">
      <c r="A1688" s="1">
        <v>1687</v>
      </c>
      <c r="B1688">
        <v>51198.876373999999</v>
      </c>
      <c r="C1688" s="255">
        <v>115</v>
      </c>
      <c r="D1688" s="256">
        <v>219.32066100000009</v>
      </c>
      <c r="E1688" s="256">
        <v>0.83395600000000036</v>
      </c>
      <c r="F1688" s="1">
        <v>923064</v>
      </c>
      <c r="G1688" s="256">
        <v>247.21552800000001</v>
      </c>
      <c r="H1688" s="256">
        <v>35.552495</v>
      </c>
      <c r="I1688" s="257">
        <v>1</v>
      </c>
      <c r="J1688" s="258">
        <f t="shared" si="52"/>
        <v>0.25096807392939696</v>
      </c>
      <c r="K1688" s="258">
        <f t="shared" si="53"/>
        <v>0.42679290558734312</v>
      </c>
    </row>
    <row r="1689" spans="1:11">
      <c r="A1689" s="1">
        <v>1688</v>
      </c>
      <c r="B1689">
        <v>51061.090484</v>
      </c>
      <c r="C1689" s="255">
        <v>114</v>
      </c>
      <c r="D1689" s="256">
        <v>212.2805229999999</v>
      </c>
      <c r="E1689" s="256">
        <v>92.724726999999959</v>
      </c>
      <c r="F1689" s="1">
        <v>938225</v>
      </c>
      <c r="G1689" s="256">
        <v>207.43497600000001</v>
      </c>
      <c r="H1689" s="256">
        <v>40.632095</v>
      </c>
      <c r="I1689" s="257">
        <v>1</v>
      </c>
      <c r="J1689" s="258">
        <f t="shared" si="52"/>
        <v>0.24291206194219431</v>
      </c>
      <c r="K1689" s="258">
        <f t="shared" si="53"/>
        <v>0.41622923542706292</v>
      </c>
    </row>
    <row r="1690" spans="1:11">
      <c r="A1690" s="1">
        <v>1689</v>
      </c>
      <c r="B1690">
        <v>49693.260987000001</v>
      </c>
      <c r="C1690" s="255">
        <v>117</v>
      </c>
      <c r="D1690" s="256">
        <v>154.42240000000001</v>
      </c>
      <c r="E1690" s="256">
        <v>407.48145799999992</v>
      </c>
      <c r="F1690" s="1">
        <v>912008</v>
      </c>
      <c r="G1690" s="256">
        <v>101.829504</v>
      </c>
      <c r="H1690" s="256">
        <v>213.48444000000001</v>
      </c>
      <c r="I1690" s="257">
        <v>1</v>
      </c>
      <c r="J1690" s="258">
        <f t="shared" si="52"/>
        <v>0.17670515911656354</v>
      </c>
      <c r="K1690" s="258">
        <f t="shared" si="53"/>
        <v>0.32293327263877092</v>
      </c>
    </row>
    <row r="1691" spans="1:11">
      <c r="A1691" s="1">
        <v>1690</v>
      </c>
      <c r="B1691">
        <v>48772.153076000002</v>
      </c>
      <c r="C1691" s="255">
        <v>104</v>
      </c>
      <c r="D1691" s="256">
        <v>156.317656</v>
      </c>
      <c r="E1691" s="256">
        <v>742.21556900000076</v>
      </c>
      <c r="F1691" s="1">
        <v>849948</v>
      </c>
      <c r="G1691" s="256">
        <v>12.410664000000001</v>
      </c>
      <c r="H1691" s="256">
        <v>499.34388200000001</v>
      </c>
      <c r="I1691" s="257">
        <v>1</v>
      </c>
      <c r="J1691" s="258">
        <f t="shared" si="52"/>
        <v>0.17887389573150167</v>
      </c>
      <c r="K1691" s="258">
        <f t="shared" si="53"/>
        <v>0.32618564883390311</v>
      </c>
    </row>
    <row r="1692" spans="1:11">
      <c r="A1692" s="1">
        <v>1691</v>
      </c>
      <c r="B1692">
        <v>49498.717835000003</v>
      </c>
      <c r="C1692" s="255">
        <v>101</v>
      </c>
      <c r="D1692" s="256">
        <v>133.53900100000001</v>
      </c>
      <c r="E1692" s="256">
        <v>978.66714899999783</v>
      </c>
      <c r="F1692" s="1">
        <v>839722</v>
      </c>
      <c r="G1692" s="256">
        <v>0</v>
      </c>
      <c r="H1692" s="256">
        <v>290.86608200000001</v>
      </c>
      <c r="I1692" s="257">
        <v>1</v>
      </c>
      <c r="J1692" s="258">
        <f t="shared" si="52"/>
        <v>0.15280833881594857</v>
      </c>
      <c r="K1692" s="258">
        <f t="shared" si="53"/>
        <v>0.28613404708526174</v>
      </c>
    </row>
    <row r="1693" spans="1:11">
      <c r="A1693" s="1">
        <v>1692</v>
      </c>
      <c r="B1693">
        <v>49575.293854000003</v>
      </c>
      <c r="C1693" s="255">
        <v>88</v>
      </c>
      <c r="D1693" s="256">
        <v>112.79508300000001</v>
      </c>
      <c r="E1693" s="256">
        <v>1104.741072</v>
      </c>
      <c r="F1693" s="1">
        <v>838492</v>
      </c>
      <c r="G1693" s="256">
        <v>0</v>
      </c>
      <c r="H1693" s="256">
        <v>244.83403000000001</v>
      </c>
      <c r="I1693" s="257">
        <v>1</v>
      </c>
      <c r="J1693" s="258">
        <f t="shared" si="52"/>
        <v>0.12907112626847525</v>
      </c>
      <c r="K1693" s="258">
        <f t="shared" si="53"/>
        <v>0.24774246035178812</v>
      </c>
    </row>
    <row r="1694" spans="1:11">
      <c r="A1694" s="1">
        <v>1693</v>
      </c>
      <c r="B1694">
        <v>49657.696715999999</v>
      </c>
      <c r="C1694" s="255">
        <v>83</v>
      </c>
      <c r="D1694" s="256">
        <v>74.608146000000005</v>
      </c>
      <c r="E1694" s="256">
        <v>1137.555835000001</v>
      </c>
      <c r="F1694" s="1">
        <v>843843</v>
      </c>
      <c r="G1694" s="256">
        <v>0</v>
      </c>
      <c r="H1694" s="256">
        <v>55.799857000000003</v>
      </c>
      <c r="I1694" s="257">
        <v>1</v>
      </c>
      <c r="J1694" s="258">
        <f t="shared" si="52"/>
        <v>8.5373911494199053E-2</v>
      </c>
      <c r="K1694" s="258">
        <f t="shared" si="53"/>
        <v>0.1717938235879205</v>
      </c>
    </row>
    <row r="1695" spans="1:11">
      <c r="A1695" s="1">
        <v>1694</v>
      </c>
      <c r="B1695">
        <v>50245.637695999998</v>
      </c>
      <c r="C1695" s="255">
        <v>80</v>
      </c>
      <c r="D1695" s="256">
        <v>75.653510000000011</v>
      </c>
      <c r="E1695" s="256">
        <v>1046.2539380000001</v>
      </c>
      <c r="F1695" s="1">
        <v>857256</v>
      </c>
      <c r="G1695" s="256">
        <v>0</v>
      </c>
      <c r="H1695" s="256">
        <v>204.583044</v>
      </c>
      <c r="I1695" s="257">
        <v>1</v>
      </c>
      <c r="J1695" s="258">
        <f t="shared" si="52"/>
        <v>8.6570118857604419E-2</v>
      </c>
      <c r="K1695" s="258">
        <f t="shared" si="53"/>
        <v>0.17397057653149509</v>
      </c>
    </row>
    <row r="1696" spans="1:11">
      <c r="A1696" s="1">
        <v>1695</v>
      </c>
      <c r="B1696">
        <v>50427.400177000003</v>
      </c>
      <c r="C1696" s="255">
        <v>78</v>
      </c>
      <c r="D1696" s="256">
        <v>99.360069999999979</v>
      </c>
      <c r="E1696" s="256">
        <v>905.30823299999986</v>
      </c>
      <c r="F1696" s="1">
        <v>838080</v>
      </c>
      <c r="G1696" s="256">
        <v>3.3599999999999998E-4</v>
      </c>
      <c r="H1696" s="256">
        <v>241.793429</v>
      </c>
      <c r="I1696" s="257">
        <v>1</v>
      </c>
      <c r="J1696" s="258">
        <f t="shared" si="52"/>
        <v>0.11369747510194692</v>
      </c>
      <c r="K1696" s="258">
        <f t="shared" si="53"/>
        <v>0.22183418334695312</v>
      </c>
    </row>
    <row r="1697" spans="1:11">
      <c r="A1697" s="1">
        <v>1696</v>
      </c>
      <c r="B1697">
        <v>50216.845762999998</v>
      </c>
      <c r="C1697" s="255">
        <v>81</v>
      </c>
      <c r="D1697" s="256">
        <v>118.524198</v>
      </c>
      <c r="E1697" s="256">
        <v>636.6807839999999</v>
      </c>
      <c r="F1697" s="1">
        <v>805683</v>
      </c>
      <c r="G1697" s="256">
        <v>104.31623999999999</v>
      </c>
      <c r="H1697" s="256">
        <v>95.396657000000005</v>
      </c>
      <c r="I1697" s="257">
        <v>1</v>
      </c>
      <c r="J1697" s="258">
        <f t="shared" si="52"/>
        <v>0.13562693797501582</v>
      </c>
      <c r="K1697" s="258">
        <f t="shared" si="53"/>
        <v>0.25853655786873447</v>
      </c>
    </row>
    <row r="1698" spans="1:11">
      <c r="A1698" s="1">
        <v>1697</v>
      </c>
      <c r="B1698">
        <v>50916.703492000001</v>
      </c>
      <c r="C1698" s="255">
        <v>85</v>
      </c>
      <c r="D1698" s="256">
        <v>126.087343</v>
      </c>
      <c r="E1698" s="256">
        <v>339.38953399999968</v>
      </c>
      <c r="F1698" s="1">
        <v>774475</v>
      </c>
      <c r="G1698" s="256">
        <v>200.76369600000001</v>
      </c>
      <c r="H1698" s="256">
        <v>207.45594399999999</v>
      </c>
      <c r="I1698" s="257">
        <v>1</v>
      </c>
      <c r="J1698" s="258">
        <f t="shared" si="52"/>
        <v>0.14428142554059337</v>
      </c>
      <c r="K1698" s="258">
        <f t="shared" si="53"/>
        <v>0.2725609173444139</v>
      </c>
    </row>
    <row r="1699" spans="1:11">
      <c r="A1699" s="1">
        <v>1698</v>
      </c>
      <c r="B1699">
        <v>51046.047120000003</v>
      </c>
      <c r="C1699" s="255">
        <v>104</v>
      </c>
      <c r="D1699" s="256">
        <v>136.846801</v>
      </c>
      <c r="E1699" s="256">
        <v>111.5932779999998</v>
      </c>
      <c r="F1699" s="1">
        <v>799818</v>
      </c>
      <c r="G1699" s="256">
        <v>249.93343200000001</v>
      </c>
      <c r="H1699" s="256">
        <v>312.672415</v>
      </c>
      <c r="I1699" s="257">
        <v>1</v>
      </c>
      <c r="J1699" s="258">
        <f t="shared" si="52"/>
        <v>0.15659344593334715</v>
      </c>
      <c r="K1699" s="258">
        <f t="shared" si="53"/>
        <v>0.29208307465710537</v>
      </c>
    </row>
    <row r="1700" spans="1:11">
      <c r="A1700" s="1">
        <v>1699</v>
      </c>
      <c r="B1700">
        <v>51456.819488000001</v>
      </c>
      <c r="C1700" s="255">
        <v>120</v>
      </c>
      <c r="D1700" s="256">
        <v>145.46893700000001</v>
      </c>
      <c r="E1700" s="256">
        <v>8.4047249999999885</v>
      </c>
      <c r="F1700" s="1">
        <v>768207</v>
      </c>
      <c r="G1700" s="256">
        <v>248.427312</v>
      </c>
      <c r="H1700" s="256">
        <v>441.96564100000001</v>
      </c>
      <c r="I1700" s="257">
        <v>1</v>
      </c>
      <c r="J1700" s="258">
        <f t="shared" si="52"/>
        <v>0.16645973420373184</v>
      </c>
      <c r="K1700" s="258">
        <f t="shared" si="53"/>
        <v>0.30737486291873961</v>
      </c>
    </row>
    <row r="1701" spans="1:11">
      <c r="A1701" s="1">
        <v>1700</v>
      </c>
      <c r="B1701">
        <v>52777.285249</v>
      </c>
      <c r="C1701" s="255">
        <v>126</v>
      </c>
      <c r="D1701" s="256">
        <v>167.55824700000011</v>
      </c>
      <c r="E1701" s="256">
        <v>0.58320000000000005</v>
      </c>
      <c r="F1701" s="1">
        <v>772362</v>
      </c>
      <c r="G1701" s="256">
        <v>239.03426400000001</v>
      </c>
      <c r="H1701" s="256">
        <v>279.37188099999997</v>
      </c>
      <c r="I1701" s="257">
        <v>1</v>
      </c>
      <c r="J1701" s="258">
        <f t="shared" si="52"/>
        <v>0.19173647539105385</v>
      </c>
      <c r="K1701" s="258">
        <f t="shared" si="53"/>
        <v>0.34518809655874916</v>
      </c>
    </row>
    <row r="1702" spans="1:11">
      <c r="A1702" s="1">
        <v>1701</v>
      </c>
      <c r="B1702">
        <v>52958.120605999997</v>
      </c>
      <c r="C1702" s="255">
        <v>142</v>
      </c>
      <c r="D1702" s="256">
        <v>178.220484</v>
      </c>
      <c r="E1702" s="256">
        <v>0.56664000000000003</v>
      </c>
      <c r="F1702" s="1">
        <v>778276</v>
      </c>
      <c r="G1702" s="256">
        <v>152.41867199999999</v>
      </c>
      <c r="H1702" s="256">
        <v>213.81435500000001</v>
      </c>
      <c r="I1702" s="257">
        <v>1</v>
      </c>
      <c r="J1702" s="258">
        <f t="shared" si="52"/>
        <v>0.20393724604105987</v>
      </c>
      <c r="K1702" s="258">
        <f t="shared" si="53"/>
        <v>0.36277084126578168</v>
      </c>
    </row>
    <row r="1703" spans="1:11">
      <c r="A1703" s="1">
        <v>1702</v>
      </c>
      <c r="B1703">
        <v>51919.438048999997</v>
      </c>
      <c r="C1703" s="255">
        <v>143</v>
      </c>
      <c r="D1703" s="256">
        <v>228.37536100000011</v>
      </c>
      <c r="E1703" s="256">
        <v>0</v>
      </c>
      <c r="F1703" s="1">
        <v>804024</v>
      </c>
      <c r="G1703" s="256">
        <v>44.416007999999998</v>
      </c>
      <c r="H1703" s="256">
        <v>107.609561</v>
      </c>
      <c r="I1703" s="257">
        <v>1</v>
      </c>
      <c r="J1703" s="258">
        <f t="shared" si="52"/>
        <v>0.26132934408355041</v>
      </c>
      <c r="K1703" s="258">
        <f t="shared" si="53"/>
        <v>0.44014761364115496</v>
      </c>
    </row>
    <row r="1704" spans="1:11">
      <c r="A1704" s="1">
        <v>1703</v>
      </c>
      <c r="B1704">
        <v>52210.581423000003</v>
      </c>
      <c r="C1704" s="255">
        <v>128</v>
      </c>
      <c r="D1704" s="256">
        <v>260.20159299999989</v>
      </c>
      <c r="E1704" s="256">
        <v>2.16E-3</v>
      </c>
      <c r="F1704" s="1">
        <v>880807</v>
      </c>
      <c r="G1704" s="256">
        <v>0</v>
      </c>
      <c r="H1704" s="256">
        <v>76.623868999999999</v>
      </c>
      <c r="I1704" s="257">
        <v>1</v>
      </c>
      <c r="J1704" s="258">
        <f t="shared" si="52"/>
        <v>0.29774802032249392</v>
      </c>
      <c r="K1704" s="258">
        <f t="shared" si="53"/>
        <v>0.48512013772799301</v>
      </c>
    </row>
    <row r="1705" spans="1:11">
      <c r="A1705" s="1">
        <v>1704</v>
      </c>
      <c r="B1705">
        <v>52883.500001</v>
      </c>
      <c r="C1705" s="255">
        <v>121</v>
      </c>
      <c r="D1705" s="256">
        <v>273.99063499999988</v>
      </c>
      <c r="E1705" s="256">
        <v>7.2000000000000005E-4</v>
      </c>
      <c r="F1705" s="1">
        <v>865844</v>
      </c>
      <c r="G1705" s="256">
        <v>0</v>
      </c>
      <c r="H1705" s="256">
        <v>76.651330000000002</v>
      </c>
      <c r="I1705" s="257">
        <v>1</v>
      </c>
      <c r="J1705" s="258">
        <f t="shared" si="52"/>
        <v>0.31352678597226347</v>
      </c>
      <c r="K1705" s="258">
        <f t="shared" si="53"/>
        <v>0.50370625413230485</v>
      </c>
    </row>
    <row r="1706" spans="1:11">
      <c r="A1706" s="1">
        <v>1705</v>
      </c>
      <c r="B1706">
        <v>51486.97754</v>
      </c>
      <c r="C1706" s="255">
        <v>110</v>
      </c>
      <c r="D1706" s="256">
        <v>287.555115</v>
      </c>
      <c r="E1706" s="256">
        <v>7.2000000000000005E-4</v>
      </c>
      <c r="F1706" s="1">
        <v>837270</v>
      </c>
      <c r="G1706" s="256">
        <v>0</v>
      </c>
      <c r="H1706" s="256">
        <v>54.631338999999997</v>
      </c>
      <c r="I1706" s="257">
        <v>1</v>
      </c>
      <c r="J1706" s="258">
        <f t="shared" si="52"/>
        <v>0.32904858589723202</v>
      </c>
      <c r="K1706" s="258">
        <f t="shared" si="53"/>
        <v>0.52149084791476763</v>
      </c>
    </row>
    <row r="1707" spans="1:11">
      <c r="A1707" s="1">
        <v>1706</v>
      </c>
      <c r="B1707">
        <v>49645.607758000013</v>
      </c>
      <c r="C1707" s="255">
        <v>101</v>
      </c>
      <c r="D1707" s="256">
        <v>282.5342950000001</v>
      </c>
      <c r="E1707" s="256">
        <v>7.2000000000000005E-4</v>
      </c>
      <c r="F1707" s="1">
        <v>717449</v>
      </c>
      <c r="G1707" s="256">
        <v>0</v>
      </c>
      <c r="H1707" s="256">
        <v>54.320433999999999</v>
      </c>
      <c r="I1707" s="257">
        <v>1</v>
      </c>
      <c r="J1707" s="258">
        <f t="shared" si="52"/>
        <v>0.32330327435567069</v>
      </c>
      <c r="K1707" s="258">
        <f t="shared" si="53"/>
        <v>0.51496435567582599</v>
      </c>
    </row>
    <row r="1708" spans="1:11">
      <c r="A1708" s="1">
        <v>1707</v>
      </c>
      <c r="B1708">
        <v>49283.434386999987</v>
      </c>
      <c r="C1708" s="255">
        <v>98</v>
      </c>
      <c r="D1708" s="256">
        <v>267.14478300000007</v>
      </c>
      <c r="E1708" s="256">
        <v>7.2000000000000005E-4</v>
      </c>
      <c r="F1708" s="1">
        <v>616105</v>
      </c>
      <c r="G1708" s="256">
        <v>0</v>
      </c>
      <c r="H1708" s="256">
        <v>53.491354000000001</v>
      </c>
      <c r="I1708" s="257">
        <v>1</v>
      </c>
      <c r="J1708" s="258">
        <f t="shared" si="52"/>
        <v>0.30569309496015379</v>
      </c>
      <c r="K1708" s="258">
        <f t="shared" si="53"/>
        <v>0.4945440286111879</v>
      </c>
    </row>
    <row r="1709" spans="1:11">
      <c r="A1709" s="1">
        <v>1708</v>
      </c>
      <c r="B1709">
        <v>48897.319398</v>
      </c>
      <c r="C1709" s="255">
        <v>92</v>
      </c>
      <c r="D1709" s="256">
        <v>259.01224100000007</v>
      </c>
      <c r="E1709" s="256">
        <v>0</v>
      </c>
      <c r="F1709" s="1">
        <v>519052</v>
      </c>
      <c r="G1709" s="256">
        <v>48.449351999999998</v>
      </c>
      <c r="H1709" s="256">
        <v>53.05124</v>
      </c>
      <c r="I1709" s="257">
        <v>1</v>
      </c>
      <c r="J1709" s="258">
        <f t="shared" si="52"/>
        <v>0.29638704785732323</v>
      </c>
      <c r="K1709" s="258">
        <f t="shared" si="53"/>
        <v>0.48349236909318533</v>
      </c>
    </row>
    <row r="1710" spans="1:11">
      <c r="A1710" s="1">
        <v>1709</v>
      </c>
      <c r="B1710">
        <v>49712.255706999997</v>
      </c>
      <c r="C1710" s="255">
        <v>100</v>
      </c>
      <c r="D1710" s="256">
        <v>258.624392</v>
      </c>
      <c r="E1710" s="256">
        <v>7.2000000000000005E-4</v>
      </c>
      <c r="F1710" s="1">
        <v>584457</v>
      </c>
      <c r="G1710" s="256">
        <v>164.31844799999999</v>
      </c>
      <c r="H1710" s="256">
        <v>53.268669000000003</v>
      </c>
      <c r="I1710" s="257">
        <v>1</v>
      </c>
      <c r="J1710" s="258">
        <f t="shared" si="52"/>
        <v>0.29594323323419724</v>
      </c>
      <c r="K1710" s="258">
        <f t="shared" si="53"/>
        <v>0.48296069206636977</v>
      </c>
    </row>
    <row r="1711" spans="1:11">
      <c r="A1711" s="1">
        <v>1710</v>
      </c>
      <c r="B1711">
        <v>52394.828307999996</v>
      </c>
      <c r="C1711" s="255">
        <v>102</v>
      </c>
      <c r="D1711" s="256">
        <v>247.03680900000001</v>
      </c>
      <c r="E1711" s="256">
        <v>0</v>
      </c>
      <c r="F1711" s="1">
        <v>948618</v>
      </c>
      <c r="G1711" s="256">
        <v>242.06616</v>
      </c>
      <c r="H1711" s="256">
        <v>53.688209999999998</v>
      </c>
      <c r="I1711" s="257">
        <v>1</v>
      </c>
      <c r="J1711" s="258">
        <f t="shared" si="52"/>
        <v>0.28268359151258571</v>
      </c>
      <c r="K1711" s="258">
        <f t="shared" si="53"/>
        <v>0.46687829580293172</v>
      </c>
    </row>
    <row r="1712" spans="1:11">
      <c r="A1712" s="1">
        <v>1711</v>
      </c>
      <c r="B1712">
        <v>54675.694793000002</v>
      </c>
      <c r="C1712" s="255">
        <v>122</v>
      </c>
      <c r="D1712" s="256">
        <v>186.61803</v>
      </c>
      <c r="E1712" s="256">
        <v>0.69331500000000024</v>
      </c>
      <c r="F1712" s="1">
        <v>1034022</v>
      </c>
      <c r="G1712" s="256">
        <v>249.83868000000001</v>
      </c>
      <c r="H1712" s="256">
        <v>53.859665999999997</v>
      </c>
      <c r="I1712" s="257">
        <v>1</v>
      </c>
      <c r="J1712" s="258">
        <f t="shared" si="52"/>
        <v>0.2135465365463147</v>
      </c>
      <c r="K1712" s="258">
        <f t="shared" si="53"/>
        <v>0.37632621833536717</v>
      </c>
    </row>
    <row r="1713" spans="1:11">
      <c r="A1713" s="1">
        <v>1712</v>
      </c>
      <c r="B1713">
        <v>56477.704071</v>
      </c>
      <c r="C1713" s="255">
        <v>158</v>
      </c>
      <c r="D1713" s="256">
        <v>134.24542700000001</v>
      </c>
      <c r="E1713" s="256">
        <v>86.849319000000023</v>
      </c>
      <c r="F1713" s="1">
        <v>979483</v>
      </c>
      <c r="G1713" s="256">
        <v>246.71858399999999</v>
      </c>
      <c r="H1713" s="256">
        <v>45.612341000000001</v>
      </c>
      <c r="I1713" s="257">
        <v>1</v>
      </c>
      <c r="J1713" s="258">
        <f t="shared" si="52"/>
        <v>0.15361670028898666</v>
      </c>
      <c r="K1713" s="258">
        <f t="shared" si="53"/>
        <v>0.28740843510857045</v>
      </c>
    </row>
    <row r="1714" spans="1:11">
      <c r="A1714" s="1">
        <v>1713</v>
      </c>
      <c r="B1714">
        <v>60110.526152999999</v>
      </c>
      <c r="C1714" s="255">
        <v>124</v>
      </c>
      <c r="D1714" s="256">
        <v>130.89293499999999</v>
      </c>
      <c r="E1714" s="256">
        <v>408.67906899999969</v>
      </c>
      <c r="F1714" s="1">
        <v>834813</v>
      </c>
      <c r="G1714" s="256">
        <v>195.86784</v>
      </c>
      <c r="H1714" s="256">
        <v>394.05313799999999</v>
      </c>
      <c r="I1714" s="257">
        <v>1</v>
      </c>
      <c r="J1714" s="258">
        <f t="shared" si="52"/>
        <v>0.14978045222978667</v>
      </c>
      <c r="K1714" s="258">
        <f t="shared" si="53"/>
        <v>0.2813416424252228</v>
      </c>
    </row>
    <row r="1715" spans="1:11">
      <c r="A1715" s="1">
        <v>1714</v>
      </c>
      <c r="B1715">
        <v>64442.276793999998</v>
      </c>
      <c r="C1715" s="255">
        <v>101</v>
      </c>
      <c r="D1715" s="256">
        <v>174.17379600000001</v>
      </c>
      <c r="E1715" s="256">
        <v>767.43591400000014</v>
      </c>
      <c r="F1715" s="1">
        <v>814962</v>
      </c>
      <c r="G1715" s="256">
        <v>86.184168</v>
      </c>
      <c r="H1715" s="256">
        <v>512.15518399999996</v>
      </c>
      <c r="I1715" s="257">
        <v>1</v>
      </c>
      <c r="J1715" s="258">
        <f t="shared" si="52"/>
        <v>0.19930663126668074</v>
      </c>
      <c r="K1715" s="258">
        <f t="shared" si="53"/>
        <v>0.35614723037746754</v>
      </c>
    </row>
    <row r="1716" spans="1:11">
      <c r="A1716" s="1">
        <v>1715</v>
      </c>
      <c r="B1716">
        <v>64114.370940000001</v>
      </c>
      <c r="C1716" s="255">
        <v>86</v>
      </c>
      <c r="D1716" s="256">
        <v>172.561001</v>
      </c>
      <c r="E1716" s="256">
        <v>1033.2336580000001</v>
      </c>
      <c r="F1716" s="1">
        <v>790683</v>
      </c>
      <c r="G1716" s="256">
        <v>6.77712</v>
      </c>
      <c r="H1716" s="256">
        <v>476.158188</v>
      </c>
      <c r="I1716" s="257">
        <v>1</v>
      </c>
      <c r="J1716" s="258">
        <f t="shared" si="52"/>
        <v>0.19746111405481639</v>
      </c>
      <c r="K1716" s="258">
        <f t="shared" si="53"/>
        <v>0.35349057821114765</v>
      </c>
    </row>
    <row r="1717" spans="1:11">
      <c r="A1717" s="1">
        <v>1716</v>
      </c>
      <c r="B1717">
        <v>63503.978210000001</v>
      </c>
      <c r="C1717" s="255">
        <v>76</v>
      </c>
      <c r="D1717" s="256">
        <v>207.32073</v>
      </c>
      <c r="E1717" s="256">
        <v>1128.944984999999</v>
      </c>
      <c r="F1717" s="1">
        <v>770579</v>
      </c>
      <c r="G1717" s="256">
        <v>0</v>
      </c>
      <c r="H1717" s="256">
        <v>342.577676</v>
      </c>
      <c r="I1717" s="257">
        <v>1</v>
      </c>
      <c r="J1717" s="258">
        <f t="shared" si="52"/>
        <v>0.2372365834413408</v>
      </c>
      <c r="K1717" s="258">
        <f t="shared" si="53"/>
        <v>0.40869028051552853</v>
      </c>
    </row>
    <row r="1718" spans="1:11">
      <c r="A1718" s="1">
        <v>1717</v>
      </c>
      <c r="B1718">
        <v>61649.967649999999</v>
      </c>
      <c r="C1718" s="255">
        <v>72</v>
      </c>
      <c r="D1718" s="256">
        <v>191.155517</v>
      </c>
      <c r="E1718" s="256">
        <v>1145.4475600000001</v>
      </c>
      <c r="F1718" s="1">
        <v>774892</v>
      </c>
      <c r="G1718" s="256">
        <v>0</v>
      </c>
      <c r="H1718" s="256">
        <v>71.835329000000002</v>
      </c>
      <c r="I1718" s="257">
        <v>1</v>
      </c>
      <c r="J1718" s="258">
        <f t="shared" si="52"/>
        <v>0.21873877136667974</v>
      </c>
      <c r="K1718" s="258">
        <f t="shared" si="53"/>
        <v>0.38354610858243127</v>
      </c>
    </row>
    <row r="1719" spans="1:11">
      <c r="A1719" s="1">
        <v>1718</v>
      </c>
      <c r="B1719">
        <v>59730.506501000003</v>
      </c>
      <c r="C1719" s="255">
        <v>64</v>
      </c>
      <c r="D1719" s="256">
        <v>192.17070699999999</v>
      </c>
      <c r="E1719" s="256">
        <v>1082.943133000002</v>
      </c>
      <c r="F1719" s="1">
        <v>779029</v>
      </c>
      <c r="G1719" s="256">
        <v>0</v>
      </c>
      <c r="H1719" s="256">
        <v>44.549079999999996</v>
      </c>
      <c r="I1719" s="257">
        <v>1</v>
      </c>
      <c r="J1719" s="258">
        <f t="shared" si="52"/>
        <v>0.21990045069871669</v>
      </c>
      <c r="K1719" s="258">
        <f t="shared" si="53"/>
        <v>0.38515155614935775</v>
      </c>
    </row>
    <row r="1720" spans="1:11">
      <c r="A1720" s="1">
        <v>1719</v>
      </c>
      <c r="B1720">
        <v>62746.831207000003</v>
      </c>
      <c r="C1720" s="255">
        <v>64</v>
      </c>
      <c r="D1720" s="256">
        <v>194.55062799999999</v>
      </c>
      <c r="E1720" s="256">
        <v>877.01938099999836</v>
      </c>
      <c r="F1720" s="1">
        <v>767178</v>
      </c>
      <c r="G1720" s="256">
        <v>0</v>
      </c>
      <c r="H1720" s="256">
        <v>44.207217</v>
      </c>
      <c r="I1720" s="257">
        <v>1</v>
      </c>
      <c r="J1720" s="258">
        <f t="shared" si="52"/>
        <v>0.22262378823905962</v>
      </c>
      <c r="K1720" s="258">
        <f t="shared" si="53"/>
        <v>0.38890117575648186</v>
      </c>
    </row>
    <row r="1721" spans="1:11">
      <c r="A1721" s="1">
        <v>1720</v>
      </c>
      <c r="B1721">
        <v>62248.168243</v>
      </c>
      <c r="C1721" s="255">
        <v>65</v>
      </c>
      <c r="D1721" s="256">
        <v>204.390277</v>
      </c>
      <c r="E1721" s="256">
        <v>611.28984999999989</v>
      </c>
      <c r="F1721" s="1">
        <v>750862</v>
      </c>
      <c r="G1721" s="256">
        <v>10.097975999999999</v>
      </c>
      <c r="H1721" s="256">
        <v>44.190716999999999</v>
      </c>
      <c r="I1721" s="257">
        <v>1</v>
      </c>
      <c r="J1721" s="258">
        <f t="shared" si="52"/>
        <v>0.23388327353520924</v>
      </c>
      <c r="K1721" s="258">
        <f t="shared" si="53"/>
        <v>0.40419772394932685</v>
      </c>
    </row>
    <row r="1722" spans="1:11">
      <c r="A1722" s="1">
        <v>1721</v>
      </c>
      <c r="B1722">
        <v>62958.848266000001</v>
      </c>
      <c r="C1722" s="255">
        <v>71</v>
      </c>
      <c r="D1722" s="256">
        <v>227.353443</v>
      </c>
      <c r="E1722" s="256">
        <v>334.68153099999972</v>
      </c>
      <c r="F1722" s="1">
        <v>774355</v>
      </c>
      <c r="G1722" s="256">
        <v>133.91851199999999</v>
      </c>
      <c r="H1722" s="256">
        <v>43.908265</v>
      </c>
      <c r="I1722" s="257">
        <v>1</v>
      </c>
      <c r="J1722" s="258">
        <f t="shared" si="52"/>
        <v>0.26015996591824475</v>
      </c>
      <c r="K1722" s="258">
        <f t="shared" si="53"/>
        <v>0.43865324225205132</v>
      </c>
    </row>
    <row r="1723" spans="1:11">
      <c r="A1723" s="1">
        <v>1722</v>
      </c>
      <c r="B1723">
        <v>63177.104736000001</v>
      </c>
      <c r="C1723" s="255">
        <v>83</v>
      </c>
      <c r="D1723" s="256">
        <v>256.05189200000001</v>
      </c>
      <c r="E1723" s="256">
        <v>111.5153870000001</v>
      </c>
      <c r="F1723" s="1">
        <v>743906</v>
      </c>
      <c r="G1723" s="256">
        <v>218.23939200000001</v>
      </c>
      <c r="H1723" s="256">
        <v>50.913204999999998</v>
      </c>
      <c r="I1723" s="257">
        <v>1</v>
      </c>
      <c r="J1723" s="258">
        <f t="shared" si="52"/>
        <v>0.29299952803451534</v>
      </c>
      <c r="K1723" s="258">
        <f t="shared" si="53"/>
        <v>0.47942346802543823</v>
      </c>
    </row>
    <row r="1724" spans="1:11">
      <c r="A1724" s="1">
        <v>1723</v>
      </c>
      <c r="B1724">
        <v>62802.328125</v>
      </c>
      <c r="C1724" s="255">
        <v>105</v>
      </c>
      <c r="D1724" s="256">
        <v>261.00615099999999</v>
      </c>
      <c r="E1724" s="256">
        <v>7.6583569999999934</v>
      </c>
      <c r="F1724" s="1">
        <v>756653</v>
      </c>
      <c r="G1724" s="256">
        <v>250.10815199999999</v>
      </c>
      <c r="H1724" s="256">
        <v>52.166361000000002</v>
      </c>
      <c r="I1724" s="257">
        <v>1</v>
      </c>
      <c r="J1724" s="258">
        <f t="shared" si="52"/>
        <v>0.29866867399326008</v>
      </c>
      <c r="K1724" s="258">
        <f t="shared" si="53"/>
        <v>0.48621902082655133</v>
      </c>
    </row>
    <row r="1725" spans="1:11">
      <c r="A1725" s="1">
        <v>1724</v>
      </c>
      <c r="B1725">
        <v>63871.357177000013</v>
      </c>
      <c r="C1725" s="255">
        <v>126</v>
      </c>
      <c r="D1725" s="256">
        <v>244.58127600000009</v>
      </c>
      <c r="E1725" s="256">
        <v>0.48024</v>
      </c>
      <c r="F1725" s="1">
        <v>769926</v>
      </c>
      <c r="G1725" s="256">
        <v>246.933288</v>
      </c>
      <c r="H1725" s="256">
        <v>50.965012000000002</v>
      </c>
      <c r="I1725" s="257">
        <v>1</v>
      </c>
      <c r="J1725" s="258">
        <f t="shared" si="52"/>
        <v>0.27987373135317256</v>
      </c>
      <c r="K1725" s="258">
        <f t="shared" si="53"/>
        <v>0.46342038883965009</v>
      </c>
    </row>
    <row r="1726" spans="1:11">
      <c r="A1726" s="1">
        <v>1725</v>
      </c>
      <c r="B1726">
        <v>62224.741636999999</v>
      </c>
      <c r="C1726" s="255">
        <v>134</v>
      </c>
      <c r="D1726" s="256">
        <v>262.67228999999998</v>
      </c>
      <c r="E1726" s="256">
        <v>0.48096</v>
      </c>
      <c r="F1726" s="1">
        <v>807211</v>
      </c>
      <c r="G1726" s="256">
        <v>202.025544</v>
      </c>
      <c r="H1726" s="256">
        <v>50.580488000000003</v>
      </c>
      <c r="I1726" s="257">
        <v>1</v>
      </c>
      <c r="J1726" s="258">
        <f t="shared" si="52"/>
        <v>0.30057523260849539</v>
      </c>
      <c r="K1726" s="258">
        <f t="shared" si="53"/>
        <v>0.4884889195008672</v>
      </c>
    </row>
    <row r="1727" spans="1:11">
      <c r="A1727" s="1">
        <v>1726</v>
      </c>
      <c r="B1727">
        <v>60222.771331000004</v>
      </c>
      <c r="C1727" s="255">
        <v>141</v>
      </c>
      <c r="D1727" s="256">
        <v>249.48482500000009</v>
      </c>
      <c r="E1727" s="256">
        <v>0.4824</v>
      </c>
      <c r="F1727" s="1">
        <v>847619</v>
      </c>
      <c r="G1727" s="256">
        <v>100.14228</v>
      </c>
      <c r="H1727" s="256">
        <v>56.369194</v>
      </c>
      <c r="I1727" s="257">
        <v>1</v>
      </c>
      <c r="J1727" s="258">
        <f t="shared" si="52"/>
        <v>0.28548484998803947</v>
      </c>
      <c r="K1727" s="258">
        <f t="shared" si="53"/>
        <v>0.47030809082541924</v>
      </c>
    </row>
    <row r="1728" spans="1:11">
      <c r="A1728" s="1">
        <v>1727</v>
      </c>
      <c r="B1728">
        <v>59596.220611999997</v>
      </c>
      <c r="C1728" s="255">
        <v>130</v>
      </c>
      <c r="D1728" s="256">
        <v>217.27430000000001</v>
      </c>
      <c r="E1728" s="256">
        <v>0.48311999999999999</v>
      </c>
      <c r="F1728" s="1">
        <v>915749</v>
      </c>
      <c r="G1728" s="256">
        <v>12.622176</v>
      </c>
      <c r="H1728" s="256">
        <v>196.50553099999999</v>
      </c>
      <c r="I1728" s="257">
        <v>1</v>
      </c>
      <c r="J1728" s="258">
        <f t="shared" si="52"/>
        <v>0.24862642824771511</v>
      </c>
      <c r="K1728" s="258">
        <f t="shared" si="53"/>
        <v>0.42373880486247395</v>
      </c>
    </row>
    <row r="1729" spans="1:11">
      <c r="A1729" s="1">
        <v>1728</v>
      </c>
      <c r="B1729">
        <v>59147.009123999997</v>
      </c>
      <c r="C1729" s="255">
        <v>125</v>
      </c>
      <c r="D1729" s="256">
        <v>215.64595800000001</v>
      </c>
      <c r="E1729" s="256">
        <v>0.44424000000000002</v>
      </c>
      <c r="F1729" s="1">
        <v>930202</v>
      </c>
      <c r="G1729" s="256">
        <v>0</v>
      </c>
      <c r="H1729" s="256">
        <v>194.85435699999999</v>
      </c>
      <c r="I1729" s="257">
        <v>1</v>
      </c>
      <c r="J1729" s="258">
        <f t="shared" si="52"/>
        <v>0.24676312064333789</v>
      </c>
      <c r="K1729" s="258">
        <f t="shared" si="53"/>
        <v>0.4212989826934001</v>
      </c>
    </row>
    <row r="1730" spans="1:11">
      <c r="A1730" s="1">
        <v>1729</v>
      </c>
      <c r="B1730">
        <v>57792.695067000001</v>
      </c>
      <c r="C1730" s="255">
        <v>114</v>
      </c>
      <c r="D1730" s="256">
        <v>222.34218000000001</v>
      </c>
      <c r="E1730" s="256">
        <v>1.44E-2</v>
      </c>
      <c r="F1730" s="1">
        <v>870908</v>
      </c>
      <c r="G1730" s="256">
        <v>0</v>
      </c>
      <c r="H1730" s="256">
        <v>48.037545999999999</v>
      </c>
      <c r="I1730" s="257">
        <v>1</v>
      </c>
      <c r="J1730" s="258">
        <f t="shared" ref="J1730:J1793" si="54">D1730/$L$1</f>
        <v>0.25442559042744844</v>
      </c>
      <c r="K1730" s="258">
        <f t="shared" ref="K1730:K1793" si="55">J1730/(1-$K$1*(1-J1730))</f>
        <v>0.43127800431208435</v>
      </c>
    </row>
    <row r="1731" spans="1:11">
      <c r="A1731" s="1">
        <v>1730</v>
      </c>
      <c r="B1731">
        <v>54663.320588000002</v>
      </c>
      <c r="C1731" s="255">
        <v>107</v>
      </c>
      <c r="D1731" s="256">
        <v>227.82694900000001</v>
      </c>
      <c r="E1731" s="256">
        <v>7.1999999999999998E-3</v>
      </c>
      <c r="F1731" s="1">
        <v>760037</v>
      </c>
      <c r="G1731" s="256">
        <v>0</v>
      </c>
      <c r="H1731" s="256">
        <v>40.760396</v>
      </c>
      <c r="I1731" s="257">
        <v>1</v>
      </c>
      <c r="J1731" s="258">
        <f t="shared" si="54"/>
        <v>0.26070179762836354</v>
      </c>
      <c r="K1731" s="258">
        <f t="shared" si="55"/>
        <v>0.4393460624195839</v>
      </c>
    </row>
    <row r="1732" spans="1:11">
      <c r="A1732" s="1">
        <v>1731</v>
      </c>
      <c r="B1732">
        <v>54486.275148000001</v>
      </c>
      <c r="C1732" s="255">
        <v>101</v>
      </c>
      <c r="D1732" s="256">
        <v>230.3918899999999</v>
      </c>
      <c r="E1732" s="256">
        <v>2.8800000000000002E-3</v>
      </c>
      <c r="F1732" s="1">
        <v>609293</v>
      </c>
      <c r="G1732" s="256">
        <v>0</v>
      </c>
      <c r="H1732" s="256">
        <v>40.552517999999999</v>
      </c>
      <c r="I1732" s="257">
        <v>1</v>
      </c>
      <c r="J1732" s="258">
        <f t="shared" si="54"/>
        <v>0.26363685308359269</v>
      </c>
      <c r="K1732" s="258">
        <f t="shared" si="55"/>
        <v>0.44308694757373013</v>
      </c>
    </row>
    <row r="1733" spans="1:11">
      <c r="A1733" s="1">
        <v>1732</v>
      </c>
      <c r="B1733">
        <v>54361.171662000001</v>
      </c>
      <c r="C1733" s="255">
        <v>102</v>
      </c>
      <c r="D1733" s="256">
        <v>223.84268399999999</v>
      </c>
      <c r="E1733" s="256">
        <v>1.4400000000000001E-3</v>
      </c>
      <c r="F1733" s="1">
        <v>503540</v>
      </c>
      <c r="G1733" s="256">
        <v>0</v>
      </c>
      <c r="H1733" s="256">
        <v>40.565420000000003</v>
      </c>
      <c r="I1733" s="257">
        <v>1</v>
      </c>
      <c r="J1733" s="258">
        <f t="shared" si="54"/>
        <v>0.25614261333393762</v>
      </c>
      <c r="K1733" s="258">
        <f t="shared" si="55"/>
        <v>0.43349460252734745</v>
      </c>
    </row>
    <row r="1734" spans="1:11">
      <c r="A1734" s="1">
        <v>1733</v>
      </c>
      <c r="B1734">
        <v>54726.656524999999</v>
      </c>
      <c r="C1734" s="255">
        <v>96</v>
      </c>
      <c r="D1734" s="256">
        <v>222.50313</v>
      </c>
      <c r="E1734" s="256">
        <v>7.2000000000000005E-4</v>
      </c>
      <c r="F1734" s="1">
        <v>545195</v>
      </c>
      <c r="G1734" s="256">
        <v>81.123000000000005</v>
      </c>
      <c r="H1734" s="256">
        <v>40.789869000000003</v>
      </c>
      <c r="I1734" s="257">
        <v>1</v>
      </c>
      <c r="J1734" s="258">
        <f t="shared" si="54"/>
        <v>0.25460976510262384</v>
      </c>
      <c r="K1734" s="258">
        <f t="shared" si="55"/>
        <v>0.43151610513557975</v>
      </c>
    </row>
    <row r="1735" spans="1:11">
      <c r="A1735" s="1">
        <v>1734</v>
      </c>
      <c r="B1735">
        <v>54379.539246</v>
      </c>
      <c r="C1735" s="255">
        <v>101</v>
      </c>
      <c r="D1735" s="256">
        <v>227.3345009999999</v>
      </c>
      <c r="E1735" s="256">
        <v>0</v>
      </c>
      <c r="F1735" s="1">
        <v>906258</v>
      </c>
      <c r="G1735" s="256">
        <v>188.97429600000001</v>
      </c>
      <c r="H1735" s="256">
        <v>40.689798000000003</v>
      </c>
      <c r="I1735" s="257">
        <v>1</v>
      </c>
      <c r="J1735" s="258">
        <f t="shared" si="54"/>
        <v>0.26013829063587635</v>
      </c>
      <c r="K1735" s="258">
        <f t="shared" si="55"/>
        <v>0.43862551238670422</v>
      </c>
    </row>
    <row r="1736" spans="1:11">
      <c r="A1736" s="1">
        <v>1735</v>
      </c>
      <c r="B1736">
        <v>56681.268737000013</v>
      </c>
      <c r="C1736" s="255">
        <v>124</v>
      </c>
      <c r="D1736" s="256">
        <v>221.90951400000009</v>
      </c>
      <c r="E1736" s="256">
        <v>1.1171190000000011</v>
      </c>
      <c r="F1736" s="1">
        <v>1121042</v>
      </c>
      <c r="G1736" s="256">
        <v>246.8382</v>
      </c>
      <c r="H1736" s="256">
        <v>40.495325999999999</v>
      </c>
      <c r="I1736" s="257">
        <v>1</v>
      </c>
      <c r="J1736" s="258">
        <f t="shared" si="54"/>
        <v>0.25393049182533944</v>
      </c>
      <c r="K1736" s="258">
        <f t="shared" si="55"/>
        <v>0.43063753583401787</v>
      </c>
    </row>
    <row r="1737" spans="1:11">
      <c r="A1737" s="1">
        <v>1736</v>
      </c>
      <c r="B1737">
        <v>59002.968110000002</v>
      </c>
      <c r="C1737" s="255">
        <v>146</v>
      </c>
      <c r="D1737" s="256">
        <v>206.74918099999999</v>
      </c>
      <c r="E1737" s="256">
        <v>106.99335000000021</v>
      </c>
      <c r="F1737" s="1">
        <v>1116052</v>
      </c>
      <c r="G1737" s="256">
        <v>248.68536</v>
      </c>
      <c r="H1737" s="256">
        <v>40.002809999999997</v>
      </c>
      <c r="I1737" s="257">
        <v>1</v>
      </c>
      <c r="J1737" s="258">
        <f t="shared" si="54"/>
        <v>0.23658256137596742</v>
      </c>
      <c r="K1737" s="258">
        <f t="shared" si="55"/>
        <v>0.40781630469262747</v>
      </c>
    </row>
    <row r="1738" spans="1:11">
      <c r="A1738" s="1">
        <v>1737</v>
      </c>
      <c r="B1738">
        <v>61418.347258999987</v>
      </c>
      <c r="C1738" s="255">
        <v>119</v>
      </c>
      <c r="D1738" s="256">
        <v>282.64383800000002</v>
      </c>
      <c r="E1738" s="256">
        <v>464.893821</v>
      </c>
      <c r="F1738" s="1">
        <v>1029476</v>
      </c>
      <c r="G1738" s="256">
        <v>236.56130400000001</v>
      </c>
      <c r="H1738" s="256">
        <v>52.369933000000003</v>
      </c>
      <c r="I1738" s="257">
        <v>1</v>
      </c>
      <c r="J1738" s="258">
        <f t="shared" si="54"/>
        <v>0.32342862413164286</v>
      </c>
      <c r="K1738" s="258">
        <f t="shared" si="55"/>
        <v>0.51510745003701375</v>
      </c>
    </row>
    <row r="1739" spans="1:11">
      <c r="A1739" s="1">
        <v>1738</v>
      </c>
      <c r="B1739">
        <v>64573.542479999996</v>
      </c>
      <c r="C1739" s="255">
        <v>100</v>
      </c>
      <c r="D1739" s="256">
        <v>371.71567299999998</v>
      </c>
      <c r="E1739" s="256">
        <v>835.51494500000035</v>
      </c>
      <c r="F1739" s="1">
        <v>878909</v>
      </c>
      <c r="G1739" s="256">
        <v>153.01372799999999</v>
      </c>
      <c r="H1739" s="256">
        <v>199.50766999999999</v>
      </c>
      <c r="I1739" s="257">
        <v>1</v>
      </c>
      <c r="J1739" s="258">
        <f t="shared" si="54"/>
        <v>0.42535329811986794</v>
      </c>
      <c r="K1739" s="258">
        <f t="shared" si="55"/>
        <v>0.62191217827868095</v>
      </c>
    </row>
    <row r="1740" spans="1:11">
      <c r="A1740" s="1">
        <v>1739</v>
      </c>
      <c r="B1740">
        <v>65210.973693</v>
      </c>
      <c r="C1740" s="255">
        <v>77</v>
      </c>
      <c r="D1740" s="256">
        <v>389.95637299999999</v>
      </c>
      <c r="E1740" s="256">
        <v>1074.1698159999989</v>
      </c>
      <c r="F1740" s="1">
        <v>862268</v>
      </c>
      <c r="G1740" s="256">
        <v>52.006920000000001</v>
      </c>
      <c r="H1740" s="256">
        <v>222.86353600000001</v>
      </c>
      <c r="I1740" s="257">
        <v>1</v>
      </c>
      <c r="J1740" s="258">
        <f t="shared" si="54"/>
        <v>0.44622608468384767</v>
      </c>
      <c r="K1740" s="258">
        <f t="shared" si="55"/>
        <v>0.64166014158235529</v>
      </c>
    </row>
    <row r="1741" spans="1:11">
      <c r="A1741" s="1">
        <v>1740</v>
      </c>
      <c r="B1741">
        <v>64956.218109000001</v>
      </c>
      <c r="C1741" s="255">
        <v>74</v>
      </c>
      <c r="D1741" s="256">
        <v>430.67424599999998</v>
      </c>
      <c r="E1741" s="256">
        <v>1218.2111820000009</v>
      </c>
      <c r="F1741" s="1">
        <v>836649</v>
      </c>
      <c r="G1741" s="256">
        <v>0</v>
      </c>
      <c r="H1741" s="256">
        <v>209.44543400000001</v>
      </c>
      <c r="I1741" s="257">
        <v>1</v>
      </c>
      <c r="J1741" s="258">
        <f t="shared" si="54"/>
        <v>0.49281944307843956</v>
      </c>
      <c r="K1741" s="258">
        <f t="shared" si="55"/>
        <v>0.68347405721818666</v>
      </c>
    </row>
    <row r="1742" spans="1:11">
      <c r="A1742" s="1">
        <v>1741</v>
      </c>
      <c r="B1742">
        <v>61759.442870999999</v>
      </c>
      <c r="C1742" s="255">
        <v>69</v>
      </c>
      <c r="D1742" s="256">
        <v>435.235322</v>
      </c>
      <c r="E1742" s="256">
        <v>1276.894702999999</v>
      </c>
      <c r="F1742" s="1">
        <v>800794</v>
      </c>
      <c r="G1742" s="256">
        <v>0</v>
      </c>
      <c r="H1742" s="256">
        <v>65.042990000000003</v>
      </c>
      <c r="I1742" s="257">
        <v>1</v>
      </c>
      <c r="J1742" s="258">
        <f t="shared" si="54"/>
        <v>0.49803867073144031</v>
      </c>
      <c r="K1742" s="258">
        <f t="shared" si="55"/>
        <v>0.68797352989315286</v>
      </c>
    </row>
    <row r="1743" spans="1:11">
      <c r="A1743" s="1">
        <v>1742</v>
      </c>
      <c r="B1743">
        <v>60014.877440999997</v>
      </c>
      <c r="C1743" s="255">
        <v>68</v>
      </c>
      <c r="D1743" s="256">
        <v>427.90551599999998</v>
      </c>
      <c r="E1743" s="256">
        <v>1241.3522830000011</v>
      </c>
      <c r="F1743" s="1">
        <v>802774</v>
      </c>
      <c r="G1743" s="256">
        <v>0</v>
      </c>
      <c r="H1743" s="256">
        <v>219.72339700000001</v>
      </c>
      <c r="I1743" s="257">
        <v>1</v>
      </c>
      <c r="J1743" s="258">
        <f t="shared" si="54"/>
        <v>0.48965119238941512</v>
      </c>
      <c r="K1743" s="258">
        <f t="shared" si="55"/>
        <v>0.68072520578497187</v>
      </c>
    </row>
    <row r="1744" spans="1:11">
      <c r="A1744" s="1">
        <v>1743</v>
      </c>
      <c r="B1744">
        <v>63103.470857</v>
      </c>
      <c r="C1744" s="255">
        <v>68</v>
      </c>
      <c r="D1744" s="256">
        <v>457.17968500000012</v>
      </c>
      <c r="E1744" s="256">
        <v>1129.7150660000009</v>
      </c>
      <c r="F1744" s="1">
        <v>785462</v>
      </c>
      <c r="G1744" s="256">
        <v>0</v>
      </c>
      <c r="H1744" s="256">
        <v>220.10811799999999</v>
      </c>
      <c r="I1744" s="257">
        <v>1</v>
      </c>
      <c r="J1744" s="258">
        <f t="shared" si="54"/>
        <v>0.52314954943573866</v>
      </c>
      <c r="K1744" s="258">
        <f t="shared" si="55"/>
        <v>0.70913200267845589</v>
      </c>
    </row>
    <row r="1745" spans="1:11">
      <c r="A1745" s="1">
        <v>1744</v>
      </c>
      <c r="B1745">
        <v>61192.857177999998</v>
      </c>
      <c r="C1745" s="255">
        <v>67</v>
      </c>
      <c r="D1745" s="256">
        <v>488.43884800000001</v>
      </c>
      <c r="E1745" s="256">
        <v>916.45801100000153</v>
      </c>
      <c r="F1745" s="1">
        <v>812240</v>
      </c>
      <c r="G1745" s="256">
        <v>0</v>
      </c>
      <c r="H1745" s="256">
        <v>219.18551600000001</v>
      </c>
      <c r="I1745" s="257">
        <v>1</v>
      </c>
      <c r="J1745" s="258">
        <f t="shared" si="54"/>
        <v>0.55891933006190153</v>
      </c>
      <c r="K1745" s="258">
        <f t="shared" si="55"/>
        <v>0.73793923202005896</v>
      </c>
    </row>
    <row r="1746" spans="1:11">
      <c r="A1746" s="1">
        <v>1745</v>
      </c>
      <c r="B1746">
        <v>61972.458494999999</v>
      </c>
      <c r="C1746" s="255">
        <v>73</v>
      </c>
      <c r="D1746" s="256">
        <v>502.649406</v>
      </c>
      <c r="E1746" s="256">
        <v>600.95336299999997</v>
      </c>
      <c r="F1746" s="1">
        <v>813794</v>
      </c>
      <c r="G1746" s="256">
        <v>14.466647999999999</v>
      </c>
      <c r="H1746" s="256">
        <v>221.724087</v>
      </c>
      <c r="I1746" s="257">
        <v>1</v>
      </c>
      <c r="J1746" s="258">
        <f t="shared" si="54"/>
        <v>0.57518043539717134</v>
      </c>
      <c r="K1746" s="258">
        <f t="shared" si="55"/>
        <v>0.75054610323111748</v>
      </c>
    </row>
    <row r="1747" spans="1:11">
      <c r="A1747" s="1">
        <v>1746</v>
      </c>
      <c r="B1747">
        <v>62408.536132000001</v>
      </c>
      <c r="C1747" s="255">
        <v>85</v>
      </c>
      <c r="D1747" s="256">
        <v>505.47892899999999</v>
      </c>
      <c r="E1747" s="256">
        <v>243.9980810000005</v>
      </c>
      <c r="F1747" s="1">
        <v>806231</v>
      </c>
      <c r="G1747" s="256">
        <v>142.68290400000001</v>
      </c>
      <c r="H1747" s="256">
        <v>162.85872499999999</v>
      </c>
      <c r="I1747" s="257">
        <v>1</v>
      </c>
      <c r="J1747" s="258">
        <f t="shared" si="54"/>
        <v>0.57841825136129943</v>
      </c>
      <c r="K1747" s="258">
        <f t="shared" si="55"/>
        <v>0.75302126275396619</v>
      </c>
    </row>
    <row r="1748" spans="1:11">
      <c r="A1748" s="1">
        <v>1747</v>
      </c>
      <c r="B1748">
        <v>63088.576966000001</v>
      </c>
      <c r="C1748" s="255">
        <v>109</v>
      </c>
      <c r="D1748" s="256">
        <v>507.119778</v>
      </c>
      <c r="E1748" s="256">
        <v>18.60210300000001</v>
      </c>
      <c r="F1748" s="1">
        <v>780011</v>
      </c>
      <c r="G1748" s="256">
        <v>211.461264</v>
      </c>
      <c r="H1748" s="256">
        <v>162.53900999999999</v>
      </c>
      <c r="I1748" s="257">
        <v>1</v>
      </c>
      <c r="J1748" s="258">
        <f t="shared" si="54"/>
        <v>0.58029587069393029</v>
      </c>
      <c r="K1748" s="258">
        <f t="shared" si="55"/>
        <v>0.75445136497664445</v>
      </c>
    </row>
    <row r="1749" spans="1:11">
      <c r="A1749" s="1">
        <v>1748</v>
      </c>
      <c r="B1749">
        <v>64043.138731999999</v>
      </c>
      <c r="C1749" s="255">
        <v>133</v>
      </c>
      <c r="D1749" s="256">
        <v>509.74922400000003</v>
      </c>
      <c r="E1749" s="256">
        <v>0.48743999999999998</v>
      </c>
      <c r="F1749" s="1">
        <v>828869</v>
      </c>
      <c r="G1749" s="256">
        <v>238.90473600000001</v>
      </c>
      <c r="H1749" s="256">
        <v>102.184686</v>
      </c>
      <c r="I1749" s="257">
        <v>1</v>
      </c>
      <c r="J1749" s="258">
        <f t="shared" si="54"/>
        <v>0.58330473905641145</v>
      </c>
      <c r="K1749" s="258">
        <f t="shared" si="55"/>
        <v>0.75673510069307104</v>
      </c>
    </row>
    <row r="1750" spans="1:11">
      <c r="A1750" s="1">
        <v>1749</v>
      </c>
      <c r="B1750">
        <v>63018.938295</v>
      </c>
      <c r="C1750" s="255">
        <v>138</v>
      </c>
      <c r="D1750" s="256">
        <v>514.34321900000009</v>
      </c>
      <c r="E1750" s="256">
        <v>0.48455999999999999</v>
      </c>
      <c r="F1750" s="1">
        <v>869648</v>
      </c>
      <c r="G1750" s="256">
        <v>219.90208799999999</v>
      </c>
      <c r="H1750" s="256">
        <v>56.802548999999999</v>
      </c>
      <c r="I1750" s="257">
        <v>1</v>
      </c>
      <c r="J1750" s="258">
        <f t="shared" si="54"/>
        <v>0.58856163583729104</v>
      </c>
      <c r="K1750" s="258">
        <f t="shared" si="55"/>
        <v>0.76070164897612857</v>
      </c>
    </row>
    <row r="1751" spans="1:11">
      <c r="A1751" s="1">
        <v>1750</v>
      </c>
      <c r="B1751">
        <v>60872.299805000002</v>
      </c>
      <c r="C1751" s="255">
        <v>145</v>
      </c>
      <c r="D1751" s="256">
        <v>489.61401199999989</v>
      </c>
      <c r="E1751" s="256">
        <v>5.5440000000000003E-2</v>
      </c>
      <c r="F1751" s="1">
        <v>950353</v>
      </c>
      <c r="G1751" s="256">
        <v>148.89184800000001</v>
      </c>
      <c r="H1751" s="256">
        <v>124.78002499999999</v>
      </c>
      <c r="I1751" s="257">
        <v>1</v>
      </c>
      <c r="J1751" s="258">
        <f t="shared" si="54"/>
        <v>0.56026406723479905</v>
      </c>
      <c r="K1751" s="258">
        <f t="shared" si="55"/>
        <v>0.73899305819976391</v>
      </c>
    </row>
    <row r="1752" spans="1:11">
      <c r="A1752" s="1">
        <v>1751</v>
      </c>
      <c r="B1752">
        <v>60536.493439999998</v>
      </c>
      <c r="C1752" s="255">
        <v>139</v>
      </c>
      <c r="D1752" s="256">
        <v>446.52289399999989</v>
      </c>
      <c r="E1752" s="256">
        <v>1.4400000000000001E-3</v>
      </c>
      <c r="F1752" s="1">
        <v>1028111</v>
      </c>
      <c r="G1752" s="256">
        <v>56.088647999999999</v>
      </c>
      <c r="H1752" s="256">
        <v>224.323196</v>
      </c>
      <c r="I1752" s="257">
        <v>1</v>
      </c>
      <c r="J1752" s="258">
        <f t="shared" si="54"/>
        <v>0.5109550106296652</v>
      </c>
      <c r="K1752" s="258">
        <f t="shared" si="55"/>
        <v>0.69895671393476966</v>
      </c>
    </row>
    <row r="1753" spans="1:11">
      <c r="A1753" s="1">
        <v>1752</v>
      </c>
      <c r="B1753">
        <v>60144.169493999987</v>
      </c>
      <c r="C1753" s="255">
        <v>142</v>
      </c>
      <c r="D1753" s="256">
        <v>401.93946799999998</v>
      </c>
      <c r="E1753" s="256">
        <v>1.4400000000000001E-3</v>
      </c>
      <c r="F1753" s="1">
        <v>1048025</v>
      </c>
      <c r="G1753" s="256">
        <v>0.74390400000000001</v>
      </c>
      <c r="H1753" s="256">
        <v>223.510032</v>
      </c>
      <c r="I1753" s="257">
        <v>1</v>
      </c>
      <c r="J1753" s="258">
        <f t="shared" si="54"/>
        <v>0.45993830977997291</v>
      </c>
      <c r="K1753" s="258">
        <f t="shared" si="55"/>
        <v>0.65428237458460781</v>
      </c>
    </row>
    <row r="1754" spans="1:11">
      <c r="A1754" s="1">
        <v>1753</v>
      </c>
      <c r="B1754">
        <v>58319.671600000001</v>
      </c>
      <c r="C1754" s="255">
        <v>116</v>
      </c>
      <c r="D1754" s="256">
        <v>378.67898400000001</v>
      </c>
      <c r="E1754" s="256">
        <v>7.2000000000000005E-4</v>
      </c>
      <c r="F1754" s="1">
        <v>984582</v>
      </c>
      <c r="G1754" s="256">
        <v>0</v>
      </c>
      <c r="H1754" s="256">
        <v>40.835270000000001</v>
      </c>
      <c r="I1754" s="257">
        <v>1</v>
      </c>
      <c r="J1754" s="258">
        <f t="shared" si="54"/>
        <v>0.43332139716659385</v>
      </c>
      <c r="K1754" s="258">
        <f t="shared" si="55"/>
        <v>0.62952861494495493</v>
      </c>
    </row>
    <row r="1755" spans="1:11">
      <c r="A1755" s="1">
        <v>1754</v>
      </c>
      <c r="B1755">
        <v>55573.649046999999</v>
      </c>
      <c r="C1755" s="255">
        <v>112</v>
      </c>
      <c r="D1755" s="256">
        <v>379.27637399999992</v>
      </c>
      <c r="E1755" s="256">
        <v>7.2000000000000005E-4</v>
      </c>
      <c r="F1755" s="1">
        <v>779598</v>
      </c>
      <c r="G1755" s="256">
        <v>0</v>
      </c>
      <c r="H1755" s="256">
        <v>40.765127999999997</v>
      </c>
      <c r="I1755" s="257">
        <v>1</v>
      </c>
      <c r="J1755" s="258">
        <f t="shared" si="54"/>
        <v>0.43400498902246853</v>
      </c>
      <c r="K1755" s="258">
        <f t="shared" si="55"/>
        <v>0.63017752263549842</v>
      </c>
    </row>
    <row r="1756" spans="1:11">
      <c r="A1756" s="1">
        <v>1755</v>
      </c>
      <c r="B1756">
        <v>55690.658203999999</v>
      </c>
      <c r="C1756" s="255">
        <v>110</v>
      </c>
      <c r="D1756" s="256">
        <v>357.171515</v>
      </c>
      <c r="E1756" s="256">
        <v>0</v>
      </c>
      <c r="F1756" s="1">
        <v>603784</v>
      </c>
      <c r="G1756" s="256">
        <v>0</v>
      </c>
      <c r="H1756" s="256">
        <v>41.221533000000001</v>
      </c>
      <c r="I1756" s="257">
        <v>1</v>
      </c>
      <c r="J1756" s="258">
        <f t="shared" si="54"/>
        <v>0.40871045515403892</v>
      </c>
      <c r="K1756" s="258">
        <f t="shared" si="55"/>
        <v>0.6056847325653224</v>
      </c>
    </row>
    <row r="1757" spans="1:11">
      <c r="A1757" s="1">
        <v>1756</v>
      </c>
      <c r="B1757">
        <v>55484.590424000002</v>
      </c>
      <c r="C1757" s="255">
        <v>105</v>
      </c>
      <c r="D1757" s="256">
        <v>326.775689</v>
      </c>
      <c r="E1757" s="256">
        <v>0</v>
      </c>
      <c r="F1757" s="1">
        <v>491437</v>
      </c>
      <c r="G1757" s="256">
        <v>0</v>
      </c>
      <c r="H1757" s="256">
        <v>41.229689</v>
      </c>
      <c r="I1757" s="257">
        <v>1</v>
      </c>
      <c r="J1757" s="258">
        <f t="shared" si="54"/>
        <v>0.37392858885867386</v>
      </c>
      <c r="K1757" s="258">
        <f t="shared" si="55"/>
        <v>0.57030804994736728</v>
      </c>
    </row>
    <row r="1758" spans="1:11">
      <c r="A1758" s="1">
        <v>1757</v>
      </c>
      <c r="B1758">
        <v>55989.980377</v>
      </c>
      <c r="C1758" s="255">
        <v>106</v>
      </c>
      <c r="D1758" s="256">
        <v>312.00008300000002</v>
      </c>
      <c r="E1758" s="256">
        <v>7.2000000000000005E-4</v>
      </c>
      <c r="F1758" s="1">
        <v>552460</v>
      </c>
      <c r="G1758" s="256">
        <v>0</v>
      </c>
      <c r="H1758" s="256">
        <v>41.402383</v>
      </c>
      <c r="I1758" s="257">
        <v>1</v>
      </c>
      <c r="J1758" s="258">
        <f t="shared" si="54"/>
        <v>0.3570209005357774</v>
      </c>
      <c r="K1758" s="258">
        <f t="shared" si="55"/>
        <v>0.55235484034056037</v>
      </c>
    </row>
    <row r="1759" spans="1:11">
      <c r="A1759" s="1">
        <v>1758</v>
      </c>
      <c r="B1759">
        <v>57535.669708000001</v>
      </c>
      <c r="C1759" s="255">
        <v>109</v>
      </c>
      <c r="D1759" s="256">
        <v>264.601609</v>
      </c>
      <c r="E1759" s="256">
        <v>0</v>
      </c>
      <c r="F1759" s="1">
        <v>906147</v>
      </c>
      <c r="G1759" s="256">
        <v>97.535088000000002</v>
      </c>
      <c r="H1759" s="256">
        <v>40.898558999999999</v>
      </c>
      <c r="I1759" s="257">
        <v>1</v>
      </c>
      <c r="J1759" s="258">
        <f t="shared" si="54"/>
        <v>0.30278294742759942</v>
      </c>
      <c r="K1759" s="258">
        <f t="shared" si="55"/>
        <v>0.49110771966955885</v>
      </c>
    </row>
    <row r="1760" spans="1:11">
      <c r="A1760" s="1">
        <v>1759</v>
      </c>
      <c r="B1760">
        <v>58575.803161000003</v>
      </c>
      <c r="C1760" s="255">
        <v>125</v>
      </c>
      <c r="D1760" s="256">
        <v>227.56907500000011</v>
      </c>
      <c r="E1760" s="256">
        <v>1.472947000000002</v>
      </c>
      <c r="F1760" s="1">
        <v>852609</v>
      </c>
      <c r="G1760" s="256">
        <v>188.01215999999999</v>
      </c>
      <c r="H1760" s="256">
        <v>40.762327999999997</v>
      </c>
      <c r="I1760" s="257">
        <v>1</v>
      </c>
      <c r="J1760" s="258">
        <f t="shared" si="54"/>
        <v>0.26040671306678437</v>
      </c>
      <c r="K1760" s="258">
        <f t="shared" si="55"/>
        <v>0.4389688350222114</v>
      </c>
    </row>
    <row r="1761" spans="1:11">
      <c r="A1761" s="1">
        <v>1760</v>
      </c>
      <c r="B1761">
        <v>61712.646331999997</v>
      </c>
      <c r="C1761" s="255">
        <v>150</v>
      </c>
      <c r="D1761" s="256">
        <v>208.803436</v>
      </c>
      <c r="E1761" s="256">
        <v>118.0062940000001</v>
      </c>
      <c r="F1761" s="1">
        <v>861584</v>
      </c>
      <c r="G1761" s="256">
        <v>235.957176</v>
      </c>
      <c r="H1761" s="256">
        <v>40.188245999999999</v>
      </c>
      <c r="I1761" s="257">
        <v>1</v>
      </c>
      <c r="J1761" s="258">
        <f t="shared" si="54"/>
        <v>0.2389332401417488</v>
      </c>
      <c r="K1761" s="258">
        <f t="shared" si="55"/>
        <v>0.41095249714248905</v>
      </c>
    </row>
    <row r="1762" spans="1:11">
      <c r="A1762" s="1">
        <v>1761</v>
      </c>
      <c r="B1762">
        <v>62943.218138999997</v>
      </c>
      <c r="C1762" s="255">
        <v>118</v>
      </c>
      <c r="D1762" s="256">
        <v>158.560935</v>
      </c>
      <c r="E1762" s="256">
        <v>482.23603899999938</v>
      </c>
      <c r="F1762" s="1">
        <v>839039</v>
      </c>
      <c r="G1762" s="256">
        <v>237.59551200000001</v>
      </c>
      <c r="H1762" s="256">
        <v>135.05178100000001</v>
      </c>
      <c r="I1762" s="257">
        <v>1</v>
      </c>
      <c r="J1762" s="258">
        <f t="shared" si="54"/>
        <v>0.18144087417917407</v>
      </c>
      <c r="K1762" s="258">
        <f t="shared" si="55"/>
        <v>0.33001701644889797</v>
      </c>
    </row>
    <row r="1763" spans="1:11">
      <c r="A1763" s="1">
        <v>1762</v>
      </c>
      <c r="B1763">
        <v>65870.560395000008</v>
      </c>
      <c r="C1763" s="255">
        <v>98</v>
      </c>
      <c r="D1763" s="256">
        <v>144.61686</v>
      </c>
      <c r="E1763" s="256">
        <v>850.98753799999986</v>
      </c>
      <c r="F1763" s="1">
        <v>806494</v>
      </c>
      <c r="G1763" s="256">
        <v>194.61304799999999</v>
      </c>
      <c r="H1763" s="256">
        <v>313.44002699999999</v>
      </c>
      <c r="I1763" s="257">
        <v>1</v>
      </c>
      <c r="J1763" s="258">
        <f t="shared" si="54"/>
        <v>0.16548470466226267</v>
      </c>
      <c r="K1763" s="258">
        <f t="shared" si="55"/>
        <v>0.30587732144647362</v>
      </c>
    </row>
    <row r="1764" spans="1:11">
      <c r="A1764" s="1">
        <v>1763</v>
      </c>
      <c r="B1764">
        <v>65628.562988000005</v>
      </c>
      <c r="C1764" s="255">
        <v>86</v>
      </c>
      <c r="D1764" s="256">
        <v>122.124402</v>
      </c>
      <c r="E1764" s="256">
        <v>1121.6266800000001</v>
      </c>
      <c r="F1764" s="1">
        <v>791189</v>
      </c>
      <c r="G1764" s="256">
        <v>111.3462</v>
      </c>
      <c r="H1764" s="256">
        <v>276.24280399999998</v>
      </c>
      <c r="I1764" s="257">
        <v>1</v>
      </c>
      <c r="J1764" s="258">
        <f t="shared" si="54"/>
        <v>0.13974664224507047</v>
      </c>
      <c r="K1764" s="258">
        <f t="shared" si="55"/>
        <v>0.26524402873333214</v>
      </c>
    </row>
    <row r="1765" spans="1:11">
      <c r="A1765" s="1">
        <v>1764</v>
      </c>
      <c r="B1765">
        <v>65007.858429</v>
      </c>
      <c r="C1765" s="255">
        <v>73</v>
      </c>
      <c r="D1765" s="256">
        <v>88.673358000000007</v>
      </c>
      <c r="E1765" s="256">
        <v>1271.7704429999969</v>
      </c>
      <c r="F1765" s="1">
        <v>814086</v>
      </c>
      <c r="G1765" s="256">
        <v>25.163544000000002</v>
      </c>
      <c r="H1765" s="256">
        <v>106.003514</v>
      </c>
      <c r="I1765" s="257">
        <v>1</v>
      </c>
      <c r="J1765" s="258">
        <f t="shared" si="54"/>
        <v>0.10146869777176111</v>
      </c>
      <c r="K1765" s="258">
        <f t="shared" si="55"/>
        <v>0.20060722872743364</v>
      </c>
    </row>
    <row r="1766" spans="1:11">
      <c r="A1766" s="1">
        <v>1765</v>
      </c>
      <c r="B1766">
        <v>62425.579498999999</v>
      </c>
      <c r="C1766" s="255">
        <v>72</v>
      </c>
      <c r="D1766" s="256">
        <v>58.157620000000001</v>
      </c>
      <c r="E1766" s="256">
        <v>1326.274318</v>
      </c>
      <c r="F1766" s="1">
        <v>791285</v>
      </c>
      <c r="G1766" s="256">
        <v>0</v>
      </c>
      <c r="H1766" s="256">
        <v>49.349867000000003</v>
      </c>
      <c r="I1766" s="257">
        <v>1</v>
      </c>
      <c r="J1766" s="258">
        <f t="shared" si="54"/>
        <v>6.6549616480126181E-2</v>
      </c>
      <c r="K1766" s="258">
        <f t="shared" si="55"/>
        <v>0.1367638787892422</v>
      </c>
    </row>
    <row r="1767" spans="1:11">
      <c r="A1767" s="1">
        <v>1766</v>
      </c>
      <c r="B1767">
        <v>60117.341979999997</v>
      </c>
      <c r="C1767" s="255">
        <v>67</v>
      </c>
      <c r="D1767" s="256">
        <v>59.909222999999997</v>
      </c>
      <c r="E1767" s="256">
        <v>1300.4276209999989</v>
      </c>
      <c r="F1767" s="1">
        <v>817612</v>
      </c>
      <c r="G1767" s="256">
        <v>0</v>
      </c>
      <c r="H1767" s="256">
        <v>229.59075000000001</v>
      </c>
      <c r="I1767" s="257">
        <v>1</v>
      </c>
      <c r="J1767" s="258">
        <f t="shared" si="54"/>
        <v>6.8553971332945787E-2</v>
      </c>
      <c r="K1767" s="258">
        <f t="shared" si="55"/>
        <v>0.14056451280705223</v>
      </c>
    </row>
    <row r="1768" spans="1:11">
      <c r="A1768" s="1">
        <v>1767</v>
      </c>
      <c r="B1768">
        <v>63095.775970000002</v>
      </c>
      <c r="C1768" s="255">
        <v>69</v>
      </c>
      <c r="D1768" s="256">
        <v>77.929618000000005</v>
      </c>
      <c r="E1768" s="256">
        <v>1191.943706999999</v>
      </c>
      <c r="F1768" s="1">
        <v>798540</v>
      </c>
      <c r="G1768" s="256">
        <v>0</v>
      </c>
      <c r="H1768" s="256">
        <v>220.044084</v>
      </c>
      <c r="I1768" s="257">
        <v>1</v>
      </c>
      <c r="J1768" s="258">
        <f t="shared" si="54"/>
        <v>8.9174663446384819E-2</v>
      </c>
      <c r="K1768" s="258">
        <f t="shared" si="55"/>
        <v>0.1786902446872432</v>
      </c>
    </row>
    <row r="1769" spans="1:11">
      <c r="A1769" s="1">
        <v>1768</v>
      </c>
      <c r="B1769">
        <v>62698.439148999998</v>
      </c>
      <c r="C1769" s="255">
        <v>71</v>
      </c>
      <c r="D1769" s="256">
        <v>94.214114999999978</v>
      </c>
      <c r="E1769" s="256">
        <v>984.86297099999933</v>
      </c>
      <c r="F1769" s="1">
        <v>787936</v>
      </c>
      <c r="G1769" s="256">
        <v>0</v>
      </c>
      <c r="H1769" s="256">
        <v>160.06437099999999</v>
      </c>
      <c r="I1769" s="257">
        <v>1</v>
      </c>
      <c r="J1769" s="258">
        <f t="shared" si="54"/>
        <v>0.10780897189851479</v>
      </c>
      <c r="K1769" s="258">
        <f t="shared" si="55"/>
        <v>0.2116827884710917</v>
      </c>
    </row>
    <row r="1770" spans="1:11">
      <c r="A1770" s="1">
        <v>1769</v>
      </c>
      <c r="B1770">
        <v>63297.401337000003</v>
      </c>
      <c r="C1770" s="255">
        <v>75</v>
      </c>
      <c r="D1770" s="256">
        <v>105.137373</v>
      </c>
      <c r="E1770" s="256">
        <v>664.92403999999976</v>
      </c>
      <c r="F1770" s="1">
        <v>785954</v>
      </c>
      <c r="G1770" s="256">
        <v>0</v>
      </c>
      <c r="H1770" s="256">
        <v>134.927651</v>
      </c>
      <c r="I1770" s="257">
        <v>1</v>
      </c>
      <c r="J1770" s="258">
        <f t="shared" si="54"/>
        <v>0.12030842821418712</v>
      </c>
      <c r="K1770" s="258">
        <f t="shared" si="55"/>
        <v>0.23307924359691948</v>
      </c>
    </row>
    <row r="1771" spans="1:11">
      <c r="A1771" s="1">
        <v>1770</v>
      </c>
      <c r="B1771">
        <v>62965.752716000003</v>
      </c>
      <c r="C1771" s="255">
        <v>84</v>
      </c>
      <c r="D1771" s="256">
        <v>103.442117</v>
      </c>
      <c r="E1771" s="256">
        <v>256.97077600000011</v>
      </c>
      <c r="F1771" s="1">
        <v>807137</v>
      </c>
      <c r="G1771" s="256">
        <v>22.211784000000002</v>
      </c>
      <c r="H1771" s="256">
        <v>60.040728000000001</v>
      </c>
      <c r="I1771" s="257">
        <v>1</v>
      </c>
      <c r="J1771" s="258">
        <f t="shared" si="54"/>
        <v>0.118368551089992</v>
      </c>
      <c r="K1771" s="258">
        <f t="shared" si="55"/>
        <v>0.22979602005141936</v>
      </c>
    </row>
    <row r="1772" spans="1:11">
      <c r="A1772" s="1">
        <v>1771</v>
      </c>
      <c r="B1772">
        <v>63039.051085999999</v>
      </c>
      <c r="C1772" s="255">
        <v>109</v>
      </c>
      <c r="D1772" s="256">
        <v>101.751541</v>
      </c>
      <c r="E1772" s="256">
        <v>16.865591999999989</v>
      </c>
      <c r="F1772" s="1">
        <v>782797</v>
      </c>
      <c r="G1772" s="256">
        <v>138.17496</v>
      </c>
      <c r="H1772" s="256">
        <v>284.95026999999999</v>
      </c>
      <c r="I1772" s="257">
        <v>1</v>
      </c>
      <c r="J1772" s="258">
        <f t="shared" si="54"/>
        <v>0.11643402927788027</v>
      </c>
      <c r="K1772" s="258">
        <f t="shared" si="55"/>
        <v>0.22650828747029142</v>
      </c>
    </row>
    <row r="1773" spans="1:11">
      <c r="A1773" s="1">
        <v>1772</v>
      </c>
      <c r="B1773">
        <v>64581.945069000001</v>
      </c>
      <c r="C1773" s="255">
        <v>124</v>
      </c>
      <c r="D1773" s="256">
        <v>80.137564999999995</v>
      </c>
      <c r="E1773" s="256">
        <v>0.5796</v>
      </c>
      <c r="F1773" s="1">
        <v>762586</v>
      </c>
      <c r="G1773" s="256">
        <v>184.04920799999999</v>
      </c>
      <c r="H1773" s="256">
        <v>323.20249200000001</v>
      </c>
      <c r="I1773" s="257">
        <v>1</v>
      </c>
      <c r="J1773" s="258">
        <f t="shared" si="54"/>
        <v>9.1701211576422539E-2</v>
      </c>
      <c r="K1773" s="258">
        <f t="shared" si="55"/>
        <v>0.18324275773974613</v>
      </c>
    </row>
    <row r="1774" spans="1:11">
      <c r="A1774" s="1">
        <v>1773</v>
      </c>
      <c r="B1774">
        <v>63108.215576000002</v>
      </c>
      <c r="C1774" s="255">
        <v>140</v>
      </c>
      <c r="D1774" s="256">
        <v>55.767979999999987</v>
      </c>
      <c r="E1774" s="256">
        <v>0.58176000000000005</v>
      </c>
      <c r="F1774" s="1">
        <v>789699</v>
      </c>
      <c r="G1774" s="256">
        <v>193.62335999999999</v>
      </c>
      <c r="H1774" s="256">
        <v>314.94294100000002</v>
      </c>
      <c r="I1774" s="257">
        <v>1</v>
      </c>
      <c r="J1774" s="258">
        <f t="shared" si="54"/>
        <v>6.3815157512830595E-2</v>
      </c>
      <c r="K1774" s="258">
        <f t="shared" si="55"/>
        <v>0.13155097161513024</v>
      </c>
    </row>
    <row r="1775" spans="1:11">
      <c r="A1775" s="1">
        <v>1774</v>
      </c>
      <c r="B1775">
        <v>61736.270079999988</v>
      </c>
      <c r="C1775" s="255">
        <v>141</v>
      </c>
      <c r="D1775" s="256">
        <v>33.987780000000001</v>
      </c>
      <c r="E1775" s="256">
        <v>0.58248</v>
      </c>
      <c r="F1775" s="1">
        <v>860326</v>
      </c>
      <c r="G1775" s="256">
        <v>158.910864</v>
      </c>
      <c r="H1775" s="256">
        <v>313.49736100000001</v>
      </c>
      <c r="I1775" s="257">
        <v>1</v>
      </c>
      <c r="J1775" s="258">
        <f t="shared" si="54"/>
        <v>3.8892130111426552E-2</v>
      </c>
      <c r="K1775" s="258">
        <f t="shared" si="55"/>
        <v>8.2505090698151984E-2</v>
      </c>
    </row>
    <row r="1776" spans="1:11">
      <c r="A1776" s="1">
        <v>1775</v>
      </c>
      <c r="B1776">
        <v>61526.162659000001</v>
      </c>
      <c r="C1776" s="255">
        <v>144</v>
      </c>
      <c r="D1776" s="256">
        <v>27.103612999999999</v>
      </c>
      <c r="E1776" s="256">
        <v>0.51119999999999999</v>
      </c>
      <c r="F1776" s="1">
        <v>875430</v>
      </c>
      <c r="G1776" s="256">
        <v>91.329335999999998</v>
      </c>
      <c r="H1776" s="256">
        <v>211.63689600000001</v>
      </c>
      <c r="I1776" s="257">
        <v>1</v>
      </c>
      <c r="J1776" s="258">
        <f t="shared" si="54"/>
        <v>3.1014595342377528E-2</v>
      </c>
      <c r="K1776" s="258">
        <f t="shared" si="55"/>
        <v>6.6404158627750301E-2</v>
      </c>
    </row>
    <row r="1777" spans="1:11">
      <c r="A1777" s="1">
        <v>1776</v>
      </c>
      <c r="B1777">
        <v>61405.495667000003</v>
      </c>
      <c r="C1777" s="255">
        <v>132</v>
      </c>
      <c r="D1777" s="256">
        <v>26.142364000000001</v>
      </c>
      <c r="E1777" s="256">
        <v>1.8720000000000001E-2</v>
      </c>
      <c r="F1777" s="1">
        <v>903830</v>
      </c>
      <c r="G1777" s="256">
        <v>12.001583999999999</v>
      </c>
      <c r="H1777" s="256">
        <v>55.170827000000003</v>
      </c>
      <c r="I1777" s="257">
        <v>1</v>
      </c>
      <c r="J1777" s="258">
        <f t="shared" si="54"/>
        <v>2.9914640559291415E-2</v>
      </c>
      <c r="K1777" s="258">
        <f t="shared" si="55"/>
        <v>6.4132157376394883E-2</v>
      </c>
    </row>
    <row r="1778" spans="1:11">
      <c r="A1778" s="1">
        <v>1777</v>
      </c>
      <c r="B1778">
        <v>60055.151550000002</v>
      </c>
      <c r="C1778" s="255">
        <v>126</v>
      </c>
      <c r="D1778" s="256">
        <v>30.717839000000001</v>
      </c>
      <c r="E1778" s="256">
        <v>7.1999999999999998E-3</v>
      </c>
      <c r="F1778" s="1">
        <v>816122</v>
      </c>
      <c r="G1778" s="256">
        <v>0</v>
      </c>
      <c r="H1778" s="256">
        <v>47.545713999999997</v>
      </c>
      <c r="I1778" s="257">
        <v>1</v>
      </c>
      <c r="J1778" s="258">
        <f t="shared" si="54"/>
        <v>3.5150344951328183E-2</v>
      </c>
      <c r="K1778" s="258">
        <f t="shared" si="55"/>
        <v>7.4894303595295364E-2</v>
      </c>
    </row>
    <row r="1779" spans="1:11">
      <c r="A1779" s="1">
        <v>1778</v>
      </c>
      <c r="B1779">
        <v>57068.641662000002</v>
      </c>
      <c r="C1779" s="255">
        <v>117</v>
      </c>
      <c r="D1779" s="256">
        <v>39.978793000000003</v>
      </c>
      <c r="E1779" s="256">
        <v>2.16E-3</v>
      </c>
      <c r="F1779" s="1">
        <v>768316</v>
      </c>
      <c r="G1779" s="256">
        <v>0</v>
      </c>
      <c r="H1779" s="256">
        <v>47.647953000000001</v>
      </c>
      <c r="I1779" s="257">
        <v>1</v>
      </c>
      <c r="J1779" s="258">
        <f t="shared" si="54"/>
        <v>4.5747631032500187E-2</v>
      </c>
      <c r="K1779" s="258">
        <f t="shared" si="55"/>
        <v>9.6278129011374849E-2</v>
      </c>
    </row>
    <row r="1780" spans="1:11">
      <c r="A1780" s="1">
        <v>1779</v>
      </c>
      <c r="B1780">
        <v>56328.789427999996</v>
      </c>
      <c r="C1780" s="255">
        <v>113</v>
      </c>
      <c r="D1780" s="256">
        <v>36.273339</v>
      </c>
      <c r="E1780" s="256">
        <v>2.16E-3</v>
      </c>
      <c r="F1780" s="1">
        <v>614454</v>
      </c>
      <c r="G1780" s="256">
        <v>0</v>
      </c>
      <c r="H1780" s="256">
        <v>46.750464000000001</v>
      </c>
      <c r="I1780" s="257">
        <v>1</v>
      </c>
      <c r="J1780" s="258">
        <f t="shared" si="54"/>
        <v>4.1507489455442019E-2</v>
      </c>
      <c r="K1780" s="258">
        <f t="shared" si="55"/>
        <v>8.7785391740735103E-2</v>
      </c>
    </row>
    <row r="1781" spans="1:11">
      <c r="A1781" s="1">
        <v>1780</v>
      </c>
      <c r="B1781">
        <v>56970.081174999999</v>
      </c>
      <c r="C1781" s="255">
        <v>110</v>
      </c>
      <c r="D1781" s="256">
        <v>26.051394999999999</v>
      </c>
      <c r="E1781" s="256">
        <v>1.4400000000000001E-3</v>
      </c>
      <c r="F1781" s="1">
        <v>495869</v>
      </c>
      <c r="G1781" s="256">
        <v>0</v>
      </c>
      <c r="H1781" s="256">
        <v>44.733006000000003</v>
      </c>
      <c r="I1781" s="257">
        <v>1</v>
      </c>
      <c r="J1781" s="258">
        <f t="shared" si="54"/>
        <v>2.981054496422441E-2</v>
      </c>
      <c r="K1781" s="258">
        <f t="shared" si="55"/>
        <v>6.3916838405194229E-2</v>
      </c>
    </row>
    <row r="1782" spans="1:11">
      <c r="A1782" s="1">
        <v>1781</v>
      </c>
      <c r="B1782">
        <v>57166.287659000001</v>
      </c>
      <c r="C1782" s="255">
        <v>114</v>
      </c>
      <c r="D1782" s="256">
        <v>19.163578999999999</v>
      </c>
      <c r="E1782" s="256">
        <v>0</v>
      </c>
      <c r="F1782" s="1">
        <v>555586</v>
      </c>
      <c r="G1782" s="256">
        <v>0</v>
      </c>
      <c r="H1782" s="256">
        <v>45.053184000000002</v>
      </c>
      <c r="I1782" s="257">
        <v>1</v>
      </c>
      <c r="J1782" s="258">
        <f t="shared" si="54"/>
        <v>2.1928834653766782E-2</v>
      </c>
      <c r="K1782" s="258">
        <f t="shared" si="55"/>
        <v>4.7458758351439548E-2</v>
      </c>
    </row>
    <row r="1783" spans="1:11">
      <c r="A1783" s="1">
        <v>1782</v>
      </c>
      <c r="B1783">
        <v>58629.482300000003</v>
      </c>
      <c r="C1783" s="255">
        <v>111</v>
      </c>
      <c r="D1783" s="256">
        <v>23.34966</v>
      </c>
      <c r="E1783" s="256">
        <v>0</v>
      </c>
      <c r="F1783" s="1">
        <v>922838</v>
      </c>
      <c r="G1783" s="256">
        <v>0</v>
      </c>
      <c r="H1783" s="256">
        <v>111.98914499999999</v>
      </c>
      <c r="I1783" s="257">
        <v>1</v>
      </c>
      <c r="J1783" s="258">
        <f t="shared" si="54"/>
        <v>2.671895648311164E-2</v>
      </c>
      <c r="K1783" s="258">
        <f t="shared" si="55"/>
        <v>5.7497782384742867E-2</v>
      </c>
    </row>
    <row r="1784" spans="1:11">
      <c r="A1784" s="1">
        <v>1783</v>
      </c>
      <c r="B1784">
        <v>60016.931151999997</v>
      </c>
      <c r="C1784" s="255">
        <v>130</v>
      </c>
      <c r="D1784" s="256">
        <v>28.524182</v>
      </c>
      <c r="E1784" s="256">
        <v>1.8118010000000031</v>
      </c>
      <c r="F1784" s="1">
        <v>887849</v>
      </c>
      <c r="G1784" s="256">
        <v>89.090063999999998</v>
      </c>
      <c r="H1784" s="256">
        <v>218.71771799999999</v>
      </c>
      <c r="I1784" s="257">
        <v>1</v>
      </c>
      <c r="J1784" s="258">
        <f t="shared" si="54"/>
        <v>3.2640148831904033E-2</v>
      </c>
      <c r="K1784" s="258">
        <f t="shared" si="55"/>
        <v>6.975104951416855E-2</v>
      </c>
    </row>
    <row r="1785" spans="1:11">
      <c r="A1785" s="1">
        <v>1784</v>
      </c>
      <c r="B1785">
        <v>61103.210142999997</v>
      </c>
      <c r="C1785" s="255">
        <v>155</v>
      </c>
      <c r="D1785" s="256">
        <v>39.381323999999999</v>
      </c>
      <c r="E1785" s="256">
        <v>117.582194</v>
      </c>
      <c r="F1785" s="1">
        <v>832853</v>
      </c>
      <c r="G1785" s="256">
        <v>183.826776</v>
      </c>
      <c r="H1785" s="256">
        <v>216.92311100000001</v>
      </c>
      <c r="I1785" s="257">
        <v>1</v>
      </c>
      <c r="J1785" s="258">
        <f t="shared" si="54"/>
        <v>4.5063948777126522E-2</v>
      </c>
      <c r="K1785" s="258">
        <f t="shared" si="55"/>
        <v>9.4914398029066704E-2</v>
      </c>
    </row>
    <row r="1786" spans="1:11">
      <c r="A1786" s="1">
        <v>1785</v>
      </c>
      <c r="B1786">
        <v>62575.384766000003</v>
      </c>
      <c r="C1786" s="255">
        <v>123</v>
      </c>
      <c r="D1786" s="256">
        <v>33.000698000000007</v>
      </c>
      <c r="E1786" s="256">
        <v>418.42719999999929</v>
      </c>
      <c r="F1786" s="1">
        <v>813792</v>
      </c>
      <c r="G1786" s="256">
        <v>215.939808</v>
      </c>
      <c r="H1786" s="256">
        <v>148.21604300000001</v>
      </c>
      <c r="I1786" s="257">
        <v>1</v>
      </c>
      <c r="J1786" s="258">
        <f t="shared" si="54"/>
        <v>3.7762614692218623E-2</v>
      </c>
      <c r="K1786" s="258">
        <f t="shared" si="55"/>
        <v>8.021466908763876E-2</v>
      </c>
    </row>
    <row r="1787" spans="1:11">
      <c r="A1787" s="1">
        <v>1786</v>
      </c>
      <c r="B1787">
        <v>65529.493561000003</v>
      </c>
      <c r="C1787" s="255">
        <v>97</v>
      </c>
      <c r="D1787" s="256">
        <v>51.807554000000003</v>
      </c>
      <c r="E1787" s="256">
        <v>770.55119499999989</v>
      </c>
      <c r="F1787" s="1">
        <v>806775</v>
      </c>
      <c r="G1787" s="256">
        <v>207.932256</v>
      </c>
      <c r="H1787" s="256">
        <v>300.74735299999998</v>
      </c>
      <c r="I1787" s="257">
        <v>1</v>
      </c>
      <c r="J1787" s="258">
        <f t="shared" si="54"/>
        <v>5.9283252125403814E-2</v>
      </c>
      <c r="K1787" s="258">
        <f t="shared" si="55"/>
        <v>0.12283991099424474</v>
      </c>
    </row>
    <row r="1788" spans="1:11">
      <c r="A1788" s="1">
        <v>1787</v>
      </c>
      <c r="B1788">
        <v>65520.571348999998</v>
      </c>
      <c r="C1788" s="255">
        <v>86</v>
      </c>
      <c r="D1788" s="256">
        <v>87.99425100000002</v>
      </c>
      <c r="E1788" s="256">
        <v>997.33236599999964</v>
      </c>
      <c r="F1788" s="1">
        <v>760517</v>
      </c>
      <c r="G1788" s="256">
        <v>157.84356</v>
      </c>
      <c r="H1788" s="256">
        <v>268.63791800000001</v>
      </c>
      <c r="I1788" s="257">
        <v>1</v>
      </c>
      <c r="J1788" s="258">
        <f t="shared" si="54"/>
        <v>0.10069159736086107</v>
      </c>
      <c r="K1788" s="258">
        <f t="shared" si="55"/>
        <v>0.19923922976602707</v>
      </c>
    </row>
    <row r="1789" spans="1:11">
      <c r="A1789" s="1">
        <v>1788</v>
      </c>
      <c r="B1789">
        <v>64605.731140000004</v>
      </c>
      <c r="C1789" s="255">
        <v>71</v>
      </c>
      <c r="D1789" s="256">
        <v>83.5441</v>
      </c>
      <c r="E1789" s="256">
        <v>1099.043494</v>
      </c>
      <c r="F1789" s="1">
        <v>815466</v>
      </c>
      <c r="G1789" s="256">
        <v>85.710576000000003</v>
      </c>
      <c r="H1789" s="256">
        <v>227.25061500000001</v>
      </c>
      <c r="I1789" s="257">
        <v>1</v>
      </c>
      <c r="J1789" s="258">
        <f t="shared" si="54"/>
        <v>9.5599300902913673E-2</v>
      </c>
      <c r="K1789" s="258">
        <f t="shared" si="55"/>
        <v>0.1902172271918576</v>
      </c>
    </row>
    <row r="1790" spans="1:11">
      <c r="A1790" s="1">
        <v>1789</v>
      </c>
      <c r="B1790">
        <v>61801.040435000003</v>
      </c>
      <c r="C1790" s="255">
        <v>71</v>
      </c>
      <c r="D1790" s="256">
        <v>57.068541999999987</v>
      </c>
      <c r="E1790" s="256">
        <v>1126.197420999998</v>
      </c>
      <c r="F1790" s="1">
        <v>807486</v>
      </c>
      <c r="G1790" s="256">
        <v>10.96116</v>
      </c>
      <c r="H1790" s="256">
        <v>53.996085000000001</v>
      </c>
      <c r="I1790" s="257">
        <v>1</v>
      </c>
      <c r="J1790" s="258">
        <f t="shared" si="54"/>
        <v>6.5303387297829113E-2</v>
      </c>
      <c r="K1790" s="258">
        <f t="shared" si="55"/>
        <v>0.13439209928381041</v>
      </c>
    </row>
    <row r="1791" spans="1:11">
      <c r="A1791" s="1">
        <v>1790</v>
      </c>
      <c r="B1791">
        <v>60270.326141999998</v>
      </c>
      <c r="C1791" s="255">
        <v>70</v>
      </c>
      <c r="D1791" s="256">
        <v>51.607720000000008</v>
      </c>
      <c r="E1791" s="256">
        <v>1072.1160430000009</v>
      </c>
      <c r="F1791" s="1">
        <v>785533</v>
      </c>
      <c r="G1791" s="256">
        <v>0</v>
      </c>
      <c r="H1791" s="256">
        <v>54.136397000000002</v>
      </c>
      <c r="I1791" s="257">
        <v>1</v>
      </c>
      <c r="J1791" s="258">
        <f t="shared" si="54"/>
        <v>5.9054582588038133E-2</v>
      </c>
      <c r="K1791" s="258">
        <f t="shared" si="55"/>
        <v>0.12239798559163605</v>
      </c>
    </row>
    <row r="1792" spans="1:11">
      <c r="A1792" s="1">
        <v>1791</v>
      </c>
      <c r="B1792">
        <v>62944.054624999997</v>
      </c>
      <c r="C1792" s="255">
        <v>68</v>
      </c>
      <c r="D1792" s="256">
        <v>50.818775000000002</v>
      </c>
      <c r="E1792" s="256">
        <v>957.28000800000063</v>
      </c>
      <c r="F1792" s="1">
        <v>804593</v>
      </c>
      <c r="G1792" s="256">
        <v>0</v>
      </c>
      <c r="H1792" s="256">
        <v>51.574902000000002</v>
      </c>
      <c r="I1792" s="257">
        <v>1</v>
      </c>
      <c r="J1792" s="258">
        <f t="shared" si="54"/>
        <v>5.8151794833416925E-2</v>
      </c>
      <c r="K1792" s="258">
        <f t="shared" si="55"/>
        <v>0.12065101063163251</v>
      </c>
    </row>
    <row r="1793" spans="1:11">
      <c r="A1793" s="1">
        <v>1792</v>
      </c>
      <c r="B1793">
        <v>62304.701506999998</v>
      </c>
      <c r="C1793" s="255">
        <v>65</v>
      </c>
      <c r="D1793" s="256">
        <v>60.48089800000001</v>
      </c>
      <c r="E1793" s="256">
        <v>713.09318800000074</v>
      </c>
      <c r="F1793" s="1">
        <v>770269</v>
      </c>
      <c r="G1793" s="256">
        <v>0</v>
      </c>
      <c r="H1793" s="256">
        <v>49.414254</v>
      </c>
      <c r="I1793" s="257">
        <v>1</v>
      </c>
      <c r="J1793" s="258">
        <f t="shared" si="54"/>
        <v>6.9208137579798337E-2</v>
      </c>
      <c r="K1793" s="258">
        <f t="shared" si="55"/>
        <v>0.14180121895769826</v>
      </c>
    </row>
    <row r="1794" spans="1:11">
      <c r="A1794" s="1">
        <v>1793</v>
      </c>
      <c r="B1794">
        <v>63602.289520000013</v>
      </c>
      <c r="C1794" s="255">
        <v>73</v>
      </c>
      <c r="D1794" s="256">
        <v>70.910673000000003</v>
      </c>
      <c r="E1794" s="256">
        <v>400.20391999999958</v>
      </c>
      <c r="F1794" s="1">
        <v>768249</v>
      </c>
      <c r="G1794" s="256">
        <v>0</v>
      </c>
      <c r="H1794" s="256">
        <v>93.238962000000001</v>
      </c>
      <c r="I1794" s="257">
        <v>1</v>
      </c>
      <c r="J1794" s="258">
        <f t="shared" ref="J1794:J1857" si="56">D1794/$L$1</f>
        <v>8.1142902555118981E-2</v>
      </c>
      <c r="K1794" s="258">
        <f t="shared" ref="K1794:K1857" si="57">J1794/(1-$K$1*(1-J1794))</f>
        <v>0.16404814267678883</v>
      </c>
    </row>
    <row r="1795" spans="1:11">
      <c r="A1795" s="1">
        <v>1794</v>
      </c>
      <c r="B1795">
        <v>63528.302000999996</v>
      </c>
      <c r="C1795" s="255">
        <v>87</v>
      </c>
      <c r="D1795" s="256">
        <v>65.269295000000014</v>
      </c>
      <c r="E1795" s="256">
        <v>158.87551000000011</v>
      </c>
      <c r="F1795" s="1">
        <v>794960</v>
      </c>
      <c r="G1795" s="256">
        <v>0</v>
      </c>
      <c r="H1795" s="256">
        <v>99.574330000000003</v>
      </c>
      <c r="I1795" s="257">
        <v>1</v>
      </c>
      <c r="J1795" s="258">
        <f t="shared" si="56"/>
        <v>7.4687488074275027E-2</v>
      </c>
      <c r="K1795" s="258">
        <f t="shared" si="57"/>
        <v>0.15208881289886039</v>
      </c>
    </row>
    <row r="1796" spans="1:11">
      <c r="A1796" s="1">
        <v>1795</v>
      </c>
      <c r="B1796">
        <v>63226.263245000002</v>
      </c>
      <c r="C1796" s="255">
        <v>106</v>
      </c>
      <c r="D1796" s="256">
        <v>53.623933999999998</v>
      </c>
      <c r="E1796" s="256">
        <v>15.65262499999999</v>
      </c>
      <c r="F1796" s="1">
        <v>787748</v>
      </c>
      <c r="G1796" s="256">
        <v>0</v>
      </c>
      <c r="H1796" s="256">
        <v>385.00537100000003</v>
      </c>
      <c r="I1796" s="257">
        <v>1</v>
      </c>
      <c r="J1796" s="258">
        <f t="shared" si="56"/>
        <v>6.1361731134382709E-2</v>
      </c>
      <c r="K1796" s="258">
        <f t="shared" si="57"/>
        <v>0.12684623060158098</v>
      </c>
    </row>
    <row r="1797" spans="1:11">
      <c r="A1797" s="1">
        <v>1796</v>
      </c>
      <c r="B1797">
        <v>65015.088133999998</v>
      </c>
      <c r="C1797" s="255">
        <v>127</v>
      </c>
      <c r="D1797" s="256">
        <v>48.644120999999998</v>
      </c>
      <c r="E1797" s="256">
        <v>0.59328000000000003</v>
      </c>
      <c r="F1797" s="1">
        <v>782519</v>
      </c>
      <c r="G1797" s="256">
        <v>81.925871999999998</v>
      </c>
      <c r="H1797" s="256">
        <v>391.44543700000003</v>
      </c>
      <c r="I1797" s="257">
        <v>1</v>
      </c>
      <c r="J1797" s="258">
        <f t="shared" si="56"/>
        <v>5.5663343798505717E-2</v>
      </c>
      <c r="K1797" s="258">
        <f t="shared" si="57"/>
        <v>0.11581694794108797</v>
      </c>
    </row>
    <row r="1798" spans="1:11">
      <c r="A1798" s="1">
        <v>1797</v>
      </c>
      <c r="B1798">
        <v>63733.319704000001</v>
      </c>
      <c r="C1798" s="255">
        <v>134</v>
      </c>
      <c r="D1798" s="256">
        <v>57.254084000000013</v>
      </c>
      <c r="E1798" s="256">
        <v>0.13896</v>
      </c>
      <c r="F1798" s="1">
        <v>811754</v>
      </c>
      <c r="G1798" s="256">
        <v>151.40966399999999</v>
      </c>
      <c r="H1798" s="256">
        <v>342.50142</v>
      </c>
      <c r="I1798" s="257">
        <v>1</v>
      </c>
      <c r="J1798" s="258">
        <f t="shared" si="56"/>
        <v>6.5515702535986334E-2</v>
      </c>
      <c r="K1798" s="258">
        <f t="shared" si="57"/>
        <v>0.13479664292775331</v>
      </c>
    </row>
    <row r="1799" spans="1:11">
      <c r="A1799" s="1">
        <v>1798</v>
      </c>
      <c r="B1799">
        <v>61674.225402999997</v>
      </c>
      <c r="C1799" s="255">
        <v>143</v>
      </c>
      <c r="D1799" s="256">
        <v>72.815316999999993</v>
      </c>
      <c r="E1799" s="256">
        <v>0</v>
      </c>
      <c r="F1799" s="1">
        <v>846056</v>
      </c>
      <c r="G1799" s="256">
        <v>146.62451999999999</v>
      </c>
      <c r="H1799" s="256">
        <v>100.39077</v>
      </c>
      <c r="I1799" s="257">
        <v>1</v>
      </c>
      <c r="J1799" s="258">
        <f t="shared" si="56"/>
        <v>8.3322381834552581E-2</v>
      </c>
      <c r="K1799" s="258">
        <f t="shared" si="57"/>
        <v>0.1680471812515521</v>
      </c>
    </row>
    <row r="1800" spans="1:11">
      <c r="A1800" s="1">
        <v>1799</v>
      </c>
      <c r="B1800">
        <v>61101.225158000001</v>
      </c>
      <c r="C1800" s="255">
        <v>145</v>
      </c>
      <c r="D1800" s="256">
        <v>76.224796999999981</v>
      </c>
      <c r="E1800" s="256">
        <v>2.16E-3</v>
      </c>
      <c r="F1800" s="1">
        <v>849553</v>
      </c>
      <c r="G1800" s="256">
        <v>109.18152000000001</v>
      </c>
      <c r="H1800" s="256">
        <v>53.906851000000003</v>
      </c>
      <c r="I1800" s="257">
        <v>1</v>
      </c>
      <c r="J1800" s="258">
        <f t="shared" si="56"/>
        <v>8.7223841117044884E-2</v>
      </c>
      <c r="K1800" s="258">
        <f t="shared" si="57"/>
        <v>0.17515773222999323</v>
      </c>
    </row>
    <row r="1801" spans="1:11">
      <c r="A1801" s="1">
        <v>1800</v>
      </c>
      <c r="B1801">
        <v>60907.973876999997</v>
      </c>
      <c r="C1801" s="255">
        <v>131</v>
      </c>
      <c r="D1801" s="256">
        <v>77.991134000000002</v>
      </c>
      <c r="E1801" s="256">
        <v>0</v>
      </c>
      <c r="F1801" s="1">
        <v>915432</v>
      </c>
      <c r="G1801" s="256">
        <v>21.050736000000001</v>
      </c>
      <c r="H1801" s="256">
        <v>52.010240000000003</v>
      </c>
      <c r="I1801" s="257">
        <v>1</v>
      </c>
      <c r="J1801" s="258">
        <f t="shared" si="56"/>
        <v>8.9245056048547544E-2</v>
      </c>
      <c r="K1801" s="258">
        <f t="shared" si="57"/>
        <v>0.17881742637136513</v>
      </c>
    </row>
    <row r="1802" spans="1:11">
      <c r="A1802" s="1">
        <v>1801</v>
      </c>
      <c r="B1802">
        <v>59398.437743000002</v>
      </c>
      <c r="C1802" s="255">
        <v>116</v>
      </c>
      <c r="D1802" s="256">
        <v>85.344494999999995</v>
      </c>
      <c r="E1802" s="256">
        <v>2.16E-3</v>
      </c>
      <c r="F1802" s="1">
        <v>854645</v>
      </c>
      <c r="G1802" s="256">
        <v>0</v>
      </c>
      <c r="H1802" s="256">
        <v>46.487279999999998</v>
      </c>
      <c r="I1802" s="257">
        <v>1</v>
      </c>
      <c r="J1802" s="258">
        <f t="shared" si="56"/>
        <v>9.7659488317094922E-2</v>
      </c>
      <c r="K1802" s="258">
        <f t="shared" si="57"/>
        <v>0.19387933779692698</v>
      </c>
    </row>
    <row r="1803" spans="1:11">
      <c r="A1803" s="1">
        <v>1802</v>
      </c>
      <c r="B1803">
        <v>56891.173339000001</v>
      </c>
      <c r="C1803" s="255">
        <v>110</v>
      </c>
      <c r="D1803" s="256">
        <v>95.344751000000002</v>
      </c>
      <c r="E1803" s="256">
        <v>0</v>
      </c>
      <c r="F1803" s="1">
        <v>779795</v>
      </c>
      <c r="G1803" s="256">
        <v>0</v>
      </c>
      <c r="H1803" s="256">
        <v>45.904530999999999</v>
      </c>
      <c r="I1803" s="257">
        <v>1</v>
      </c>
      <c r="J1803" s="258">
        <f t="shared" si="56"/>
        <v>0.10910275579439337</v>
      </c>
      <c r="K1803" s="258">
        <f t="shared" si="57"/>
        <v>0.21392423908044653</v>
      </c>
    </row>
    <row r="1804" spans="1:11">
      <c r="A1804" s="1">
        <v>1803</v>
      </c>
      <c r="B1804">
        <v>56051.413087000001</v>
      </c>
      <c r="C1804" s="255">
        <v>106</v>
      </c>
      <c r="D1804" s="256">
        <v>133.42669100000001</v>
      </c>
      <c r="E1804" s="256">
        <v>0</v>
      </c>
      <c r="F1804" s="1">
        <v>638482</v>
      </c>
      <c r="G1804" s="256">
        <v>0</v>
      </c>
      <c r="H1804" s="256">
        <v>45.716251999999997</v>
      </c>
      <c r="I1804" s="257">
        <v>1</v>
      </c>
      <c r="J1804" s="258">
        <f t="shared" si="56"/>
        <v>0.15267982276892184</v>
      </c>
      <c r="K1804" s="258">
        <f t="shared" si="57"/>
        <v>0.28593124504314515</v>
      </c>
    </row>
    <row r="1805" spans="1:11">
      <c r="A1805" s="1">
        <v>1804</v>
      </c>
      <c r="B1805">
        <v>56355.560577999997</v>
      </c>
      <c r="C1805" s="255">
        <v>102</v>
      </c>
      <c r="D1805" s="256">
        <v>157.47950499999999</v>
      </c>
      <c r="E1805" s="256">
        <v>0</v>
      </c>
      <c r="F1805" s="1">
        <v>512174</v>
      </c>
      <c r="G1805" s="256">
        <v>0</v>
      </c>
      <c r="H1805" s="256">
        <v>45.236646</v>
      </c>
      <c r="I1805" s="257">
        <v>1</v>
      </c>
      <c r="J1805" s="258">
        <f t="shared" si="56"/>
        <v>0.18020339658380299</v>
      </c>
      <c r="K1805" s="258">
        <f t="shared" si="57"/>
        <v>0.32817246729780036</v>
      </c>
    </row>
    <row r="1806" spans="1:11">
      <c r="A1806" s="1">
        <v>1805</v>
      </c>
      <c r="B1806">
        <v>57169.060728999997</v>
      </c>
      <c r="C1806" s="255">
        <v>102</v>
      </c>
      <c r="D1806" s="256">
        <v>165.27549999999999</v>
      </c>
      <c r="E1806" s="256">
        <v>0</v>
      </c>
      <c r="F1806" s="1">
        <v>565710</v>
      </c>
      <c r="G1806" s="256">
        <v>0</v>
      </c>
      <c r="H1806" s="256">
        <v>45.644993999999997</v>
      </c>
      <c r="I1806" s="257">
        <v>1</v>
      </c>
      <c r="J1806" s="258">
        <f t="shared" si="56"/>
        <v>0.18912433381147808</v>
      </c>
      <c r="K1806" s="258">
        <f t="shared" si="57"/>
        <v>0.34136833616207962</v>
      </c>
    </row>
    <row r="1807" spans="1:11">
      <c r="A1807" s="1">
        <v>1806</v>
      </c>
      <c r="B1807">
        <v>58414.157836999999</v>
      </c>
      <c r="C1807" s="255">
        <v>105</v>
      </c>
      <c r="D1807" s="256">
        <v>153.01306400000001</v>
      </c>
      <c r="E1807" s="256">
        <v>0</v>
      </c>
      <c r="F1807" s="1">
        <v>921968</v>
      </c>
      <c r="G1807" s="256">
        <v>0</v>
      </c>
      <c r="H1807" s="256">
        <v>45.77111</v>
      </c>
      <c r="I1807" s="257">
        <v>1</v>
      </c>
      <c r="J1807" s="258">
        <f t="shared" si="56"/>
        <v>0.17509245952033461</v>
      </c>
      <c r="K1807" s="258">
        <f t="shared" si="57"/>
        <v>0.32050555777713402</v>
      </c>
    </row>
    <row r="1808" spans="1:11">
      <c r="A1808" s="1">
        <v>1807</v>
      </c>
      <c r="B1808">
        <v>59968.594850000001</v>
      </c>
      <c r="C1808" s="255">
        <v>123</v>
      </c>
      <c r="D1808" s="256">
        <v>127.137762</v>
      </c>
      <c r="E1808" s="256">
        <v>2.3158790000000029</v>
      </c>
      <c r="F1808" s="1">
        <v>895028</v>
      </c>
      <c r="G1808" s="256">
        <v>0</v>
      </c>
      <c r="H1808" s="256">
        <v>51.238773000000002</v>
      </c>
      <c r="I1808" s="257">
        <v>1</v>
      </c>
      <c r="J1808" s="258">
        <f t="shared" si="56"/>
        <v>0.14548341732762723</v>
      </c>
      <c r="K1808" s="258">
        <f t="shared" si="57"/>
        <v>0.27448878976339997</v>
      </c>
    </row>
    <row r="1809" spans="1:11">
      <c r="A1809" s="1">
        <v>1808</v>
      </c>
      <c r="B1809">
        <v>61016.447083000006</v>
      </c>
      <c r="C1809" s="255">
        <v>142</v>
      </c>
      <c r="D1809" s="256">
        <v>119.732179</v>
      </c>
      <c r="E1809" s="256">
        <v>134.89419699999991</v>
      </c>
      <c r="F1809" s="1">
        <v>873210</v>
      </c>
      <c r="G1809" s="256">
        <v>14.275296000000001</v>
      </c>
      <c r="H1809" s="256">
        <v>265.03910300000001</v>
      </c>
      <c r="I1809" s="257">
        <v>1</v>
      </c>
      <c r="J1809" s="258">
        <f t="shared" si="56"/>
        <v>0.13700922755745196</v>
      </c>
      <c r="K1809" s="258">
        <f t="shared" si="57"/>
        <v>0.26079357378742762</v>
      </c>
    </row>
    <row r="1810" spans="1:11">
      <c r="A1810" s="1">
        <v>1809</v>
      </c>
      <c r="B1810">
        <v>61763.057768999999</v>
      </c>
      <c r="C1810" s="255">
        <v>115</v>
      </c>
      <c r="D1810" s="256">
        <v>81.336438000000001</v>
      </c>
      <c r="E1810" s="256">
        <v>512.7835410000007</v>
      </c>
      <c r="F1810" s="1">
        <v>828890</v>
      </c>
      <c r="G1810" s="256">
        <v>153.89707200000001</v>
      </c>
      <c r="H1810" s="256">
        <v>443.34892000000002</v>
      </c>
      <c r="I1810" s="257">
        <v>1</v>
      </c>
      <c r="J1810" s="258">
        <f t="shared" si="56"/>
        <v>9.3073078897650249E-2</v>
      </c>
      <c r="K1810" s="258">
        <f t="shared" si="57"/>
        <v>0.18570411018504732</v>
      </c>
    </row>
    <row r="1811" spans="1:11">
      <c r="A1811" s="1">
        <v>1810</v>
      </c>
      <c r="B1811">
        <v>65312.541748000003</v>
      </c>
      <c r="C1811" s="255">
        <v>90</v>
      </c>
      <c r="D1811" s="256">
        <v>103.57192000000001</v>
      </c>
      <c r="E1811" s="256">
        <v>884.08283899999913</v>
      </c>
      <c r="F1811" s="1">
        <v>773032</v>
      </c>
      <c r="G1811" s="256">
        <v>174.08832000000001</v>
      </c>
      <c r="H1811" s="256">
        <v>374.80772300000001</v>
      </c>
      <c r="I1811" s="257">
        <v>1</v>
      </c>
      <c r="J1811" s="258">
        <f t="shared" si="56"/>
        <v>0.11851708433237658</v>
      </c>
      <c r="K1811" s="258">
        <f t="shared" si="57"/>
        <v>0.23004789190919636</v>
      </c>
    </row>
    <row r="1812" spans="1:11">
      <c r="A1812" s="1">
        <v>1811</v>
      </c>
      <c r="B1812">
        <v>64492.546416999998</v>
      </c>
      <c r="C1812" s="255">
        <v>78</v>
      </c>
      <c r="D1812" s="256">
        <v>103.48127700000001</v>
      </c>
      <c r="E1812" s="256">
        <v>1135.085333</v>
      </c>
      <c r="F1812" s="1">
        <v>758227</v>
      </c>
      <c r="G1812" s="256">
        <v>165.6816</v>
      </c>
      <c r="H1812" s="256">
        <v>278.66447899999997</v>
      </c>
      <c r="I1812" s="257">
        <v>1</v>
      </c>
      <c r="J1812" s="258">
        <f t="shared" si="56"/>
        <v>0.11841336177827949</v>
      </c>
      <c r="K1812" s="258">
        <f t="shared" si="57"/>
        <v>0.22987201516905742</v>
      </c>
    </row>
    <row r="1813" spans="1:11">
      <c r="A1813" s="1">
        <v>1812</v>
      </c>
      <c r="B1813">
        <v>64261.250947</v>
      </c>
      <c r="C1813" s="255">
        <v>65</v>
      </c>
      <c r="D1813" s="256">
        <v>75.703937999999994</v>
      </c>
      <c r="E1813" s="256">
        <v>1275.9452719999999</v>
      </c>
      <c r="F1813" s="1">
        <v>779965</v>
      </c>
      <c r="G1813" s="256">
        <v>127.999032</v>
      </c>
      <c r="H1813" s="256">
        <v>263.53033900000003</v>
      </c>
      <c r="I1813" s="257">
        <v>1</v>
      </c>
      <c r="J1813" s="258">
        <f t="shared" si="56"/>
        <v>8.6627823489600339E-2</v>
      </c>
      <c r="K1813" s="258">
        <f t="shared" si="57"/>
        <v>0.17407543682503457</v>
      </c>
    </row>
    <row r="1814" spans="1:11">
      <c r="A1814" s="1">
        <v>1813</v>
      </c>
      <c r="B1814">
        <v>60917.209838000002</v>
      </c>
      <c r="C1814" s="255">
        <v>61</v>
      </c>
      <c r="D1814" s="256">
        <v>51.09646200000001</v>
      </c>
      <c r="E1814" s="256">
        <v>1329.1385100000009</v>
      </c>
      <c r="F1814" s="1">
        <v>787277</v>
      </c>
      <c r="G1814" s="256">
        <v>65.840376000000006</v>
      </c>
      <c r="H1814" s="256">
        <v>49.961508000000002</v>
      </c>
      <c r="I1814" s="257">
        <v>1</v>
      </c>
      <c r="J1814" s="258">
        <f t="shared" si="56"/>
        <v>5.8469551360446695E-2</v>
      </c>
      <c r="K1814" s="258">
        <f t="shared" si="57"/>
        <v>0.1212663082432872</v>
      </c>
    </row>
    <row r="1815" spans="1:11">
      <c r="A1815" s="1">
        <v>1814</v>
      </c>
      <c r="B1815">
        <v>59757.063994999997</v>
      </c>
      <c r="C1815" s="255">
        <v>58</v>
      </c>
      <c r="D1815" s="256">
        <v>65.836533000000003</v>
      </c>
      <c r="E1815" s="256">
        <v>1291.5340479999991</v>
      </c>
      <c r="F1815" s="1">
        <v>816997</v>
      </c>
      <c r="G1815" s="256">
        <v>0</v>
      </c>
      <c r="H1815" s="256">
        <v>47.942669000000002</v>
      </c>
      <c r="I1815" s="257">
        <v>1</v>
      </c>
      <c r="J1815" s="258">
        <f t="shared" si="56"/>
        <v>7.5336577073325417E-2</v>
      </c>
      <c r="K1815" s="258">
        <f t="shared" si="57"/>
        <v>0.15329913229112668</v>
      </c>
    </row>
    <row r="1816" spans="1:11">
      <c r="A1816" s="1">
        <v>1815</v>
      </c>
      <c r="B1816">
        <v>61925.568938999997</v>
      </c>
      <c r="C1816" s="255">
        <v>57</v>
      </c>
      <c r="D1816" s="256">
        <v>59.917758999999997</v>
      </c>
      <c r="E1816" s="256">
        <v>1165.669061999999</v>
      </c>
      <c r="F1816" s="1">
        <v>809431</v>
      </c>
      <c r="G1816" s="256">
        <v>0</v>
      </c>
      <c r="H1816" s="256">
        <v>45.914876</v>
      </c>
      <c r="I1816" s="257">
        <v>1</v>
      </c>
      <c r="J1816" s="258">
        <f t="shared" si="56"/>
        <v>6.8563739056010695E-2</v>
      </c>
      <c r="K1816" s="258">
        <f t="shared" si="57"/>
        <v>0.14058299217930742</v>
      </c>
    </row>
    <row r="1817" spans="1:11">
      <c r="A1817" s="1">
        <v>1816</v>
      </c>
      <c r="B1817">
        <v>61433.412658000001</v>
      </c>
      <c r="C1817" s="255">
        <v>57</v>
      </c>
      <c r="D1817" s="256">
        <v>66.109025999999986</v>
      </c>
      <c r="E1817" s="256">
        <v>942.55686100000185</v>
      </c>
      <c r="F1817" s="1">
        <v>774581</v>
      </c>
      <c r="G1817" s="256">
        <v>0</v>
      </c>
      <c r="H1817" s="256">
        <v>47.537089999999999</v>
      </c>
      <c r="I1817" s="257">
        <v>1</v>
      </c>
      <c r="J1817" s="258">
        <f t="shared" si="56"/>
        <v>7.5648390119380557E-2</v>
      </c>
      <c r="K1817" s="258">
        <f t="shared" si="57"/>
        <v>0.15387992731997083</v>
      </c>
    </row>
    <row r="1818" spans="1:11">
      <c r="A1818" s="1">
        <v>1817</v>
      </c>
      <c r="B1818">
        <v>61873.844513999997</v>
      </c>
      <c r="C1818" s="255">
        <v>59</v>
      </c>
      <c r="D1818" s="256">
        <v>75.293286999999978</v>
      </c>
      <c r="E1818" s="256">
        <v>611.81569099999967</v>
      </c>
      <c r="F1818" s="1">
        <v>798268</v>
      </c>
      <c r="G1818" s="256">
        <v>0</v>
      </c>
      <c r="H1818" s="256">
        <v>48.467984999999999</v>
      </c>
      <c r="I1818" s="257">
        <v>1</v>
      </c>
      <c r="J1818" s="258">
        <f t="shared" si="56"/>
        <v>8.6157916595934789E-2</v>
      </c>
      <c r="K1818" s="258">
        <f t="shared" si="57"/>
        <v>0.17322113739219042</v>
      </c>
    </row>
    <row r="1819" spans="1:11">
      <c r="A1819" s="1">
        <v>1818</v>
      </c>
      <c r="B1819">
        <v>61541.840851000001</v>
      </c>
      <c r="C1819" s="255">
        <v>70</v>
      </c>
      <c r="D1819" s="256">
        <v>59.596756000000013</v>
      </c>
      <c r="E1819" s="256">
        <v>232.36737600000021</v>
      </c>
      <c r="F1819" s="1">
        <v>805569</v>
      </c>
      <c r="G1819" s="256">
        <v>0</v>
      </c>
      <c r="H1819" s="256">
        <v>135.696021</v>
      </c>
      <c r="I1819" s="257">
        <v>1</v>
      </c>
      <c r="J1819" s="258">
        <f t="shared" si="56"/>
        <v>6.8196416140475835E-2</v>
      </c>
      <c r="K1819" s="258">
        <f t="shared" si="57"/>
        <v>0.13988778051006301</v>
      </c>
    </row>
    <row r="1820" spans="1:11">
      <c r="A1820" s="1">
        <v>1819</v>
      </c>
      <c r="B1820">
        <v>61161.981568000003</v>
      </c>
      <c r="C1820" s="255">
        <v>87</v>
      </c>
      <c r="D1820" s="256">
        <v>50.601652000000001</v>
      </c>
      <c r="E1820" s="256">
        <v>20.10073000000002</v>
      </c>
      <c r="F1820" s="1">
        <v>798051</v>
      </c>
      <c r="G1820" s="256">
        <v>0</v>
      </c>
      <c r="H1820" s="256">
        <v>375.09948600000001</v>
      </c>
      <c r="I1820" s="257">
        <v>1</v>
      </c>
      <c r="J1820" s="258">
        <f t="shared" si="56"/>
        <v>5.7903341537373955E-2</v>
      </c>
      <c r="K1820" s="258">
        <f t="shared" si="57"/>
        <v>0.12016959952725367</v>
      </c>
    </row>
    <row r="1821" spans="1:11">
      <c r="A1821" s="1">
        <v>1820</v>
      </c>
      <c r="B1821">
        <v>62804.957395999998</v>
      </c>
      <c r="C1821" s="255">
        <v>109</v>
      </c>
      <c r="D1821" s="256">
        <v>58.919072999999997</v>
      </c>
      <c r="E1821" s="256">
        <v>1.63392</v>
      </c>
      <c r="F1821" s="1">
        <v>792085</v>
      </c>
      <c r="G1821" s="256">
        <v>0</v>
      </c>
      <c r="H1821" s="256">
        <v>351.73266100000001</v>
      </c>
      <c r="I1821" s="257">
        <v>1</v>
      </c>
      <c r="J1821" s="258">
        <f t="shared" si="56"/>
        <v>6.7420945209149846E-2</v>
      </c>
      <c r="K1821" s="258">
        <f t="shared" si="57"/>
        <v>0.13841819584498263</v>
      </c>
    </row>
    <row r="1822" spans="1:11">
      <c r="A1822" s="1">
        <v>1821</v>
      </c>
      <c r="B1822">
        <v>61656.991211</v>
      </c>
      <c r="C1822" s="255">
        <v>118</v>
      </c>
      <c r="D1822" s="256">
        <v>81.451283000000018</v>
      </c>
      <c r="E1822" s="256">
        <v>1.55616</v>
      </c>
      <c r="F1822" s="1">
        <v>787778</v>
      </c>
      <c r="G1822" s="256">
        <v>0</v>
      </c>
      <c r="H1822" s="256">
        <v>308.57210400000002</v>
      </c>
      <c r="I1822" s="257">
        <v>1</v>
      </c>
      <c r="J1822" s="258">
        <f t="shared" si="56"/>
        <v>9.3204495738722165E-2</v>
      </c>
      <c r="K1822" s="258">
        <f t="shared" si="57"/>
        <v>0.18593950439739004</v>
      </c>
    </row>
    <row r="1823" spans="1:11">
      <c r="A1823" s="1">
        <v>1822</v>
      </c>
      <c r="B1823">
        <v>60409.218323000001</v>
      </c>
      <c r="C1823" s="255">
        <v>120</v>
      </c>
      <c r="D1823" s="256">
        <v>87.275208000000006</v>
      </c>
      <c r="E1823" s="256">
        <v>0.77159999999999995</v>
      </c>
      <c r="F1823" s="1">
        <v>840958</v>
      </c>
      <c r="G1823" s="256">
        <v>60.971736</v>
      </c>
      <c r="H1823" s="256">
        <v>106.509629</v>
      </c>
      <c r="I1823" s="257">
        <v>1</v>
      </c>
      <c r="J1823" s="258">
        <f t="shared" si="56"/>
        <v>9.9868798286849442E-2</v>
      </c>
      <c r="K1823" s="258">
        <f t="shared" si="57"/>
        <v>0.19778825915642131</v>
      </c>
    </row>
    <row r="1824" spans="1:11">
      <c r="A1824" s="1">
        <v>1823</v>
      </c>
      <c r="B1824">
        <v>60115.004150000001</v>
      </c>
      <c r="C1824" s="255">
        <v>124</v>
      </c>
      <c r="D1824" s="256">
        <v>70.82520199999999</v>
      </c>
      <c r="E1824" s="256">
        <v>0.29952000000000001</v>
      </c>
      <c r="F1824" s="1">
        <v>841884</v>
      </c>
      <c r="G1824" s="256">
        <v>99.733199999999997</v>
      </c>
      <c r="H1824" s="256">
        <v>53.754154999999997</v>
      </c>
      <c r="I1824" s="257">
        <v>1</v>
      </c>
      <c r="J1824" s="258">
        <f t="shared" si="56"/>
        <v>8.104509830745249E-2</v>
      </c>
      <c r="K1824" s="258">
        <f t="shared" si="57"/>
        <v>0.1638682311364357</v>
      </c>
    </row>
    <row r="1825" spans="1:11">
      <c r="A1825" s="1">
        <v>1824</v>
      </c>
      <c r="B1825">
        <v>60335.444581000003</v>
      </c>
      <c r="C1825" s="255">
        <v>121</v>
      </c>
      <c r="D1825" s="256">
        <v>64.569016000000005</v>
      </c>
      <c r="E1825" s="256">
        <v>1.7999999999999999E-2</v>
      </c>
      <c r="F1825" s="1">
        <v>889819</v>
      </c>
      <c r="G1825" s="256">
        <v>63.267288000000001</v>
      </c>
      <c r="H1825" s="256">
        <v>47.890389999999996</v>
      </c>
      <c r="I1825" s="257">
        <v>1</v>
      </c>
      <c r="J1825" s="258">
        <f t="shared" si="56"/>
        <v>7.3886160597684908E-2</v>
      </c>
      <c r="K1825" s="258">
        <f t="shared" si="57"/>
        <v>0.1505921936552076</v>
      </c>
    </row>
    <row r="1826" spans="1:11">
      <c r="A1826" s="1">
        <v>1825</v>
      </c>
      <c r="B1826">
        <v>58220.198729999996</v>
      </c>
      <c r="C1826" s="255">
        <v>108</v>
      </c>
      <c r="D1826" s="256">
        <v>57.881687000000007</v>
      </c>
      <c r="E1826" s="256">
        <v>4.3200000000000001E-3</v>
      </c>
      <c r="F1826" s="1">
        <v>899053</v>
      </c>
      <c r="G1826" s="256">
        <v>0</v>
      </c>
      <c r="H1826" s="256">
        <v>44.839844999999997</v>
      </c>
      <c r="I1826" s="257">
        <v>1</v>
      </c>
      <c r="J1826" s="258">
        <f t="shared" si="56"/>
        <v>6.6233867050830245E-2</v>
      </c>
      <c r="K1826" s="258">
        <f t="shared" si="57"/>
        <v>0.13616358781336302</v>
      </c>
    </row>
    <row r="1827" spans="1:11">
      <c r="A1827" s="1">
        <v>1826</v>
      </c>
      <c r="B1827">
        <v>55268.055662999999</v>
      </c>
      <c r="C1827" s="255">
        <v>103</v>
      </c>
      <c r="D1827" s="256">
        <v>53.335583000000007</v>
      </c>
      <c r="E1827" s="256">
        <v>2.16E-3</v>
      </c>
      <c r="F1827" s="1">
        <v>818523</v>
      </c>
      <c r="G1827" s="256">
        <v>0</v>
      </c>
      <c r="H1827" s="256">
        <v>45.056690000000003</v>
      </c>
      <c r="I1827" s="257">
        <v>1</v>
      </c>
      <c r="J1827" s="258">
        <f t="shared" si="56"/>
        <v>6.1031771819306538E-2</v>
      </c>
      <c r="K1827" s="258">
        <f t="shared" si="57"/>
        <v>0.12621149071767951</v>
      </c>
    </row>
    <row r="1828" spans="1:11">
      <c r="A1828" s="1">
        <v>1827</v>
      </c>
      <c r="B1828">
        <v>55331.106934000003</v>
      </c>
      <c r="C1828" s="255">
        <v>97</v>
      </c>
      <c r="D1828" s="256">
        <v>61.216858000000002</v>
      </c>
      <c r="E1828" s="256">
        <v>0</v>
      </c>
      <c r="F1828" s="1">
        <v>653859</v>
      </c>
      <c r="G1828" s="256">
        <v>0</v>
      </c>
      <c r="H1828" s="256">
        <v>44.749527999999998</v>
      </c>
      <c r="I1828" s="257">
        <v>1</v>
      </c>
      <c r="J1828" s="258">
        <f t="shared" si="56"/>
        <v>7.0050294733834437E-2</v>
      </c>
      <c r="K1828" s="258">
        <f t="shared" si="57"/>
        <v>0.14339064124270182</v>
      </c>
    </row>
    <row r="1829" spans="1:11">
      <c r="A1829" s="1">
        <v>1828</v>
      </c>
      <c r="B1829">
        <v>54896.425415000012</v>
      </c>
      <c r="C1829" s="255">
        <v>92</v>
      </c>
      <c r="D1829" s="256">
        <v>85.933881</v>
      </c>
      <c r="E1829" s="256">
        <v>2.16E-3</v>
      </c>
      <c r="F1829" s="1">
        <v>514700</v>
      </c>
      <c r="G1829" s="256">
        <v>0</v>
      </c>
      <c r="H1829" s="256">
        <v>44.528137999999998</v>
      </c>
      <c r="I1829" s="257">
        <v>1</v>
      </c>
      <c r="J1829" s="258">
        <f t="shared" si="56"/>
        <v>9.8333921216150214E-2</v>
      </c>
      <c r="K1829" s="258">
        <f t="shared" si="57"/>
        <v>0.19507460699274923</v>
      </c>
    </row>
    <row r="1830" spans="1:11">
      <c r="A1830" s="1">
        <v>1829</v>
      </c>
      <c r="B1830">
        <v>55570.050169999988</v>
      </c>
      <c r="C1830" s="255">
        <v>91</v>
      </c>
      <c r="D1830" s="256">
        <v>106.056736</v>
      </c>
      <c r="E1830" s="256">
        <v>0</v>
      </c>
      <c r="F1830" s="1">
        <v>583565</v>
      </c>
      <c r="G1830" s="256">
        <v>0</v>
      </c>
      <c r="H1830" s="256">
        <v>44.970942000000001</v>
      </c>
      <c r="I1830" s="257">
        <v>1</v>
      </c>
      <c r="J1830" s="258">
        <f t="shared" si="56"/>
        <v>0.12136045295412694</v>
      </c>
      <c r="K1830" s="258">
        <f t="shared" si="57"/>
        <v>0.2348541154414715</v>
      </c>
    </row>
    <row r="1831" spans="1:11">
      <c r="A1831" s="1">
        <v>1830</v>
      </c>
      <c r="B1831">
        <v>55892.518737999999</v>
      </c>
      <c r="C1831" s="255">
        <v>94</v>
      </c>
      <c r="D1831" s="256">
        <v>101.572056</v>
      </c>
      <c r="E1831" s="256">
        <v>2.16E-3</v>
      </c>
      <c r="F1831" s="1">
        <v>946369</v>
      </c>
      <c r="G1831" s="256">
        <v>0</v>
      </c>
      <c r="H1831" s="256">
        <v>45.052871000000003</v>
      </c>
      <c r="I1831" s="257">
        <v>1</v>
      </c>
      <c r="J1831" s="258">
        <f t="shared" si="56"/>
        <v>0.11622864504940023</v>
      </c>
      <c r="K1831" s="258">
        <f t="shared" si="57"/>
        <v>0.22615843625076756</v>
      </c>
    </row>
    <row r="1832" spans="1:11">
      <c r="A1832" s="1">
        <v>1831</v>
      </c>
      <c r="B1832">
        <v>55729.099364000002</v>
      </c>
      <c r="C1832" s="255">
        <v>96</v>
      </c>
      <c r="D1832" s="256">
        <v>81.597138999999984</v>
      </c>
      <c r="E1832" s="256">
        <v>0.84794400000000136</v>
      </c>
      <c r="F1832" s="1">
        <v>920226</v>
      </c>
      <c r="G1832" s="256">
        <v>0</v>
      </c>
      <c r="H1832" s="256">
        <v>180.892179</v>
      </c>
      <c r="I1832" s="257">
        <v>1</v>
      </c>
      <c r="J1832" s="258">
        <f t="shared" si="56"/>
        <v>9.3371398388131188E-2</v>
      </c>
      <c r="K1832" s="258">
        <f t="shared" si="57"/>
        <v>0.18623836305061625</v>
      </c>
    </row>
    <row r="1833" spans="1:11">
      <c r="A1833" s="1">
        <v>1832</v>
      </c>
      <c r="B1833">
        <v>56527.878844999999</v>
      </c>
      <c r="C1833" s="255">
        <v>103</v>
      </c>
      <c r="D1833" s="256">
        <v>75.852305000000001</v>
      </c>
      <c r="E1833" s="256">
        <v>49.621888000000098</v>
      </c>
      <c r="F1833" s="1">
        <v>909504</v>
      </c>
      <c r="G1833" s="256">
        <v>0</v>
      </c>
      <c r="H1833" s="256">
        <v>560.29803500000003</v>
      </c>
      <c r="I1833" s="257">
        <v>1</v>
      </c>
      <c r="J1833" s="258">
        <f t="shared" si="56"/>
        <v>8.6797599469915679E-2</v>
      </c>
      <c r="K1833" s="258">
        <f t="shared" si="57"/>
        <v>0.17438387452780776</v>
      </c>
    </row>
    <row r="1834" spans="1:11">
      <c r="A1834" s="1">
        <v>1833</v>
      </c>
      <c r="B1834">
        <v>57217.859192000004</v>
      </c>
      <c r="C1834" s="255">
        <v>107</v>
      </c>
      <c r="D1834" s="256">
        <v>76.117943999999994</v>
      </c>
      <c r="E1834" s="256">
        <v>134.9467130000001</v>
      </c>
      <c r="F1834" s="1">
        <v>843029</v>
      </c>
      <c r="G1834" s="256">
        <v>0</v>
      </c>
      <c r="H1834" s="256">
        <v>472.62729999999999</v>
      </c>
      <c r="I1834" s="257">
        <v>1</v>
      </c>
      <c r="J1834" s="258">
        <f t="shared" si="56"/>
        <v>8.7101569501223081E-2</v>
      </c>
      <c r="K1834" s="258">
        <f t="shared" si="57"/>
        <v>0.17493581806194727</v>
      </c>
    </row>
    <row r="1835" spans="1:11">
      <c r="A1835" s="1">
        <v>1834</v>
      </c>
      <c r="B1835">
        <v>59351.723387999999</v>
      </c>
      <c r="C1835" s="255">
        <v>105</v>
      </c>
      <c r="D1835" s="256">
        <v>105.08642399999999</v>
      </c>
      <c r="E1835" s="256">
        <v>266.79544300000009</v>
      </c>
      <c r="F1835" s="1">
        <v>836989</v>
      </c>
      <c r="G1835" s="256">
        <v>17.071656000000001</v>
      </c>
      <c r="H1835" s="256">
        <v>241.571833</v>
      </c>
      <c r="I1835" s="257">
        <v>1</v>
      </c>
      <c r="J1835" s="258">
        <f t="shared" si="56"/>
        <v>0.12025012740321779</v>
      </c>
      <c r="K1835" s="258">
        <f t="shared" si="57"/>
        <v>0.23298076787259803</v>
      </c>
    </row>
    <row r="1836" spans="1:11">
      <c r="A1836" s="1">
        <v>1835</v>
      </c>
      <c r="B1836">
        <v>59831.13031</v>
      </c>
      <c r="C1836" s="255">
        <v>94</v>
      </c>
      <c r="D1836" s="256">
        <v>87.688449000000006</v>
      </c>
      <c r="E1836" s="256">
        <v>466.4585770000001</v>
      </c>
      <c r="F1836" s="1">
        <v>818137</v>
      </c>
      <c r="G1836" s="256">
        <v>134.456784</v>
      </c>
      <c r="H1836" s="256">
        <v>251.40219500000001</v>
      </c>
      <c r="I1836" s="257">
        <v>1</v>
      </c>
      <c r="J1836" s="258">
        <f t="shared" si="56"/>
        <v>0.1003416689109201</v>
      </c>
      <c r="K1836" s="258">
        <f t="shared" si="57"/>
        <v>0.19862246375136494</v>
      </c>
    </row>
    <row r="1837" spans="1:11">
      <c r="A1837" s="1">
        <v>1836</v>
      </c>
      <c r="B1837">
        <v>59244.853820999997</v>
      </c>
      <c r="C1837" s="255">
        <v>86</v>
      </c>
      <c r="D1837" s="256">
        <v>92.20266500000001</v>
      </c>
      <c r="E1837" s="256">
        <v>721.8244670000015</v>
      </c>
      <c r="F1837" s="1">
        <v>834776</v>
      </c>
      <c r="G1837" s="256">
        <v>130.40747999999999</v>
      </c>
      <c r="H1837" s="256">
        <v>240.33212599999999</v>
      </c>
      <c r="I1837" s="257">
        <v>1</v>
      </c>
      <c r="J1837" s="258">
        <f t="shared" si="56"/>
        <v>0.10550727478523975</v>
      </c>
      <c r="K1837" s="258">
        <f t="shared" si="57"/>
        <v>0.20767962960809513</v>
      </c>
    </row>
    <row r="1838" spans="1:11">
      <c r="A1838" s="1">
        <v>1837</v>
      </c>
      <c r="B1838">
        <v>55849.769897000013</v>
      </c>
      <c r="C1838" s="255">
        <v>74</v>
      </c>
      <c r="D1838" s="256">
        <v>107.008686</v>
      </c>
      <c r="E1838" s="256">
        <v>951.7309429999998</v>
      </c>
      <c r="F1838" s="1">
        <v>830444</v>
      </c>
      <c r="G1838" s="256">
        <v>107.669352</v>
      </c>
      <c r="H1838" s="256">
        <v>76.021783999999997</v>
      </c>
      <c r="I1838" s="257">
        <v>1</v>
      </c>
      <c r="J1838" s="258">
        <f t="shared" si="56"/>
        <v>0.12244976691519095</v>
      </c>
      <c r="K1838" s="258">
        <f t="shared" si="57"/>
        <v>0.23668771426896204</v>
      </c>
    </row>
    <row r="1839" spans="1:11">
      <c r="A1839" s="1">
        <v>1838</v>
      </c>
      <c r="B1839">
        <v>54495.995879999988</v>
      </c>
      <c r="C1839" s="255">
        <v>67</v>
      </c>
      <c r="D1839" s="256">
        <v>125.762002</v>
      </c>
      <c r="E1839" s="256">
        <v>1053.825796000001</v>
      </c>
      <c r="F1839" s="1">
        <v>851028</v>
      </c>
      <c r="G1839" s="256">
        <v>45.789575999999997</v>
      </c>
      <c r="H1839" s="256">
        <v>238.31965199999999</v>
      </c>
      <c r="I1839" s="257">
        <v>1</v>
      </c>
      <c r="J1839" s="258">
        <f t="shared" si="56"/>
        <v>0.14390913866270424</v>
      </c>
      <c r="K1839" s="258">
        <f t="shared" si="57"/>
        <v>0.27196283004769906</v>
      </c>
    </row>
    <row r="1840" spans="1:11">
      <c r="A1840" s="1">
        <v>1839</v>
      </c>
      <c r="B1840">
        <v>54880.910154999998</v>
      </c>
      <c r="C1840" s="255">
        <v>64</v>
      </c>
      <c r="D1840" s="256">
        <v>138.06861599999999</v>
      </c>
      <c r="E1840" s="256">
        <v>1041.9514500000009</v>
      </c>
      <c r="F1840" s="1">
        <v>851218</v>
      </c>
      <c r="G1840" s="256">
        <v>0</v>
      </c>
      <c r="H1840" s="256">
        <v>238.61455100000001</v>
      </c>
      <c r="I1840" s="257">
        <v>1</v>
      </c>
      <c r="J1840" s="258">
        <f t="shared" si="56"/>
        <v>0.15799156572675796</v>
      </c>
      <c r="K1840" s="258">
        <f t="shared" si="57"/>
        <v>0.29426882249165298</v>
      </c>
    </row>
    <row r="1841" spans="1:11">
      <c r="A1841" s="1">
        <v>1840</v>
      </c>
      <c r="B1841">
        <v>55264.376953999999</v>
      </c>
      <c r="C1841" s="255">
        <v>60</v>
      </c>
      <c r="D1841" s="256">
        <v>132.385141</v>
      </c>
      <c r="E1841" s="256">
        <v>849.22118099999932</v>
      </c>
      <c r="F1841" s="1">
        <v>833891</v>
      </c>
      <c r="G1841" s="256">
        <v>0</v>
      </c>
      <c r="H1841" s="256">
        <v>210.18459999999999</v>
      </c>
      <c r="I1841" s="257">
        <v>1</v>
      </c>
      <c r="J1841" s="258">
        <f t="shared" si="56"/>
        <v>0.15148797975600495</v>
      </c>
      <c r="K1841" s="258">
        <f t="shared" si="57"/>
        <v>0.28404792131426659</v>
      </c>
    </row>
    <row r="1842" spans="1:11">
      <c r="A1842" s="1">
        <v>1841</v>
      </c>
      <c r="B1842">
        <v>55837.696776999997</v>
      </c>
      <c r="C1842" s="255">
        <v>68</v>
      </c>
      <c r="D1842" s="256">
        <v>117.006618</v>
      </c>
      <c r="E1842" s="256">
        <v>561.41550399999937</v>
      </c>
      <c r="F1842" s="1">
        <v>820267</v>
      </c>
      <c r="G1842" s="256">
        <v>0</v>
      </c>
      <c r="H1842" s="256">
        <v>161.784772</v>
      </c>
      <c r="I1842" s="257">
        <v>1</v>
      </c>
      <c r="J1842" s="258">
        <f t="shared" si="56"/>
        <v>0.13389037504520696</v>
      </c>
      <c r="K1842" s="258">
        <f t="shared" si="57"/>
        <v>0.25569179235412398</v>
      </c>
    </row>
    <row r="1843" spans="1:11">
      <c r="A1843" s="1">
        <v>1842</v>
      </c>
      <c r="B1843">
        <v>54552.061400999999</v>
      </c>
      <c r="C1843" s="255">
        <v>72</v>
      </c>
      <c r="D1843" s="256">
        <v>127.441329</v>
      </c>
      <c r="E1843" s="256">
        <v>223.84067599999989</v>
      </c>
      <c r="F1843" s="1">
        <v>841735</v>
      </c>
      <c r="G1843" s="256">
        <v>0</v>
      </c>
      <c r="H1843" s="256">
        <v>142.163218</v>
      </c>
      <c r="I1843" s="257">
        <v>1</v>
      </c>
      <c r="J1843" s="258">
        <f t="shared" si="56"/>
        <v>0.14583078827275914</v>
      </c>
      <c r="K1843" s="258">
        <f t="shared" si="57"/>
        <v>0.27504504193550322</v>
      </c>
    </row>
    <row r="1844" spans="1:11">
      <c r="A1844" s="1">
        <v>1843</v>
      </c>
      <c r="B1844">
        <v>54600.633544999997</v>
      </c>
      <c r="C1844" s="255">
        <v>92</v>
      </c>
      <c r="D1844" s="256">
        <v>133.58734799999999</v>
      </c>
      <c r="E1844" s="256">
        <v>20.274836000000011</v>
      </c>
      <c r="F1844" s="1">
        <v>824964</v>
      </c>
      <c r="G1844" s="256">
        <v>0</v>
      </c>
      <c r="H1844" s="256">
        <v>239.93114</v>
      </c>
      <c r="I1844" s="257">
        <v>1</v>
      </c>
      <c r="J1844" s="258">
        <f t="shared" si="56"/>
        <v>0.15286366216494332</v>
      </c>
      <c r="K1844" s="258">
        <f t="shared" si="57"/>
        <v>0.28622133240323339</v>
      </c>
    </row>
    <row r="1845" spans="1:11">
      <c r="A1845" s="1">
        <v>1844</v>
      </c>
      <c r="B1845">
        <v>56355.029112999997</v>
      </c>
      <c r="C1845" s="255">
        <v>103</v>
      </c>
      <c r="D1845" s="256">
        <v>124.481373</v>
      </c>
      <c r="E1845" s="256">
        <v>0.58031999999999995</v>
      </c>
      <c r="F1845" s="1">
        <v>801945</v>
      </c>
      <c r="G1845" s="256">
        <v>0</v>
      </c>
      <c r="H1845" s="256">
        <v>226.59111300000001</v>
      </c>
      <c r="I1845" s="257">
        <v>1</v>
      </c>
      <c r="J1845" s="258">
        <f t="shared" si="56"/>
        <v>0.14244371815885062</v>
      </c>
      <c r="K1845" s="258">
        <f t="shared" si="57"/>
        <v>0.2696040951161971</v>
      </c>
    </row>
    <row r="1846" spans="1:11">
      <c r="A1846" s="1">
        <v>1845</v>
      </c>
      <c r="B1846">
        <v>55858.035582999997</v>
      </c>
      <c r="C1846" s="255">
        <v>116</v>
      </c>
      <c r="D1846" s="256">
        <v>102.024886</v>
      </c>
      <c r="E1846" s="256">
        <v>1.5660000000000001</v>
      </c>
      <c r="F1846" s="1">
        <v>801320</v>
      </c>
      <c r="G1846" s="256">
        <v>0</v>
      </c>
      <c r="H1846" s="256">
        <v>218.087129</v>
      </c>
      <c r="I1846" s="257">
        <v>1</v>
      </c>
      <c r="J1846" s="258">
        <f t="shared" si="56"/>
        <v>0.116746817265366</v>
      </c>
      <c r="K1846" s="258">
        <f t="shared" si="57"/>
        <v>0.22704079480992106</v>
      </c>
    </row>
    <row r="1847" spans="1:11">
      <c r="A1847" s="1">
        <v>1846</v>
      </c>
      <c r="B1847">
        <v>55615.075255999996</v>
      </c>
      <c r="C1847" s="255">
        <v>116</v>
      </c>
      <c r="D1847" s="256">
        <v>121.92066800000001</v>
      </c>
      <c r="E1847" s="256">
        <v>1.5643199999999999</v>
      </c>
      <c r="F1847" s="1">
        <v>873584</v>
      </c>
      <c r="G1847" s="256">
        <v>0</v>
      </c>
      <c r="H1847" s="256">
        <v>76.689392999999995</v>
      </c>
      <c r="I1847" s="257">
        <v>1</v>
      </c>
      <c r="J1847" s="258">
        <f t="shared" si="56"/>
        <v>0.13951350994763531</v>
      </c>
      <c r="K1847" s="258">
        <f t="shared" si="57"/>
        <v>0.26486599623803425</v>
      </c>
    </row>
    <row r="1848" spans="1:11">
      <c r="A1848" s="1">
        <v>1847</v>
      </c>
      <c r="B1848">
        <v>55998.773315999999</v>
      </c>
      <c r="C1848" s="255">
        <v>115</v>
      </c>
      <c r="D1848" s="256">
        <v>151.070965</v>
      </c>
      <c r="E1848" s="256">
        <v>1.4781599999999999</v>
      </c>
      <c r="F1848" s="1">
        <v>881978</v>
      </c>
      <c r="G1848" s="256">
        <v>0</v>
      </c>
      <c r="H1848" s="256">
        <v>54.322814000000001</v>
      </c>
      <c r="I1848" s="257">
        <v>1</v>
      </c>
      <c r="J1848" s="258">
        <f t="shared" si="56"/>
        <v>0.17287012057977211</v>
      </c>
      <c r="K1848" s="258">
        <f t="shared" si="57"/>
        <v>0.31714716237556462</v>
      </c>
    </row>
    <row r="1849" spans="1:11">
      <c r="A1849" s="1">
        <v>1848</v>
      </c>
      <c r="B1849">
        <v>56654.742126999998</v>
      </c>
      <c r="C1849" s="255">
        <v>112</v>
      </c>
      <c r="D1849" s="256">
        <v>154.49794199999999</v>
      </c>
      <c r="E1849" s="256">
        <v>5.16E-2</v>
      </c>
      <c r="F1849" s="1">
        <v>925733</v>
      </c>
      <c r="G1849" s="256">
        <v>28.547567999999998</v>
      </c>
      <c r="H1849" s="256">
        <v>160.69214700000001</v>
      </c>
      <c r="I1849" s="257">
        <v>1</v>
      </c>
      <c r="J1849" s="258">
        <f t="shared" si="56"/>
        <v>0.17679160163481206</v>
      </c>
      <c r="K1849" s="258">
        <f t="shared" si="57"/>
        <v>0.32306317867154516</v>
      </c>
    </row>
    <row r="1850" spans="1:11">
      <c r="A1850" s="1">
        <v>1849</v>
      </c>
      <c r="B1850">
        <v>55895.168944999998</v>
      </c>
      <c r="C1850" s="255">
        <v>105</v>
      </c>
      <c r="D1850" s="256">
        <v>139.17954399999999</v>
      </c>
      <c r="E1850" s="256">
        <v>1.008E-2</v>
      </c>
      <c r="F1850" s="1">
        <v>852663</v>
      </c>
      <c r="G1850" s="256">
        <v>28.895831999999999</v>
      </c>
      <c r="H1850" s="256">
        <v>42.762993999999999</v>
      </c>
      <c r="I1850" s="257">
        <v>1</v>
      </c>
      <c r="J1850" s="258">
        <f t="shared" si="56"/>
        <v>0.15926279780841868</v>
      </c>
      <c r="K1850" s="258">
        <f t="shared" si="57"/>
        <v>0.29625077324168952</v>
      </c>
    </row>
    <row r="1851" spans="1:11">
      <c r="A1851" s="1">
        <v>1850</v>
      </c>
      <c r="B1851">
        <v>52705.102967000013</v>
      </c>
      <c r="C1851" s="255">
        <v>98</v>
      </c>
      <c r="D1851" s="256">
        <v>136.769284</v>
      </c>
      <c r="E1851" s="256">
        <v>2.16E-3</v>
      </c>
      <c r="F1851" s="1">
        <v>803720</v>
      </c>
      <c r="G1851" s="256">
        <v>0</v>
      </c>
      <c r="H1851" s="256">
        <v>42.104196000000002</v>
      </c>
      <c r="I1851" s="257">
        <v>1</v>
      </c>
      <c r="J1851" s="258">
        <f t="shared" si="56"/>
        <v>0.15650474342762752</v>
      </c>
      <c r="K1851" s="258">
        <f t="shared" si="57"/>
        <v>0.29194419023224705</v>
      </c>
    </row>
    <row r="1852" spans="1:11">
      <c r="A1852" s="1">
        <v>1851</v>
      </c>
      <c r="B1852">
        <v>51470.812682999996</v>
      </c>
      <c r="C1852" s="255">
        <v>96</v>
      </c>
      <c r="D1852" s="256">
        <v>124.548861</v>
      </c>
      <c r="E1852" s="256">
        <v>2.16E-3</v>
      </c>
      <c r="F1852" s="1">
        <v>668619</v>
      </c>
      <c r="G1852" s="256">
        <v>0</v>
      </c>
      <c r="H1852" s="256">
        <v>42.085610000000003</v>
      </c>
      <c r="I1852" s="257">
        <v>1</v>
      </c>
      <c r="J1852" s="258">
        <f t="shared" si="56"/>
        <v>0.14252094450540695</v>
      </c>
      <c r="K1852" s="258">
        <f t="shared" si="57"/>
        <v>0.26972857794746985</v>
      </c>
    </row>
    <row r="1853" spans="1:11">
      <c r="A1853" s="1">
        <v>1852</v>
      </c>
      <c r="B1853">
        <v>50900.391204</v>
      </c>
      <c r="C1853" s="255">
        <v>94</v>
      </c>
      <c r="D1853" s="256">
        <v>103.14602499999999</v>
      </c>
      <c r="E1853" s="256">
        <v>1.4400000000000001E-3</v>
      </c>
      <c r="F1853" s="1">
        <v>529292</v>
      </c>
      <c r="G1853" s="256">
        <v>0</v>
      </c>
      <c r="H1853" s="256">
        <v>42.093372000000002</v>
      </c>
      <c r="I1853" s="257">
        <v>1</v>
      </c>
      <c r="J1853" s="258">
        <f t="shared" si="56"/>
        <v>0.11802973376832661</v>
      </c>
      <c r="K1853" s="258">
        <f t="shared" si="57"/>
        <v>0.22922117922535515</v>
      </c>
    </row>
    <row r="1854" spans="1:11">
      <c r="A1854" s="1">
        <v>1853</v>
      </c>
      <c r="B1854">
        <v>51214.977384999998</v>
      </c>
      <c r="C1854" s="255">
        <v>98</v>
      </c>
      <c r="D1854" s="256">
        <v>78.552163000000007</v>
      </c>
      <c r="E1854" s="256">
        <v>0</v>
      </c>
      <c r="F1854" s="1">
        <v>596511</v>
      </c>
      <c r="G1854" s="256">
        <v>0</v>
      </c>
      <c r="H1854" s="256">
        <v>42.336146999999997</v>
      </c>
      <c r="I1854" s="257">
        <v>1</v>
      </c>
      <c r="J1854" s="258">
        <f t="shared" si="56"/>
        <v>8.9887040104707841E-2</v>
      </c>
      <c r="K1854" s="258">
        <f t="shared" si="57"/>
        <v>0.17997641975845824</v>
      </c>
    </row>
    <row r="1855" spans="1:11">
      <c r="A1855" s="1">
        <v>1854</v>
      </c>
      <c r="B1855">
        <v>52180.962158000002</v>
      </c>
      <c r="C1855" s="255">
        <v>96</v>
      </c>
      <c r="D1855" s="256">
        <v>94.559672000000006</v>
      </c>
      <c r="E1855" s="256">
        <v>0</v>
      </c>
      <c r="F1855" s="1">
        <v>972608</v>
      </c>
      <c r="G1855" s="256">
        <v>0</v>
      </c>
      <c r="H1855" s="256">
        <v>42.253660000000004</v>
      </c>
      <c r="I1855" s="257">
        <v>1</v>
      </c>
      <c r="J1855" s="258">
        <f t="shared" si="56"/>
        <v>0.10820439189372823</v>
      </c>
      <c r="K1855" s="258">
        <f t="shared" si="57"/>
        <v>0.2123685087805367</v>
      </c>
    </row>
    <row r="1856" spans="1:11">
      <c r="A1856" s="1">
        <v>1855</v>
      </c>
      <c r="B1856">
        <v>53363.423217000003</v>
      </c>
      <c r="C1856" s="255">
        <v>103</v>
      </c>
      <c r="D1856" s="256">
        <v>98.539895999999999</v>
      </c>
      <c r="E1856" s="256">
        <v>3.0734630000000021</v>
      </c>
      <c r="F1856" s="1">
        <v>933002</v>
      </c>
      <c r="G1856" s="256">
        <v>0</v>
      </c>
      <c r="H1856" s="256">
        <v>41.807971999999999</v>
      </c>
      <c r="I1856" s="257">
        <v>1</v>
      </c>
      <c r="J1856" s="258">
        <f t="shared" si="56"/>
        <v>0.11275895208214366</v>
      </c>
      <c r="K1856" s="258">
        <f t="shared" si="57"/>
        <v>0.22022483391167574</v>
      </c>
    </row>
    <row r="1857" spans="1:11">
      <c r="A1857" s="1">
        <v>1856</v>
      </c>
      <c r="B1857">
        <v>53291.199400999998</v>
      </c>
      <c r="C1857" s="255">
        <v>103</v>
      </c>
      <c r="D1857" s="256">
        <v>71.865290000000016</v>
      </c>
      <c r="E1857" s="256">
        <v>130.95819399999991</v>
      </c>
      <c r="F1857" s="1">
        <v>893731</v>
      </c>
      <c r="G1857" s="256">
        <v>0</v>
      </c>
      <c r="H1857" s="256">
        <v>42.412146999999997</v>
      </c>
      <c r="I1857" s="257">
        <v>1</v>
      </c>
      <c r="J1857" s="258">
        <f t="shared" si="56"/>
        <v>8.2235268357492078E-2</v>
      </c>
      <c r="K1857" s="258">
        <f t="shared" si="57"/>
        <v>0.16605490053010788</v>
      </c>
    </row>
    <row r="1858" spans="1:11">
      <c r="A1858" s="1">
        <v>1857</v>
      </c>
      <c r="B1858">
        <v>51454.674714000001</v>
      </c>
      <c r="C1858" s="255">
        <v>100</v>
      </c>
      <c r="D1858" s="256">
        <v>52.406153999999987</v>
      </c>
      <c r="E1858" s="256">
        <v>466.18274699999972</v>
      </c>
      <c r="F1858" s="1">
        <v>856454</v>
      </c>
      <c r="G1858" s="256">
        <v>0</v>
      </c>
      <c r="H1858" s="256">
        <v>263.14405299999999</v>
      </c>
      <c r="I1858" s="257">
        <v>1</v>
      </c>
      <c r="J1858" s="258">
        <f t="shared" ref="J1858:J1921" si="58">D1858/$L$1</f>
        <v>5.9968228581197609E-2</v>
      </c>
      <c r="K1858" s="258">
        <f t="shared" ref="K1858:K1921" si="59">J1858/(1-$K$1*(1-J1858))</f>
        <v>0.12416231517246533</v>
      </c>
    </row>
    <row r="1859" spans="1:11">
      <c r="A1859" s="1">
        <v>1858</v>
      </c>
      <c r="B1859">
        <v>50215.257751999998</v>
      </c>
      <c r="C1859" s="255">
        <v>95</v>
      </c>
      <c r="D1859" s="256">
        <v>80.851116000000005</v>
      </c>
      <c r="E1859" s="256">
        <v>823.67395299999987</v>
      </c>
      <c r="F1859" s="1">
        <v>835549</v>
      </c>
      <c r="G1859" s="256">
        <v>0</v>
      </c>
      <c r="H1859" s="256">
        <v>523.35553900000002</v>
      </c>
      <c r="I1859" s="257">
        <v>1</v>
      </c>
      <c r="J1859" s="258">
        <f t="shared" si="58"/>
        <v>9.2517726168818357E-2</v>
      </c>
      <c r="K1859" s="258">
        <f t="shared" si="59"/>
        <v>0.18470861067533834</v>
      </c>
    </row>
    <row r="1860" spans="1:11">
      <c r="A1860" s="1">
        <v>1859</v>
      </c>
      <c r="B1860">
        <v>50353.894133999987</v>
      </c>
      <c r="C1860" s="255">
        <v>84</v>
      </c>
      <c r="D1860" s="256">
        <v>83.767862999999977</v>
      </c>
      <c r="E1860" s="256">
        <v>1066.1029439999991</v>
      </c>
      <c r="F1860" s="1">
        <v>838724</v>
      </c>
      <c r="G1860" s="256">
        <v>0</v>
      </c>
      <c r="H1860" s="256">
        <v>475.35999600000002</v>
      </c>
      <c r="I1860" s="257">
        <v>1</v>
      </c>
      <c r="J1860" s="258">
        <f t="shared" si="58"/>
        <v>9.5855352334049279E-2</v>
      </c>
      <c r="K1860" s="258">
        <f t="shared" si="59"/>
        <v>0.19067327282852009</v>
      </c>
    </row>
    <row r="1861" spans="1:11">
      <c r="A1861" s="1">
        <v>1860</v>
      </c>
      <c r="B1861">
        <v>50126.718718999997</v>
      </c>
      <c r="C1861" s="255">
        <v>79</v>
      </c>
      <c r="D1861" s="256">
        <v>97.366049000000004</v>
      </c>
      <c r="E1861" s="256">
        <v>1223.858089999999</v>
      </c>
      <c r="F1861" s="1">
        <v>849683</v>
      </c>
      <c r="G1861" s="256">
        <v>45.476591999999997</v>
      </c>
      <c r="H1861" s="256">
        <v>429.75666999999999</v>
      </c>
      <c r="I1861" s="257">
        <v>1</v>
      </c>
      <c r="J1861" s="258">
        <f t="shared" si="58"/>
        <v>0.11141572194899264</v>
      </c>
      <c r="K1861" s="258">
        <f t="shared" si="59"/>
        <v>0.2179158519274412</v>
      </c>
    </row>
    <row r="1862" spans="1:11">
      <c r="A1862" s="1">
        <v>1861</v>
      </c>
      <c r="B1862">
        <v>50123.704102999996</v>
      </c>
      <c r="C1862" s="255">
        <v>71</v>
      </c>
      <c r="D1862" s="256">
        <v>78.881388000000001</v>
      </c>
      <c r="E1862" s="256">
        <v>1278.3265530000019</v>
      </c>
      <c r="F1862" s="1">
        <v>859674</v>
      </c>
      <c r="G1862" s="256">
        <v>126.080136</v>
      </c>
      <c r="H1862" s="256">
        <v>72.551265999999998</v>
      </c>
      <c r="I1862" s="257">
        <v>1</v>
      </c>
      <c r="J1862" s="258">
        <f t="shared" si="58"/>
        <v>9.0263771433907167E-2</v>
      </c>
      <c r="K1862" s="258">
        <f t="shared" si="59"/>
        <v>0.18065578163142479</v>
      </c>
    </row>
    <row r="1863" spans="1:11">
      <c r="A1863" s="1">
        <v>1862</v>
      </c>
      <c r="B1863">
        <v>50460.880706999997</v>
      </c>
      <c r="C1863" s="255">
        <v>67</v>
      </c>
      <c r="D1863" s="256">
        <v>76.638010000000008</v>
      </c>
      <c r="E1863" s="256">
        <v>1247.624701000002</v>
      </c>
      <c r="F1863" s="1">
        <v>843550</v>
      </c>
      <c r="G1863" s="256">
        <v>113.844024</v>
      </c>
      <c r="H1863" s="256">
        <v>563.13878699999998</v>
      </c>
      <c r="I1863" s="257">
        <v>1</v>
      </c>
      <c r="J1863" s="258">
        <f t="shared" si="58"/>
        <v>8.7696679700786859E-2</v>
      </c>
      <c r="K1863" s="258">
        <f t="shared" si="59"/>
        <v>0.17601533640502473</v>
      </c>
    </row>
    <row r="1864" spans="1:11">
      <c r="A1864" s="1">
        <v>1863</v>
      </c>
      <c r="B1864">
        <v>50372.638671999986</v>
      </c>
      <c r="C1864" s="255">
        <v>61</v>
      </c>
      <c r="D1864" s="256">
        <v>72.984124000000008</v>
      </c>
      <c r="E1864" s="256">
        <v>1103.772739999999</v>
      </c>
      <c r="F1864" s="1">
        <v>843268</v>
      </c>
      <c r="G1864" s="256">
        <v>25.564896000000001</v>
      </c>
      <c r="H1864" s="256">
        <v>419.01433600000001</v>
      </c>
      <c r="I1864" s="257">
        <v>1</v>
      </c>
      <c r="J1864" s="258">
        <f t="shared" si="58"/>
        <v>8.3515547254821867E-2</v>
      </c>
      <c r="K1864" s="258">
        <f t="shared" si="59"/>
        <v>0.16840068006707673</v>
      </c>
    </row>
    <row r="1865" spans="1:11">
      <c r="A1865" s="1">
        <v>1864</v>
      </c>
      <c r="B1865">
        <v>50390.617615000003</v>
      </c>
      <c r="C1865" s="255">
        <v>61</v>
      </c>
      <c r="D1865" s="256">
        <v>61.280188000000003</v>
      </c>
      <c r="E1865" s="256">
        <v>844.90583600000036</v>
      </c>
      <c r="F1865" s="1">
        <v>827578</v>
      </c>
      <c r="G1865" s="256">
        <v>0</v>
      </c>
      <c r="H1865" s="256">
        <v>48.893932999999997</v>
      </c>
      <c r="I1865" s="257">
        <v>1</v>
      </c>
      <c r="J1865" s="258">
        <f t="shared" si="58"/>
        <v>7.0122763091578208E-2</v>
      </c>
      <c r="K1865" s="258">
        <f t="shared" si="59"/>
        <v>0.14352727159305143</v>
      </c>
    </row>
    <row r="1866" spans="1:11">
      <c r="A1866" s="1">
        <v>1865</v>
      </c>
      <c r="B1866">
        <v>51320.982391999998</v>
      </c>
      <c r="C1866" s="255">
        <v>69</v>
      </c>
      <c r="D1866" s="256">
        <v>61.393692000000001</v>
      </c>
      <c r="E1866" s="256">
        <v>490.35784400000023</v>
      </c>
      <c r="F1866" s="1">
        <v>821811</v>
      </c>
      <c r="G1866" s="256">
        <v>0</v>
      </c>
      <c r="H1866" s="256">
        <v>144.909459</v>
      </c>
      <c r="I1866" s="257">
        <v>1</v>
      </c>
      <c r="J1866" s="258">
        <f t="shared" si="58"/>
        <v>7.0252645429764685E-2</v>
      </c>
      <c r="K1866" s="258">
        <f t="shared" si="59"/>
        <v>0.14377209330705984</v>
      </c>
    </row>
    <row r="1867" spans="1:11">
      <c r="A1867" s="1">
        <v>1866</v>
      </c>
      <c r="B1867">
        <v>51987.962157000002</v>
      </c>
      <c r="C1867" s="255">
        <v>76</v>
      </c>
      <c r="D1867" s="256">
        <v>56.552454999999981</v>
      </c>
      <c r="E1867" s="256">
        <v>173.3124330000002</v>
      </c>
      <c r="F1867" s="1">
        <v>851319</v>
      </c>
      <c r="G1867" s="256">
        <v>0</v>
      </c>
      <c r="H1867" s="256">
        <v>144.209326</v>
      </c>
      <c r="I1867" s="257">
        <v>1</v>
      </c>
      <c r="J1867" s="258">
        <f t="shared" si="58"/>
        <v>6.4712830257833684E-2</v>
      </c>
      <c r="K1867" s="258">
        <f t="shared" si="59"/>
        <v>0.1332658336822185</v>
      </c>
    </row>
    <row r="1868" spans="1:11">
      <c r="A1868" s="1">
        <v>1867</v>
      </c>
      <c r="B1868">
        <v>52560.553773</v>
      </c>
      <c r="C1868" s="255">
        <v>90</v>
      </c>
      <c r="D1868" s="256">
        <v>37.159390999999992</v>
      </c>
      <c r="E1868" s="256">
        <v>16.535112999999999</v>
      </c>
      <c r="F1868" s="1">
        <v>831347</v>
      </c>
      <c r="G1868" s="256">
        <v>0</v>
      </c>
      <c r="H1868" s="256">
        <v>231.37267800000001</v>
      </c>
      <c r="I1868" s="257">
        <v>1</v>
      </c>
      <c r="J1868" s="258">
        <f t="shared" si="58"/>
        <v>4.252139650290112E-2</v>
      </c>
      <c r="K1868" s="258">
        <f t="shared" si="59"/>
        <v>8.9823796038213347E-2</v>
      </c>
    </row>
    <row r="1869" spans="1:11">
      <c r="A1869" s="1">
        <v>1868</v>
      </c>
      <c r="B1869">
        <v>54446.176024</v>
      </c>
      <c r="C1869" s="255">
        <v>109</v>
      </c>
      <c r="D1869" s="256">
        <v>47.909426999999987</v>
      </c>
      <c r="E1869" s="256">
        <v>0.58031999999999995</v>
      </c>
      <c r="F1869" s="1">
        <v>817261</v>
      </c>
      <c r="G1869" s="256">
        <v>0</v>
      </c>
      <c r="H1869" s="256">
        <v>194.31295600000001</v>
      </c>
      <c r="I1869" s="257">
        <v>1</v>
      </c>
      <c r="J1869" s="258">
        <f t="shared" si="58"/>
        <v>5.4822635325045999E-2</v>
      </c>
      <c r="K1869" s="258">
        <f t="shared" si="59"/>
        <v>0.11417756046078081</v>
      </c>
    </row>
    <row r="1870" spans="1:11">
      <c r="A1870" s="1">
        <v>1869</v>
      </c>
      <c r="B1870">
        <v>54212.065552</v>
      </c>
      <c r="C1870" s="255">
        <v>119</v>
      </c>
      <c r="D1870" s="256">
        <v>43.481084000000003</v>
      </c>
      <c r="E1870" s="256">
        <v>1.5664800000000001</v>
      </c>
      <c r="F1870" s="1">
        <v>818248</v>
      </c>
      <c r="G1870" s="256">
        <v>0</v>
      </c>
      <c r="H1870" s="256">
        <v>111.054247</v>
      </c>
      <c r="I1870" s="257">
        <v>1</v>
      </c>
      <c r="J1870" s="258">
        <f t="shared" si="58"/>
        <v>4.9755293705969247E-2</v>
      </c>
      <c r="K1870" s="258">
        <f t="shared" si="59"/>
        <v>0.10422894600938017</v>
      </c>
    </row>
    <row r="1871" spans="1:11">
      <c r="A1871" s="1">
        <v>1870</v>
      </c>
      <c r="B1871">
        <v>54203.024292000002</v>
      </c>
      <c r="C1871" s="255">
        <v>120</v>
      </c>
      <c r="D1871" s="256">
        <v>46.949417000000011</v>
      </c>
      <c r="E1871" s="256">
        <v>1.5607200000000001</v>
      </c>
      <c r="F1871" s="1">
        <v>846344</v>
      </c>
      <c r="G1871" s="256">
        <v>0</v>
      </c>
      <c r="H1871" s="256">
        <v>59.516871000000002</v>
      </c>
      <c r="I1871" s="257">
        <v>1</v>
      </c>
      <c r="J1871" s="258">
        <f t="shared" si="58"/>
        <v>5.3724098326505057E-2</v>
      </c>
      <c r="K1871" s="258">
        <f t="shared" si="59"/>
        <v>0.11203064106576836</v>
      </c>
    </row>
    <row r="1872" spans="1:11">
      <c r="A1872" s="1">
        <v>1871</v>
      </c>
      <c r="B1872">
        <v>54646.825621999997</v>
      </c>
      <c r="C1872" s="255">
        <v>112</v>
      </c>
      <c r="D1872" s="256">
        <v>36.001961999999999</v>
      </c>
      <c r="E1872" s="256">
        <v>1.4714400000000001</v>
      </c>
      <c r="F1872" s="1">
        <v>903097</v>
      </c>
      <c r="G1872" s="256">
        <v>0</v>
      </c>
      <c r="H1872" s="256">
        <v>80.610113999999996</v>
      </c>
      <c r="I1872" s="257">
        <v>1</v>
      </c>
      <c r="J1872" s="258">
        <f t="shared" si="58"/>
        <v>4.1196953445345193E-2</v>
      </c>
      <c r="K1872" s="258">
        <f t="shared" si="59"/>
        <v>8.7160114016995902E-2</v>
      </c>
    </row>
    <row r="1873" spans="1:11">
      <c r="A1873" s="1">
        <v>1872</v>
      </c>
      <c r="B1873">
        <v>54858.888733</v>
      </c>
      <c r="C1873" s="255">
        <v>105</v>
      </c>
      <c r="D1873" s="256">
        <v>31.162592</v>
      </c>
      <c r="E1873" s="256">
        <v>7.152E-2</v>
      </c>
      <c r="F1873" s="1">
        <v>921575</v>
      </c>
      <c r="G1873" s="256">
        <v>0</v>
      </c>
      <c r="H1873" s="256">
        <v>125.980329</v>
      </c>
      <c r="I1873" s="257">
        <v>1</v>
      </c>
      <c r="J1873" s="258">
        <f t="shared" si="58"/>
        <v>3.5659274676760298E-2</v>
      </c>
      <c r="K1873" s="258">
        <f t="shared" si="59"/>
        <v>7.5933385508274581E-2</v>
      </c>
    </row>
    <row r="1874" spans="1:11">
      <c r="A1874" s="1">
        <v>1873</v>
      </c>
      <c r="B1874">
        <v>52941.280823000001</v>
      </c>
      <c r="C1874" s="255">
        <v>90</v>
      </c>
      <c r="D1874" s="256">
        <v>45.724852000000013</v>
      </c>
      <c r="E1874" s="256">
        <v>1.008E-2</v>
      </c>
      <c r="F1874" s="1">
        <v>834373</v>
      </c>
      <c r="G1874" s="256">
        <v>10.254552</v>
      </c>
      <c r="H1874" s="256">
        <v>43.543489999999998</v>
      </c>
      <c r="I1874" s="257">
        <v>1</v>
      </c>
      <c r="J1874" s="258">
        <f t="shared" si="58"/>
        <v>5.2322831715096517E-2</v>
      </c>
      <c r="K1874" s="258">
        <f t="shared" si="59"/>
        <v>0.10928421957475021</v>
      </c>
    </row>
    <row r="1875" spans="1:11">
      <c r="A1875" s="1">
        <v>1874</v>
      </c>
      <c r="B1875">
        <v>51792.878936000001</v>
      </c>
      <c r="C1875" s="255">
        <v>86</v>
      </c>
      <c r="D1875" s="256">
        <v>66.973782999999997</v>
      </c>
      <c r="E1875" s="256">
        <v>4.3200000000000001E-3</v>
      </c>
      <c r="F1875" s="1">
        <v>740650</v>
      </c>
      <c r="G1875" s="256">
        <v>56.283864000000001</v>
      </c>
      <c r="H1875" s="256">
        <v>43.207540999999999</v>
      </c>
      <c r="I1875" s="257">
        <v>1</v>
      </c>
      <c r="J1875" s="258">
        <f t="shared" si="58"/>
        <v>7.663792935256282E-2</v>
      </c>
      <c r="K1875" s="258">
        <f t="shared" si="59"/>
        <v>0.15572040080237343</v>
      </c>
    </row>
    <row r="1876" spans="1:11">
      <c r="A1876" s="1">
        <v>1875</v>
      </c>
      <c r="B1876">
        <v>51297.560820999999</v>
      </c>
      <c r="C1876" s="255">
        <v>82</v>
      </c>
      <c r="D1876" s="256">
        <v>62.979771999999997</v>
      </c>
      <c r="E1876" s="256">
        <v>2.16E-3</v>
      </c>
      <c r="F1876" s="1">
        <v>636777</v>
      </c>
      <c r="G1876" s="256">
        <v>27.117719999999998</v>
      </c>
      <c r="H1876" s="256">
        <v>42.321007000000002</v>
      </c>
      <c r="I1876" s="257">
        <v>1</v>
      </c>
      <c r="J1876" s="258">
        <f t="shared" si="58"/>
        <v>7.2067592735153008E-2</v>
      </c>
      <c r="K1876" s="258">
        <f t="shared" si="59"/>
        <v>0.14718570457263461</v>
      </c>
    </row>
    <row r="1877" spans="1:11">
      <c r="A1877" s="1">
        <v>1876</v>
      </c>
      <c r="B1877">
        <v>51002.697908000002</v>
      </c>
      <c r="C1877" s="255">
        <v>82</v>
      </c>
      <c r="D1877" s="256">
        <v>65.859893999999997</v>
      </c>
      <c r="E1877" s="256">
        <v>0</v>
      </c>
      <c r="F1877" s="1">
        <v>556627</v>
      </c>
      <c r="G1877" s="256">
        <v>0</v>
      </c>
      <c r="H1877" s="256">
        <v>40.656986000000003</v>
      </c>
      <c r="I1877" s="257">
        <v>1</v>
      </c>
      <c r="J1877" s="258">
        <f t="shared" si="58"/>
        <v>7.5363309006141646E-2</v>
      </c>
      <c r="K1877" s="258">
        <f t="shared" si="59"/>
        <v>0.15334894010804825</v>
      </c>
    </row>
    <row r="1878" spans="1:11">
      <c r="A1878" s="1">
        <v>1877</v>
      </c>
      <c r="B1878">
        <v>51591.706909</v>
      </c>
      <c r="C1878" s="255">
        <v>82</v>
      </c>
      <c r="D1878" s="256">
        <v>88.334349000000003</v>
      </c>
      <c r="E1878" s="256">
        <v>2.16E-3</v>
      </c>
      <c r="F1878" s="1">
        <v>605481</v>
      </c>
      <c r="G1878" s="256">
        <v>0</v>
      </c>
      <c r="H1878" s="256">
        <v>40.525303000000001</v>
      </c>
      <c r="I1878" s="257">
        <v>1</v>
      </c>
      <c r="J1878" s="258">
        <f t="shared" si="58"/>
        <v>0.10108077063627463</v>
      </c>
      <c r="K1878" s="258">
        <f t="shared" si="59"/>
        <v>0.19992461520159707</v>
      </c>
    </row>
    <row r="1879" spans="1:11">
      <c r="A1879" s="1">
        <v>1878</v>
      </c>
      <c r="B1879">
        <v>52950.625855999999</v>
      </c>
      <c r="C1879" s="255">
        <v>88</v>
      </c>
      <c r="D1879" s="256">
        <v>96.374639000000002</v>
      </c>
      <c r="E1879" s="256">
        <v>0</v>
      </c>
      <c r="F1879" s="1">
        <v>988023</v>
      </c>
      <c r="G1879" s="256">
        <v>0</v>
      </c>
      <c r="H1879" s="256">
        <v>40.533872000000002</v>
      </c>
      <c r="I1879" s="257">
        <v>1</v>
      </c>
      <c r="J1879" s="258">
        <f t="shared" si="58"/>
        <v>0.11028125401040503</v>
      </c>
      <c r="K1879" s="258">
        <f t="shared" si="59"/>
        <v>0.21596052329208473</v>
      </c>
    </row>
    <row r="1880" spans="1:11">
      <c r="A1880" s="1">
        <v>1879</v>
      </c>
      <c r="B1880">
        <v>55449.112182999997</v>
      </c>
      <c r="C1880" s="255">
        <v>108</v>
      </c>
      <c r="D1880" s="256">
        <v>106.195564</v>
      </c>
      <c r="E1880" s="256">
        <v>2.9665049999999988</v>
      </c>
      <c r="F1880" s="1">
        <v>1080639</v>
      </c>
      <c r="G1880" s="256">
        <v>0</v>
      </c>
      <c r="H1880" s="256">
        <v>40.299779000000001</v>
      </c>
      <c r="I1880" s="257">
        <v>1</v>
      </c>
      <c r="J1880" s="258">
        <f t="shared" si="58"/>
        <v>0.12151931348103129</v>
      </c>
      <c r="K1880" s="258">
        <f t="shared" si="59"/>
        <v>0.2351217838145791</v>
      </c>
    </row>
    <row r="1881" spans="1:11">
      <c r="A1881" s="1">
        <v>1880</v>
      </c>
      <c r="B1881">
        <v>57936.475340999998</v>
      </c>
      <c r="C1881" s="255">
        <v>137</v>
      </c>
      <c r="D1881" s="256">
        <v>123.621956</v>
      </c>
      <c r="E1881" s="256">
        <v>92.75190500000015</v>
      </c>
      <c r="F1881" s="1">
        <v>988874</v>
      </c>
      <c r="G1881" s="256">
        <v>0</v>
      </c>
      <c r="H1881" s="256">
        <v>47.509788999999998</v>
      </c>
      <c r="I1881" s="257">
        <v>1</v>
      </c>
      <c r="J1881" s="258">
        <f t="shared" si="58"/>
        <v>0.14146028947407122</v>
      </c>
      <c r="K1881" s="258">
        <f t="shared" si="59"/>
        <v>0.26801713291297208</v>
      </c>
    </row>
    <row r="1882" spans="1:11">
      <c r="A1882" s="1">
        <v>1881</v>
      </c>
      <c r="B1882">
        <v>59549.521544000003</v>
      </c>
      <c r="C1882" s="255">
        <v>98</v>
      </c>
      <c r="D1882" s="256">
        <v>103.767146</v>
      </c>
      <c r="E1882" s="256">
        <v>256.14800300000007</v>
      </c>
      <c r="F1882" s="1">
        <v>869666</v>
      </c>
      <c r="G1882" s="256">
        <v>0</v>
      </c>
      <c r="H1882" s="256">
        <v>208.15938399999999</v>
      </c>
      <c r="I1882" s="257">
        <v>1</v>
      </c>
      <c r="J1882" s="258">
        <f t="shared" si="58"/>
        <v>0.11874048094707554</v>
      </c>
      <c r="K1882" s="258">
        <f t="shared" si="59"/>
        <v>0.23042656124297964</v>
      </c>
    </row>
    <row r="1883" spans="1:11">
      <c r="A1883" s="1">
        <v>1882</v>
      </c>
      <c r="B1883">
        <v>63658.384703999996</v>
      </c>
      <c r="C1883" s="255">
        <v>84</v>
      </c>
      <c r="D1883" s="256">
        <v>144.626982</v>
      </c>
      <c r="E1883" s="256">
        <v>383.44327499999991</v>
      </c>
      <c r="F1883" s="1">
        <v>861748</v>
      </c>
      <c r="G1883" s="256">
        <v>0</v>
      </c>
      <c r="H1883" s="256">
        <v>503.81344100000001</v>
      </c>
      <c r="I1883" s="257">
        <v>1</v>
      </c>
      <c r="J1883" s="258">
        <f t="shared" si="58"/>
        <v>0.16549628724108917</v>
      </c>
      <c r="K1883" s="258">
        <f t="shared" si="59"/>
        <v>0.30589512847699163</v>
      </c>
    </row>
    <row r="1884" spans="1:11">
      <c r="A1884" s="1">
        <v>1883</v>
      </c>
      <c r="B1884">
        <v>64247.154906000003</v>
      </c>
      <c r="C1884" s="255">
        <v>76</v>
      </c>
      <c r="D1884" s="256">
        <v>114.723167</v>
      </c>
      <c r="E1884" s="256">
        <v>320.60255399999983</v>
      </c>
      <c r="F1884" s="1">
        <v>866236</v>
      </c>
      <c r="G1884" s="256">
        <v>0</v>
      </c>
      <c r="H1884" s="256">
        <v>444.609353</v>
      </c>
      <c r="I1884" s="257">
        <v>1</v>
      </c>
      <c r="J1884" s="258">
        <f t="shared" si="58"/>
        <v>0.13127742788022392</v>
      </c>
      <c r="K1884" s="258">
        <f t="shared" si="59"/>
        <v>0.25139176167852201</v>
      </c>
    </row>
    <row r="1885" spans="1:11">
      <c r="A1885" s="1">
        <v>1884</v>
      </c>
      <c r="B1885">
        <v>64906.841551999998</v>
      </c>
      <c r="C1885" s="255">
        <v>72</v>
      </c>
      <c r="D1885" s="256">
        <v>91.051932000000008</v>
      </c>
      <c r="E1885" s="256">
        <v>291.94704600000028</v>
      </c>
      <c r="F1885" s="1">
        <v>848939</v>
      </c>
      <c r="G1885" s="256">
        <v>0</v>
      </c>
      <c r="H1885" s="256">
        <v>378.30635799999999</v>
      </c>
      <c r="I1885" s="257">
        <v>1</v>
      </c>
      <c r="J1885" s="258">
        <f t="shared" si="58"/>
        <v>0.10419049394343388</v>
      </c>
      <c r="K1885" s="258">
        <f t="shared" si="59"/>
        <v>0.20538047296633297</v>
      </c>
    </row>
    <row r="1886" spans="1:11">
      <c r="A1886" s="1">
        <v>1885</v>
      </c>
      <c r="B1886">
        <v>62997.650818000002</v>
      </c>
      <c r="C1886" s="255">
        <v>76</v>
      </c>
      <c r="D1886" s="256">
        <v>57.369258000000002</v>
      </c>
      <c r="E1886" s="256">
        <v>239.137888</v>
      </c>
      <c r="F1886" s="1">
        <v>816408</v>
      </c>
      <c r="G1886" s="256">
        <v>24.701376</v>
      </c>
      <c r="H1886" s="256">
        <v>54.650402</v>
      </c>
      <c r="I1886" s="257">
        <v>1</v>
      </c>
      <c r="J1886" s="258">
        <f t="shared" si="58"/>
        <v>6.5647495850920501E-2</v>
      </c>
      <c r="K1886" s="258">
        <f t="shared" si="59"/>
        <v>0.13504766301617455</v>
      </c>
    </row>
    <row r="1887" spans="1:11">
      <c r="A1887" s="1">
        <v>1886</v>
      </c>
      <c r="B1887">
        <v>61753.251647999998</v>
      </c>
      <c r="C1887" s="255">
        <v>75</v>
      </c>
      <c r="D1887" s="256">
        <v>53.012579000000002</v>
      </c>
      <c r="E1887" s="256">
        <v>196.82243900000009</v>
      </c>
      <c r="F1887" s="1">
        <v>787517</v>
      </c>
      <c r="G1887" s="256">
        <v>148.472016</v>
      </c>
      <c r="H1887" s="256">
        <v>365.66797300000002</v>
      </c>
      <c r="I1887" s="257">
        <v>1</v>
      </c>
      <c r="J1887" s="258">
        <f t="shared" si="58"/>
        <v>6.0662159164566763E-2</v>
      </c>
      <c r="K1887" s="258">
        <f t="shared" si="59"/>
        <v>0.12549990406453632</v>
      </c>
    </row>
    <row r="1888" spans="1:11">
      <c r="A1888" s="1">
        <v>1887</v>
      </c>
      <c r="B1888">
        <v>65207.114867999997</v>
      </c>
      <c r="C1888" s="255">
        <v>73</v>
      </c>
      <c r="D1888" s="256">
        <v>67.393236000000016</v>
      </c>
      <c r="E1888" s="256">
        <v>170.77114300000011</v>
      </c>
      <c r="F1888" s="1">
        <v>802994</v>
      </c>
      <c r="G1888" s="256">
        <v>145.94076000000001</v>
      </c>
      <c r="H1888" s="256">
        <v>321.37248499999998</v>
      </c>
      <c r="I1888" s="257">
        <v>1</v>
      </c>
      <c r="J1888" s="258">
        <f t="shared" si="58"/>
        <v>7.711790835241597E-2</v>
      </c>
      <c r="K1888" s="258">
        <f t="shared" si="59"/>
        <v>0.15661166273930838</v>
      </c>
    </row>
    <row r="1889" spans="1:11">
      <c r="A1889" s="1">
        <v>1888</v>
      </c>
      <c r="B1889">
        <v>64379.520629999999</v>
      </c>
      <c r="C1889" s="255">
        <v>69</v>
      </c>
      <c r="D1889" s="256">
        <v>94.350734999999986</v>
      </c>
      <c r="E1889" s="256">
        <v>132.46732599999979</v>
      </c>
      <c r="F1889" s="1">
        <v>822564</v>
      </c>
      <c r="G1889" s="256">
        <v>119.37189600000001</v>
      </c>
      <c r="H1889" s="256">
        <v>219.248885</v>
      </c>
      <c r="I1889" s="257">
        <v>1</v>
      </c>
      <c r="J1889" s="258">
        <f t="shared" si="58"/>
        <v>0.10796530581664135</v>
      </c>
      <c r="K1889" s="258">
        <f t="shared" si="59"/>
        <v>0.21195396599923311</v>
      </c>
    </row>
    <row r="1890" spans="1:11">
      <c r="A1890" s="1">
        <v>1889</v>
      </c>
      <c r="B1890">
        <v>64557.312745000003</v>
      </c>
      <c r="C1890" s="255">
        <v>77</v>
      </c>
      <c r="D1890" s="256">
        <v>106.357304</v>
      </c>
      <c r="E1890" s="256">
        <v>77.90299200000004</v>
      </c>
      <c r="F1890" s="1">
        <v>833267</v>
      </c>
      <c r="G1890" s="256">
        <v>27.936048</v>
      </c>
      <c r="H1890" s="256">
        <v>201.133667</v>
      </c>
      <c r="I1890" s="257">
        <v>1</v>
      </c>
      <c r="J1890" s="258">
        <f t="shared" si="58"/>
        <v>0.12170439215119516</v>
      </c>
      <c r="K1890" s="258">
        <f t="shared" si="59"/>
        <v>0.23543351372691229</v>
      </c>
    </row>
    <row r="1891" spans="1:11">
      <c r="A1891" s="1">
        <v>1890</v>
      </c>
      <c r="B1891">
        <v>64737.179624999997</v>
      </c>
      <c r="C1891" s="255">
        <v>86</v>
      </c>
      <c r="D1891" s="256">
        <v>136.67564400000001</v>
      </c>
      <c r="E1891" s="256">
        <v>26.501960999999991</v>
      </c>
      <c r="F1891" s="1">
        <v>790066</v>
      </c>
      <c r="G1891" s="256">
        <v>0</v>
      </c>
      <c r="H1891" s="256">
        <v>145.825478</v>
      </c>
      <c r="I1891" s="257">
        <v>1</v>
      </c>
      <c r="J1891" s="258">
        <f t="shared" si="58"/>
        <v>0.15639759141406165</v>
      </c>
      <c r="K1891" s="258">
        <f t="shared" si="59"/>
        <v>0.29177638509148113</v>
      </c>
    </row>
    <row r="1892" spans="1:11">
      <c r="A1892" s="1">
        <v>1891</v>
      </c>
      <c r="B1892">
        <v>64012.349486999999</v>
      </c>
      <c r="C1892" s="255">
        <v>105</v>
      </c>
      <c r="D1892" s="256">
        <v>183.056275</v>
      </c>
      <c r="E1892" s="256">
        <v>1.873859000000003</v>
      </c>
      <c r="F1892" s="1">
        <v>809670</v>
      </c>
      <c r="G1892" s="256">
        <v>0</v>
      </c>
      <c r="H1892" s="256">
        <v>141.52799300000001</v>
      </c>
      <c r="I1892" s="257">
        <v>1</v>
      </c>
      <c r="J1892" s="258">
        <f t="shared" si="58"/>
        <v>0.20947082936905792</v>
      </c>
      <c r="K1892" s="258">
        <f t="shared" si="59"/>
        <v>0.37060776742603785</v>
      </c>
    </row>
    <row r="1893" spans="1:11">
      <c r="A1893" s="1">
        <v>1892</v>
      </c>
      <c r="B1893">
        <v>64272.352417999988</v>
      </c>
      <c r="C1893" s="255">
        <v>116</v>
      </c>
      <c r="D1893" s="256">
        <v>205.88115500000001</v>
      </c>
      <c r="E1893" s="256">
        <v>0.58248</v>
      </c>
      <c r="F1893" s="1">
        <v>799087</v>
      </c>
      <c r="G1893" s="256">
        <v>0</v>
      </c>
      <c r="H1893" s="256">
        <v>119.282946</v>
      </c>
      <c r="I1893" s="257">
        <v>1</v>
      </c>
      <c r="J1893" s="258">
        <f t="shared" si="58"/>
        <v>0.23558928143440899</v>
      </c>
      <c r="K1893" s="258">
        <f t="shared" si="59"/>
        <v>0.40648690044598912</v>
      </c>
    </row>
    <row r="1894" spans="1:11">
      <c r="A1894" s="1">
        <v>1893</v>
      </c>
      <c r="B1894">
        <v>62692.721038999996</v>
      </c>
      <c r="C1894" s="255">
        <v>120</v>
      </c>
      <c r="D1894" s="256">
        <v>210.79108199999999</v>
      </c>
      <c r="E1894" s="256">
        <v>1.5609599999999999</v>
      </c>
      <c r="F1894" s="1">
        <v>815398</v>
      </c>
      <c r="G1894" s="256">
        <v>0</v>
      </c>
      <c r="H1894" s="256">
        <v>118.681563</v>
      </c>
      <c r="I1894" s="257">
        <v>1</v>
      </c>
      <c r="J1894" s="258">
        <f t="shared" si="58"/>
        <v>0.24120769839843564</v>
      </c>
      <c r="K1894" s="258">
        <f t="shared" si="59"/>
        <v>0.4139737507023899</v>
      </c>
    </row>
    <row r="1895" spans="1:11">
      <c r="A1895" s="1">
        <v>1894</v>
      </c>
      <c r="B1895">
        <v>60953.600281999999</v>
      </c>
      <c r="C1895" s="255">
        <v>120</v>
      </c>
      <c r="D1895" s="256">
        <v>189.73398299999999</v>
      </c>
      <c r="E1895" s="256">
        <v>0.80352000000000001</v>
      </c>
      <c r="F1895" s="1">
        <v>888424</v>
      </c>
      <c r="G1895" s="256">
        <v>0</v>
      </c>
      <c r="H1895" s="256">
        <v>61.553609999999999</v>
      </c>
      <c r="I1895" s="257">
        <v>1</v>
      </c>
      <c r="J1895" s="258">
        <f t="shared" si="58"/>
        <v>0.2171121136301104</v>
      </c>
      <c r="K1895" s="258">
        <f t="shared" si="59"/>
        <v>0.38129200353605652</v>
      </c>
    </row>
    <row r="1896" spans="1:11">
      <c r="A1896" s="1">
        <v>1895</v>
      </c>
      <c r="B1896">
        <v>60453.810639000003</v>
      </c>
      <c r="C1896" s="255">
        <v>113</v>
      </c>
      <c r="D1896" s="256">
        <v>184.78860399999999</v>
      </c>
      <c r="E1896" s="256">
        <v>1.44E-2</v>
      </c>
      <c r="F1896" s="1">
        <v>951332</v>
      </c>
      <c r="G1896" s="256">
        <v>0</v>
      </c>
      <c r="H1896" s="256">
        <v>55.425629999999998</v>
      </c>
      <c r="I1896" s="257">
        <v>1</v>
      </c>
      <c r="J1896" s="258">
        <f t="shared" si="58"/>
        <v>0.21145312903275462</v>
      </c>
      <c r="K1896" s="258">
        <f t="shared" si="59"/>
        <v>0.37339470231179722</v>
      </c>
    </row>
    <row r="1897" spans="1:11">
      <c r="A1897" s="1">
        <v>1896</v>
      </c>
      <c r="B1897">
        <v>59921.430724999998</v>
      </c>
      <c r="C1897" s="255">
        <v>111</v>
      </c>
      <c r="D1897" s="256">
        <v>209.53228200000001</v>
      </c>
      <c r="E1897" s="256">
        <v>4.3200000000000001E-3</v>
      </c>
      <c r="F1897" s="1">
        <v>976744</v>
      </c>
      <c r="G1897" s="256">
        <v>0</v>
      </c>
      <c r="H1897" s="256">
        <v>49.508422000000003</v>
      </c>
      <c r="I1897" s="257">
        <v>1</v>
      </c>
      <c r="J1897" s="258">
        <f t="shared" si="58"/>
        <v>0.2397672567636992</v>
      </c>
      <c r="K1897" s="258">
        <f t="shared" si="59"/>
        <v>0.41206186305852166</v>
      </c>
    </row>
    <row r="1898" spans="1:11">
      <c r="A1898" s="1">
        <v>1897</v>
      </c>
      <c r="B1898">
        <v>58340.913879</v>
      </c>
      <c r="C1898" s="255">
        <v>99</v>
      </c>
      <c r="D1898" s="256">
        <v>247.92367100000001</v>
      </c>
      <c r="E1898" s="256">
        <v>2.16E-3</v>
      </c>
      <c r="F1898" s="1">
        <v>918338</v>
      </c>
      <c r="G1898" s="256">
        <v>0</v>
      </c>
      <c r="H1898" s="256">
        <v>43.505707000000001</v>
      </c>
      <c r="I1898" s="257">
        <v>1</v>
      </c>
      <c r="J1898" s="258">
        <f t="shared" si="58"/>
        <v>0.28369842544098234</v>
      </c>
      <c r="K1898" s="258">
        <f t="shared" si="59"/>
        <v>0.46812284907449525</v>
      </c>
    </row>
    <row r="1899" spans="1:11">
      <c r="A1899" s="1">
        <v>1898</v>
      </c>
      <c r="B1899">
        <v>56065.076292999998</v>
      </c>
      <c r="C1899" s="255">
        <v>86</v>
      </c>
      <c r="D1899" s="256">
        <v>255.95456300000001</v>
      </c>
      <c r="E1899" s="256">
        <v>0</v>
      </c>
      <c r="F1899" s="1">
        <v>780014</v>
      </c>
      <c r="G1899" s="256">
        <v>93.539544000000006</v>
      </c>
      <c r="H1899" s="256">
        <v>43.970663000000002</v>
      </c>
      <c r="I1899" s="257">
        <v>1</v>
      </c>
      <c r="J1899" s="258">
        <f t="shared" si="58"/>
        <v>0.29288815470764273</v>
      </c>
      <c r="K1899" s="258">
        <f t="shared" si="59"/>
        <v>0.47928927128268245</v>
      </c>
    </row>
    <row r="1900" spans="1:11">
      <c r="A1900" s="1">
        <v>1899</v>
      </c>
      <c r="B1900">
        <v>54973.718567999997</v>
      </c>
      <c r="C1900" s="255">
        <v>83</v>
      </c>
      <c r="D1900" s="256">
        <v>262.86143399999997</v>
      </c>
      <c r="E1900" s="256">
        <v>1.4400000000000001E-3</v>
      </c>
      <c r="F1900" s="1">
        <v>654448</v>
      </c>
      <c r="G1900" s="256">
        <v>126.426216</v>
      </c>
      <c r="H1900" s="256">
        <v>44.042579000000003</v>
      </c>
      <c r="I1900" s="257">
        <v>1</v>
      </c>
      <c r="J1900" s="258">
        <f t="shared" si="58"/>
        <v>0.30079166960608084</v>
      </c>
      <c r="K1900" s="258">
        <f t="shared" si="59"/>
        <v>0.48874611481589669</v>
      </c>
    </row>
    <row r="1901" spans="1:11">
      <c r="A1901" s="1">
        <v>1900</v>
      </c>
      <c r="B1901">
        <v>54344.509490999997</v>
      </c>
      <c r="C1901" s="255">
        <v>81</v>
      </c>
      <c r="D1901" s="256">
        <v>326.74886600000002</v>
      </c>
      <c r="E1901" s="256">
        <v>0</v>
      </c>
      <c r="F1901" s="1">
        <v>537804</v>
      </c>
      <c r="G1901" s="256">
        <v>110.29872</v>
      </c>
      <c r="H1901" s="256">
        <v>44.271999000000001</v>
      </c>
      <c r="I1901" s="257">
        <v>1</v>
      </c>
      <c r="J1901" s="258">
        <f t="shared" si="58"/>
        <v>0.37389789536807289</v>
      </c>
      <c r="K1901" s="258">
        <f t="shared" si="59"/>
        <v>0.570275919879771</v>
      </c>
    </row>
    <row r="1902" spans="1:11">
      <c r="A1902" s="1">
        <v>1901</v>
      </c>
      <c r="B1902">
        <v>54866.939514999998</v>
      </c>
      <c r="C1902" s="255">
        <v>78</v>
      </c>
      <c r="D1902" s="256">
        <v>347.11573299999992</v>
      </c>
      <c r="E1902" s="256">
        <v>2.16E-3</v>
      </c>
      <c r="F1902" s="1">
        <v>584692</v>
      </c>
      <c r="G1902" s="256">
        <v>19.945128</v>
      </c>
      <c r="H1902" s="256">
        <v>44.335498999999999</v>
      </c>
      <c r="I1902" s="257">
        <v>1</v>
      </c>
      <c r="J1902" s="258">
        <f t="shared" si="58"/>
        <v>0.39720364941632541</v>
      </c>
      <c r="K1902" s="258">
        <f t="shared" si="59"/>
        <v>0.59420527292581826</v>
      </c>
    </row>
    <row r="1903" spans="1:11">
      <c r="A1903" s="1">
        <v>1902</v>
      </c>
      <c r="B1903">
        <v>55617.921722999999</v>
      </c>
      <c r="C1903" s="255">
        <v>81</v>
      </c>
      <c r="D1903" s="256">
        <v>371.75857500000001</v>
      </c>
      <c r="E1903" s="256">
        <v>0</v>
      </c>
      <c r="F1903" s="1">
        <v>955907</v>
      </c>
      <c r="G1903" s="256">
        <v>0</v>
      </c>
      <c r="H1903" s="256">
        <v>44.334583000000002</v>
      </c>
      <c r="I1903" s="257">
        <v>1</v>
      </c>
      <c r="J1903" s="258">
        <f t="shared" si="58"/>
        <v>0.42540239076922726</v>
      </c>
      <c r="K1903" s="258">
        <f t="shared" si="59"/>
        <v>0.62195940310314257</v>
      </c>
    </row>
    <row r="1904" spans="1:11">
      <c r="A1904" s="1">
        <v>1903</v>
      </c>
      <c r="B1904">
        <v>57029.859619000003</v>
      </c>
      <c r="C1904" s="255">
        <v>100</v>
      </c>
      <c r="D1904" s="256">
        <v>433.26624700000002</v>
      </c>
      <c r="E1904" s="256">
        <v>2.2552700000000039</v>
      </c>
      <c r="F1904" s="1">
        <v>1132037</v>
      </c>
      <c r="G1904" s="256">
        <v>0</v>
      </c>
      <c r="H1904" s="256">
        <v>45.321010000000001</v>
      </c>
      <c r="I1904" s="257">
        <v>1</v>
      </c>
      <c r="J1904" s="258">
        <f t="shared" si="58"/>
        <v>0.4957854632227664</v>
      </c>
      <c r="K1904" s="258">
        <f t="shared" si="59"/>
        <v>0.68603543460145333</v>
      </c>
    </row>
    <row r="1905" spans="1:11">
      <c r="A1905" s="1">
        <v>1904</v>
      </c>
      <c r="B1905">
        <v>58763.074584000002</v>
      </c>
      <c r="C1905" s="255">
        <v>130</v>
      </c>
      <c r="D1905" s="256">
        <v>397.17875800000002</v>
      </c>
      <c r="E1905" s="256">
        <v>109.91704799999989</v>
      </c>
      <c r="F1905" s="1">
        <v>1121672</v>
      </c>
      <c r="G1905" s="256">
        <v>0</v>
      </c>
      <c r="H1905" s="256">
        <v>47.163795</v>
      </c>
      <c r="I1905" s="257">
        <v>1</v>
      </c>
      <c r="J1905" s="258">
        <f t="shared" si="58"/>
        <v>0.45449064144909729</v>
      </c>
      <c r="K1905" s="258">
        <f t="shared" si="59"/>
        <v>0.64930030862472443</v>
      </c>
    </row>
    <row r="1906" spans="1:11">
      <c r="A1906" s="1">
        <v>1905</v>
      </c>
      <c r="B1906">
        <v>61908.360230000013</v>
      </c>
      <c r="C1906" s="255">
        <v>100</v>
      </c>
      <c r="D1906" s="256">
        <v>387.01016299999998</v>
      </c>
      <c r="E1906" s="256">
        <v>418.46325900000028</v>
      </c>
      <c r="F1906" s="1">
        <v>1028191</v>
      </c>
      <c r="G1906" s="256">
        <v>0</v>
      </c>
      <c r="H1906" s="256">
        <v>190.43887000000001</v>
      </c>
      <c r="I1906" s="257">
        <v>1</v>
      </c>
      <c r="J1906" s="258">
        <f t="shared" si="58"/>
        <v>0.44285474408273789</v>
      </c>
      <c r="K1906" s="258">
        <f t="shared" si="59"/>
        <v>0.6385147488038283</v>
      </c>
    </row>
    <row r="1907" spans="1:11">
      <c r="A1907" s="1">
        <v>1906</v>
      </c>
      <c r="B1907">
        <v>63155.150481999997</v>
      </c>
      <c r="C1907" s="255">
        <v>79</v>
      </c>
      <c r="D1907" s="256">
        <v>457.54170299999998</v>
      </c>
      <c r="E1907" s="256">
        <v>765.48453099999961</v>
      </c>
      <c r="F1907" s="1">
        <v>967408</v>
      </c>
      <c r="G1907" s="256">
        <v>0</v>
      </c>
      <c r="H1907" s="256">
        <v>439.45911999999998</v>
      </c>
      <c r="I1907" s="257">
        <v>1</v>
      </c>
      <c r="J1907" s="258">
        <f t="shared" si="58"/>
        <v>0.52356380571133754</v>
      </c>
      <c r="K1907" s="258">
        <f t="shared" si="59"/>
        <v>0.70947441545614109</v>
      </c>
    </row>
    <row r="1908" spans="1:11">
      <c r="A1908" s="1">
        <v>1907</v>
      </c>
      <c r="B1908">
        <v>61119.920075000002</v>
      </c>
      <c r="C1908" s="255">
        <v>70</v>
      </c>
      <c r="D1908" s="256">
        <v>493.87747300000001</v>
      </c>
      <c r="E1908" s="256">
        <v>1034.331565000002</v>
      </c>
      <c r="F1908" s="1">
        <v>910448</v>
      </c>
      <c r="G1908" s="256">
        <v>0</v>
      </c>
      <c r="H1908" s="256">
        <v>447.78036100000003</v>
      </c>
      <c r="I1908" s="257">
        <v>1</v>
      </c>
      <c r="J1908" s="258">
        <f t="shared" si="58"/>
        <v>0.56514273480111243</v>
      </c>
      <c r="K1908" s="258">
        <f t="shared" si="59"/>
        <v>0.74279910876823052</v>
      </c>
    </row>
    <row r="1909" spans="1:11">
      <c r="A1909" s="1">
        <v>1908</v>
      </c>
      <c r="B1909">
        <v>61792.159545000002</v>
      </c>
      <c r="C1909" s="255">
        <v>67</v>
      </c>
      <c r="D1909" s="256">
        <v>491.15200899999979</v>
      </c>
      <c r="E1909" s="256">
        <v>1191.1955960000021</v>
      </c>
      <c r="F1909" s="1">
        <v>848927</v>
      </c>
      <c r="G1909" s="256">
        <v>0</v>
      </c>
      <c r="H1909" s="256">
        <v>363.52843300000001</v>
      </c>
      <c r="I1909" s="257">
        <v>1</v>
      </c>
      <c r="J1909" s="258">
        <f t="shared" si="58"/>
        <v>0.56202399328572028</v>
      </c>
      <c r="K1909" s="258">
        <f t="shared" si="59"/>
        <v>0.74036915182056562</v>
      </c>
    </row>
    <row r="1910" spans="1:11">
      <c r="A1910" s="1">
        <v>1909</v>
      </c>
      <c r="B1910">
        <v>59689.810425000003</v>
      </c>
      <c r="C1910" s="255">
        <v>64</v>
      </c>
      <c r="D1910" s="256">
        <v>497.49301500000013</v>
      </c>
      <c r="E1910" s="256">
        <v>1255.1407090000009</v>
      </c>
      <c r="F1910" s="1">
        <v>849720</v>
      </c>
      <c r="G1910" s="256">
        <v>0</v>
      </c>
      <c r="H1910" s="256">
        <v>46.616061999999999</v>
      </c>
      <c r="I1910" s="257">
        <v>1</v>
      </c>
      <c r="J1910" s="258">
        <f t="shared" si="58"/>
        <v>0.56927999030551235</v>
      </c>
      <c r="K1910" s="258">
        <f t="shared" si="59"/>
        <v>0.7460057793999133</v>
      </c>
    </row>
    <row r="1911" spans="1:11">
      <c r="A1911" s="1">
        <v>1910</v>
      </c>
      <c r="B1911">
        <v>59076.986602999998</v>
      </c>
      <c r="C1911" s="255">
        <v>64</v>
      </c>
      <c r="D1911" s="256">
        <v>499.836117</v>
      </c>
      <c r="E1911" s="256">
        <v>1224.879105999999</v>
      </c>
      <c r="F1911" s="1">
        <v>865882</v>
      </c>
      <c r="G1911" s="256">
        <v>113.360856</v>
      </c>
      <c r="H1911" s="256">
        <v>140.900553</v>
      </c>
      <c r="I1911" s="257">
        <v>1</v>
      </c>
      <c r="J1911" s="258">
        <f t="shared" si="58"/>
        <v>0.57196119595790684</v>
      </c>
      <c r="K1911" s="258">
        <f t="shared" si="59"/>
        <v>0.74807371372487408</v>
      </c>
    </row>
    <row r="1912" spans="1:11">
      <c r="A1912" s="1">
        <v>1911</v>
      </c>
      <c r="B1912">
        <v>61932.195556999999</v>
      </c>
      <c r="C1912" s="255">
        <v>63</v>
      </c>
      <c r="D1912" s="256">
        <v>478.21497999999991</v>
      </c>
      <c r="E1912" s="256">
        <v>1116.070236</v>
      </c>
      <c r="F1912" s="1">
        <v>846526</v>
      </c>
      <c r="G1912" s="256">
        <v>182.98459199999999</v>
      </c>
      <c r="H1912" s="256">
        <v>142.058402</v>
      </c>
      <c r="I1912" s="257">
        <v>1</v>
      </c>
      <c r="J1912" s="258">
        <f t="shared" si="58"/>
        <v>0.54722018394238292</v>
      </c>
      <c r="K1912" s="258">
        <f t="shared" si="59"/>
        <v>0.72868341150685345</v>
      </c>
    </row>
    <row r="1913" spans="1:11">
      <c r="A1913" s="1">
        <v>1912</v>
      </c>
      <c r="B1913">
        <v>61313.045166999997</v>
      </c>
      <c r="C1913" s="255">
        <v>60</v>
      </c>
      <c r="D1913" s="256">
        <v>469.68061900000009</v>
      </c>
      <c r="E1913" s="256">
        <v>913.92111700000032</v>
      </c>
      <c r="F1913" s="1">
        <v>851475</v>
      </c>
      <c r="G1913" s="256">
        <v>177.16087200000001</v>
      </c>
      <c r="H1913" s="256">
        <v>144.803189</v>
      </c>
      <c r="I1913" s="257">
        <v>1</v>
      </c>
      <c r="J1913" s="258">
        <f t="shared" si="58"/>
        <v>0.53745433638099827</v>
      </c>
      <c r="K1913" s="258">
        <f t="shared" si="59"/>
        <v>0.72083478979361015</v>
      </c>
    </row>
    <row r="1914" spans="1:11">
      <c r="A1914" s="1">
        <v>1913</v>
      </c>
      <c r="B1914">
        <v>61348.076813</v>
      </c>
      <c r="C1914" s="255">
        <v>68</v>
      </c>
      <c r="D1914" s="256">
        <v>472.21840100000009</v>
      </c>
      <c r="E1914" s="256">
        <v>625.96317199999999</v>
      </c>
      <c r="F1914" s="1">
        <v>859657</v>
      </c>
      <c r="G1914" s="256">
        <v>139.263936</v>
      </c>
      <c r="H1914" s="256">
        <v>234.851157</v>
      </c>
      <c r="I1914" s="257">
        <v>1</v>
      </c>
      <c r="J1914" s="258">
        <f t="shared" si="58"/>
        <v>0.54035831386168209</v>
      </c>
      <c r="K1914" s="258">
        <f t="shared" si="59"/>
        <v>0.72318044818365079</v>
      </c>
    </row>
    <row r="1915" spans="1:11">
      <c r="A1915" s="1">
        <v>1914</v>
      </c>
      <c r="B1915">
        <v>62077.526795000012</v>
      </c>
      <c r="C1915" s="255">
        <v>76</v>
      </c>
      <c r="D1915" s="256">
        <v>460.54236199999991</v>
      </c>
      <c r="E1915" s="256">
        <v>259.00003600000002</v>
      </c>
      <c r="F1915" s="1">
        <v>827915</v>
      </c>
      <c r="G1915" s="256">
        <v>57.981504000000001</v>
      </c>
      <c r="H1915" s="256">
        <v>287.17785400000002</v>
      </c>
      <c r="I1915" s="257">
        <v>1</v>
      </c>
      <c r="J1915" s="258">
        <f t="shared" si="58"/>
        <v>0.52699745216450455</v>
      </c>
      <c r="K1915" s="258">
        <f t="shared" si="59"/>
        <v>0.71230445404273701</v>
      </c>
    </row>
    <row r="1916" spans="1:11">
      <c r="A1916" s="1">
        <v>1915</v>
      </c>
      <c r="B1916">
        <v>62386.953246999998</v>
      </c>
      <c r="C1916" s="255">
        <v>95</v>
      </c>
      <c r="D1916" s="256">
        <v>431.68577099999999</v>
      </c>
      <c r="E1916" s="256">
        <v>25.28642600000002</v>
      </c>
      <c r="F1916" s="1">
        <v>815663</v>
      </c>
      <c r="G1916" s="256">
        <v>0</v>
      </c>
      <c r="H1916" s="256">
        <v>509.11788100000001</v>
      </c>
      <c r="I1916" s="257">
        <v>1</v>
      </c>
      <c r="J1916" s="258">
        <f t="shared" si="58"/>
        <v>0.49397692856030867</v>
      </c>
      <c r="K1916" s="258">
        <f t="shared" si="59"/>
        <v>0.68447500909442927</v>
      </c>
    </row>
    <row r="1917" spans="1:11">
      <c r="A1917" s="1">
        <v>1916</v>
      </c>
      <c r="B1917">
        <v>63987.943115000002</v>
      </c>
      <c r="C1917" s="255">
        <v>115</v>
      </c>
      <c r="D1917" s="256">
        <v>434.09242</v>
      </c>
      <c r="E1917" s="256">
        <v>0.58248</v>
      </c>
      <c r="F1917" s="1">
        <v>861897</v>
      </c>
      <c r="G1917" s="256">
        <v>0</v>
      </c>
      <c r="H1917" s="256">
        <v>411.44578899999999</v>
      </c>
      <c r="I1917" s="257">
        <v>1</v>
      </c>
      <c r="J1917" s="258">
        <f t="shared" si="58"/>
        <v>0.49673085088299446</v>
      </c>
      <c r="K1917" s="258">
        <f t="shared" si="59"/>
        <v>0.68684941810453259</v>
      </c>
    </row>
    <row r="1918" spans="1:11">
      <c r="A1918" s="1">
        <v>1917</v>
      </c>
      <c r="B1918">
        <v>63012.557312999998</v>
      </c>
      <c r="C1918" s="255">
        <v>122</v>
      </c>
      <c r="D1918" s="256">
        <v>414.50675899999999</v>
      </c>
      <c r="E1918" s="256">
        <v>1.56816</v>
      </c>
      <c r="F1918" s="1">
        <v>918366</v>
      </c>
      <c r="G1918" s="256">
        <v>0</v>
      </c>
      <c r="H1918" s="256">
        <v>247.54486800000001</v>
      </c>
      <c r="I1918" s="257">
        <v>1</v>
      </c>
      <c r="J1918" s="258">
        <f t="shared" si="58"/>
        <v>0.47431902887136873</v>
      </c>
      <c r="K1918" s="258">
        <f t="shared" si="59"/>
        <v>0.66723223917244479</v>
      </c>
    </row>
    <row r="1919" spans="1:11">
      <c r="A1919" s="1">
        <v>1918</v>
      </c>
      <c r="B1919">
        <v>60931.326445999999</v>
      </c>
      <c r="C1919" s="255">
        <v>128</v>
      </c>
      <c r="D1919" s="256">
        <v>395.85627099999999</v>
      </c>
      <c r="E1919" s="256">
        <v>1.3972800000000001</v>
      </c>
      <c r="F1919" s="1">
        <v>620130</v>
      </c>
      <c r="G1919" s="256">
        <v>0</v>
      </c>
      <c r="H1919" s="256">
        <v>98.905313000000007</v>
      </c>
      <c r="I1919" s="257">
        <v>1</v>
      </c>
      <c r="J1919" s="258">
        <f t="shared" si="58"/>
        <v>0.45297732294242604</v>
      </c>
      <c r="K1919" s="258">
        <f t="shared" si="59"/>
        <v>0.64790875192399999</v>
      </c>
    </row>
    <row r="1920" spans="1:11">
      <c r="A1920" s="1">
        <v>1919</v>
      </c>
      <c r="B1920">
        <v>59876.067872</v>
      </c>
      <c r="C1920" s="255">
        <v>122</v>
      </c>
      <c r="D1920" s="256">
        <v>330.20817799999998</v>
      </c>
      <c r="E1920" s="256">
        <v>1.0118400000000001</v>
      </c>
      <c r="F1920" s="1">
        <v>791896</v>
      </c>
      <c r="G1920" s="256">
        <v>0</v>
      </c>
      <c r="H1920" s="256">
        <v>54.724192000000002</v>
      </c>
      <c r="I1920" s="257">
        <v>1</v>
      </c>
      <c r="J1920" s="258">
        <f t="shared" si="58"/>
        <v>0.37785637728127869</v>
      </c>
      <c r="K1920" s="258">
        <f t="shared" si="59"/>
        <v>0.57440606634712421</v>
      </c>
    </row>
    <row r="1921" spans="1:11">
      <c r="A1921" s="1">
        <v>1920</v>
      </c>
      <c r="B1921">
        <v>60445.138032000003</v>
      </c>
      <c r="C1921" s="255">
        <v>115</v>
      </c>
      <c r="D1921" s="256">
        <v>305.12713400000013</v>
      </c>
      <c r="E1921" s="256">
        <v>5.16E-2</v>
      </c>
      <c r="F1921" s="1">
        <v>1114590</v>
      </c>
      <c r="G1921" s="256">
        <v>0</v>
      </c>
      <c r="H1921" s="256">
        <v>47.617260000000002</v>
      </c>
      <c r="I1921" s="257">
        <v>1</v>
      </c>
      <c r="J1921" s="258">
        <f t="shared" si="58"/>
        <v>0.34915620249556428</v>
      </c>
      <c r="K1921" s="258">
        <f t="shared" si="59"/>
        <v>0.54382659335850769</v>
      </c>
    </row>
    <row r="1922" spans="1:11">
      <c r="A1922" s="1">
        <v>1921</v>
      </c>
      <c r="B1922">
        <v>59687.860167999999</v>
      </c>
      <c r="C1922" s="255">
        <v>100</v>
      </c>
      <c r="D1922" s="256">
        <v>305.37077900000003</v>
      </c>
      <c r="E1922" s="256">
        <v>1.4400000000000001E-3</v>
      </c>
      <c r="F1922" s="1">
        <v>1050287</v>
      </c>
      <c r="G1922" s="256">
        <v>0</v>
      </c>
      <c r="H1922" s="256">
        <v>47.221035000000001</v>
      </c>
      <c r="I1922" s="257">
        <v>1</v>
      </c>
      <c r="J1922" s="258">
        <f t="shared" ref="J1922:J1985" si="60">D1922/$L$1</f>
        <v>0.34943500484867457</v>
      </c>
      <c r="K1922" s="258">
        <f t="shared" ref="K1922:K1985" si="61">J1922/(1-$K$1*(1-J1922))</f>
        <v>0.5441308825982405</v>
      </c>
    </row>
    <row r="1923" spans="1:11">
      <c r="A1923" s="1">
        <v>1922</v>
      </c>
      <c r="B1923">
        <v>55810.065643000002</v>
      </c>
      <c r="C1923" s="255">
        <v>96</v>
      </c>
      <c r="D1923" s="256">
        <v>260.19311499999998</v>
      </c>
      <c r="E1923" s="256">
        <v>1.4400000000000001E-3</v>
      </c>
      <c r="F1923" s="1">
        <v>787951</v>
      </c>
      <c r="G1923" s="256">
        <v>32.545968000000002</v>
      </c>
      <c r="H1923" s="256">
        <v>47.434758000000002</v>
      </c>
      <c r="I1923" s="257">
        <v>1</v>
      </c>
      <c r="J1923" s="258">
        <f t="shared" si="60"/>
        <v>0.29773831896868141</v>
      </c>
      <c r="K1923" s="258">
        <f t="shared" si="61"/>
        <v>0.48510854863430669</v>
      </c>
    </row>
    <row r="1924" spans="1:11">
      <c r="A1924" s="1">
        <v>1923</v>
      </c>
      <c r="B1924">
        <v>55850.081758</v>
      </c>
      <c r="C1924" s="255">
        <v>92</v>
      </c>
      <c r="D1924" s="256">
        <v>214.65049200000001</v>
      </c>
      <c r="E1924" s="256">
        <v>0</v>
      </c>
      <c r="F1924" s="1">
        <v>624671</v>
      </c>
      <c r="G1924" s="256">
        <v>152.772144</v>
      </c>
      <c r="H1924" s="256">
        <v>47.647258999999998</v>
      </c>
      <c r="I1924" s="257">
        <v>1</v>
      </c>
      <c r="J1924" s="258">
        <f t="shared" si="60"/>
        <v>0.24562401143427801</v>
      </c>
      <c r="K1924" s="258">
        <f t="shared" si="61"/>
        <v>0.41980321903279227</v>
      </c>
    </row>
    <row r="1925" spans="1:11">
      <c r="A1925" s="1">
        <v>1924</v>
      </c>
      <c r="B1925">
        <v>55804.763031000002</v>
      </c>
      <c r="C1925" s="255">
        <v>93</v>
      </c>
      <c r="D1925" s="256">
        <v>211.275385</v>
      </c>
      <c r="E1925" s="256">
        <v>1.4400000000000001E-3</v>
      </c>
      <c r="F1925" s="1">
        <v>502977</v>
      </c>
      <c r="G1925" s="256">
        <v>161.27647200000001</v>
      </c>
      <c r="H1925" s="256">
        <v>47.917886000000003</v>
      </c>
      <c r="I1925" s="257">
        <v>1</v>
      </c>
      <c r="J1925" s="258">
        <f t="shared" si="60"/>
        <v>0.24176188508816221</v>
      </c>
      <c r="K1925" s="258">
        <f t="shared" si="61"/>
        <v>0.41470793443139647</v>
      </c>
    </row>
    <row r="1926" spans="1:11">
      <c r="A1926" s="1">
        <v>1925</v>
      </c>
      <c r="B1926">
        <v>56250.794403</v>
      </c>
      <c r="C1926" s="255">
        <v>94</v>
      </c>
      <c r="D1926" s="256">
        <v>201.982269</v>
      </c>
      <c r="E1926" s="256">
        <v>0</v>
      </c>
      <c r="F1926" s="1">
        <v>596595</v>
      </c>
      <c r="G1926" s="256">
        <v>136.88287199999999</v>
      </c>
      <c r="H1926" s="256">
        <v>47.883518000000002</v>
      </c>
      <c r="I1926" s="257">
        <v>1</v>
      </c>
      <c r="J1926" s="258">
        <f t="shared" si="60"/>
        <v>0.23112779611228382</v>
      </c>
      <c r="K1926" s="258">
        <f t="shared" si="61"/>
        <v>0.40048461468685775</v>
      </c>
    </row>
    <row r="1927" spans="1:11">
      <c r="A1927" s="1">
        <v>1926</v>
      </c>
      <c r="B1927">
        <v>57027.677611999999</v>
      </c>
      <c r="C1927" s="255">
        <v>98</v>
      </c>
      <c r="D1927" s="256">
        <v>149.775046</v>
      </c>
      <c r="E1927" s="256">
        <v>0</v>
      </c>
      <c r="F1927" s="1">
        <v>966371</v>
      </c>
      <c r="G1927" s="256">
        <v>68.060327999999998</v>
      </c>
      <c r="H1927" s="256">
        <v>47.599280999999998</v>
      </c>
      <c r="I1927" s="257">
        <v>1</v>
      </c>
      <c r="J1927" s="258">
        <f t="shared" si="60"/>
        <v>0.17138720376785119</v>
      </c>
      <c r="K1927" s="258">
        <f t="shared" si="61"/>
        <v>0.31489778969210547</v>
      </c>
    </row>
    <row r="1928" spans="1:11">
      <c r="A1928" s="1">
        <v>1927</v>
      </c>
      <c r="B1928">
        <v>58609.096190999997</v>
      </c>
      <c r="C1928" s="255">
        <v>110</v>
      </c>
      <c r="D1928" s="256">
        <v>155.24427800000001</v>
      </c>
      <c r="E1928" s="256">
        <v>4.788716</v>
      </c>
      <c r="F1928" s="1">
        <v>921429</v>
      </c>
      <c r="G1928" s="256">
        <v>0</v>
      </c>
      <c r="H1928" s="256">
        <v>47.130634000000001</v>
      </c>
      <c r="I1928" s="257">
        <v>1</v>
      </c>
      <c r="J1928" s="258">
        <f t="shared" si="60"/>
        <v>0.17764563201922795</v>
      </c>
      <c r="K1928" s="258">
        <f t="shared" si="61"/>
        <v>0.32434540557359587</v>
      </c>
    </row>
    <row r="1929" spans="1:11">
      <c r="A1929" s="1">
        <v>1928</v>
      </c>
      <c r="B1929">
        <v>60652.933592000001</v>
      </c>
      <c r="C1929" s="255">
        <v>136</v>
      </c>
      <c r="D1929" s="256">
        <v>151.049612</v>
      </c>
      <c r="E1929" s="256">
        <v>109.3913070000001</v>
      </c>
      <c r="F1929" s="1">
        <v>909013</v>
      </c>
      <c r="G1929" s="256">
        <v>0</v>
      </c>
      <c r="H1929" s="256">
        <v>53.154381000000001</v>
      </c>
      <c r="I1929" s="257">
        <v>1</v>
      </c>
      <c r="J1929" s="258">
        <f t="shared" si="60"/>
        <v>0.17284568639624293</v>
      </c>
      <c r="K1929" s="258">
        <f t="shared" si="61"/>
        <v>0.31711015375966428</v>
      </c>
    </row>
    <row r="1930" spans="1:11">
      <c r="A1930" s="1">
        <v>1929</v>
      </c>
      <c r="B1930">
        <v>62572.888854999997</v>
      </c>
      <c r="C1930" s="255">
        <v>101</v>
      </c>
      <c r="D1930" s="256">
        <v>120.052668</v>
      </c>
      <c r="E1930" s="256">
        <v>318.05743899999959</v>
      </c>
      <c r="F1930" s="1">
        <v>889903</v>
      </c>
      <c r="G1930" s="256">
        <v>0</v>
      </c>
      <c r="H1930" s="256">
        <v>407.39260100000001</v>
      </c>
      <c r="I1930" s="257">
        <v>1</v>
      </c>
      <c r="J1930" s="258">
        <f t="shared" si="60"/>
        <v>0.13737596230409563</v>
      </c>
      <c r="K1930" s="258">
        <f t="shared" si="61"/>
        <v>0.26139128582002008</v>
      </c>
    </row>
    <row r="1931" spans="1:11">
      <c r="A1931" s="1">
        <v>1930</v>
      </c>
      <c r="B1931">
        <v>65752.784362000006</v>
      </c>
      <c r="C1931" s="255">
        <v>81</v>
      </c>
      <c r="D1931" s="256">
        <v>127.99504</v>
      </c>
      <c r="E1931" s="256">
        <v>517.85574800000018</v>
      </c>
      <c r="F1931" s="1">
        <v>851166</v>
      </c>
      <c r="G1931" s="256">
        <v>0</v>
      </c>
      <c r="H1931" s="256">
        <v>431.70966299999998</v>
      </c>
      <c r="I1931" s="257">
        <v>1</v>
      </c>
      <c r="J1931" s="258">
        <f t="shared" si="60"/>
        <v>0.14646439836015315</v>
      </c>
      <c r="K1931" s="258">
        <f t="shared" si="61"/>
        <v>0.27605862288455146</v>
      </c>
    </row>
    <row r="1932" spans="1:11">
      <c r="A1932" s="1">
        <v>1931</v>
      </c>
      <c r="B1932">
        <v>65913.510496999996</v>
      </c>
      <c r="C1932" s="255">
        <v>75</v>
      </c>
      <c r="D1932" s="256">
        <v>112.183441</v>
      </c>
      <c r="E1932" s="256">
        <v>745.27154199999927</v>
      </c>
      <c r="F1932" s="1">
        <v>840965</v>
      </c>
      <c r="G1932" s="256">
        <v>0</v>
      </c>
      <c r="H1932" s="256">
        <v>361.66873800000002</v>
      </c>
      <c r="I1932" s="257">
        <v>1</v>
      </c>
      <c r="J1932" s="258">
        <f t="shared" si="60"/>
        <v>0.12837122588529007</v>
      </c>
      <c r="K1932" s="258">
        <f t="shared" si="61"/>
        <v>0.24658124586391167</v>
      </c>
    </row>
    <row r="1933" spans="1:11">
      <c r="A1933" s="1">
        <v>1932</v>
      </c>
      <c r="B1933">
        <v>64472.796814000001</v>
      </c>
      <c r="C1933" s="255">
        <v>66</v>
      </c>
      <c r="D1933" s="256">
        <v>91.982367000000011</v>
      </c>
      <c r="E1933" s="256">
        <v>986.74507899999844</v>
      </c>
      <c r="F1933" s="1">
        <v>863457</v>
      </c>
      <c r="G1933" s="256">
        <v>0</v>
      </c>
      <c r="H1933" s="256">
        <v>336.56450699999999</v>
      </c>
      <c r="I1933" s="257">
        <v>1</v>
      </c>
      <c r="J1933" s="258">
        <f t="shared" si="60"/>
        <v>0.10525518834478123</v>
      </c>
      <c r="K1933" s="258">
        <f t="shared" si="61"/>
        <v>0.20723998319886652</v>
      </c>
    </row>
    <row r="1934" spans="1:11">
      <c r="A1934" s="1">
        <v>1933</v>
      </c>
      <c r="B1934">
        <v>61012.832274</v>
      </c>
      <c r="C1934" s="255">
        <v>64</v>
      </c>
      <c r="D1934" s="256">
        <v>45.184312999999989</v>
      </c>
      <c r="E1934" s="256">
        <v>1132.8659469999991</v>
      </c>
      <c r="F1934" s="1">
        <v>866934</v>
      </c>
      <c r="G1934" s="256">
        <v>0</v>
      </c>
      <c r="H1934" s="256">
        <v>122.192447</v>
      </c>
      <c r="I1934" s="257">
        <v>1</v>
      </c>
      <c r="J1934" s="258">
        <f t="shared" si="60"/>
        <v>5.1704294313762826E-2</v>
      </c>
      <c r="K1934" s="258">
        <f t="shared" si="61"/>
        <v>0.10806909834841479</v>
      </c>
    </row>
    <row r="1935" spans="1:11">
      <c r="A1935" s="1">
        <v>1934</v>
      </c>
      <c r="B1935">
        <v>59920.119384999998</v>
      </c>
      <c r="C1935" s="255">
        <v>59</v>
      </c>
      <c r="D1935" s="256">
        <v>41.192587999999994</v>
      </c>
      <c r="E1935" s="256">
        <v>1137.945558000001</v>
      </c>
      <c r="F1935" s="1">
        <v>895578</v>
      </c>
      <c r="G1935" s="256">
        <v>52.566527999999998</v>
      </c>
      <c r="H1935" s="256">
        <v>302.38057199999997</v>
      </c>
      <c r="I1935" s="257">
        <v>1</v>
      </c>
      <c r="J1935" s="258">
        <f t="shared" si="60"/>
        <v>4.7136573560332205E-2</v>
      </c>
      <c r="K1935" s="258">
        <f t="shared" si="61"/>
        <v>9.9041996375738406E-2</v>
      </c>
    </row>
    <row r="1936" spans="1:11">
      <c r="A1936" s="1">
        <v>1935</v>
      </c>
      <c r="B1936">
        <v>62206.908202999999</v>
      </c>
      <c r="C1936" s="255">
        <v>56</v>
      </c>
      <c r="D1936" s="256">
        <v>42.690112000000013</v>
      </c>
      <c r="E1936" s="256">
        <v>985.1592219999992</v>
      </c>
      <c r="F1936" s="1">
        <v>853948</v>
      </c>
      <c r="G1936" s="256">
        <v>184.39008000000001</v>
      </c>
      <c r="H1936" s="256">
        <v>299.40770900000001</v>
      </c>
      <c r="I1936" s="257">
        <v>1</v>
      </c>
      <c r="J1936" s="258">
        <f t="shared" si="60"/>
        <v>4.8850186460409374E-2</v>
      </c>
      <c r="K1936" s="258">
        <f t="shared" si="61"/>
        <v>0.10243972582506694</v>
      </c>
    </row>
    <row r="1937" spans="1:11">
      <c r="A1937" s="1">
        <v>1936</v>
      </c>
      <c r="B1937">
        <v>62048.548797000003</v>
      </c>
      <c r="C1937" s="255">
        <v>60</v>
      </c>
      <c r="D1937" s="256">
        <v>48.172843000000007</v>
      </c>
      <c r="E1937" s="256">
        <v>706.79130700000007</v>
      </c>
      <c r="F1937" s="1">
        <v>859879</v>
      </c>
      <c r="G1937" s="256">
        <v>209.27003999999999</v>
      </c>
      <c r="H1937" s="256">
        <v>302.20046500000001</v>
      </c>
      <c r="I1937" s="257">
        <v>1</v>
      </c>
      <c r="J1937" s="258">
        <f t="shared" si="60"/>
        <v>5.5124061583113816E-2</v>
      </c>
      <c r="K1937" s="258">
        <f t="shared" si="61"/>
        <v>0.11476570676671748</v>
      </c>
    </row>
    <row r="1938" spans="1:11">
      <c r="A1938" s="1">
        <v>1937</v>
      </c>
      <c r="B1938">
        <v>62629.205322000002</v>
      </c>
      <c r="C1938" s="255">
        <v>66</v>
      </c>
      <c r="D1938" s="256">
        <v>67.052445999999989</v>
      </c>
      <c r="E1938" s="256">
        <v>362.13854999999978</v>
      </c>
      <c r="F1938" s="1">
        <v>851932</v>
      </c>
      <c r="G1938" s="256">
        <v>192.18158399999999</v>
      </c>
      <c r="H1938" s="256">
        <v>298.99687299999999</v>
      </c>
      <c r="I1938" s="257">
        <v>1</v>
      </c>
      <c r="J1938" s="258">
        <f t="shared" si="60"/>
        <v>7.6727943223164397E-2</v>
      </c>
      <c r="K1938" s="258">
        <f t="shared" si="61"/>
        <v>0.15588761831787931</v>
      </c>
    </row>
    <row r="1939" spans="1:11">
      <c r="A1939" s="1">
        <v>1938</v>
      </c>
      <c r="B1939">
        <v>62466.198974999999</v>
      </c>
      <c r="C1939" s="255">
        <v>74</v>
      </c>
      <c r="D1939" s="256">
        <v>83.946120999999991</v>
      </c>
      <c r="E1939" s="256">
        <v>122.89899199999989</v>
      </c>
      <c r="F1939" s="1">
        <v>842646</v>
      </c>
      <c r="G1939" s="256">
        <v>136.14568800000001</v>
      </c>
      <c r="H1939" s="256">
        <v>252.371871</v>
      </c>
      <c r="I1939" s="257">
        <v>1</v>
      </c>
      <c r="J1939" s="258">
        <f t="shared" si="60"/>
        <v>9.6059332509553633E-2</v>
      </c>
      <c r="K1939" s="258">
        <f t="shared" si="61"/>
        <v>0.19103639308236661</v>
      </c>
    </row>
    <row r="1940" spans="1:11">
      <c r="A1940" s="1">
        <v>1939</v>
      </c>
      <c r="B1940">
        <v>62135.448546</v>
      </c>
      <c r="C1940" s="255">
        <v>96</v>
      </c>
      <c r="D1940" s="256">
        <v>93.976515999999975</v>
      </c>
      <c r="E1940" s="256">
        <v>11.417160000000001</v>
      </c>
      <c r="F1940" s="1">
        <v>850805</v>
      </c>
      <c r="G1940" s="256">
        <v>40.499760000000002</v>
      </c>
      <c r="H1940" s="256">
        <v>249.96781799999999</v>
      </c>
      <c r="I1940" s="257">
        <v>1</v>
      </c>
      <c r="J1940" s="258">
        <f t="shared" si="60"/>
        <v>0.10753708796780956</v>
      </c>
      <c r="K1940" s="258">
        <f t="shared" si="61"/>
        <v>0.21121095920632207</v>
      </c>
    </row>
    <row r="1941" spans="1:11">
      <c r="A1941" s="1">
        <v>1940</v>
      </c>
      <c r="B1941">
        <v>63191.833618999997</v>
      </c>
      <c r="C1941" s="255">
        <v>114</v>
      </c>
      <c r="D1941" s="256">
        <v>115.30237099999999</v>
      </c>
      <c r="E1941" s="256">
        <v>0.58031999999999995</v>
      </c>
      <c r="F1941" s="1">
        <v>849011</v>
      </c>
      <c r="G1941" s="256">
        <v>0</v>
      </c>
      <c r="H1941" s="256">
        <v>176.87281400000001</v>
      </c>
      <c r="I1941" s="257">
        <v>1</v>
      </c>
      <c r="J1941" s="258">
        <f t="shared" si="60"/>
        <v>0.13194020954260546</v>
      </c>
      <c r="K1941" s="258">
        <f t="shared" si="61"/>
        <v>0.25248471572858144</v>
      </c>
    </row>
    <row r="1942" spans="1:11">
      <c r="A1942" s="1">
        <v>1941</v>
      </c>
      <c r="B1942">
        <v>62128.563414999997</v>
      </c>
      <c r="C1942" s="255">
        <v>124</v>
      </c>
      <c r="D1942" s="256">
        <v>118.861626</v>
      </c>
      <c r="E1942" s="256">
        <v>1.5638399999999999</v>
      </c>
      <c r="F1942" s="1">
        <v>879214</v>
      </c>
      <c r="G1942" s="256">
        <v>0</v>
      </c>
      <c r="H1942" s="256">
        <v>60.959856000000002</v>
      </c>
      <c r="I1942" s="257">
        <v>1</v>
      </c>
      <c r="J1942" s="258">
        <f t="shared" si="60"/>
        <v>0.13601305597622795</v>
      </c>
      <c r="K1942" s="258">
        <f t="shared" si="61"/>
        <v>0.25916767330104429</v>
      </c>
    </row>
    <row r="1943" spans="1:11">
      <c r="A1943" s="1">
        <v>1942</v>
      </c>
      <c r="B1943">
        <v>60200.638184000003</v>
      </c>
      <c r="C1943" s="255">
        <v>126</v>
      </c>
      <c r="D1943" s="256">
        <v>125.509603</v>
      </c>
      <c r="E1943" s="256">
        <v>1.5607200000000001</v>
      </c>
      <c r="F1943" s="1">
        <v>892619</v>
      </c>
      <c r="G1943" s="256">
        <v>0</v>
      </c>
      <c r="H1943" s="256">
        <v>53.704459</v>
      </c>
      <c r="I1943" s="257">
        <v>1</v>
      </c>
      <c r="J1943" s="258">
        <f t="shared" si="60"/>
        <v>0.14362031912968404</v>
      </c>
      <c r="K1943" s="258">
        <f t="shared" si="61"/>
        <v>0.271498515997256</v>
      </c>
    </row>
    <row r="1944" spans="1:11">
      <c r="A1944" s="1">
        <v>1943</v>
      </c>
      <c r="B1944">
        <v>59687.259521</v>
      </c>
      <c r="C1944" s="255">
        <v>122</v>
      </c>
      <c r="D1944" s="256">
        <v>118.676528</v>
      </c>
      <c r="E1944" s="256">
        <v>1.0723199999999999</v>
      </c>
      <c r="F1944" s="1">
        <v>968372</v>
      </c>
      <c r="G1944" s="256">
        <v>0</v>
      </c>
      <c r="H1944" s="256">
        <v>54.375332999999998</v>
      </c>
      <c r="I1944" s="257">
        <v>1</v>
      </c>
      <c r="J1944" s="258">
        <f t="shared" si="60"/>
        <v>0.13580124880614022</v>
      </c>
      <c r="K1944" s="258">
        <f t="shared" si="61"/>
        <v>0.2588215346895944</v>
      </c>
    </row>
    <row r="1945" spans="1:11">
      <c r="A1945" s="1">
        <v>1944</v>
      </c>
      <c r="B1945">
        <v>59495.451538000001</v>
      </c>
      <c r="C1945" s="255">
        <v>117</v>
      </c>
      <c r="D1945" s="256">
        <v>88.198882999999995</v>
      </c>
      <c r="E1945" s="256">
        <v>7.3440000000000005E-2</v>
      </c>
      <c r="F1945" s="1">
        <v>997696</v>
      </c>
      <c r="G1945" s="256">
        <v>0</v>
      </c>
      <c r="H1945" s="256">
        <v>146.13297700000001</v>
      </c>
      <c r="I1945" s="257">
        <v>1</v>
      </c>
      <c r="J1945" s="258">
        <f t="shared" si="60"/>
        <v>0.10092575723740967</v>
      </c>
      <c r="K1945" s="258">
        <f t="shared" si="61"/>
        <v>0.19965168572524358</v>
      </c>
    </row>
    <row r="1946" spans="1:11">
      <c r="A1946" s="1">
        <v>1945</v>
      </c>
      <c r="B1946">
        <v>58223.421509</v>
      </c>
      <c r="C1946" s="255">
        <v>99</v>
      </c>
      <c r="D1946" s="256">
        <v>84.108944999999991</v>
      </c>
      <c r="E1946" s="256">
        <v>7.92E-3</v>
      </c>
      <c r="F1946" s="1">
        <v>961738</v>
      </c>
      <c r="G1946" s="256">
        <v>0</v>
      </c>
      <c r="H1946" s="256">
        <v>41.548158999999998</v>
      </c>
      <c r="I1946" s="257">
        <v>1</v>
      </c>
      <c r="J1946" s="258">
        <f t="shared" si="60"/>
        <v>9.6245651598157317E-2</v>
      </c>
      <c r="K1946" s="258">
        <f t="shared" si="61"/>
        <v>0.19136793195521251</v>
      </c>
    </row>
    <row r="1947" spans="1:11">
      <c r="A1947" s="1">
        <v>1946</v>
      </c>
      <c r="B1947">
        <v>55783.618161999999</v>
      </c>
      <c r="C1947" s="255">
        <v>94</v>
      </c>
      <c r="D1947" s="256">
        <v>77.633497000000006</v>
      </c>
      <c r="E1947" s="256">
        <v>1.4400000000000001E-3</v>
      </c>
      <c r="F1947" s="1">
        <v>849895</v>
      </c>
      <c r="G1947" s="256">
        <v>0.33683999999999997</v>
      </c>
      <c r="H1947" s="256">
        <v>41.480924000000002</v>
      </c>
      <c r="I1947" s="257">
        <v>1</v>
      </c>
      <c r="J1947" s="258">
        <f t="shared" si="60"/>
        <v>8.8835812940093267E-2</v>
      </c>
      <c r="K1947" s="258">
        <f t="shared" si="61"/>
        <v>0.17807775102595438</v>
      </c>
    </row>
    <row r="1948" spans="1:11">
      <c r="A1948" s="1">
        <v>1947</v>
      </c>
      <c r="B1948">
        <v>56343.515411</v>
      </c>
      <c r="C1948" s="255">
        <v>88</v>
      </c>
      <c r="D1948" s="256">
        <v>69.132311000000001</v>
      </c>
      <c r="E1948" s="256">
        <v>2.16E-3</v>
      </c>
      <c r="F1948" s="1">
        <v>669311</v>
      </c>
      <c r="G1948" s="256">
        <v>143.145408</v>
      </c>
      <c r="H1948" s="256">
        <v>41.078277999999997</v>
      </c>
      <c r="I1948" s="257">
        <v>1</v>
      </c>
      <c r="J1948" s="258">
        <f t="shared" si="60"/>
        <v>7.9107927446735421E-2</v>
      </c>
      <c r="K1948" s="258">
        <f t="shared" si="61"/>
        <v>0.16029671135597978</v>
      </c>
    </row>
    <row r="1949" spans="1:11">
      <c r="A1949" s="1">
        <v>1948</v>
      </c>
      <c r="B1949">
        <v>56207.009307</v>
      </c>
      <c r="C1949" s="255">
        <v>85</v>
      </c>
      <c r="D1949" s="256">
        <v>62.389349999999993</v>
      </c>
      <c r="E1949" s="256">
        <v>0</v>
      </c>
      <c r="F1949" s="1">
        <v>535611</v>
      </c>
      <c r="G1949" s="256">
        <v>183.42273599999999</v>
      </c>
      <c r="H1949" s="256">
        <v>41.550680999999997</v>
      </c>
      <c r="I1949" s="257">
        <v>1</v>
      </c>
      <c r="J1949" s="258">
        <f t="shared" si="60"/>
        <v>7.1391974343935669E-2</v>
      </c>
      <c r="K1949" s="258">
        <f t="shared" si="61"/>
        <v>0.1459166072639092</v>
      </c>
    </row>
    <row r="1950" spans="1:11">
      <c r="A1950" s="1">
        <v>1949</v>
      </c>
      <c r="B1950">
        <v>56334.882841999999</v>
      </c>
      <c r="C1950" s="255">
        <v>84</v>
      </c>
      <c r="D1950" s="256">
        <v>53.452947999999992</v>
      </c>
      <c r="E1950" s="256">
        <v>1.4400000000000001E-3</v>
      </c>
      <c r="F1950" s="1">
        <v>608458</v>
      </c>
      <c r="G1950" s="256">
        <v>181.92652799999999</v>
      </c>
      <c r="H1950" s="256">
        <v>41.372157000000001</v>
      </c>
      <c r="I1950" s="257">
        <v>1</v>
      </c>
      <c r="J1950" s="258">
        <f t="shared" si="60"/>
        <v>6.1166072289961786E-2</v>
      </c>
      <c r="K1950" s="258">
        <f t="shared" si="61"/>
        <v>0.1264699008574835</v>
      </c>
    </row>
    <row r="1951" spans="1:11">
      <c r="A1951" s="1">
        <v>1950</v>
      </c>
      <c r="B1951">
        <v>57609.693420000003</v>
      </c>
      <c r="C1951" s="255">
        <v>90</v>
      </c>
      <c r="D1951" s="256">
        <v>40.122501</v>
      </c>
      <c r="E1951" s="256">
        <v>0</v>
      </c>
      <c r="F1951" s="1">
        <v>959477</v>
      </c>
      <c r="G1951" s="256">
        <v>140.721</v>
      </c>
      <c r="H1951" s="256">
        <v>41.263201000000002</v>
      </c>
      <c r="I1951" s="257">
        <v>1</v>
      </c>
      <c r="J1951" s="258">
        <f t="shared" si="60"/>
        <v>4.5912075730978663E-2</v>
      </c>
      <c r="K1951" s="258">
        <f t="shared" si="61"/>
        <v>9.6605822488865373E-2</v>
      </c>
    </row>
    <row r="1952" spans="1:11">
      <c r="A1952" s="1">
        <v>1951</v>
      </c>
      <c r="B1952">
        <v>58794.493651999997</v>
      </c>
      <c r="C1952" s="255">
        <v>111</v>
      </c>
      <c r="D1952" s="256">
        <v>45.084226999999998</v>
      </c>
      <c r="E1952" s="256">
        <v>2.2281010000000032</v>
      </c>
      <c r="F1952" s="1">
        <v>944776</v>
      </c>
      <c r="G1952" s="256">
        <v>62.495496000000003</v>
      </c>
      <c r="H1952" s="256">
        <v>41.073689000000002</v>
      </c>
      <c r="I1952" s="257">
        <v>1</v>
      </c>
      <c r="J1952" s="258">
        <f t="shared" si="60"/>
        <v>5.1589766158810314E-2</v>
      </c>
      <c r="K1952" s="258">
        <f t="shared" si="61"/>
        <v>0.10784391732607566</v>
      </c>
    </row>
    <row r="1953" spans="1:11">
      <c r="A1953" s="1">
        <v>1952</v>
      </c>
      <c r="B1953">
        <v>59679.669067000003</v>
      </c>
      <c r="C1953" s="255">
        <v>133</v>
      </c>
      <c r="D1953" s="256">
        <v>47.386003000000002</v>
      </c>
      <c r="E1953" s="256">
        <v>80.041595000000001</v>
      </c>
      <c r="F1953" s="1">
        <v>888299</v>
      </c>
      <c r="G1953" s="256">
        <v>0</v>
      </c>
      <c r="H1953" s="256">
        <v>85.867789999999999</v>
      </c>
      <c r="I1953" s="257">
        <v>1</v>
      </c>
      <c r="J1953" s="258">
        <f t="shared" si="60"/>
        <v>5.4223682574632677E-2</v>
      </c>
      <c r="K1953" s="258">
        <f t="shared" si="61"/>
        <v>0.11300767095871664</v>
      </c>
    </row>
    <row r="1954" spans="1:11">
      <c r="A1954" s="1">
        <v>1953</v>
      </c>
      <c r="B1954">
        <v>61924.220153000002</v>
      </c>
      <c r="C1954" s="255">
        <v>101</v>
      </c>
      <c r="D1954" s="256">
        <v>48.830085999999987</v>
      </c>
      <c r="E1954" s="256">
        <v>238.6075329999999</v>
      </c>
      <c r="F1954" s="1">
        <v>857426</v>
      </c>
      <c r="G1954" s="256">
        <v>0</v>
      </c>
      <c r="H1954" s="256">
        <v>363.16986000000003</v>
      </c>
      <c r="I1954" s="257">
        <v>1</v>
      </c>
      <c r="J1954" s="258">
        <f t="shared" si="60"/>
        <v>5.5876143074485823E-2</v>
      </c>
      <c r="K1954" s="258">
        <f t="shared" si="61"/>
        <v>0.11623140788298988</v>
      </c>
    </row>
    <row r="1955" spans="1:11">
      <c r="A1955" s="1">
        <v>1954</v>
      </c>
      <c r="B1955">
        <v>65736.763854000004</v>
      </c>
      <c r="C1955" s="255">
        <v>85</v>
      </c>
      <c r="D1955" s="256">
        <v>94.078184000000022</v>
      </c>
      <c r="E1955" s="256">
        <v>417.41258400000021</v>
      </c>
      <c r="F1955" s="1">
        <v>825089</v>
      </c>
      <c r="G1955" s="256">
        <v>0</v>
      </c>
      <c r="H1955" s="256">
        <v>500.52724799999999</v>
      </c>
      <c r="I1955" s="257">
        <v>1</v>
      </c>
      <c r="J1955" s="258">
        <f t="shared" si="60"/>
        <v>0.10765342640133391</v>
      </c>
      <c r="K1955" s="258">
        <f t="shared" si="61"/>
        <v>0.21141288765260483</v>
      </c>
    </row>
    <row r="1956" spans="1:11">
      <c r="A1956" s="1">
        <v>1955</v>
      </c>
      <c r="B1956">
        <v>65180.856200000002</v>
      </c>
      <c r="C1956" s="255">
        <v>72</v>
      </c>
      <c r="D1956" s="256">
        <v>92.438999999999993</v>
      </c>
      <c r="E1956" s="256">
        <v>626.48700000000065</v>
      </c>
      <c r="F1956" s="1">
        <v>853040</v>
      </c>
      <c r="G1956" s="256">
        <v>0</v>
      </c>
      <c r="H1956" s="256">
        <v>250.067644</v>
      </c>
      <c r="I1956" s="257">
        <v>1</v>
      </c>
      <c r="J1956" s="258">
        <f t="shared" si="60"/>
        <v>0.10577771232396346</v>
      </c>
      <c r="K1956" s="258">
        <f t="shared" si="61"/>
        <v>0.20815101415861609</v>
      </c>
    </row>
    <row r="1957" spans="1:11">
      <c r="A1957" s="1">
        <v>1956</v>
      </c>
      <c r="B1957">
        <v>63978.151855999997</v>
      </c>
      <c r="C1957" s="255">
        <v>66</v>
      </c>
      <c r="D1957" s="256">
        <v>111.890883</v>
      </c>
      <c r="E1957" s="256">
        <v>780.9379540000009</v>
      </c>
      <c r="F1957" s="1">
        <v>855823</v>
      </c>
      <c r="G1957" s="256">
        <v>0</v>
      </c>
      <c r="H1957" s="256">
        <v>90.848394999999996</v>
      </c>
      <c r="I1957" s="257">
        <v>1</v>
      </c>
      <c r="J1957" s="258">
        <f t="shared" si="60"/>
        <v>0.1280364525108261</v>
      </c>
      <c r="K1957" s="258">
        <f t="shared" si="61"/>
        <v>0.24602521133868605</v>
      </c>
    </row>
    <row r="1958" spans="1:11">
      <c r="A1958" s="1">
        <v>1957</v>
      </c>
      <c r="B1958">
        <v>60466.382080000003</v>
      </c>
      <c r="C1958" s="255">
        <v>63</v>
      </c>
      <c r="D1958" s="256">
        <v>122.03838399999999</v>
      </c>
      <c r="E1958" s="256">
        <v>856.08726900000011</v>
      </c>
      <c r="F1958" s="1">
        <v>857704</v>
      </c>
      <c r="G1958" s="256">
        <v>0</v>
      </c>
      <c r="H1958" s="256">
        <v>31.099864</v>
      </c>
      <c r="I1958" s="257">
        <v>1</v>
      </c>
      <c r="J1958" s="258">
        <f t="shared" si="60"/>
        <v>0.13964821206669681</v>
      </c>
      <c r="K1958" s="258">
        <f t="shared" si="61"/>
        <v>0.26508444306699114</v>
      </c>
    </row>
    <row r="1959" spans="1:11">
      <c r="A1959" s="1">
        <v>1958</v>
      </c>
      <c r="B1959">
        <v>59112.724761999998</v>
      </c>
      <c r="C1959" s="255">
        <v>59</v>
      </c>
      <c r="D1959" s="256">
        <v>115.567896</v>
      </c>
      <c r="E1959" s="256">
        <v>953.85666000000037</v>
      </c>
      <c r="F1959" s="1">
        <v>850369</v>
      </c>
      <c r="G1959" s="256">
        <v>0</v>
      </c>
      <c r="H1959" s="256">
        <v>31.378591</v>
      </c>
      <c r="I1959" s="257">
        <v>1</v>
      </c>
      <c r="J1959" s="258">
        <f t="shared" si="60"/>
        <v>0.13224404912400317</v>
      </c>
      <c r="K1959" s="258">
        <f t="shared" si="61"/>
        <v>0.25298525003490624</v>
      </c>
    </row>
    <row r="1960" spans="1:11">
      <c r="A1960" s="1">
        <v>1959</v>
      </c>
      <c r="B1960">
        <v>61648.363861000013</v>
      </c>
      <c r="C1960" s="255">
        <v>55</v>
      </c>
      <c r="D1960" s="256">
        <v>115.10470599999999</v>
      </c>
      <c r="E1960" s="256">
        <v>944.61192600000015</v>
      </c>
      <c r="F1960" s="1">
        <v>844605</v>
      </c>
      <c r="G1960" s="256">
        <v>147.980448</v>
      </c>
      <c r="H1960" s="256">
        <v>31.356054</v>
      </c>
      <c r="I1960" s="257">
        <v>1</v>
      </c>
      <c r="J1960" s="258">
        <f t="shared" si="60"/>
        <v>0.13171402198641691</v>
      </c>
      <c r="K1960" s="258">
        <f t="shared" si="61"/>
        <v>0.25211189463982642</v>
      </c>
    </row>
    <row r="1961" spans="1:11">
      <c r="A1961" s="1">
        <v>1960</v>
      </c>
      <c r="B1961">
        <v>60801.830811</v>
      </c>
      <c r="C1961" s="255">
        <v>58</v>
      </c>
      <c r="D1961" s="256">
        <v>151.737121</v>
      </c>
      <c r="E1961" s="256">
        <v>802.74883999999952</v>
      </c>
      <c r="F1961" s="1">
        <v>865106</v>
      </c>
      <c r="G1961" s="256">
        <v>211.67160000000001</v>
      </c>
      <c r="H1961" s="256">
        <v>31.561330000000002</v>
      </c>
      <c r="I1961" s="257">
        <v>1</v>
      </c>
      <c r="J1961" s="258">
        <f t="shared" si="60"/>
        <v>0.17363240119434911</v>
      </c>
      <c r="K1961" s="258">
        <f t="shared" si="61"/>
        <v>0.31830081554727363</v>
      </c>
    </row>
    <row r="1962" spans="1:11">
      <c r="A1962" s="1">
        <v>1961</v>
      </c>
      <c r="B1962">
        <v>61515.668457</v>
      </c>
      <c r="C1962" s="255">
        <v>64</v>
      </c>
      <c r="D1962" s="256">
        <v>160.47959900000001</v>
      </c>
      <c r="E1962" s="256">
        <v>550.94805499999961</v>
      </c>
      <c r="F1962" s="1">
        <v>849017</v>
      </c>
      <c r="G1962" s="256">
        <v>221.068848</v>
      </c>
      <c r="H1962" s="256">
        <v>31.507406</v>
      </c>
      <c r="I1962" s="257">
        <v>1</v>
      </c>
      <c r="J1962" s="258">
        <f t="shared" si="60"/>
        <v>0.18363639650890876</v>
      </c>
      <c r="K1962" s="258">
        <f t="shared" si="61"/>
        <v>0.33327838563206708</v>
      </c>
    </row>
    <row r="1963" spans="1:11">
      <c r="A1963" s="1">
        <v>1962</v>
      </c>
      <c r="B1963">
        <v>61867.638307000001</v>
      </c>
      <c r="C1963" s="255">
        <v>71</v>
      </c>
      <c r="D1963" s="256">
        <v>158.26729399999999</v>
      </c>
      <c r="E1963" s="256">
        <v>229.89896899999999</v>
      </c>
      <c r="F1963" s="1">
        <v>851793</v>
      </c>
      <c r="G1963" s="256">
        <v>186.18482399999999</v>
      </c>
      <c r="H1963" s="256">
        <v>34.737099999999998</v>
      </c>
      <c r="I1963" s="257">
        <v>1</v>
      </c>
      <c r="J1963" s="258">
        <f t="shared" si="60"/>
        <v>0.18110486153056771</v>
      </c>
      <c r="K1963" s="258">
        <f t="shared" si="61"/>
        <v>0.32951661730744541</v>
      </c>
    </row>
    <row r="1964" spans="1:11">
      <c r="A1964" s="1">
        <v>1963</v>
      </c>
      <c r="B1964">
        <v>61773.873352000002</v>
      </c>
      <c r="C1964" s="255">
        <v>91</v>
      </c>
      <c r="D1964" s="256">
        <v>174.302089</v>
      </c>
      <c r="E1964" s="256">
        <v>24.18721100000003</v>
      </c>
      <c r="F1964" s="1">
        <v>865681</v>
      </c>
      <c r="G1964" s="256">
        <v>116.29060800000001</v>
      </c>
      <c r="H1964" s="256">
        <v>62.142111999999997</v>
      </c>
      <c r="I1964" s="257">
        <v>1</v>
      </c>
      <c r="J1964" s="258">
        <f t="shared" si="60"/>
        <v>0.19945343661991019</v>
      </c>
      <c r="K1964" s="258">
        <f t="shared" si="61"/>
        <v>0.3563581453424155</v>
      </c>
    </row>
    <row r="1965" spans="1:11">
      <c r="A1965" s="1">
        <v>1964</v>
      </c>
      <c r="B1965">
        <v>63779.292784999998</v>
      </c>
      <c r="C1965" s="255">
        <v>110</v>
      </c>
      <c r="D1965" s="256">
        <v>219.60767999999999</v>
      </c>
      <c r="E1965" s="256">
        <v>0.30743999999999999</v>
      </c>
      <c r="F1965" s="1">
        <v>847053</v>
      </c>
      <c r="G1965" s="256">
        <v>22.810032</v>
      </c>
      <c r="H1965" s="256">
        <v>45.897072999999999</v>
      </c>
      <c r="I1965" s="257">
        <v>1</v>
      </c>
      <c r="J1965" s="258">
        <f t="shared" si="60"/>
        <v>0.25129650904026468</v>
      </c>
      <c r="K1965" s="258">
        <f t="shared" si="61"/>
        <v>0.42722019893227242</v>
      </c>
    </row>
    <row r="1966" spans="1:11">
      <c r="A1966" s="1">
        <v>1965</v>
      </c>
      <c r="B1966">
        <v>62582.647277999997</v>
      </c>
      <c r="C1966" s="255">
        <v>119</v>
      </c>
      <c r="D1966" s="256">
        <v>238.97100499999999</v>
      </c>
      <c r="E1966" s="256">
        <v>0.98543999999999998</v>
      </c>
      <c r="F1966" s="1">
        <v>865564</v>
      </c>
      <c r="G1966" s="256">
        <v>0</v>
      </c>
      <c r="H1966" s="256">
        <v>41.261119000000001</v>
      </c>
      <c r="I1966" s="257">
        <v>1</v>
      </c>
      <c r="J1966" s="258">
        <f t="shared" si="60"/>
        <v>0.27345391253322121</v>
      </c>
      <c r="K1966" s="258">
        <f t="shared" si="61"/>
        <v>0.4554531496994122</v>
      </c>
    </row>
    <row r="1967" spans="1:11">
      <c r="A1967" s="1">
        <v>1966</v>
      </c>
      <c r="B1967">
        <v>61048.743591999999</v>
      </c>
      <c r="C1967" s="255">
        <v>124</v>
      </c>
      <c r="D1967" s="256">
        <v>226.04030900000001</v>
      </c>
      <c r="E1967" s="256">
        <v>0.97848000000000002</v>
      </c>
      <c r="F1967" s="1">
        <v>911087</v>
      </c>
      <c r="G1967" s="256">
        <v>0</v>
      </c>
      <c r="H1967" s="256">
        <v>47.614401999999998</v>
      </c>
      <c r="I1967" s="257">
        <v>1</v>
      </c>
      <c r="J1967" s="258">
        <f t="shared" si="60"/>
        <v>0.25865735002565815</v>
      </c>
      <c r="K1967" s="258">
        <f t="shared" si="61"/>
        <v>0.4367282551010731</v>
      </c>
    </row>
    <row r="1968" spans="1:11">
      <c r="A1968" s="1">
        <v>1967</v>
      </c>
      <c r="B1968">
        <v>60263.875305000001</v>
      </c>
      <c r="C1968" s="255">
        <v>119</v>
      </c>
      <c r="D1968" s="256">
        <v>219.64626799999999</v>
      </c>
      <c r="E1968" s="256">
        <v>0.97536</v>
      </c>
      <c r="F1968" s="1">
        <v>976623</v>
      </c>
      <c r="G1968" s="256">
        <v>0</v>
      </c>
      <c r="H1968" s="256">
        <v>259.73169300000001</v>
      </c>
      <c r="I1968" s="257">
        <v>1</v>
      </c>
      <c r="J1968" s="258">
        <f t="shared" si="60"/>
        <v>0.2513406651904086</v>
      </c>
      <c r="K1968" s="258">
        <f t="shared" si="61"/>
        <v>0.42727762597196428</v>
      </c>
    </row>
    <row r="1969" spans="1:11">
      <c r="A1969" s="1">
        <v>1968</v>
      </c>
      <c r="B1969">
        <v>60691.271728</v>
      </c>
      <c r="C1969" s="255">
        <v>114</v>
      </c>
      <c r="D1969" s="256">
        <v>155.74142000000001</v>
      </c>
      <c r="E1969" s="256">
        <v>0.16295999999999999</v>
      </c>
      <c r="F1969" s="1">
        <v>997612</v>
      </c>
      <c r="G1969" s="256">
        <v>0</v>
      </c>
      <c r="H1969" s="256">
        <v>173.61428799999999</v>
      </c>
      <c r="I1969" s="257">
        <v>1</v>
      </c>
      <c r="J1969" s="258">
        <f t="shared" si="60"/>
        <v>0.17821451034396274</v>
      </c>
      <c r="K1969" s="258">
        <f t="shared" si="61"/>
        <v>0.32519829024559155</v>
      </c>
    </row>
    <row r="1970" spans="1:11">
      <c r="A1970" s="1">
        <v>1969</v>
      </c>
      <c r="B1970">
        <v>58929.526428999998</v>
      </c>
      <c r="C1970" s="255">
        <v>103</v>
      </c>
      <c r="D1970" s="256">
        <v>144.13226499999999</v>
      </c>
      <c r="E1970" s="256">
        <v>0</v>
      </c>
      <c r="F1970" s="1">
        <v>932612</v>
      </c>
      <c r="G1970" s="256">
        <v>0</v>
      </c>
      <c r="H1970" s="256">
        <v>40.539237</v>
      </c>
      <c r="I1970" s="257">
        <v>1</v>
      </c>
      <c r="J1970" s="258">
        <f t="shared" si="60"/>
        <v>0.16493018383767963</v>
      </c>
      <c r="K1970" s="258">
        <f t="shared" si="61"/>
        <v>0.30502431147932069</v>
      </c>
    </row>
    <row r="1971" spans="1:11">
      <c r="A1971" s="1">
        <v>1970</v>
      </c>
      <c r="B1971">
        <v>56182.472962</v>
      </c>
      <c r="C1971" s="255">
        <v>93</v>
      </c>
      <c r="D1971" s="256">
        <v>129.81321199999999</v>
      </c>
      <c r="E1971" s="256">
        <v>2.16E-3</v>
      </c>
      <c r="F1971" s="1">
        <v>835944</v>
      </c>
      <c r="G1971" s="256">
        <v>0</v>
      </c>
      <c r="H1971" s="256">
        <v>40.884515</v>
      </c>
      <c r="I1971" s="257">
        <v>1</v>
      </c>
      <c r="J1971" s="258">
        <f t="shared" si="60"/>
        <v>0.1485449279501691</v>
      </c>
      <c r="K1971" s="258">
        <f t="shared" si="61"/>
        <v>0.27937748517123512</v>
      </c>
    </row>
    <row r="1972" spans="1:11">
      <c r="A1972" s="1">
        <v>1971</v>
      </c>
      <c r="B1972">
        <v>55623.476562999997</v>
      </c>
      <c r="C1972" s="255">
        <v>90</v>
      </c>
      <c r="D1972" s="256">
        <v>121.07689000000001</v>
      </c>
      <c r="E1972" s="256">
        <v>0</v>
      </c>
      <c r="F1972" s="1">
        <v>678311</v>
      </c>
      <c r="G1972" s="256">
        <v>86.404079999999993</v>
      </c>
      <c r="H1972" s="256">
        <v>39.948782999999999</v>
      </c>
      <c r="I1972" s="257">
        <v>1</v>
      </c>
      <c r="J1972" s="258">
        <f t="shared" si="60"/>
        <v>0.13854797693073453</v>
      </c>
      <c r="K1972" s="258">
        <f t="shared" si="61"/>
        <v>0.26329838778743225</v>
      </c>
    </row>
    <row r="1973" spans="1:11">
      <c r="A1973" s="1">
        <v>1972</v>
      </c>
      <c r="B1973">
        <v>55565.408690999997</v>
      </c>
      <c r="C1973" s="255">
        <v>89</v>
      </c>
      <c r="D1973" s="256">
        <v>92.222115000000002</v>
      </c>
      <c r="E1973" s="256">
        <v>0</v>
      </c>
      <c r="F1973" s="1">
        <v>534038</v>
      </c>
      <c r="G1973" s="256">
        <v>184.39915199999999</v>
      </c>
      <c r="H1973" s="256">
        <v>41.013634000000003</v>
      </c>
      <c r="I1973" s="257">
        <v>1</v>
      </c>
      <c r="J1973" s="258">
        <f t="shared" si="60"/>
        <v>0.10552953137071448</v>
      </c>
      <c r="K1973" s="258">
        <f t="shared" si="61"/>
        <v>0.20771843424077024</v>
      </c>
    </row>
    <row r="1974" spans="1:11">
      <c r="A1974" s="1">
        <v>1973</v>
      </c>
      <c r="B1974">
        <v>56137.154052999998</v>
      </c>
      <c r="C1974" s="255">
        <v>91</v>
      </c>
      <c r="D1974" s="256">
        <v>88.414362999999994</v>
      </c>
      <c r="E1974" s="256">
        <v>0</v>
      </c>
      <c r="F1974" s="1">
        <v>609871</v>
      </c>
      <c r="G1974" s="256">
        <v>210.75012000000001</v>
      </c>
      <c r="H1974" s="256">
        <v>41.384017999999998</v>
      </c>
      <c r="I1974" s="257">
        <v>1</v>
      </c>
      <c r="J1974" s="258">
        <f t="shared" si="60"/>
        <v>0.10117233045273617</v>
      </c>
      <c r="K1974" s="258">
        <f t="shared" si="61"/>
        <v>0.2000857797894901</v>
      </c>
    </row>
    <row r="1975" spans="1:11">
      <c r="A1975" s="1">
        <v>1974</v>
      </c>
      <c r="B1975">
        <v>58061.846709999998</v>
      </c>
      <c r="C1975" s="255">
        <v>94</v>
      </c>
      <c r="D1975" s="256">
        <v>73.924510999999995</v>
      </c>
      <c r="E1975" s="256">
        <v>0</v>
      </c>
      <c r="F1975" s="1">
        <v>962229</v>
      </c>
      <c r="G1975" s="256">
        <v>189.515592</v>
      </c>
      <c r="H1975" s="256">
        <v>41.377133999999998</v>
      </c>
      <c r="I1975" s="257">
        <v>1</v>
      </c>
      <c r="J1975" s="258">
        <f t="shared" si="60"/>
        <v>8.4591629704428573E-2</v>
      </c>
      <c r="K1975" s="258">
        <f t="shared" si="61"/>
        <v>0.17036717623793127</v>
      </c>
    </row>
    <row r="1976" spans="1:11">
      <c r="A1976" s="1">
        <v>1975</v>
      </c>
      <c r="B1976">
        <v>60061.109009</v>
      </c>
      <c r="C1976" s="255">
        <v>103</v>
      </c>
      <c r="D1976" s="256">
        <v>76.561707999999982</v>
      </c>
      <c r="E1976" s="256">
        <v>3.2291330000000049</v>
      </c>
      <c r="F1976" s="1">
        <v>950066</v>
      </c>
      <c r="G1976" s="256">
        <v>127.168272</v>
      </c>
      <c r="H1976" s="256">
        <v>41.428992000000001</v>
      </c>
      <c r="I1976" s="257">
        <v>1</v>
      </c>
      <c r="J1976" s="258">
        <f t="shared" si="60"/>
        <v>8.7609367516473469E-2</v>
      </c>
      <c r="K1976" s="258">
        <f t="shared" si="61"/>
        <v>0.17585704258985621</v>
      </c>
    </row>
    <row r="1977" spans="1:11">
      <c r="A1977" s="1">
        <v>1976</v>
      </c>
      <c r="B1977">
        <v>60811.312439000001</v>
      </c>
      <c r="C1977" s="255">
        <v>133</v>
      </c>
      <c r="D1977" s="256">
        <v>68.593923000000018</v>
      </c>
      <c r="E1977" s="256">
        <v>91.848690999999988</v>
      </c>
      <c r="F1977" s="1">
        <v>911122</v>
      </c>
      <c r="G1977" s="256">
        <v>37.447871999999997</v>
      </c>
      <c r="H1977" s="256">
        <v>46.808703000000001</v>
      </c>
      <c r="I1977" s="257">
        <v>1</v>
      </c>
      <c r="J1977" s="258">
        <f t="shared" si="60"/>
        <v>7.8491851429224713E-2</v>
      </c>
      <c r="K1977" s="258">
        <f t="shared" si="61"/>
        <v>0.15915763112119755</v>
      </c>
    </row>
    <row r="1978" spans="1:11">
      <c r="A1978" s="1">
        <v>1977</v>
      </c>
      <c r="B1978">
        <v>61873.862365000001</v>
      </c>
      <c r="C1978" s="255">
        <v>101</v>
      </c>
      <c r="D1978" s="256">
        <v>38.294818000000006</v>
      </c>
      <c r="E1978" s="256">
        <v>291.01198099999988</v>
      </c>
      <c r="F1978" s="1">
        <v>877806</v>
      </c>
      <c r="G1978" s="256">
        <v>0</v>
      </c>
      <c r="H1978" s="256">
        <v>608.89644999999996</v>
      </c>
      <c r="I1978" s="257">
        <v>1</v>
      </c>
      <c r="J1978" s="258">
        <f t="shared" si="60"/>
        <v>4.3820662727880426E-2</v>
      </c>
      <c r="K1978" s="258">
        <f t="shared" si="61"/>
        <v>9.242888970392224E-2</v>
      </c>
    </row>
    <row r="1979" spans="1:11">
      <c r="A1979" s="1">
        <v>1978</v>
      </c>
      <c r="B1979">
        <v>65211.967773999997</v>
      </c>
      <c r="C1979" s="255">
        <v>80</v>
      </c>
      <c r="D1979" s="256">
        <v>63.277998999999987</v>
      </c>
      <c r="E1979" s="256">
        <v>556.48674900000015</v>
      </c>
      <c r="F1979" s="1">
        <v>854969</v>
      </c>
      <c r="G1979" s="256">
        <v>0</v>
      </c>
      <c r="H1979" s="256">
        <v>590.68868599999996</v>
      </c>
      <c r="I1979" s="257">
        <v>1</v>
      </c>
      <c r="J1979" s="258">
        <f t="shared" si="60"/>
        <v>7.240885313188207E-2</v>
      </c>
      <c r="K1979" s="258">
        <f t="shared" si="61"/>
        <v>0.14782600411206478</v>
      </c>
    </row>
    <row r="1980" spans="1:11">
      <c r="A1980" s="1">
        <v>1979</v>
      </c>
      <c r="B1980">
        <v>64615.079406999997</v>
      </c>
      <c r="C1980" s="255">
        <v>70</v>
      </c>
      <c r="D1980" s="256">
        <v>53.979399000000001</v>
      </c>
      <c r="E1980" s="256">
        <v>731.97773800000107</v>
      </c>
      <c r="F1980" s="1">
        <v>852399</v>
      </c>
      <c r="G1980" s="256">
        <v>0</v>
      </c>
      <c r="H1980" s="256">
        <v>442.38037600000001</v>
      </c>
      <c r="I1980" s="257">
        <v>1</v>
      </c>
      <c r="J1980" s="258">
        <f t="shared" si="60"/>
        <v>6.176848882876753E-2</v>
      </c>
      <c r="K1980" s="258">
        <f t="shared" si="61"/>
        <v>0.12762805175506445</v>
      </c>
    </row>
    <row r="1981" spans="1:11">
      <c r="A1981" s="1">
        <v>1980</v>
      </c>
      <c r="B1981">
        <v>64047.317445000001</v>
      </c>
      <c r="C1981" s="255">
        <v>61</v>
      </c>
      <c r="D1981" s="256">
        <v>50.990680000000012</v>
      </c>
      <c r="E1981" s="256">
        <v>764.39188300000058</v>
      </c>
      <c r="F1981" s="1">
        <v>871395</v>
      </c>
      <c r="G1981" s="256">
        <v>0</v>
      </c>
      <c r="H1981" s="256">
        <v>203.53552099999999</v>
      </c>
      <c r="I1981" s="257">
        <v>1</v>
      </c>
      <c r="J1981" s="258">
        <f t="shared" si="60"/>
        <v>5.8348505287197816E-2</v>
      </c>
      <c r="K1981" s="258">
        <f t="shared" si="61"/>
        <v>0.12103196956313723</v>
      </c>
    </row>
    <row r="1982" spans="1:11">
      <c r="A1982" s="1">
        <v>1981</v>
      </c>
      <c r="B1982">
        <v>60101.488524</v>
      </c>
      <c r="C1982" s="255">
        <v>62</v>
      </c>
      <c r="D1982" s="256">
        <v>17.655238000000001</v>
      </c>
      <c r="E1982" s="256">
        <v>729.00212900000031</v>
      </c>
      <c r="F1982" s="1">
        <v>894246</v>
      </c>
      <c r="G1982" s="256">
        <v>0</v>
      </c>
      <c r="H1982" s="256">
        <v>44.036836999999998</v>
      </c>
      <c r="I1982" s="257">
        <v>1</v>
      </c>
      <c r="J1982" s="258">
        <f t="shared" si="60"/>
        <v>2.0202843888132805E-2</v>
      </c>
      <c r="K1982" s="258">
        <f t="shared" si="61"/>
        <v>4.381335333864201E-2</v>
      </c>
    </row>
    <row r="1983" spans="1:11">
      <c r="A1983" s="1">
        <v>1982</v>
      </c>
      <c r="B1983">
        <v>58985.546203999998</v>
      </c>
      <c r="C1983" s="255">
        <v>54</v>
      </c>
      <c r="D1983" s="256">
        <v>23.692129000000001</v>
      </c>
      <c r="E1983" s="256">
        <v>733.36584800000185</v>
      </c>
      <c r="F1983" s="1">
        <v>866812</v>
      </c>
      <c r="G1983" s="256">
        <v>0</v>
      </c>
      <c r="H1983" s="256">
        <v>102.195605</v>
      </c>
      <c r="I1983" s="257">
        <v>1</v>
      </c>
      <c r="J1983" s="258">
        <f t="shared" si="60"/>
        <v>2.7110842887787975E-2</v>
      </c>
      <c r="K1983" s="258">
        <f t="shared" si="61"/>
        <v>5.8314053681463279E-2</v>
      </c>
    </row>
    <row r="1984" spans="1:11">
      <c r="A1984" s="1">
        <v>1983</v>
      </c>
      <c r="B1984">
        <v>61739.147340000003</v>
      </c>
      <c r="C1984" s="255">
        <v>57</v>
      </c>
      <c r="D1984" s="256">
        <v>48.174497000000002</v>
      </c>
      <c r="E1984" s="256">
        <v>654.11754699999926</v>
      </c>
      <c r="F1984" s="1">
        <v>845390</v>
      </c>
      <c r="G1984" s="256">
        <v>91.170743999999999</v>
      </c>
      <c r="H1984" s="256">
        <v>59.646242999999998</v>
      </c>
      <c r="I1984" s="257">
        <v>1</v>
      </c>
      <c r="J1984" s="258">
        <f t="shared" si="60"/>
        <v>5.5125954251102255E-2</v>
      </c>
      <c r="K1984" s="258">
        <f t="shared" si="61"/>
        <v>0.11476939847913184</v>
      </c>
    </row>
    <row r="1985" spans="1:11">
      <c r="A1985" s="1">
        <v>1984</v>
      </c>
      <c r="B1985">
        <v>60756.869232999998</v>
      </c>
      <c r="C1985" s="255">
        <v>56</v>
      </c>
      <c r="D1985" s="256">
        <v>60.411946999999998</v>
      </c>
      <c r="E1985" s="256">
        <v>528.35144799999989</v>
      </c>
      <c r="F1985" s="1">
        <v>879811</v>
      </c>
      <c r="G1985" s="256">
        <v>193.998504</v>
      </c>
      <c r="H1985" s="256">
        <v>38.342002999999998</v>
      </c>
      <c r="I1985" s="257">
        <v>1</v>
      </c>
      <c r="J1985" s="258">
        <f t="shared" si="60"/>
        <v>6.9129237126067222E-2</v>
      </c>
      <c r="K1985" s="258">
        <f t="shared" si="61"/>
        <v>0.14165215376898729</v>
      </c>
    </row>
    <row r="1986" spans="1:11">
      <c r="A1986" s="1">
        <v>1985</v>
      </c>
      <c r="B1986">
        <v>61640.900512</v>
      </c>
      <c r="C1986" s="255">
        <v>63</v>
      </c>
      <c r="D1986" s="256">
        <v>58.031343999999997</v>
      </c>
      <c r="E1986" s="256">
        <v>322.10482300000052</v>
      </c>
      <c r="F1986" s="1">
        <v>866666</v>
      </c>
      <c r="G1986" s="256">
        <v>232.14777599999999</v>
      </c>
      <c r="H1986" s="256">
        <v>38.108151999999997</v>
      </c>
      <c r="I1986" s="257">
        <v>1</v>
      </c>
      <c r="J1986" s="258">
        <f t="shared" ref="J1986:J2049" si="62">D1986/$L$1</f>
        <v>6.640511917486086E-2</v>
      </c>
      <c r="K1986" s="258">
        <f t="shared" ref="K1986:K2049" si="63">J1986/(1-$K$1*(1-J1986))</f>
        <v>0.13648921911362794</v>
      </c>
    </row>
    <row r="1987" spans="1:11">
      <c r="A1987" s="1">
        <v>1986</v>
      </c>
      <c r="B1987">
        <v>61368.164489000003</v>
      </c>
      <c r="C1987" s="255">
        <v>72</v>
      </c>
      <c r="D1987" s="256">
        <v>56.852588999999988</v>
      </c>
      <c r="E1987" s="256">
        <v>120.963223</v>
      </c>
      <c r="F1987" s="1">
        <v>853888</v>
      </c>
      <c r="G1987" s="256">
        <v>224.277648</v>
      </c>
      <c r="H1987" s="256">
        <v>51.560608000000002</v>
      </c>
      <c r="I1987" s="257">
        <v>1</v>
      </c>
      <c r="J1987" s="258">
        <f t="shared" si="62"/>
        <v>6.5056272829806999E-2</v>
      </c>
      <c r="K1987" s="258">
        <f t="shared" si="63"/>
        <v>0.13392100456441261</v>
      </c>
    </row>
    <row r="1988" spans="1:11">
      <c r="A1988" s="1">
        <v>1987</v>
      </c>
      <c r="B1988">
        <v>61460.695190999999</v>
      </c>
      <c r="C1988" s="255">
        <v>87</v>
      </c>
      <c r="D1988" s="256">
        <v>49.457944999999981</v>
      </c>
      <c r="E1988" s="256">
        <v>10.443709999999991</v>
      </c>
      <c r="F1988" s="1">
        <v>863918</v>
      </c>
      <c r="G1988" s="256">
        <v>165.77232000000001</v>
      </c>
      <c r="H1988" s="256">
        <v>53.376764999999999</v>
      </c>
      <c r="I1988" s="257">
        <v>1</v>
      </c>
      <c r="J1988" s="258">
        <f t="shared" si="62"/>
        <v>5.659460052947788E-2</v>
      </c>
      <c r="K1988" s="258">
        <f t="shared" si="63"/>
        <v>0.11762922672464017</v>
      </c>
    </row>
    <row r="1989" spans="1:11">
      <c r="A1989" s="1">
        <v>1988</v>
      </c>
      <c r="B1989">
        <v>62968.727844000001</v>
      </c>
      <c r="C1989" s="255">
        <v>102</v>
      </c>
      <c r="D1989" s="256">
        <v>62.058739999999993</v>
      </c>
      <c r="E1989" s="256">
        <v>0.58535999999999999</v>
      </c>
      <c r="F1989" s="1">
        <v>848149</v>
      </c>
      <c r="G1989" s="256">
        <v>77.336112</v>
      </c>
      <c r="H1989" s="256">
        <v>53.325543000000003</v>
      </c>
      <c r="I1989" s="257">
        <v>1</v>
      </c>
      <c r="J1989" s="258">
        <f t="shared" si="62"/>
        <v>7.1013658162762949E-2</v>
      </c>
      <c r="K1989" s="258">
        <f t="shared" si="63"/>
        <v>0.14520512704911637</v>
      </c>
    </row>
    <row r="1990" spans="1:11">
      <c r="A1990" s="1">
        <v>1989</v>
      </c>
      <c r="B1990">
        <v>61243.565552</v>
      </c>
      <c r="C1990" s="255">
        <v>107</v>
      </c>
      <c r="D1990" s="256">
        <v>67.909970999999999</v>
      </c>
      <c r="E1990" s="256">
        <v>0.62351999999999996</v>
      </c>
      <c r="F1990" s="1">
        <v>864622</v>
      </c>
      <c r="G1990" s="256">
        <v>3.4900319999999998</v>
      </c>
      <c r="H1990" s="256">
        <v>53.350667999999999</v>
      </c>
      <c r="I1990" s="257">
        <v>1</v>
      </c>
      <c r="J1990" s="258">
        <f t="shared" si="62"/>
        <v>7.770920689716139E-2</v>
      </c>
      <c r="K1990" s="258">
        <f t="shared" si="63"/>
        <v>0.15770831845680366</v>
      </c>
    </row>
    <row r="1991" spans="1:11">
      <c r="A1991" s="1">
        <v>1990</v>
      </c>
      <c r="B1991">
        <v>60244.303223000003</v>
      </c>
      <c r="C1991" s="255">
        <v>111</v>
      </c>
      <c r="D1991" s="256">
        <v>71.985346000000007</v>
      </c>
      <c r="E1991" s="256">
        <v>4.3200000000000001E-3</v>
      </c>
      <c r="F1991" s="1">
        <v>918646</v>
      </c>
      <c r="G1991" s="256">
        <v>0</v>
      </c>
      <c r="H1991" s="256">
        <v>59.954836999999998</v>
      </c>
      <c r="I1991" s="257">
        <v>1</v>
      </c>
      <c r="J1991" s="258">
        <f t="shared" si="62"/>
        <v>8.2372648132595275E-2</v>
      </c>
      <c r="K1991" s="258">
        <f t="shared" si="63"/>
        <v>0.16630693284228751</v>
      </c>
    </row>
    <row r="1992" spans="1:11">
      <c r="A1992" s="1">
        <v>1991</v>
      </c>
      <c r="B1992">
        <v>60146.949765999998</v>
      </c>
      <c r="C1992" s="255">
        <v>114</v>
      </c>
      <c r="D1992" s="256">
        <v>72.977273999999994</v>
      </c>
      <c r="E1992" s="256">
        <v>0.48408000000000001</v>
      </c>
      <c r="F1992" s="1">
        <v>963550</v>
      </c>
      <c r="G1992" s="256">
        <v>0</v>
      </c>
      <c r="H1992" s="256">
        <v>202.193896</v>
      </c>
      <c r="I1992" s="257">
        <v>1</v>
      </c>
      <c r="J1992" s="258">
        <f t="shared" si="62"/>
        <v>8.3507708817263909E-2</v>
      </c>
      <c r="K1992" s="258">
        <f t="shared" si="63"/>
        <v>0.16838633842724596</v>
      </c>
    </row>
    <row r="1993" spans="1:11">
      <c r="A1993" s="1">
        <v>1992</v>
      </c>
      <c r="B1993">
        <v>59961.993041000002</v>
      </c>
      <c r="C1993" s="255">
        <v>108</v>
      </c>
      <c r="D1993" s="256">
        <v>61.702787000000008</v>
      </c>
      <c r="E1993" s="256">
        <v>0.48336000000000001</v>
      </c>
      <c r="F1993" s="1">
        <v>980369</v>
      </c>
      <c r="G1993" s="256">
        <v>0</v>
      </c>
      <c r="H1993" s="256">
        <v>125.743263</v>
      </c>
      <c r="I1993" s="257">
        <v>1</v>
      </c>
      <c r="J1993" s="258">
        <f t="shared" si="62"/>
        <v>7.0606342051220738E-2</v>
      </c>
      <c r="K1993" s="258">
        <f t="shared" si="63"/>
        <v>0.14443843101172288</v>
      </c>
    </row>
    <row r="1994" spans="1:11">
      <c r="A1994" s="1">
        <v>1993</v>
      </c>
      <c r="B1994">
        <v>58407.203367999988</v>
      </c>
      <c r="C1994" s="255">
        <v>97</v>
      </c>
      <c r="D1994" s="256">
        <v>45.806681999999981</v>
      </c>
      <c r="E1994" s="256">
        <v>4.9919999999999999E-2</v>
      </c>
      <c r="F1994" s="1">
        <v>942133</v>
      </c>
      <c r="G1994" s="256">
        <v>0</v>
      </c>
      <c r="H1994" s="256">
        <v>39.558340000000001</v>
      </c>
      <c r="I1994" s="257">
        <v>1</v>
      </c>
      <c r="J1994" s="258">
        <f t="shared" si="62"/>
        <v>5.2416469575733982E-2</v>
      </c>
      <c r="K1994" s="258">
        <f t="shared" si="63"/>
        <v>0.10946802135501127</v>
      </c>
    </row>
    <row r="1995" spans="1:11">
      <c r="A1995" s="1">
        <v>1994</v>
      </c>
      <c r="B1995">
        <v>56763.733398999997</v>
      </c>
      <c r="C1995" s="255">
        <v>87</v>
      </c>
      <c r="D1995" s="256">
        <v>36.668616</v>
      </c>
      <c r="E1995" s="256">
        <v>1.4400000000000001E-3</v>
      </c>
      <c r="F1995" s="1">
        <v>842674</v>
      </c>
      <c r="G1995" s="256">
        <v>0</v>
      </c>
      <c r="H1995" s="256">
        <v>39.461382999999998</v>
      </c>
      <c r="I1995" s="257">
        <v>1</v>
      </c>
      <c r="J1995" s="258">
        <f t="shared" si="62"/>
        <v>4.1959803920054134E-2</v>
      </c>
      <c r="K1995" s="258">
        <f t="shared" si="63"/>
        <v>8.8695338792570369E-2</v>
      </c>
    </row>
    <row r="1996" spans="1:11">
      <c r="A1996" s="1">
        <v>1995</v>
      </c>
      <c r="B1996">
        <v>55971.899781</v>
      </c>
      <c r="C1996" s="255">
        <v>84</v>
      </c>
      <c r="D1996" s="256">
        <v>39.860059999999997</v>
      </c>
      <c r="E1996" s="256">
        <v>0</v>
      </c>
      <c r="F1996" s="1">
        <v>670214</v>
      </c>
      <c r="G1996" s="256">
        <v>40.136040000000001</v>
      </c>
      <c r="H1996" s="256">
        <v>39.449098999999997</v>
      </c>
      <c r="I1996" s="257">
        <v>1</v>
      </c>
      <c r="J1996" s="258">
        <f t="shared" si="62"/>
        <v>4.5611765162928232E-2</v>
      </c>
      <c r="K1996" s="258">
        <f t="shared" si="63"/>
        <v>9.6007291224941657E-2</v>
      </c>
    </row>
    <row r="1997" spans="1:11">
      <c r="A1997" s="1">
        <v>1996</v>
      </c>
      <c r="B1997">
        <v>56177.909455000001</v>
      </c>
      <c r="C1997" s="255">
        <v>78</v>
      </c>
      <c r="D1997" s="256">
        <v>34.360970000000002</v>
      </c>
      <c r="E1997" s="256">
        <v>0</v>
      </c>
      <c r="F1997" s="1">
        <v>529850</v>
      </c>
      <c r="G1997" s="256">
        <v>158.851224</v>
      </c>
      <c r="H1997" s="256">
        <v>39.264473000000002</v>
      </c>
      <c r="I1997" s="257">
        <v>1</v>
      </c>
      <c r="J1997" s="258">
        <f t="shared" si="62"/>
        <v>3.931917047817847E-2</v>
      </c>
      <c r="K1997" s="258">
        <f t="shared" si="63"/>
        <v>8.3369467574761366E-2</v>
      </c>
    </row>
    <row r="1998" spans="1:11">
      <c r="A1998" s="1">
        <v>1997</v>
      </c>
      <c r="B1998">
        <v>56181.33786</v>
      </c>
      <c r="C1998" s="255">
        <v>78</v>
      </c>
      <c r="D1998" s="256">
        <v>29.474677</v>
      </c>
      <c r="E1998" s="256">
        <v>0</v>
      </c>
      <c r="F1998" s="1">
        <v>619794</v>
      </c>
      <c r="G1998" s="256">
        <v>208.461624</v>
      </c>
      <c r="H1998" s="256">
        <v>39.440945999999997</v>
      </c>
      <c r="I1998" s="257">
        <v>1</v>
      </c>
      <c r="J1998" s="258">
        <f t="shared" si="62"/>
        <v>3.37277978401729E-2</v>
      </c>
      <c r="K1998" s="258">
        <f t="shared" si="63"/>
        <v>7.1983303917456165E-2</v>
      </c>
    </row>
    <row r="1999" spans="1:11">
      <c r="A1999" s="1">
        <v>1998</v>
      </c>
      <c r="B1999">
        <v>56468.754395000004</v>
      </c>
      <c r="C1999" s="255">
        <v>82</v>
      </c>
      <c r="D1999" s="256">
        <v>42.521161999999997</v>
      </c>
      <c r="E1999" s="256">
        <v>0</v>
      </c>
      <c r="F1999" s="1">
        <v>983408</v>
      </c>
      <c r="G1999" s="256">
        <v>212.55931200000001</v>
      </c>
      <c r="H1999" s="256">
        <v>39.038452999999997</v>
      </c>
      <c r="I1999" s="257">
        <v>1</v>
      </c>
      <c r="J1999" s="258">
        <f t="shared" si="62"/>
        <v>4.8656857405604201E-2</v>
      </c>
      <c r="K1999" s="258">
        <f t="shared" si="63"/>
        <v>0.10205706777536699</v>
      </c>
    </row>
    <row r="2000" spans="1:11">
      <c r="A2000" s="1">
        <v>1999</v>
      </c>
      <c r="B2000">
        <v>56862.812193999998</v>
      </c>
      <c r="C2000" s="255">
        <v>88</v>
      </c>
      <c r="D2000" s="256">
        <v>36.087629000000007</v>
      </c>
      <c r="E2000" s="256">
        <v>0.90777700000000028</v>
      </c>
      <c r="F2000" s="1">
        <v>951986</v>
      </c>
      <c r="G2000" s="256">
        <v>168.34557599999999</v>
      </c>
      <c r="H2000" s="256">
        <v>38.442566999999997</v>
      </c>
      <c r="I2000" s="257">
        <v>1</v>
      </c>
      <c r="J2000" s="258">
        <f t="shared" si="62"/>
        <v>4.129498197531261E-2</v>
      </c>
      <c r="K2000" s="258">
        <f t="shared" si="63"/>
        <v>8.7357547517202025E-2</v>
      </c>
    </row>
    <row r="2001" spans="1:11">
      <c r="A2001" s="1">
        <v>2000</v>
      </c>
      <c r="B2001">
        <v>57153.028199</v>
      </c>
      <c r="C2001" s="255">
        <v>98</v>
      </c>
      <c r="D2001" s="256">
        <v>36.866125999999987</v>
      </c>
      <c r="E2001" s="256">
        <v>35.852922000000042</v>
      </c>
      <c r="F2001" s="1">
        <v>898396</v>
      </c>
      <c r="G2001" s="256">
        <v>92.337335999999993</v>
      </c>
      <c r="H2001" s="256">
        <v>38.898159999999997</v>
      </c>
      <c r="I2001" s="257">
        <v>1</v>
      </c>
      <c r="J2001" s="258">
        <f t="shared" si="62"/>
        <v>4.2185814110137373E-2</v>
      </c>
      <c r="K2001" s="258">
        <f t="shared" si="63"/>
        <v>8.9149658031558818E-2</v>
      </c>
    </row>
    <row r="2002" spans="1:11">
      <c r="A2002" s="1">
        <v>2001</v>
      </c>
      <c r="B2002">
        <v>56471.237487999999</v>
      </c>
      <c r="C2002" s="255">
        <v>103</v>
      </c>
      <c r="D2002" s="256">
        <v>32.572035999999997</v>
      </c>
      <c r="E2002" s="256">
        <v>123.22566</v>
      </c>
      <c r="F2002" s="1">
        <v>884431</v>
      </c>
      <c r="G2002" s="256">
        <v>14.427504000000001</v>
      </c>
      <c r="H2002" s="256">
        <v>304.547957</v>
      </c>
      <c r="I2002" s="257">
        <v>1</v>
      </c>
      <c r="J2002" s="258">
        <f t="shared" si="62"/>
        <v>3.7272097857114224E-2</v>
      </c>
      <c r="K2002" s="258">
        <f t="shared" si="63"/>
        <v>7.9218119618981842E-2</v>
      </c>
    </row>
    <row r="2003" spans="1:11">
      <c r="A2003" s="1">
        <v>2002</v>
      </c>
      <c r="B2003">
        <v>57987.939332000002</v>
      </c>
      <c r="C2003" s="255">
        <v>101</v>
      </c>
      <c r="D2003" s="256">
        <v>77.837344999999999</v>
      </c>
      <c r="E2003" s="256">
        <v>210.57597200000009</v>
      </c>
      <c r="F2003" s="1">
        <v>841927</v>
      </c>
      <c r="G2003" s="256">
        <v>0</v>
      </c>
      <c r="H2003" s="256">
        <v>380.966678</v>
      </c>
      <c r="I2003" s="257">
        <v>1</v>
      </c>
      <c r="J2003" s="258">
        <f t="shared" si="62"/>
        <v>8.906907568743816E-2</v>
      </c>
      <c r="K2003" s="258">
        <f t="shared" si="63"/>
        <v>0.17849943722458098</v>
      </c>
    </row>
    <row r="2004" spans="1:11">
      <c r="A2004" s="1">
        <v>2003</v>
      </c>
      <c r="B2004">
        <v>58546.89746</v>
      </c>
      <c r="C2004" s="255">
        <v>93</v>
      </c>
      <c r="D2004" s="256">
        <v>75.384515999999977</v>
      </c>
      <c r="E2004" s="256">
        <v>293.24201199999987</v>
      </c>
      <c r="F2004" s="1">
        <v>845628</v>
      </c>
      <c r="G2004" s="256">
        <v>0</v>
      </c>
      <c r="H2004" s="256">
        <v>386.18645700000002</v>
      </c>
      <c r="I2004" s="257">
        <v>1</v>
      </c>
      <c r="J2004" s="258">
        <f t="shared" si="62"/>
        <v>8.6262309708339757E-2</v>
      </c>
      <c r="K2004" s="258">
        <f t="shared" si="63"/>
        <v>0.17341100270277848</v>
      </c>
    </row>
    <row r="2005" spans="1:11">
      <c r="A2005" s="1">
        <v>2004</v>
      </c>
      <c r="B2005">
        <v>59001.11505</v>
      </c>
      <c r="C2005" s="255">
        <v>88</v>
      </c>
      <c r="D2005" s="256">
        <v>63.409089000000002</v>
      </c>
      <c r="E2005" s="256">
        <v>358.08488199999971</v>
      </c>
      <c r="F2005" s="1">
        <v>873552</v>
      </c>
      <c r="G2005" s="256">
        <v>0</v>
      </c>
      <c r="H2005" s="256">
        <v>265.66462999999999</v>
      </c>
      <c r="I2005" s="257">
        <v>1</v>
      </c>
      <c r="J2005" s="258">
        <f t="shared" si="62"/>
        <v>7.2558859085089591E-2</v>
      </c>
      <c r="K2005" s="258">
        <f t="shared" si="63"/>
        <v>0.14810730182584392</v>
      </c>
    </row>
    <row r="2006" spans="1:11">
      <c r="A2006" s="1">
        <v>2005</v>
      </c>
      <c r="B2006">
        <v>56501.158874000001</v>
      </c>
      <c r="C2006" s="255">
        <v>82</v>
      </c>
      <c r="D2006" s="256">
        <v>37.003756999999993</v>
      </c>
      <c r="E2006" s="256">
        <v>421.50286999999992</v>
      </c>
      <c r="F2006" s="1">
        <v>877297</v>
      </c>
      <c r="G2006" s="256">
        <v>0</v>
      </c>
      <c r="H2006" s="256">
        <v>39.561458999999999</v>
      </c>
      <c r="I2006" s="257">
        <v>1</v>
      </c>
      <c r="J2006" s="258">
        <f t="shared" si="62"/>
        <v>4.2343304912989634E-2</v>
      </c>
      <c r="K2006" s="258">
        <f t="shared" si="63"/>
        <v>8.9466100463919312E-2</v>
      </c>
    </row>
    <row r="2007" spans="1:11">
      <c r="A2007" s="1">
        <v>2006</v>
      </c>
      <c r="B2007">
        <v>55546.036985999999</v>
      </c>
      <c r="C2007" s="255">
        <v>80</v>
      </c>
      <c r="D2007" s="256">
        <v>53.758122000000007</v>
      </c>
      <c r="E2007" s="256">
        <v>459.93486599999932</v>
      </c>
      <c r="F2007" s="1">
        <v>884180</v>
      </c>
      <c r="G2007" s="256">
        <v>0</v>
      </c>
      <c r="H2007" s="256">
        <v>259.71153099999998</v>
      </c>
      <c r="I2007" s="257">
        <v>1</v>
      </c>
      <c r="J2007" s="258">
        <f t="shared" si="62"/>
        <v>6.1515282121101834E-2</v>
      </c>
      <c r="K2007" s="258">
        <f t="shared" si="63"/>
        <v>0.12714145295511231</v>
      </c>
    </row>
    <row r="2008" spans="1:11">
      <c r="A2008" s="1">
        <v>2007</v>
      </c>
      <c r="B2008">
        <v>56741.164978000001</v>
      </c>
      <c r="C2008" s="255">
        <v>76</v>
      </c>
      <c r="D2008" s="256">
        <v>65.698386999999997</v>
      </c>
      <c r="E2008" s="256">
        <v>478.16368199999948</v>
      </c>
      <c r="F2008" s="1">
        <v>863274</v>
      </c>
      <c r="G2008" s="256">
        <v>40.375776000000002</v>
      </c>
      <c r="H2008" s="256">
        <v>333.80964499999999</v>
      </c>
      <c r="I2008" s="257">
        <v>1</v>
      </c>
      <c r="J2008" s="258">
        <f t="shared" si="62"/>
        <v>7.5178496957284485E-2</v>
      </c>
      <c r="K2008" s="258">
        <f t="shared" si="63"/>
        <v>0.15300453128443303</v>
      </c>
    </row>
    <row r="2009" spans="1:11">
      <c r="A2009" s="1">
        <v>2008</v>
      </c>
      <c r="B2009">
        <v>55152.982239999998</v>
      </c>
      <c r="C2009" s="255">
        <v>78</v>
      </c>
      <c r="D2009" s="256">
        <v>58.604362999999992</v>
      </c>
      <c r="E2009" s="256">
        <v>446.10310799999968</v>
      </c>
      <c r="F2009" s="1">
        <v>874478</v>
      </c>
      <c r="G2009" s="256">
        <v>160.76810399999999</v>
      </c>
      <c r="H2009" s="256">
        <v>200.79363599999999</v>
      </c>
      <c r="I2009" s="257">
        <v>1</v>
      </c>
      <c r="J2009" s="258">
        <f t="shared" si="62"/>
        <v>6.7060823357491195E-2</v>
      </c>
      <c r="K2009" s="258">
        <f t="shared" si="63"/>
        <v>0.1377348582405345</v>
      </c>
    </row>
    <row r="2010" spans="1:11">
      <c r="A2010" s="1">
        <v>2009</v>
      </c>
      <c r="B2010">
        <v>55092.705628000003</v>
      </c>
      <c r="C2010" s="255">
        <v>77</v>
      </c>
      <c r="D2010" s="256">
        <v>54.766917999999997</v>
      </c>
      <c r="E2010" s="256">
        <v>289.05720200000007</v>
      </c>
      <c r="F2010" s="1">
        <v>865103</v>
      </c>
      <c r="G2010" s="256">
        <v>220.57845599999999</v>
      </c>
      <c r="H2010" s="256">
        <v>123.56601000000001</v>
      </c>
      <c r="I2010" s="257">
        <v>1</v>
      </c>
      <c r="J2010" s="258">
        <f t="shared" si="62"/>
        <v>6.2669644815219722E-2</v>
      </c>
      <c r="K2010" s="258">
        <f t="shared" si="63"/>
        <v>0.12935757450780111</v>
      </c>
    </row>
    <row r="2011" spans="1:11">
      <c r="A2011" s="1">
        <v>2010</v>
      </c>
      <c r="B2011">
        <v>54067.851135999997</v>
      </c>
      <c r="C2011" s="255">
        <v>93</v>
      </c>
      <c r="D2011" s="256">
        <v>65.193303999999998</v>
      </c>
      <c r="E2011" s="256">
        <v>135.44924300000011</v>
      </c>
      <c r="F2011" s="1">
        <v>854011</v>
      </c>
      <c r="G2011" s="256">
        <v>235.13212799999999</v>
      </c>
      <c r="H2011" s="256">
        <v>55.913085000000002</v>
      </c>
      <c r="I2011" s="257">
        <v>1</v>
      </c>
      <c r="J2011" s="258">
        <f t="shared" si="62"/>
        <v>7.4600531766469746E-2</v>
      </c>
      <c r="K2011" s="258">
        <f t="shared" si="63"/>
        <v>0.15192653673355763</v>
      </c>
    </row>
    <row r="2012" spans="1:11">
      <c r="A2012" s="1">
        <v>2011</v>
      </c>
      <c r="B2012">
        <v>54624.457582000003</v>
      </c>
      <c r="C2012" s="255">
        <v>108</v>
      </c>
      <c r="D2012" s="256">
        <v>80.847882000000013</v>
      </c>
      <c r="E2012" s="256">
        <v>16.935604999999999</v>
      </c>
      <c r="F2012" s="1">
        <v>841019</v>
      </c>
      <c r="G2012" s="256">
        <v>200.68473599999999</v>
      </c>
      <c r="H2012" s="256">
        <v>205.473544</v>
      </c>
      <c r="I2012" s="257">
        <v>1</v>
      </c>
      <c r="J2012" s="258">
        <f t="shared" si="62"/>
        <v>9.2514025510853054E-2</v>
      </c>
      <c r="K2012" s="258">
        <f t="shared" si="63"/>
        <v>0.18470197297551974</v>
      </c>
    </row>
    <row r="2013" spans="1:11">
      <c r="A2013" s="1">
        <v>2012</v>
      </c>
      <c r="B2013">
        <v>56681.729675000002</v>
      </c>
      <c r="C2013" s="255">
        <v>117</v>
      </c>
      <c r="D2013" s="256">
        <v>101.218243</v>
      </c>
      <c r="E2013" s="256">
        <v>0.19944000000000001</v>
      </c>
      <c r="F2013" s="1">
        <v>839755</v>
      </c>
      <c r="G2013" s="256">
        <v>121.82436</v>
      </c>
      <c r="H2013" s="256">
        <v>168.32255499999999</v>
      </c>
      <c r="I2013" s="257">
        <v>1</v>
      </c>
      <c r="J2013" s="258">
        <f t="shared" si="62"/>
        <v>0.11582377773440895</v>
      </c>
      <c r="K2013" s="258">
        <f t="shared" si="63"/>
        <v>0.22546833521190446</v>
      </c>
    </row>
    <row r="2014" spans="1:11">
      <c r="A2014" s="1">
        <v>2013</v>
      </c>
      <c r="B2014">
        <v>57665.868408000002</v>
      </c>
      <c r="C2014" s="255">
        <v>120</v>
      </c>
      <c r="D2014" s="256">
        <v>97.691964999999982</v>
      </c>
      <c r="E2014" s="256">
        <v>0.64992000000000005</v>
      </c>
      <c r="F2014" s="1">
        <v>877775</v>
      </c>
      <c r="G2014" s="256">
        <v>30.476544000000001</v>
      </c>
      <c r="H2014" s="256">
        <v>49.257998999999998</v>
      </c>
      <c r="I2014" s="257">
        <v>1</v>
      </c>
      <c r="J2014" s="258">
        <f t="shared" si="62"/>
        <v>0.11178866679791762</v>
      </c>
      <c r="K2014" s="258">
        <f t="shared" si="63"/>
        <v>0.21855760449772577</v>
      </c>
    </row>
    <row r="2015" spans="1:11">
      <c r="A2015" s="1">
        <v>2014</v>
      </c>
      <c r="B2015">
        <v>56869.766052999999</v>
      </c>
      <c r="C2015" s="255">
        <v>119</v>
      </c>
      <c r="D2015" s="256">
        <v>75.379311999999985</v>
      </c>
      <c r="E2015" s="256">
        <v>0.65376000000000001</v>
      </c>
      <c r="F2015" s="1">
        <v>969996</v>
      </c>
      <c r="G2015" s="256">
        <v>0</v>
      </c>
      <c r="H2015" s="256">
        <v>47.181500999999997</v>
      </c>
      <c r="I2015" s="257">
        <v>1</v>
      </c>
      <c r="J2015" s="258">
        <f t="shared" si="62"/>
        <v>8.6256354784390629E-2</v>
      </c>
      <c r="K2015" s="258">
        <f t="shared" si="63"/>
        <v>0.17340017334438484</v>
      </c>
    </row>
    <row r="2016" spans="1:11">
      <c r="A2016" s="1">
        <v>2015</v>
      </c>
      <c r="B2016">
        <v>56978.034850999997</v>
      </c>
      <c r="C2016" s="255">
        <v>116</v>
      </c>
      <c r="D2016" s="256">
        <v>36.618226999999997</v>
      </c>
      <c r="E2016" s="256">
        <v>1.13184</v>
      </c>
      <c r="F2016" s="1">
        <v>940078</v>
      </c>
      <c r="G2016" s="256">
        <v>0</v>
      </c>
      <c r="H2016" s="256">
        <v>41.704517000000003</v>
      </c>
      <c r="I2016" s="257">
        <v>1</v>
      </c>
      <c r="J2016" s="258">
        <f t="shared" si="62"/>
        <v>4.1902143915658885E-2</v>
      </c>
      <c r="K2016" s="258">
        <f t="shared" si="63"/>
        <v>8.8579394068104278E-2</v>
      </c>
    </row>
    <row r="2017" spans="1:11">
      <c r="A2017" s="1">
        <v>2016</v>
      </c>
      <c r="B2017">
        <v>57547.351746</v>
      </c>
      <c r="C2017" s="255">
        <v>110</v>
      </c>
      <c r="D2017" s="256">
        <v>27.554061999999998</v>
      </c>
      <c r="E2017" s="256">
        <v>1.1337600000000001</v>
      </c>
      <c r="F2017" s="1">
        <v>992096</v>
      </c>
      <c r="G2017" s="256">
        <v>0</v>
      </c>
      <c r="H2017" s="256">
        <v>41.783459000000001</v>
      </c>
      <c r="I2017" s="257">
        <v>1</v>
      </c>
      <c r="J2017" s="258">
        <f t="shared" si="62"/>
        <v>3.1530042986106011E-2</v>
      </c>
      <c r="K2017" s="258">
        <f t="shared" si="63"/>
        <v>6.746681257930541E-2</v>
      </c>
    </row>
    <row r="2018" spans="1:11">
      <c r="A2018" s="1">
        <v>2017</v>
      </c>
      <c r="B2018">
        <v>55573.634765000003</v>
      </c>
      <c r="C2018" s="255">
        <v>100</v>
      </c>
      <c r="D2018" s="256">
        <v>28.307514999999999</v>
      </c>
      <c r="E2018" s="256">
        <v>1.8239999999999999E-2</v>
      </c>
      <c r="F2018" s="1">
        <v>912086</v>
      </c>
      <c r="G2018" s="256">
        <v>0</v>
      </c>
      <c r="H2018" s="256">
        <v>40.175638999999997</v>
      </c>
      <c r="I2018" s="257">
        <v>1</v>
      </c>
      <c r="J2018" s="258">
        <f t="shared" si="62"/>
        <v>3.2392217335499955E-2</v>
      </c>
      <c r="K2018" s="258">
        <f t="shared" si="63"/>
        <v>6.9241404217306124E-2</v>
      </c>
    </row>
    <row r="2019" spans="1:11">
      <c r="A2019" s="1">
        <v>2018</v>
      </c>
      <c r="B2019">
        <v>52544.573974999999</v>
      </c>
      <c r="C2019" s="255">
        <v>92</v>
      </c>
      <c r="D2019" s="256">
        <v>23.186812</v>
      </c>
      <c r="E2019" s="256">
        <v>0</v>
      </c>
      <c r="F2019" s="1">
        <v>837314</v>
      </c>
      <c r="G2019" s="256">
        <v>0</v>
      </c>
      <c r="H2019" s="256">
        <v>40.236963000000003</v>
      </c>
      <c r="I2019" s="257">
        <v>1</v>
      </c>
      <c r="J2019" s="258">
        <f t="shared" si="62"/>
        <v>2.6532609931369053E-2</v>
      </c>
      <c r="K2019" s="258">
        <f t="shared" si="63"/>
        <v>5.7109370173633989E-2</v>
      </c>
    </row>
    <row r="2020" spans="1:11">
      <c r="A2020" s="1">
        <v>2019</v>
      </c>
      <c r="B2020">
        <v>50992.854919999998</v>
      </c>
      <c r="C2020" s="255">
        <v>90</v>
      </c>
      <c r="D2020" s="256">
        <v>34.083630999999997</v>
      </c>
      <c r="E2020" s="256">
        <v>0</v>
      </c>
      <c r="F2020" s="1">
        <v>498855</v>
      </c>
      <c r="G2020" s="256">
        <v>0.47527200000000003</v>
      </c>
      <c r="H2020" s="256">
        <v>40.105248000000003</v>
      </c>
      <c r="I2020" s="257">
        <v>1</v>
      </c>
      <c r="J2020" s="258">
        <f t="shared" si="62"/>
        <v>3.900181216666259E-2</v>
      </c>
      <c r="K2020" s="258">
        <f t="shared" si="63"/>
        <v>8.2727181489384627E-2</v>
      </c>
    </row>
    <row r="2021" spans="1:11">
      <c r="A2021" s="1">
        <v>2020</v>
      </c>
      <c r="B2021">
        <v>50715.494569000002</v>
      </c>
      <c r="C2021" s="255">
        <v>85</v>
      </c>
      <c r="D2021" s="256">
        <v>46.601090999999997</v>
      </c>
      <c r="E2021" s="256">
        <v>0</v>
      </c>
      <c r="F2021" s="1">
        <v>393293</v>
      </c>
      <c r="G2021" s="256">
        <v>144.90991199999999</v>
      </c>
      <c r="H2021" s="256">
        <v>40.477997999999999</v>
      </c>
      <c r="I2021" s="257">
        <v>1</v>
      </c>
      <c r="J2021" s="258">
        <f t="shared" si="62"/>
        <v>5.3325509771642306E-2</v>
      </c>
      <c r="K2021" s="258">
        <f t="shared" si="63"/>
        <v>0.11125032366595829</v>
      </c>
    </row>
    <row r="2022" spans="1:11">
      <c r="A2022" s="1">
        <v>2021</v>
      </c>
      <c r="B2022">
        <v>50845.836914</v>
      </c>
      <c r="C2022" s="255">
        <v>85</v>
      </c>
      <c r="D2022" s="256">
        <v>46.826334000000003</v>
      </c>
      <c r="E2022" s="256">
        <v>0</v>
      </c>
      <c r="F2022" s="1">
        <v>449822</v>
      </c>
      <c r="G2022" s="256">
        <v>215.13693599999999</v>
      </c>
      <c r="H2022" s="256">
        <v>40.309359000000001</v>
      </c>
      <c r="I2022" s="257">
        <v>1</v>
      </c>
      <c r="J2022" s="258">
        <f t="shared" si="62"/>
        <v>5.3583254763009444E-2</v>
      </c>
      <c r="K2022" s="258">
        <f t="shared" si="63"/>
        <v>0.11175499293635258</v>
      </c>
    </row>
    <row r="2023" spans="1:11">
      <c r="A2023" s="1">
        <v>2022</v>
      </c>
      <c r="B2023">
        <v>51648.951139999997</v>
      </c>
      <c r="C2023" s="255">
        <v>86</v>
      </c>
      <c r="D2023" s="256">
        <v>38.112859999999998</v>
      </c>
      <c r="E2023" s="256">
        <v>0</v>
      </c>
      <c r="F2023" s="1">
        <v>748848</v>
      </c>
      <c r="G2023" s="256">
        <v>238.71775199999999</v>
      </c>
      <c r="H2023" s="256">
        <v>39.931916999999999</v>
      </c>
      <c r="I2023" s="257">
        <v>1</v>
      </c>
      <c r="J2023" s="258">
        <f t="shared" si="62"/>
        <v>4.3612448651797336E-2</v>
      </c>
      <c r="K2023" s="258">
        <f t="shared" si="63"/>
        <v>9.2011938622464096E-2</v>
      </c>
    </row>
    <row r="2024" spans="1:11">
      <c r="A2024" s="1">
        <v>2023</v>
      </c>
      <c r="B2024">
        <v>51646.930847000003</v>
      </c>
      <c r="C2024" s="255">
        <v>91</v>
      </c>
      <c r="D2024" s="256">
        <v>28.543313000000001</v>
      </c>
      <c r="E2024" s="256">
        <v>4.2439170000000006</v>
      </c>
      <c r="F2024" s="1">
        <v>667077</v>
      </c>
      <c r="G2024" s="256">
        <v>215.15844000000001</v>
      </c>
      <c r="H2024" s="256">
        <v>40.061939000000002</v>
      </c>
      <c r="I2024" s="257">
        <v>1</v>
      </c>
      <c r="J2024" s="258">
        <f t="shared" si="62"/>
        <v>3.2662040386491058E-2</v>
      </c>
      <c r="K2024" s="258">
        <f t="shared" si="63"/>
        <v>6.9796035285915603E-2</v>
      </c>
    </row>
    <row r="2025" spans="1:11">
      <c r="A2025" s="1">
        <v>2024</v>
      </c>
      <c r="B2025">
        <v>51213.503966999997</v>
      </c>
      <c r="C2025" s="255">
        <v>87</v>
      </c>
      <c r="D2025" s="256">
        <v>21.712088000000001</v>
      </c>
      <c r="E2025" s="256">
        <v>95.711604000000065</v>
      </c>
      <c r="F2025" s="1">
        <v>587027</v>
      </c>
      <c r="G2025" s="256">
        <v>142.19654399999999</v>
      </c>
      <c r="H2025" s="256">
        <v>46.218826</v>
      </c>
      <c r="I2025" s="257">
        <v>1</v>
      </c>
      <c r="J2025" s="258">
        <f t="shared" si="62"/>
        <v>2.4845087013236615E-2</v>
      </c>
      <c r="K2025" s="258">
        <f t="shared" si="63"/>
        <v>5.3584156330289581E-2</v>
      </c>
    </row>
    <row r="2026" spans="1:11">
      <c r="A2026" s="1">
        <v>2025</v>
      </c>
      <c r="B2026">
        <v>50331.762695999998</v>
      </c>
      <c r="C2026" s="255">
        <v>100</v>
      </c>
      <c r="D2026" s="256">
        <v>10.740847</v>
      </c>
      <c r="E2026" s="256">
        <v>280.74622600000032</v>
      </c>
      <c r="F2026" s="1">
        <v>570988</v>
      </c>
      <c r="G2026" s="256">
        <v>47.856983999999997</v>
      </c>
      <c r="H2026" s="256">
        <v>391.68766099999999</v>
      </c>
      <c r="I2026" s="257">
        <v>1</v>
      </c>
      <c r="J2026" s="258">
        <f t="shared" si="62"/>
        <v>1.2290723872842697E-2</v>
      </c>
      <c r="K2026" s="258">
        <f t="shared" si="63"/>
        <v>2.6908500337179085E-2</v>
      </c>
    </row>
    <row r="2027" spans="1:11">
      <c r="A2027" s="1">
        <v>2026</v>
      </c>
      <c r="B2027">
        <v>51139.742248000002</v>
      </c>
      <c r="C2027" s="255">
        <v>96</v>
      </c>
      <c r="D2027" s="256">
        <v>31.751825</v>
      </c>
      <c r="E2027" s="256">
        <v>491.63637600000089</v>
      </c>
      <c r="F2027" s="1">
        <v>567922</v>
      </c>
      <c r="G2027" s="256">
        <v>0</v>
      </c>
      <c r="H2027" s="256">
        <v>394.14420999999999</v>
      </c>
      <c r="I2027" s="257">
        <v>1</v>
      </c>
      <c r="J2027" s="258">
        <f t="shared" si="62"/>
        <v>3.633353249830517E-2</v>
      </c>
      <c r="K2027" s="258">
        <f t="shared" si="63"/>
        <v>7.7308111698821597E-2</v>
      </c>
    </row>
    <row r="2028" spans="1:11">
      <c r="A2028" s="1">
        <v>2027</v>
      </c>
      <c r="B2028">
        <v>50424.625121999998</v>
      </c>
      <c r="C2028" s="255">
        <v>93</v>
      </c>
      <c r="D2028" s="256">
        <v>17.78229</v>
      </c>
      <c r="E2028" s="256">
        <v>707.74280300000078</v>
      </c>
      <c r="F2028" s="1">
        <v>562883</v>
      </c>
      <c r="G2028" s="256">
        <v>0</v>
      </c>
      <c r="H2028" s="256">
        <v>257.466024</v>
      </c>
      <c r="I2028" s="257">
        <v>1</v>
      </c>
      <c r="J2028" s="258">
        <f t="shared" si="62"/>
        <v>2.0348229168222206E-2</v>
      </c>
      <c r="K2028" s="258">
        <f t="shared" si="63"/>
        <v>4.412099533317549E-2</v>
      </c>
    </row>
    <row r="2029" spans="1:11">
      <c r="A2029" s="1">
        <v>2028</v>
      </c>
      <c r="B2029">
        <v>51519.801055999997</v>
      </c>
      <c r="C2029" s="255">
        <v>87</v>
      </c>
      <c r="D2029" s="256">
        <v>19.550968000000001</v>
      </c>
      <c r="E2029" s="256">
        <v>808.01692699999842</v>
      </c>
      <c r="F2029" s="1">
        <v>614687</v>
      </c>
      <c r="G2029" s="256">
        <v>0</v>
      </c>
      <c r="H2029" s="256">
        <v>49.786054999999998</v>
      </c>
      <c r="I2029" s="257">
        <v>1</v>
      </c>
      <c r="J2029" s="258">
        <f t="shared" si="62"/>
        <v>2.2372122900063993E-2</v>
      </c>
      <c r="K2029" s="258">
        <f t="shared" si="63"/>
        <v>4.8392595766870543E-2</v>
      </c>
    </row>
    <row r="2030" spans="1:11">
      <c r="A2030" s="1">
        <v>2029</v>
      </c>
      <c r="B2030">
        <v>50908.277404</v>
      </c>
      <c r="C2030" s="255">
        <v>84</v>
      </c>
      <c r="D2030" s="256">
        <v>39.344999000000001</v>
      </c>
      <c r="E2030" s="256">
        <v>841.62261499999875</v>
      </c>
      <c r="F2030" s="1">
        <v>637485</v>
      </c>
      <c r="G2030" s="256">
        <v>0</v>
      </c>
      <c r="H2030" s="256">
        <v>46.779437999999999</v>
      </c>
      <c r="I2030" s="257">
        <v>1</v>
      </c>
      <c r="J2030" s="258">
        <f t="shared" si="62"/>
        <v>4.5022382172120325E-2</v>
      </c>
      <c r="K2030" s="258">
        <f t="shared" si="63"/>
        <v>9.4831416069358715E-2</v>
      </c>
    </row>
    <row r="2031" spans="1:11">
      <c r="A2031" s="1">
        <v>2030</v>
      </c>
      <c r="B2031">
        <v>51559.594483000001</v>
      </c>
      <c r="C2031" s="255">
        <v>74</v>
      </c>
      <c r="D2031" s="256">
        <v>65.330128999999999</v>
      </c>
      <c r="E2031" s="256">
        <v>759.67242599999963</v>
      </c>
      <c r="F2031" s="1">
        <v>639623</v>
      </c>
      <c r="G2031" s="256">
        <v>0</v>
      </c>
      <c r="H2031" s="256">
        <v>338.10228599999999</v>
      </c>
      <c r="I2031" s="257">
        <v>1</v>
      </c>
      <c r="J2031" s="258">
        <f t="shared" si="62"/>
        <v>7.4757100265574306E-2</v>
      </c>
      <c r="K2031" s="258">
        <f t="shared" si="63"/>
        <v>0.15221869903397009</v>
      </c>
    </row>
    <row r="2032" spans="1:11">
      <c r="A2032" s="1">
        <v>2031</v>
      </c>
      <c r="B2032">
        <v>51448.103026999997</v>
      </c>
      <c r="C2032" s="255">
        <v>75</v>
      </c>
      <c r="D2032" s="256">
        <v>84.270585000000011</v>
      </c>
      <c r="E2032" s="256">
        <v>630.32364399999949</v>
      </c>
      <c r="F2032" s="1">
        <v>636793</v>
      </c>
      <c r="G2032" s="256">
        <v>0</v>
      </c>
      <c r="H2032" s="256">
        <v>449.08425699999998</v>
      </c>
      <c r="I2032" s="257">
        <v>1</v>
      </c>
      <c r="J2032" s="258">
        <f t="shared" si="62"/>
        <v>9.6430615838575845E-2</v>
      </c>
      <c r="K2032" s="258">
        <f t="shared" si="63"/>
        <v>0.19169692638342678</v>
      </c>
    </row>
    <row r="2033" spans="1:11">
      <c r="A2033" s="1">
        <v>2032</v>
      </c>
      <c r="B2033">
        <v>51148.182954000004</v>
      </c>
      <c r="C2033" s="255">
        <v>81</v>
      </c>
      <c r="D2033" s="256">
        <v>117.15775499999999</v>
      </c>
      <c r="E2033" s="256">
        <v>471.83719599999978</v>
      </c>
      <c r="F2033" s="1">
        <v>633026</v>
      </c>
      <c r="G2033" s="256">
        <v>102.05412</v>
      </c>
      <c r="H2033" s="256">
        <v>159.49460999999999</v>
      </c>
      <c r="I2033" s="257">
        <v>1</v>
      </c>
      <c r="J2033" s="258">
        <f t="shared" si="62"/>
        <v>0.13406332072946908</v>
      </c>
      <c r="K2033" s="258">
        <f t="shared" si="63"/>
        <v>0.25597557002399846</v>
      </c>
    </row>
    <row r="2034" spans="1:11">
      <c r="A2034" s="1">
        <v>2033</v>
      </c>
      <c r="B2034">
        <v>51678.181028999999</v>
      </c>
      <c r="C2034" s="255">
        <v>82</v>
      </c>
      <c r="D2034" s="256">
        <v>166.72482299999999</v>
      </c>
      <c r="E2034" s="256">
        <v>327.290257</v>
      </c>
      <c r="F2034" s="1">
        <v>607071</v>
      </c>
      <c r="G2034" s="256">
        <v>201.46324799999999</v>
      </c>
      <c r="H2034" s="256">
        <v>107.348017</v>
      </c>
      <c r="I2034" s="257">
        <v>1</v>
      </c>
      <c r="J2034" s="258">
        <f t="shared" si="62"/>
        <v>0.19078279042998872</v>
      </c>
      <c r="K2034" s="258">
        <f t="shared" si="63"/>
        <v>0.34379580593917236</v>
      </c>
    </row>
    <row r="2035" spans="1:11">
      <c r="A2035" s="1">
        <v>2034</v>
      </c>
      <c r="B2035">
        <v>51728.597962</v>
      </c>
      <c r="C2035" s="255">
        <v>102</v>
      </c>
      <c r="D2035" s="256">
        <v>172.36502400000001</v>
      </c>
      <c r="E2035" s="256">
        <v>153.42311100000009</v>
      </c>
      <c r="F2035" s="1">
        <v>627624</v>
      </c>
      <c r="G2035" s="256">
        <v>235.264848</v>
      </c>
      <c r="H2035" s="256">
        <v>49.285708999999997</v>
      </c>
      <c r="I2035" s="257">
        <v>1</v>
      </c>
      <c r="J2035" s="258">
        <f t="shared" si="62"/>
        <v>0.1972368580727297</v>
      </c>
      <c r="K2035" s="258">
        <f t="shared" si="63"/>
        <v>0.35316710004381191</v>
      </c>
    </row>
    <row r="2036" spans="1:11">
      <c r="A2036" s="1">
        <v>2035</v>
      </c>
      <c r="B2036">
        <v>53041.619628</v>
      </c>
      <c r="C2036" s="255">
        <v>118</v>
      </c>
      <c r="D2036" s="256">
        <v>169.69035299999999</v>
      </c>
      <c r="E2036" s="256">
        <v>20.474873000000009</v>
      </c>
      <c r="F2036" s="1">
        <v>603262</v>
      </c>
      <c r="G2036" s="256">
        <v>221.58964800000001</v>
      </c>
      <c r="H2036" s="256">
        <v>181.111931</v>
      </c>
      <c r="I2036" s="257">
        <v>1</v>
      </c>
      <c r="J2036" s="258">
        <f t="shared" si="62"/>
        <v>0.19417623885790425</v>
      </c>
      <c r="K2036" s="258">
        <f t="shared" si="63"/>
        <v>0.34873798312697052</v>
      </c>
    </row>
    <row r="2037" spans="1:11">
      <c r="A2037" s="1">
        <v>2036</v>
      </c>
      <c r="B2037">
        <v>54882.267274999998</v>
      </c>
      <c r="C2037" s="255">
        <v>129</v>
      </c>
      <c r="D2037" s="256">
        <v>191.35948499999989</v>
      </c>
      <c r="E2037" s="256">
        <v>0.58391999999999999</v>
      </c>
      <c r="F2037" s="1">
        <v>610461</v>
      </c>
      <c r="G2037" s="256">
        <v>154.89801600000001</v>
      </c>
      <c r="H2037" s="256">
        <v>225.63426999999999</v>
      </c>
      <c r="I2037" s="257">
        <v>1</v>
      </c>
      <c r="J2037" s="258">
        <f t="shared" si="62"/>
        <v>0.21897217142971898</v>
      </c>
      <c r="K2037" s="258">
        <f t="shared" si="63"/>
        <v>0.38386895752136679</v>
      </c>
    </row>
    <row r="2038" spans="1:11">
      <c r="A2038" s="1">
        <v>2037</v>
      </c>
      <c r="B2038">
        <v>55410.867401000003</v>
      </c>
      <c r="C2038" s="255">
        <v>139</v>
      </c>
      <c r="D2038" s="256">
        <v>204.37010900000001</v>
      </c>
      <c r="E2038" s="256">
        <v>0.23904</v>
      </c>
      <c r="F2038" s="1">
        <v>640324</v>
      </c>
      <c r="G2038" s="256">
        <v>62.205191999999997</v>
      </c>
      <c r="H2038" s="256">
        <v>123.31659399999999</v>
      </c>
      <c r="I2038" s="257">
        <v>1</v>
      </c>
      <c r="J2038" s="258">
        <f t="shared" si="62"/>
        <v>0.23386019534416275</v>
      </c>
      <c r="K2038" s="258">
        <f t="shared" si="63"/>
        <v>0.40416670599125681</v>
      </c>
    </row>
    <row r="2039" spans="1:11">
      <c r="A2039" s="1">
        <v>2038</v>
      </c>
      <c r="B2039">
        <v>54303.033995999998</v>
      </c>
      <c r="C2039" s="255">
        <v>133</v>
      </c>
      <c r="D2039" s="256">
        <v>190.60433</v>
      </c>
      <c r="E2039" s="256">
        <v>5.0400000000000002E-3</v>
      </c>
      <c r="F2039" s="1">
        <v>698885</v>
      </c>
      <c r="G2039" s="256">
        <v>0</v>
      </c>
      <c r="H2039" s="256">
        <v>49.508141999999999</v>
      </c>
      <c r="I2039" s="257">
        <v>1</v>
      </c>
      <c r="J2039" s="258">
        <f t="shared" si="62"/>
        <v>0.21810804948605891</v>
      </c>
      <c r="K2039" s="258">
        <f t="shared" si="63"/>
        <v>0.38267293963521326</v>
      </c>
    </row>
    <row r="2040" spans="1:11">
      <c r="A2040" s="1">
        <v>2039</v>
      </c>
      <c r="B2040">
        <v>54079.958860999999</v>
      </c>
      <c r="C2040" s="255">
        <v>124</v>
      </c>
      <c r="D2040" s="256">
        <v>167.86813699999999</v>
      </c>
      <c r="E2040" s="256">
        <v>0.48336000000000001</v>
      </c>
      <c r="F2040" s="1">
        <v>740660</v>
      </c>
      <c r="G2040" s="256">
        <v>0</v>
      </c>
      <c r="H2040" s="256">
        <v>41.969856999999998</v>
      </c>
      <c r="I2040" s="257">
        <v>1</v>
      </c>
      <c r="J2040" s="258">
        <f t="shared" si="62"/>
        <v>0.19209108172898545</v>
      </c>
      <c r="K2040" s="258">
        <f t="shared" si="63"/>
        <v>0.34570511815703919</v>
      </c>
    </row>
    <row r="2041" spans="1:11">
      <c r="A2041" s="1">
        <v>2040</v>
      </c>
      <c r="B2041">
        <v>55043.085572000004</v>
      </c>
      <c r="C2041" s="255">
        <v>114</v>
      </c>
      <c r="D2041" s="256">
        <v>188.19434899999999</v>
      </c>
      <c r="E2041" s="256">
        <v>0.48504000000000003</v>
      </c>
      <c r="F2041" s="1">
        <v>700850</v>
      </c>
      <c r="G2041" s="256">
        <v>0</v>
      </c>
      <c r="H2041" s="256">
        <v>39.114145000000001</v>
      </c>
      <c r="I2041" s="257">
        <v>1</v>
      </c>
      <c r="J2041" s="258">
        <f t="shared" si="62"/>
        <v>0.21535031436425731</v>
      </c>
      <c r="K2041" s="258">
        <f t="shared" si="63"/>
        <v>0.37884262500118843</v>
      </c>
    </row>
    <row r="2042" spans="1:11">
      <c r="A2042" s="1">
        <v>2041</v>
      </c>
      <c r="B2042">
        <v>54023.246521000001</v>
      </c>
      <c r="C2042" s="255">
        <v>103</v>
      </c>
      <c r="D2042" s="256">
        <v>197.24528900000001</v>
      </c>
      <c r="E2042" s="256">
        <v>2.9760000000000002E-2</v>
      </c>
      <c r="F2042" s="1">
        <v>945402</v>
      </c>
      <c r="G2042" s="256">
        <v>0</v>
      </c>
      <c r="H2042" s="256">
        <v>37.054921999999998</v>
      </c>
      <c r="I2042" s="257">
        <v>1</v>
      </c>
      <c r="J2042" s="258">
        <f t="shared" si="62"/>
        <v>0.22570728195998482</v>
      </c>
      <c r="K2042" s="258">
        <f t="shared" si="63"/>
        <v>0.39312305898695132</v>
      </c>
    </row>
    <row r="2043" spans="1:11">
      <c r="A2043" s="1">
        <v>2042</v>
      </c>
      <c r="B2043">
        <v>51811.201598</v>
      </c>
      <c r="C2043" s="255">
        <v>96</v>
      </c>
      <c r="D2043" s="256">
        <v>177.59566699999999</v>
      </c>
      <c r="E2043" s="256">
        <v>1.4400000000000001E-3</v>
      </c>
      <c r="F2043" s="1">
        <v>849196</v>
      </c>
      <c r="G2043" s="256">
        <v>0</v>
      </c>
      <c r="H2043" s="256">
        <v>37.40166</v>
      </c>
      <c r="I2043" s="257">
        <v>1</v>
      </c>
      <c r="J2043" s="258">
        <f t="shared" si="62"/>
        <v>0.203222269538922</v>
      </c>
      <c r="K2043" s="258">
        <f t="shared" si="63"/>
        <v>0.36175206264333609</v>
      </c>
    </row>
    <row r="2044" spans="1:11">
      <c r="A2044" s="1">
        <v>2043</v>
      </c>
      <c r="B2044">
        <v>51560.399261999999</v>
      </c>
      <c r="C2044" s="255">
        <v>92</v>
      </c>
      <c r="D2044" s="256">
        <v>201.02190300000001</v>
      </c>
      <c r="E2044" s="256">
        <v>0</v>
      </c>
      <c r="F2044" s="1">
        <v>712400</v>
      </c>
      <c r="G2044" s="256">
        <v>0</v>
      </c>
      <c r="H2044" s="256">
        <v>37.244587000000003</v>
      </c>
      <c r="I2044" s="257">
        <v>1</v>
      </c>
      <c r="J2044" s="258">
        <f t="shared" si="62"/>
        <v>0.23002885174384935</v>
      </c>
      <c r="K2044" s="258">
        <f t="shared" si="63"/>
        <v>0.39899830053014668</v>
      </c>
    </row>
    <row r="2045" spans="1:11">
      <c r="A2045" s="1">
        <v>2044</v>
      </c>
      <c r="B2045">
        <v>51544.686218000003</v>
      </c>
      <c r="C2045" s="255">
        <v>85</v>
      </c>
      <c r="D2045" s="256">
        <v>237.266852</v>
      </c>
      <c r="E2045" s="256">
        <v>0</v>
      </c>
      <c r="F2045" s="1">
        <v>587980</v>
      </c>
      <c r="G2045" s="256">
        <v>71.746415999999996</v>
      </c>
      <c r="H2045" s="256">
        <v>37.465148999999997</v>
      </c>
      <c r="I2045" s="257">
        <v>1</v>
      </c>
      <c r="J2045" s="258">
        <f t="shared" si="62"/>
        <v>0.27150385459458037</v>
      </c>
      <c r="K2045" s="258">
        <f t="shared" si="63"/>
        <v>0.45301446492583269</v>
      </c>
    </row>
    <row r="2046" spans="1:11">
      <c r="A2046" s="1">
        <v>2045</v>
      </c>
      <c r="B2046">
        <v>52475.454772999998</v>
      </c>
      <c r="C2046" s="255">
        <v>89</v>
      </c>
      <c r="D2046" s="256">
        <v>248.03331600000001</v>
      </c>
      <c r="E2046" s="256">
        <v>0</v>
      </c>
      <c r="F2046" s="1">
        <v>655080</v>
      </c>
      <c r="G2046" s="256">
        <v>185.38581600000001</v>
      </c>
      <c r="H2046" s="256">
        <v>37.297784</v>
      </c>
      <c r="I2046" s="257">
        <v>1</v>
      </c>
      <c r="J2046" s="258">
        <f t="shared" si="62"/>
        <v>0.28382389193529489</v>
      </c>
      <c r="K2046" s="258">
        <f t="shared" si="63"/>
        <v>0.46827655714008332</v>
      </c>
    </row>
    <row r="2047" spans="1:11">
      <c r="A2047" s="1">
        <v>2046</v>
      </c>
      <c r="B2047">
        <v>53626.130738</v>
      </c>
      <c r="C2047" s="255">
        <v>91</v>
      </c>
      <c r="D2047" s="256">
        <v>281.46409100000011</v>
      </c>
      <c r="E2047" s="256">
        <v>0</v>
      </c>
      <c r="F2047" s="1">
        <v>1029500</v>
      </c>
      <c r="G2047" s="256">
        <v>233.360736</v>
      </c>
      <c r="H2047" s="256">
        <v>37.195447000000001</v>
      </c>
      <c r="I2047" s="257">
        <v>1</v>
      </c>
      <c r="J2047" s="258">
        <f t="shared" si="62"/>
        <v>0.32207864264351505</v>
      </c>
      <c r="K2047" s="258">
        <f t="shared" si="63"/>
        <v>0.51356470929041631</v>
      </c>
    </row>
    <row r="2048" spans="1:11">
      <c r="A2048" s="1">
        <v>2047</v>
      </c>
      <c r="B2048">
        <v>55749.447998000003</v>
      </c>
      <c r="C2048" s="255">
        <v>108</v>
      </c>
      <c r="D2048" s="256">
        <v>281.44712900000002</v>
      </c>
      <c r="E2048" s="256">
        <v>3.5081490000000009</v>
      </c>
      <c r="F2048" s="1">
        <v>1133881</v>
      </c>
      <c r="G2048" s="256">
        <v>235.921896</v>
      </c>
      <c r="H2048" s="256">
        <v>36.980544000000002</v>
      </c>
      <c r="I2048" s="257">
        <v>1</v>
      </c>
      <c r="J2048" s="258">
        <f t="shared" si="62"/>
        <v>0.32205923307010503</v>
      </c>
      <c r="K2048" s="258">
        <f t="shared" si="63"/>
        <v>0.51354250165149706</v>
      </c>
    </row>
    <row r="2049" spans="1:11">
      <c r="A2049" s="1">
        <v>2048</v>
      </c>
      <c r="B2049">
        <v>58094.231995000002</v>
      </c>
      <c r="C2049" s="255">
        <v>136</v>
      </c>
      <c r="D2049" s="256">
        <v>269.33201600000001</v>
      </c>
      <c r="E2049" s="256">
        <v>90.662238999999957</v>
      </c>
      <c r="F2049" s="1">
        <v>1067909</v>
      </c>
      <c r="G2049" s="256">
        <v>189.390432</v>
      </c>
      <c r="H2049" s="256">
        <v>37.135325000000002</v>
      </c>
      <c r="I2049" s="257">
        <v>1</v>
      </c>
      <c r="J2049" s="258">
        <f t="shared" si="62"/>
        <v>0.30819594011273516</v>
      </c>
      <c r="K2049" s="258">
        <f t="shared" si="63"/>
        <v>0.49748519146796893</v>
      </c>
    </row>
    <row r="2050" spans="1:11">
      <c r="A2050" s="1">
        <v>2049</v>
      </c>
      <c r="B2050">
        <v>61258.957091999997</v>
      </c>
      <c r="C2050" s="255">
        <v>108</v>
      </c>
      <c r="D2050" s="256">
        <v>294.86359099999999</v>
      </c>
      <c r="E2050" s="256">
        <v>271.72565100000003</v>
      </c>
      <c r="F2050" s="1">
        <v>939737</v>
      </c>
      <c r="G2050" s="256">
        <v>103.44347999999999</v>
      </c>
      <c r="H2050" s="256">
        <v>299.94282800000002</v>
      </c>
      <c r="I2050" s="257">
        <v>1</v>
      </c>
      <c r="J2050" s="258">
        <f t="shared" ref="J2050:J2113" si="64">D2050/$L$1</f>
        <v>0.33741165637456944</v>
      </c>
      <c r="K2050" s="258">
        <f t="shared" ref="K2050:K2113" si="65">J2050/(1-$K$1*(1-J2050))</f>
        <v>0.53087504591383772</v>
      </c>
    </row>
    <row r="2051" spans="1:11">
      <c r="A2051" s="1">
        <v>2050</v>
      </c>
      <c r="B2051">
        <v>65145.253570000001</v>
      </c>
      <c r="C2051" s="255">
        <v>94</v>
      </c>
      <c r="D2051" s="256">
        <v>350.93974400000002</v>
      </c>
      <c r="E2051" s="256">
        <v>459.24124900000032</v>
      </c>
      <c r="F2051" s="1">
        <v>928500</v>
      </c>
      <c r="G2051" s="256">
        <v>14.167776</v>
      </c>
      <c r="H2051" s="256">
        <v>491.53604999999999</v>
      </c>
      <c r="I2051" s="257">
        <v>1</v>
      </c>
      <c r="J2051" s="258">
        <f t="shared" si="64"/>
        <v>0.40157945546660379</v>
      </c>
      <c r="K2051" s="258">
        <f t="shared" si="65"/>
        <v>0.59859620096053934</v>
      </c>
    </row>
    <row r="2052" spans="1:11">
      <c r="A2052" s="1">
        <v>2051</v>
      </c>
      <c r="B2052">
        <v>65410.344207999988</v>
      </c>
      <c r="C2052" s="255">
        <v>89</v>
      </c>
      <c r="D2052" s="256">
        <v>374.91783800000002</v>
      </c>
      <c r="E2052" s="256">
        <v>689.67699599999901</v>
      </c>
      <c r="F2052" s="1">
        <v>925158</v>
      </c>
      <c r="G2052" s="256">
        <v>0</v>
      </c>
      <c r="H2052" s="256">
        <v>435.14097500000003</v>
      </c>
      <c r="I2052" s="257">
        <v>1</v>
      </c>
      <c r="J2052" s="258">
        <f t="shared" si="64"/>
        <v>0.42901752737574339</v>
      </c>
      <c r="K2052" s="258">
        <f t="shared" si="65"/>
        <v>0.62542677779163136</v>
      </c>
    </row>
    <row r="2053" spans="1:11">
      <c r="A2053" s="1">
        <v>2052</v>
      </c>
      <c r="B2053">
        <v>65118.467498999998</v>
      </c>
      <c r="C2053" s="255">
        <v>82</v>
      </c>
      <c r="D2053" s="256">
        <v>385.71955799999989</v>
      </c>
      <c r="E2053" s="256">
        <v>833.8213610000015</v>
      </c>
      <c r="F2053" s="1">
        <v>891916</v>
      </c>
      <c r="G2053" s="256">
        <v>0</v>
      </c>
      <c r="H2053" s="256">
        <v>391.79271699999998</v>
      </c>
      <c r="I2053" s="257">
        <v>1</v>
      </c>
      <c r="J2053" s="258">
        <f t="shared" si="64"/>
        <v>0.44137790806748595</v>
      </c>
      <c r="K2053" s="258">
        <f t="shared" si="65"/>
        <v>0.63713158707059947</v>
      </c>
    </row>
    <row r="2054" spans="1:11">
      <c r="A2054" s="1">
        <v>2053</v>
      </c>
      <c r="B2054">
        <v>61291.718109000001</v>
      </c>
      <c r="C2054" s="255">
        <v>78</v>
      </c>
      <c r="D2054" s="256">
        <v>366.34128399999997</v>
      </c>
      <c r="E2054" s="256">
        <v>901.08821299999954</v>
      </c>
      <c r="F2054" s="1">
        <v>883744</v>
      </c>
      <c r="G2054" s="256">
        <v>0</v>
      </c>
      <c r="H2054" s="256">
        <v>55.402880000000003</v>
      </c>
      <c r="I2054" s="257">
        <v>1</v>
      </c>
      <c r="J2054" s="258">
        <f t="shared" si="64"/>
        <v>0.41920339847189386</v>
      </c>
      <c r="K2054" s="258">
        <f t="shared" si="65"/>
        <v>0.61596662620782461</v>
      </c>
    </row>
    <row r="2055" spans="1:11">
      <c r="A2055" s="1">
        <v>2054</v>
      </c>
      <c r="B2055">
        <v>60817.917144999999</v>
      </c>
      <c r="C2055" s="255">
        <v>81</v>
      </c>
      <c r="D2055" s="256">
        <v>347.62842899999998</v>
      </c>
      <c r="E2055" s="256">
        <v>886.89982099999872</v>
      </c>
      <c r="F2055" s="1">
        <v>881983</v>
      </c>
      <c r="G2055" s="256">
        <v>0</v>
      </c>
      <c r="H2055" s="256">
        <v>275.29915</v>
      </c>
      <c r="I2055" s="257">
        <v>1</v>
      </c>
      <c r="J2055" s="258">
        <f t="shared" si="64"/>
        <v>0.39779032614365534</v>
      </c>
      <c r="K2055" s="258">
        <f t="shared" si="65"/>
        <v>0.59479581158021944</v>
      </c>
    </row>
    <row r="2056" spans="1:11">
      <c r="A2056" s="1">
        <v>2055</v>
      </c>
      <c r="B2056">
        <v>63766.460968000007</v>
      </c>
      <c r="C2056" s="255">
        <v>82</v>
      </c>
      <c r="D2056" s="256">
        <v>329.47528</v>
      </c>
      <c r="E2056" s="256">
        <v>825.37135600000045</v>
      </c>
      <c r="F2056" s="1">
        <v>853466</v>
      </c>
      <c r="G2056" s="256">
        <v>0</v>
      </c>
      <c r="H2056" s="256">
        <v>322.62528400000002</v>
      </c>
      <c r="I2056" s="257">
        <v>1</v>
      </c>
      <c r="J2056" s="258">
        <f t="shared" si="64"/>
        <v>0.37701772396604588</v>
      </c>
      <c r="K2056" s="258">
        <f t="shared" si="65"/>
        <v>0.57353332784539435</v>
      </c>
    </row>
    <row r="2057" spans="1:11">
      <c r="A2057" s="1">
        <v>2056</v>
      </c>
      <c r="B2057">
        <v>63896.376039000002</v>
      </c>
      <c r="C2057" s="255">
        <v>75</v>
      </c>
      <c r="D2057" s="256">
        <v>346.30439799999999</v>
      </c>
      <c r="E2057" s="256">
        <v>695.55207000000007</v>
      </c>
      <c r="F2057" s="1">
        <v>923878</v>
      </c>
      <c r="G2057" s="256">
        <v>21.735503999999999</v>
      </c>
      <c r="H2057" s="256">
        <v>172.54398599999999</v>
      </c>
      <c r="I2057" s="257">
        <v>1</v>
      </c>
      <c r="J2057" s="258">
        <f t="shared" si="64"/>
        <v>0.39627524084171561</v>
      </c>
      <c r="K2057" s="258">
        <f t="shared" si="65"/>
        <v>0.59326958704767729</v>
      </c>
    </row>
    <row r="2058" spans="1:11">
      <c r="A2058" s="1">
        <v>2057</v>
      </c>
      <c r="B2058">
        <v>64512.959382000001</v>
      </c>
      <c r="C2058" s="255">
        <v>75</v>
      </c>
      <c r="D2058" s="256">
        <v>364.57730500000002</v>
      </c>
      <c r="E2058" s="256">
        <v>499.7663400000007</v>
      </c>
      <c r="F2058" s="1">
        <v>911286</v>
      </c>
      <c r="G2058" s="256">
        <v>158.27078399999999</v>
      </c>
      <c r="H2058" s="256">
        <v>37.119743</v>
      </c>
      <c r="I2058" s="257">
        <v>1</v>
      </c>
      <c r="J2058" s="258">
        <f t="shared" si="64"/>
        <v>0.41718488179378715</v>
      </c>
      <c r="K2058" s="258">
        <f t="shared" si="65"/>
        <v>0.61400227714797018</v>
      </c>
    </row>
    <row r="2059" spans="1:11">
      <c r="A2059" s="1">
        <v>2058</v>
      </c>
      <c r="B2059">
        <v>64116.916320999997</v>
      </c>
      <c r="C2059" s="255">
        <v>91</v>
      </c>
      <c r="D2059" s="256">
        <v>332.47275000000002</v>
      </c>
      <c r="E2059" s="256">
        <v>224.39031899999989</v>
      </c>
      <c r="F2059" s="1">
        <v>869218</v>
      </c>
      <c r="G2059" s="256">
        <v>213.25684799999999</v>
      </c>
      <c r="H2059" s="256">
        <v>41.469892999999999</v>
      </c>
      <c r="I2059" s="257">
        <v>1</v>
      </c>
      <c r="J2059" s="258">
        <f t="shared" si="64"/>
        <v>0.38044772125463311</v>
      </c>
      <c r="K2059" s="258">
        <f t="shared" si="65"/>
        <v>0.57709501292542775</v>
      </c>
    </row>
    <row r="2060" spans="1:11">
      <c r="A2060" s="1">
        <v>2059</v>
      </c>
      <c r="B2060">
        <v>64314.941191999998</v>
      </c>
      <c r="C2060" s="255">
        <v>108</v>
      </c>
      <c r="D2060" s="256">
        <v>334.26252499999998</v>
      </c>
      <c r="E2060" s="256">
        <v>28.585623999999999</v>
      </c>
      <c r="F2060" s="1">
        <v>891941</v>
      </c>
      <c r="G2060" s="256">
        <v>223.250832</v>
      </c>
      <c r="H2060" s="256">
        <v>46.504435999999998</v>
      </c>
      <c r="I2060" s="257">
        <v>1</v>
      </c>
      <c r="J2060" s="258">
        <f t="shared" si="64"/>
        <v>0.38249575622985588</v>
      </c>
      <c r="K2060" s="258">
        <f t="shared" si="65"/>
        <v>0.57921197524622248</v>
      </c>
    </row>
    <row r="2061" spans="1:11">
      <c r="A2061" s="1">
        <v>2060</v>
      </c>
      <c r="B2061">
        <v>65566.147400999995</v>
      </c>
      <c r="C2061" s="255">
        <v>133</v>
      </c>
      <c r="D2061" s="256">
        <v>353.78413999999992</v>
      </c>
      <c r="E2061" s="256">
        <v>0.5796</v>
      </c>
      <c r="F2061" s="1">
        <v>865895</v>
      </c>
      <c r="G2061" s="256">
        <v>184.25971200000001</v>
      </c>
      <c r="H2061" s="256">
        <v>46.634763</v>
      </c>
      <c r="I2061" s="257">
        <v>1</v>
      </c>
      <c r="J2061" s="258">
        <f t="shared" si="64"/>
        <v>0.4048342905667609</v>
      </c>
      <c r="K2061" s="258">
        <f t="shared" si="65"/>
        <v>0.60184190643096058</v>
      </c>
    </row>
    <row r="2062" spans="1:11">
      <c r="A2062" s="1">
        <v>2061</v>
      </c>
      <c r="B2062">
        <v>64272.460814999999</v>
      </c>
      <c r="C2062" s="255">
        <v>136</v>
      </c>
      <c r="D2062" s="256">
        <v>351.73698100000001</v>
      </c>
      <c r="E2062" s="256">
        <v>1.5609599999999999</v>
      </c>
      <c r="F2062" s="1">
        <v>939443</v>
      </c>
      <c r="G2062" s="256">
        <v>105.854784</v>
      </c>
      <c r="H2062" s="256">
        <v>47.053839000000004</v>
      </c>
      <c r="I2062" s="257">
        <v>1</v>
      </c>
      <c r="J2062" s="258">
        <f t="shared" si="64"/>
        <v>0.40249173173571118</v>
      </c>
      <c r="K2062" s="258">
        <f t="shared" si="65"/>
        <v>0.59950766415789525</v>
      </c>
    </row>
    <row r="2063" spans="1:11">
      <c r="A2063" s="1">
        <v>2062</v>
      </c>
      <c r="B2063">
        <v>62184.543028</v>
      </c>
      <c r="C2063" s="255">
        <v>139</v>
      </c>
      <c r="D2063" s="256">
        <v>302.31635799999998</v>
      </c>
      <c r="E2063" s="256">
        <v>1.4356800000000001</v>
      </c>
      <c r="F2063" s="1">
        <v>966116</v>
      </c>
      <c r="G2063" s="256">
        <v>17.685023999999999</v>
      </c>
      <c r="H2063" s="256">
        <v>47.037174999999998</v>
      </c>
      <c r="I2063" s="257">
        <v>1</v>
      </c>
      <c r="J2063" s="258">
        <f t="shared" si="64"/>
        <v>0.3459398386758008</v>
      </c>
      <c r="K2063" s="258">
        <f t="shared" si="65"/>
        <v>0.54030566406859803</v>
      </c>
    </row>
    <row r="2064" spans="1:11">
      <c r="A2064" s="1">
        <v>2063</v>
      </c>
      <c r="B2064">
        <v>61462.657897999998</v>
      </c>
      <c r="C2064" s="255">
        <v>138</v>
      </c>
      <c r="D2064" s="256">
        <v>277.85783300000003</v>
      </c>
      <c r="E2064" s="256">
        <v>0.52295999999999998</v>
      </c>
      <c r="F2064" s="1">
        <v>1036005</v>
      </c>
      <c r="G2064" s="256">
        <v>0</v>
      </c>
      <c r="H2064" s="256">
        <v>45.759898</v>
      </c>
      <c r="I2064" s="257">
        <v>1</v>
      </c>
      <c r="J2064" s="258">
        <f t="shared" si="64"/>
        <v>0.31795201079667551</v>
      </c>
      <c r="K2064" s="258">
        <f t="shared" si="65"/>
        <v>0.50882611743427586</v>
      </c>
    </row>
    <row r="2065" spans="1:11">
      <c r="A2065" s="1">
        <v>2064</v>
      </c>
      <c r="B2065">
        <v>61307.964660000012</v>
      </c>
      <c r="C2065" s="255">
        <v>128</v>
      </c>
      <c r="D2065" s="256">
        <v>254.82583299999999</v>
      </c>
      <c r="E2065" s="256">
        <v>4.9200000000000001E-2</v>
      </c>
      <c r="F2065" s="1">
        <v>1126399</v>
      </c>
      <c r="G2065" s="256">
        <v>0</v>
      </c>
      <c r="H2065" s="256">
        <v>37.570180000000001</v>
      </c>
      <c r="I2065" s="257">
        <v>1</v>
      </c>
      <c r="J2065" s="258">
        <f t="shared" si="64"/>
        <v>0.29159655184271094</v>
      </c>
      <c r="K2065" s="258">
        <f t="shared" si="65"/>
        <v>0.47773101650306149</v>
      </c>
    </row>
    <row r="2066" spans="1:11">
      <c r="A2066" s="1">
        <v>2065</v>
      </c>
      <c r="B2066">
        <v>59727.233764999997</v>
      </c>
      <c r="C2066" s="255">
        <v>115</v>
      </c>
      <c r="D2066" s="256">
        <v>263.47657900000002</v>
      </c>
      <c r="E2066" s="256">
        <v>4.3200000000000001E-3</v>
      </c>
      <c r="F2066" s="1">
        <v>1017270</v>
      </c>
      <c r="G2066" s="256">
        <v>0</v>
      </c>
      <c r="H2066" s="256">
        <v>36.737051000000001</v>
      </c>
      <c r="I2066" s="257">
        <v>1</v>
      </c>
      <c r="J2066" s="258">
        <f t="shared" si="64"/>
        <v>0.30149557846324643</v>
      </c>
      <c r="K2066" s="258">
        <f t="shared" si="65"/>
        <v>0.48958189266533381</v>
      </c>
    </row>
    <row r="2067" spans="1:11">
      <c r="A2067" s="1">
        <v>2066</v>
      </c>
      <c r="B2067">
        <v>56110.067321000002</v>
      </c>
      <c r="C2067" s="255">
        <v>104</v>
      </c>
      <c r="D2067" s="256">
        <v>239.86730900000001</v>
      </c>
      <c r="E2067" s="256">
        <v>2.8800000000000002E-3</v>
      </c>
      <c r="F2067" s="1">
        <v>873940</v>
      </c>
      <c r="G2067" s="256">
        <v>0</v>
      </c>
      <c r="H2067" s="256">
        <v>36.304274999999997</v>
      </c>
      <c r="I2067" s="257">
        <v>1</v>
      </c>
      <c r="J2067" s="258">
        <f t="shared" si="64"/>
        <v>0.27447955091817583</v>
      </c>
      <c r="K2067" s="258">
        <f t="shared" si="65"/>
        <v>0.45673228966921348</v>
      </c>
    </row>
    <row r="2068" spans="1:11">
      <c r="A2068" s="1">
        <v>2067</v>
      </c>
      <c r="B2068">
        <v>55850.572021</v>
      </c>
      <c r="C2068" s="255">
        <v>103</v>
      </c>
      <c r="D2068" s="256">
        <v>226.49618000000001</v>
      </c>
      <c r="E2068" s="256">
        <v>0</v>
      </c>
      <c r="F2068" s="1">
        <v>707658</v>
      </c>
      <c r="G2068" s="256">
        <v>0</v>
      </c>
      <c r="H2068" s="256">
        <v>36.456305</v>
      </c>
      <c r="I2068" s="257">
        <v>1</v>
      </c>
      <c r="J2068" s="258">
        <f t="shared" si="64"/>
        <v>0.25917900205018063</v>
      </c>
      <c r="K2068" s="258">
        <f t="shared" si="65"/>
        <v>0.43739714711425182</v>
      </c>
    </row>
    <row r="2069" spans="1:11">
      <c r="A2069" s="1">
        <v>2068</v>
      </c>
      <c r="B2069">
        <v>55342.119566999987</v>
      </c>
      <c r="C2069" s="255">
        <v>101</v>
      </c>
      <c r="D2069" s="256">
        <v>169.13774699999999</v>
      </c>
      <c r="E2069" s="256">
        <v>1.4400000000000001E-3</v>
      </c>
      <c r="F2069" s="1">
        <v>583080</v>
      </c>
      <c r="G2069" s="256">
        <v>5.7960000000000003</v>
      </c>
      <c r="H2069" s="256">
        <v>36.387535999999997</v>
      </c>
      <c r="I2069" s="257">
        <v>1</v>
      </c>
      <c r="J2069" s="258">
        <f t="shared" si="64"/>
        <v>0.1935438932191966</v>
      </c>
      <c r="K2069" s="258">
        <f t="shared" si="65"/>
        <v>0.34781955593870023</v>
      </c>
    </row>
    <row r="2070" spans="1:11">
      <c r="A2070" s="1">
        <v>2069</v>
      </c>
      <c r="B2070">
        <v>55981.644042</v>
      </c>
      <c r="C2070" s="255">
        <v>105</v>
      </c>
      <c r="D2070" s="256">
        <v>141.673451</v>
      </c>
      <c r="E2070" s="256">
        <v>0</v>
      </c>
      <c r="F2070" s="1">
        <v>646341</v>
      </c>
      <c r="G2070" s="256">
        <v>150.89121599999999</v>
      </c>
      <c r="H2070" s="256">
        <v>36.468888</v>
      </c>
      <c r="I2070" s="257">
        <v>1</v>
      </c>
      <c r="J2070" s="258">
        <f t="shared" si="64"/>
        <v>0.16211656923832077</v>
      </c>
      <c r="K2070" s="258">
        <f t="shared" si="65"/>
        <v>0.30068130520018982</v>
      </c>
    </row>
    <row r="2071" spans="1:11">
      <c r="A2071" s="1">
        <v>2070</v>
      </c>
      <c r="B2071">
        <v>56814.278077000003</v>
      </c>
      <c r="C2071" s="255">
        <v>106</v>
      </c>
      <c r="D2071" s="256">
        <v>113.85104699999999</v>
      </c>
      <c r="E2071" s="256">
        <v>1.4400000000000001E-3</v>
      </c>
      <c r="F2071" s="1">
        <v>1079319</v>
      </c>
      <c r="G2071" s="256">
        <v>213.43559999999999</v>
      </c>
      <c r="H2071" s="256">
        <v>36.423803999999997</v>
      </c>
      <c r="I2071" s="257">
        <v>1</v>
      </c>
      <c r="J2071" s="258">
        <f t="shared" si="64"/>
        <v>0.13027946318488998</v>
      </c>
      <c r="K2071" s="258">
        <f t="shared" si="65"/>
        <v>0.24974319553026819</v>
      </c>
    </row>
    <row r="2072" spans="1:11">
      <c r="A2072" s="1">
        <v>2071</v>
      </c>
      <c r="B2072">
        <v>58488.438413999997</v>
      </c>
      <c r="C2072" s="255">
        <v>120</v>
      </c>
      <c r="D2072" s="256">
        <v>106.109709</v>
      </c>
      <c r="E2072" s="256">
        <v>7.0327059999999912</v>
      </c>
      <c r="F2072" s="1">
        <v>1223343</v>
      </c>
      <c r="G2072" s="256">
        <v>234.33395999999999</v>
      </c>
      <c r="H2072" s="256">
        <v>36.251192000000003</v>
      </c>
      <c r="I2072" s="257">
        <v>1</v>
      </c>
      <c r="J2072" s="258">
        <f t="shared" si="64"/>
        <v>0.12142106982314257</v>
      </c>
      <c r="K2072" s="258">
        <f t="shared" si="65"/>
        <v>0.23495626111300047</v>
      </c>
    </row>
    <row r="2073" spans="1:11">
      <c r="A2073" s="1">
        <v>2072</v>
      </c>
      <c r="B2073">
        <v>60889.123291999997</v>
      </c>
      <c r="C2073" s="255">
        <v>140</v>
      </c>
      <c r="D2073" s="256">
        <v>71.281650999999997</v>
      </c>
      <c r="E2073" s="256">
        <v>126.7226800000001</v>
      </c>
      <c r="F2073" s="1">
        <v>1282403</v>
      </c>
      <c r="G2073" s="256">
        <v>212.19895199999999</v>
      </c>
      <c r="H2073" s="256">
        <v>38.533957000000001</v>
      </c>
      <c r="I2073" s="257">
        <v>1</v>
      </c>
      <c r="J2073" s="258">
        <f t="shared" si="64"/>
        <v>8.1567411735903275E-2</v>
      </c>
      <c r="K2073" s="258">
        <f t="shared" si="65"/>
        <v>0.16482857672235124</v>
      </c>
    </row>
    <row r="2074" spans="1:11">
      <c r="A2074" s="1">
        <v>2073</v>
      </c>
      <c r="B2074">
        <v>63185.496155000001</v>
      </c>
      <c r="C2074" s="255">
        <v>115</v>
      </c>
      <c r="D2074" s="256">
        <v>44.419921000000002</v>
      </c>
      <c r="E2074" s="256">
        <v>385.43860700000022</v>
      </c>
      <c r="F2074" s="1">
        <v>1146863</v>
      </c>
      <c r="G2074" s="256">
        <v>142.61889600000001</v>
      </c>
      <c r="H2074" s="256">
        <v>84.690718000000004</v>
      </c>
      <c r="I2074" s="257">
        <v>1</v>
      </c>
      <c r="J2074" s="258">
        <f t="shared" si="64"/>
        <v>5.0829602494522702E-2</v>
      </c>
      <c r="K2074" s="258">
        <f t="shared" si="65"/>
        <v>0.10634780726934867</v>
      </c>
    </row>
    <row r="2075" spans="1:11">
      <c r="A2075" s="1">
        <v>2074</v>
      </c>
      <c r="B2075">
        <v>66231.469055000009</v>
      </c>
      <c r="C2075" s="255">
        <v>92</v>
      </c>
      <c r="D2075" s="256">
        <v>76.486749000000017</v>
      </c>
      <c r="E2075" s="256">
        <v>719.38154000000088</v>
      </c>
      <c r="F2075" s="1">
        <v>1007388</v>
      </c>
      <c r="G2075" s="256">
        <v>52.340567999999998</v>
      </c>
      <c r="H2075" s="256">
        <v>253.90624399999999</v>
      </c>
      <c r="I2075" s="257">
        <v>1</v>
      </c>
      <c r="J2075" s="258">
        <f t="shared" si="64"/>
        <v>8.7523592123640484E-2</v>
      </c>
      <c r="K2075" s="258">
        <f t="shared" si="65"/>
        <v>0.17570150520299418</v>
      </c>
    </row>
    <row r="2076" spans="1:11">
      <c r="A2076" s="1">
        <v>2075</v>
      </c>
      <c r="B2076">
        <v>65866.424134000001</v>
      </c>
      <c r="C2076" s="255">
        <v>78</v>
      </c>
      <c r="D2076" s="256">
        <v>70.186361000000005</v>
      </c>
      <c r="E2076" s="256">
        <v>988.63048200000219</v>
      </c>
      <c r="F2076" s="1">
        <v>970006</v>
      </c>
      <c r="G2076" s="256">
        <v>0</v>
      </c>
      <c r="H2076" s="256">
        <v>222.697</v>
      </c>
      <c r="I2076" s="257">
        <v>1</v>
      </c>
      <c r="J2076" s="258">
        <f t="shared" si="64"/>
        <v>8.0314074177823755E-2</v>
      </c>
      <c r="K2076" s="258">
        <f t="shared" si="65"/>
        <v>0.16252226710879072</v>
      </c>
    </row>
    <row r="2077" spans="1:11">
      <c r="A2077" s="1">
        <v>2076</v>
      </c>
      <c r="B2077">
        <v>64756.840363000003</v>
      </c>
      <c r="C2077" s="255">
        <v>71</v>
      </c>
      <c r="D2077" s="256">
        <v>84.048147000000014</v>
      </c>
      <c r="E2077" s="256">
        <v>1089.222189000001</v>
      </c>
      <c r="F2077" s="1">
        <v>954370</v>
      </c>
      <c r="G2077" s="256">
        <v>0</v>
      </c>
      <c r="H2077" s="256">
        <v>215.45131000000001</v>
      </c>
      <c r="I2077" s="257">
        <v>1</v>
      </c>
      <c r="J2077" s="258">
        <f t="shared" si="64"/>
        <v>9.6176080601566377E-2</v>
      </c>
      <c r="K2077" s="258">
        <f t="shared" si="65"/>
        <v>0.19124415212733181</v>
      </c>
    </row>
    <row r="2078" spans="1:11">
      <c r="A2078" s="1">
        <v>2077</v>
      </c>
      <c r="B2078">
        <v>60355.563079</v>
      </c>
      <c r="C2078" s="255">
        <v>68</v>
      </c>
      <c r="D2078" s="256">
        <v>75.478296</v>
      </c>
      <c r="E2078" s="256">
        <v>1099.899682</v>
      </c>
      <c r="F2078" s="1">
        <v>945422</v>
      </c>
      <c r="G2078" s="256">
        <v>0</v>
      </c>
      <c r="H2078" s="256">
        <v>35.892921999999999</v>
      </c>
      <c r="I2078" s="257">
        <v>1</v>
      </c>
      <c r="J2078" s="258">
        <f t="shared" si="64"/>
        <v>8.6369621923549175E-2</v>
      </c>
      <c r="K2078" s="258">
        <f t="shared" si="65"/>
        <v>0.17360613146151474</v>
      </c>
    </row>
    <row r="2079" spans="1:11">
      <c r="A2079" s="1">
        <v>2078</v>
      </c>
      <c r="B2079">
        <v>58831.298310000013</v>
      </c>
      <c r="C2079" s="255">
        <v>64</v>
      </c>
      <c r="D2079" s="256">
        <v>78.99628100000001</v>
      </c>
      <c r="E2079" s="256">
        <v>1019.090045999999</v>
      </c>
      <c r="F2079" s="1">
        <v>910191</v>
      </c>
      <c r="G2079" s="256">
        <v>0</v>
      </c>
      <c r="H2079" s="256">
        <v>35.147624</v>
      </c>
      <c r="I2079" s="257">
        <v>1</v>
      </c>
      <c r="J2079" s="258">
        <f t="shared" si="64"/>
        <v>9.0395243201256859E-2</v>
      </c>
      <c r="K2079" s="258">
        <f t="shared" si="65"/>
        <v>0.18089273285026655</v>
      </c>
    </row>
    <row r="2080" spans="1:11">
      <c r="A2080" s="1">
        <v>2079</v>
      </c>
      <c r="B2080">
        <v>61399.632597999997</v>
      </c>
      <c r="C2080" s="255">
        <v>61</v>
      </c>
      <c r="D2080" s="256">
        <v>112.22172399999999</v>
      </c>
      <c r="E2080" s="256">
        <v>840.21616300000062</v>
      </c>
      <c r="F2080" s="1">
        <v>922648</v>
      </c>
      <c r="G2080" s="256">
        <v>0</v>
      </c>
      <c r="H2080" s="256">
        <v>35.428334</v>
      </c>
      <c r="I2080" s="257">
        <v>1</v>
      </c>
      <c r="J2080" s="258">
        <f t="shared" si="64"/>
        <v>0.12841503302471063</v>
      </c>
      <c r="K2080" s="258">
        <f t="shared" si="65"/>
        <v>0.2466539772757024</v>
      </c>
    </row>
    <row r="2081" spans="1:11">
      <c r="A2081" s="1">
        <v>2080</v>
      </c>
      <c r="B2081">
        <v>61181.054505</v>
      </c>
      <c r="C2081" s="255">
        <v>60</v>
      </c>
      <c r="D2081" s="256">
        <v>114.11366</v>
      </c>
      <c r="E2081" s="256">
        <v>502.78943199999981</v>
      </c>
      <c r="F2081" s="1">
        <v>905434</v>
      </c>
      <c r="G2081" s="256">
        <v>0</v>
      </c>
      <c r="H2081" s="256">
        <v>35.420501000000002</v>
      </c>
      <c r="I2081" s="257">
        <v>1</v>
      </c>
      <c r="J2081" s="258">
        <f t="shared" si="64"/>
        <v>0.13057997057210244</v>
      </c>
      <c r="K2081" s="258">
        <f t="shared" si="65"/>
        <v>0.25023997712295348</v>
      </c>
    </row>
    <row r="2082" spans="1:11">
      <c r="A2082" s="1">
        <v>2081</v>
      </c>
      <c r="B2082">
        <v>62153.148254</v>
      </c>
      <c r="C2082" s="255">
        <v>69</v>
      </c>
      <c r="D2082" s="256">
        <v>133.623423</v>
      </c>
      <c r="E2082" s="256">
        <v>265.1154199999998</v>
      </c>
      <c r="F2082" s="1">
        <v>898143</v>
      </c>
      <c r="G2082" s="256">
        <v>86.916144000000003</v>
      </c>
      <c r="H2082" s="256">
        <v>41.470193000000002</v>
      </c>
      <c r="I2082" s="257">
        <v>1</v>
      </c>
      <c r="J2082" s="258">
        <f t="shared" si="64"/>
        <v>0.1529049426955861</v>
      </c>
      <c r="K2082" s="258">
        <f t="shared" si="65"/>
        <v>0.28628645546362769</v>
      </c>
    </row>
    <row r="2083" spans="1:11">
      <c r="A2083" s="1">
        <v>2082</v>
      </c>
      <c r="B2083">
        <v>62952.782379999997</v>
      </c>
      <c r="C2083" s="255">
        <v>82</v>
      </c>
      <c r="D2083" s="256">
        <v>109.91271999999999</v>
      </c>
      <c r="E2083" s="256">
        <v>100.4920190000001</v>
      </c>
      <c r="F2083" s="1">
        <v>894477</v>
      </c>
      <c r="G2083" s="256">
        <v>176.88165599999999</v>
      </c>
      <c r="H2083" s="256">
        <v>350.482055</v>
      </c>
      <c r="I2083" s="257">
        <v>1</v>
      </c>
      <c r="J2083" s="258">
        <f t="shared" si="64"/>
        <v>0.12577284562689281</v>
      </c>
      <c r="K2083" s="258">
        <f t="shared" si="65"/>
        <v>0.24225517379947586</v>
      </c>
    </row>
    <row r="2084" spans="1:11">
      <c r="A2084" s="1">
        <v>2083</v>
      </c>
      <c r="B2084">
        <v>63181.699828999997</v>
      </c>
      <c r="C2084" s="255">
        <v>102</v>
      </c>
      <c r="D2084" s="256">
        <v>72.107663000000016</v>
      </c>
      <c r="E2084" s="256">
        <v>10.10647899999999</v>
      </c>
      <c r="F2084" s="1">
        <v>924567</v>
      </c>
      <c r="G2084" s="256">
        <v>209.82947999999999</v>
      </c>
      <c r="H2084" s="256">
        <v>379.71600799999999</v>
      </c>
      <c r="I2084" s="257">
        <v>1</v>
      </c>
      <c r="J2084" s="258">
        <f t="shared" si="64"/>
        <v>8.2512615164241354E-2</v>
      </c>
      <c r="K2084" s="258">
        <f t="shared" si="65"/>
        <v>0.16656363257950332</v>
      </c>
    </row>
    <row r="2085" spans="1:11">
      <c r="A2085" s="1">
        <v>2084</v>
      </c>
      <c r="B2085">
        <v>64055.920776000014</v>
      </c>
      <c r="C2085" s="255">
        <v>115</v>
      </c>
      <c r="D2085" s="256">
        <v>82.562015999999986</v>
      </c>
      <c r="E2085" s="256">
        <v>0.5796</v>
      </c>
      <c r="F2085" s="1">
        <v>950115</v>
      </c>
      <c r="G2085" s="256">
        <v>193.95818399999999</v>
      </c>
      <c r="H2085" s="256">
        <v>332.70794000000001</v>
      </c>
      <c r="I2085" s="257">
        <v>1</v>
      </c>
      <c r="J2085" s="258">
        <f t="shared" si="64"/>
        <v>9.4475504682379377E-2</v>
      </c>
      <c r="K2085" s="258">
        <f t="shared" si="65"/>
        <v>0.18821264079487712</v>
      </c>
    </row>
    <row r="2086" spans="1:11">
      <c r="A2086" s="1">
        <v>2085</v>
      </c>
      <c r="B2086">
        <v>63412.022766000002</v>
      </c>
      <c r="C2086" s="255">
        <v>125</v>
      </c>
      <c r="D2086" s="256">
        <v>104.32701400000001</v>
      </c>
      <c r="E2086" s="256">
        <v>1.56504</v>
      </c>
      <c r="F2086" s="1">
        <v>998022</v>
      </c>
      <c r="G2086" s="256">
        <v>134.34741600000001</v>
      </c>
      <c r="H2086" s="256">
        <v>311.11379599999998</v>
      </c>
      <c r="I2086" s="257">
        <v>1</v>
      </c>
      <c r="J2086" s="258">
        <f t="shared" si="64"/>
        <v>0.11938113647389208</v>
      </c>
      <c r="K2086" s="258">
        <f t="shared" si="65"/>
        <v>0.23151150617978494</v>
      </c>
    </row>
    <row r="2087" spans="1:11">
      <c r="A2087" s="1">
        <v>2086</v>
      </c>
      <c r="B2087">
        <v>61251.911010000003</v>
      </c>
      <c r="C2087" s="255">
        <v>128</v>
      </c>
      <c r="D2087" s="256">
        <v>62.882322000000002</v>
      </c>
      <c r="E2087" s="256">
        <v>1.56168</v>
      </c>
      <c r="F2087" s="1">
        <v>1073078</v>
      </c>
      <c r="G2087" s="256">
        <v>42.460991999999997</v>
      </c>
      <c r="H2087" s="256">
        <v>230.282996</v>
      </c>
      <c r="I2087" s="257">
        <v>1</v>
      </c>
      <c r="J2087" s="258">
        <f t="shared" si="64"/>
        <v>7.1956080948288481E-2</v>
      </c>
      <c r="K2087" s="258">
        <f t="shared" si="65"/>
        <v>0.14697637098212651</v>
      </c>
    </row>
    <row r="2088" spans="1:11">
      <c r="A2088" s="1">
        <v>2087</v>
      </c>
      <c r="B2088">
        <v>60631.175841999997</v>
      </c>
      <c r="C2088" s="255">
        <v>127</v>
      </c>
      <c r="D2088" s="256">
        <v>58.531396000000001</v>
      </c>
      <c r="E2088" s="256">
        <v>1.7951999999999999</v>
      </c>
      <c r="F2088" s="1">
        <v>1152046</v>
      </c>
      <c r="G2088" s="256">
        <v>0</v>
      </c>
      <c r="H2088" s="256">
        <v>92.828995000000006</v>
      </c>
      <c r="I2088" s="257">
        <v>1</v>
      </c>
      <c r="J2088" s="258">
        <f t="shared" si="64"/>
        <v>6.6977327405185971E-2</v>
      </c>
      <c r="K2088" s="258">
        <f t="shared" si="65"/>
        <v>0.13757634378590991</v>
      </c>
    </row>
    <row r="2089" spans="1:11">
      <c r="A2089" s="1">
        <v>2088</v>
      </c>
      <c r="B2089">
        <v>60384.049744999997</v>
      </c>
      <c r="C2089" s="255">
        <v>119</v>
      </c>
      <c r="D2089" s="256">
        <v>112.85615799999999</v>
      </c>
      <c r="E2089" s="256">
        <v>0.19919999999999999</v>
      </c>
      <c r="F2089" s="1">
        <v>1193813</v>
      </c>
      <c r="G2089" s="256">
        <v>0</v>
      </c>
      <c r="H2089" s="256">
        <v>37.789040999999997</v>
      </c>
      <c r="I2089" s="257">
        <v>1</v>
      </c>
      <c r="J2089" s="258">
        <f t="shared" si="64"/>
        <v>0.12914101423546087</v>
      </c>
      <c r="K2089" s="258">
        <f t="shared" si="65"/>
        <v>0.24785831823068344</v>
      </c>
    </row>
    <row r="2090" spans="1:11">
      <c r="A2090" s="1">
        <v>2089</v>
      </c>
      <c r="B2090">
        <v>58310.904693999997</v>
      </c>
      <c r="C2090" s="255">
        <v>105</v>
      </c>
      <c r="D2090" s="256">
        <v>153.868484</v>
      </c>
      <c r="E2090" s="256">
        <v>6.4799999999999996E-3</v>
      </c>
      <c r="F2090" s="1">
        <v>1065253</v>
      </c>
      <c r="G2090" s="256">
        <v>0</v>
      </c>
      <c r="H2090" s="256">
        <v>34.789304999999999</v>
      </c>
      <c r="I2090" s="257">
        <v>1</v>
      </c>
      <c r="J2090" s="258">
        <f t="shared" si="64"/>
        <v>0.17607131444819152</v>
      </c>
      <c r="K2090" s="258">
        <f t="shared" si="65"/>
        <v>0.32198003921422391</v>
      </c>
    </row>
    <row r="2091" spans="1:11">
      <c r="A2091" s="1">
        <v>2090</v>
      </c>
      <c r="B2091">
        <v>55373.093841000002</v>
      </c>
      <c r="C2091" s="255">
        <v>101</v>
      </c>
      <c r="D2091" s="256">
        <v>184.206962</v>
      </c>
      <c r="E2091" s="256">
        <v>1.4400000000000001E-3</v>
      </c>
      <c r="F2091" s="1">
        <v>877316</v>
      </c>
      <c r="G2091" s="256">
        <v>0</v>
      </c>
      <c r="H2091" s="256">
        <v>34.822101000000004</v>
      </c>
      <c r="I2091" s="257">
        <v>1</v>
      </c>
      <c r="J2091" s="258">
        <f t="shared" si="64"/>
        <v>0.21078755757318091</v>
      </c>
      <c r="K2091" s="258">
        <f t="shared" si="65"/>
        <v>0.37246016617093552</v>
      </c>
    </row>
    <row r="2092" spans="1:11">
      <c r="A2092" s="1">
        <v>2091</v>
      </c>
      <c r="B2092">
        <v>54932.977995999987</v>
      </c>
      <c r="C2092" s="255">
        <v>93</v>
      </c>
      <c r="D2092" s="256">
        <v>249.37802199999999</v>
      </c>
      <c r="E2092" s="256">
        <v>7.2000000000000005E-4</v>
      </c>
      <c r="F2092" s="1">
        <v>675740</v>
      </c>
      <c r="G2092" s="256">
        <v>0</v>
      </c>
      <c r="H2092" s="256">
        <v>34.929383999999999</v>
      </c>
      <c r="I2092" s="257">
        <v>1</v>
      </c>
      <c r="J2092" s="258">
        <f t="shared" si="64"/>
        <v>0.28536263558709019</v>
      </c>
      <c r="K2092" s="258">
        <f t="shared" si="65"/>
        <v>0.47015881765424655</v>
      </c>
    </row>
    <row r="2093" spans="1:11">
      <c r="A2093" s="1">
        <v>2092</v>
      </c>
      <c r="B2093">
        <v>54573.104461000003</v>
      </c>
      <c r="C2093" s="255">
        <v>87</v>
      </c>
      <c r="D2093" s="256">
        <v>232.12168199999999</v>
      </c>
      <c r="E2093" s="256">
        <v>2.16E-3</v>
      </c>
      <c r="F2093" s="1">
        <v>555321</v>
      </c>
      <c r="G2093" s="256">
        <v>0</v>
      </c>
      <c r="H2093" s="256">
        <v>34.916235</v>
      </c>
      <c r="I2093" s="257">
        <v>1</v>
      </c>
      <c r="J2093" s="258">
        <f t="shared" si="64"/>
        <v>0.26561624966464942</v>
      </c>
      <c r="K2093" s="258">
        <f t="shared" si="65"/>
        <v>0.44559835460264158</v>
      </c>
    </row>
    <row r="2094" spans="1:11">
      <c r="A2094" s="1">
        <v>2093</v>
      </c>
      <c r="B2094">
        <v>55139.283234000002</v>
      </c>
      <c r="C2094" s="255">
        <v>88</v>
      </c>
      <c r="D2094" s="256">
        <v>166.63429199999999</v>
      </c>
      <c r="E2094" s="256">
        <v>0</v>
      </c>
      <c r="F2094" s="1">
        <v>632379</v>
      </c>
      <c r="G2094" s="256">
        <v>68.337192000000002</v>
      </c>
      <c r="H2094" s="256">
        <v>35.807223</v>
      </c>
      <c r="I2094" s="257">
        <v>1</v>
      </c>
      <c r="J2094" s="258">
        <f t="shared" si="64"/>
        <v>0.19067919603720643</v>
      </c>
      <c r="K2094" s="258">
        <f t="shared" si="65"/>
        <v>0.34364440934289958</v>
      </c>
    </row>
    <row r="2095" spans="1:11">
      <c r="A2095" s="1">
        <v>2094</v>
      </c>
      <c r="B2095">
        <v>56423.604219000001</v>
      </c>
      <c r="C2095" s="255">
        <v>86</v>
      </c>
      <c r="D2095" s="256">
        <v>133.48258000000001</v>
      </c>
      <c r="E2095" s="256">
        <v>1.4400000000000001E-3</v>
      </c>
      <c r="F2095" s="1">
        <v>1022604</v>
      </c>
      <c r="G2095" s="256">
        <v>181.295016</v>
      </c>
      <c r="H2095" s="256">
        <v>35.607509</v>
      </c>
      <c r="I2095" s="257">
        <v>1</v>
      </c>
      <c r="J2095" s="258">
        <f t="shared" si="64"/>
        <v>0.15274377640931253</v>
      </c>
      <c r="K2095" s="258">
        <f t="shared" si="65"/>
        <v>0.28603217244962093</v>
      </c>
    </row>
    <row r="2096" spans="1:11">
      <c r="A2096" s="1">
        <v>2095</v>
      </c>
      <c r="B2096">
        <v>57916.067963000001</v>
      </c>
      <c r="C2096" s="255">
        <v>103</v>
      </c>
      <c r="D2096" s="256">
        <v>126.98775000000001</v>
      </c>
      <c r="E2096" s="256">
        <v>4.0303550000000001</v>
      </c>
      <c r="F2096" s="1">
        <v>1000659</v>
      </c>
      <c r="G2096" s="256">
        <v>224.43136799999999</v>
      </c>
      <c r="H2096" s="256">
        <v>35.560606999999997</v>
      </c>
      <c r="I2096" s="257">
        <v>1</v>
      </c>
      <c r="J2096" s="258">
        <f t="shared" si="64"/>
        <v>0.14531175897800055</v>
      </c>
      <c r="K2096" s="258">
        <f t="shared" si="65"/>
        <v>0.27421376167409023</v>
      </c>
    </row>
    <row r="2097" spans="1:11">
      <c r="A2097" s="1">
        <v>2096</v>
      </c>
      <c r="B2097">
        <v>59615.934692000003</v>
      </c>
      <c r="C2097" s="255">
        <v>130</v>
      </c>
      <c r="D2097" s="256">
        <v>109.258162</v>
      </c>
      <c r="E2097" s="256">
        <v>89.837789999999956</v>
      </c>
      <c r="F2097" s="1">
        <v>960045</v>
      </c>
      <c r="G2097" s="256">
        <v>223.14566400000001</v>
      </c>
      <c r="H2097" s="256">
        <v>41.712297</v>
      </c>
      <c r="I2097" s="257">
        <v>1</v>
      </c>
      <c r="J2097" s="258">
        <f t="shared" si="64"/>
        <v>0.12502383657418403</v>
      </c>
      <c r="K2097" s="258">
        <f t="shared" si="65"/>
        <v>0.24100371467484552</v>
      </c>
    </row>
    <row r="2098" spans="1:11">
      <c r="A2098" s="1">
        <v>2097</v>
      </c>
      <c r="B2098">
        <v>61720.914306999999</v>
      </c>
      <c r="C2098" s="255">
        <v>101</v>
      </c>
      <c r="D2098" s="256">
        <v>72.3947</v>
      </c>
      <c r="E2098" s="256">
        <v>302.60200700000001</v>
      </c>
      <c r="F2098" s="1">
        <v>992985</v>
      </c>
      <c r="G2098" s="256">
        <v>176.606472</v>
      </c>
      <c r="H2098" s="256">
        <v>390.25079799999997</v>
      </c>
      <c r="I2098" s="257">
        <v>1</v>
      </c>
      <c r="J2098" s="258">
        <f t="shared" si="64"/>
        <v>8.284107087246334E-2</v>
      </c>
      <c r="K2098" s="258">
        <f t="shared" si="65"/>
        <v>0.1671657076515736</v>
      </c>
    </row>
    <row r="2099" spans="1:11">
      <c r="A2099" s="1">
        <v>2098</v>
      </c>
      <c r="B2099">
        <v>65455.399415</v>
      </c>
      <c r="C2099" s="255">
        <v>75</v>
      </c>
      <c r="D2099" s="256">
        <v>88.89271699999999</v>
      </c>
      <c r="E2099" s="256">
        <v>529.38349400000016</v>
      </c>
      <c r="F2099" s="1">
        <v>931338</v>
      </c>
      <c r="G2099" s="256">
        <v>98.380799999999994</v>
      </c>
      <c r="H2099" s="256">
        <v>413.62140799999997</v>
      </c>
      <c r="I2099" s="257">
        <v>1</v>
      </c>
      <c r="J2099" s="258">
        <f t="shared" si="64"/>
        <v>0.10171970971691056</v>
      </c>
      <c r="K2099" s="258">
        <f t="shared" si="65"/>
        <v>0.20104861351896749</v>
      </c>
    </row>
    <row r="2100" spans="1:11">
      <c r="A2100" s="1">
        <v>2099</v>
      </c>
      <c r="B2100">
        <v>65614.543151999998</v>
      </c>
      <c r="C2100" s="255">
        <v>67</v>
      </c>
      <c r="D2100" s="256">
        <v>93.523269999999982</v>
      </c>
      <c r="E2100" s="256">
        <v>682.04173200000025</v>
      </c>
      <c r="F2100" s="1">
        <v>912317</v>
      </c>
      <c r="G2100" s="256">
        <v>12.402936</v>
      </c>
      <c r="H2100" s="256">
        <v>251.70087799999999</v>
      </c>
      <c r="I2100" s="257">
        <v>1</v>
      </c>
      <c r="J2100" s="258">
        <f t="shared" si="64"/>
        <v>0.10701843972410305</v>
      </c>
      <c r="K2100" s="258">
        <f t="shared" si="65"/>
        <v>0.21031012437994448</v>
      </c>
    </row>
    <row r="2101" spans="1:11">
      <c r="A2101" s="1">
        <v>2100</v>
      </c>
      <c r="B2101">
        <v>65261.527802999997</v>
      </c>
      <c r="C2101" s="255">
        <v>63</v>
      </c>
      <c r="D2101" s="256">
        <v>94.901587000000049</v>
      </c>
      <c r="E2101" s="256">
        <v>771.43726599999923</v>
      </c>
      <c r="F2101" s="1">
        <v>894689</v>
      </c>
      <c r="G2101" s="256">
        <v>0</v>
      </c>
      <c r="H2101" s="256">
        <v>216.34954500000001</v>
      </c>
      <c r="I2101" s="257">
        <v>1</v>
      </c>
      <c r="J2101" s="258">
        <f t="shared" si="64"/>
        <v>0.10859564435761526</v>
      </c>
      <c r="K2101" s="258">
        <f t="shared" si="65"/>
        <v>0.21304642601443699</v>
      </c>
    </row>
    <row r="2102" spans="1:11">
      <c r="A2102" s="1">
        <v>2101</v>
      </c>
      <c r="B2102">
        <v>61094.944030999999</v>
      </c>
      <c r="C2102" s="255">
        <v>58</v>
      </c>
      <c r="D2102" s="256">
        <v>78.265595000000005</v>
      </c>
      <c r="E2102" s="256">
        <v>841.79762099999994</v>
      </c>
      <c r="F2102" s="1">
        <v>933414</v>
      </c>
      <c r="G2102" s="256">
        <v>0</v>
      </c>
      <c r="H2102" s="256">
        <v>41.728175</v>
      </c>
      <c r="I2102" s="257">
        <v>1</v>
      </c>
      <c r="J2102" s="258">
        <f t="shared" si="64"/>
        <v>8.9559121071991626E-2</v>
      </c>
      <c r="K2102" s="258">
        <f t="shared" si="65"/>
        <v>0.17938462235634581</v>
      </c>
    </row>
    <row r="2103" spans="1:11">
      <c r="A2103" s="1">
        <v>2102</v>
      </c>
      <c r="B2103">
        <v>59607.241454000003</v>
      </c>
      <c r="C2103" s="255">
        <v>56</v>
      </c>
      <c r="D2103" s="256">
        <v>66.728026</v>
      </c>
      <c r="E2103" s="256">
        <v>774.06472000000053</v>
      </c>
      <c r="F2103" s="1">
        <v>924884</v>
      </c>
      <c r="G2103" s="256">
        <v>0</v>
      </c>
      <c r="H2103" s="256">
        <v>169.67256599999999</v>
      </c>
      <c r="I2103" s="257">
        <v>1</v>
      </c>
      <c r="J2103" s="258">
        <f t="shared" si="64"/>
        <v>7.635671024323018E-2</v>
      </c>
      <c r="K2103" s="258">
        <f t="shared" si="65"/>
        <v>0.1551977671714683</v>
      </c>
    </row>
    <row r="2104" spans="1:11">
      <c r="A2104" s="1">
        <v>2103</v>
      </c>
      <c r="B2104">
        <v>62925.307923</v>
      </c>
      <c r="C2104" s="255">
        <v>55</v>
      </c>
      <c r="D2104" s="256">
        <v>61.572963999999999</v>
      </c>
      <c r="E2104" s="256">
        <v>650.61431999999968</v>
      </c>
      <c r="F2104" s="1">
        <v>866366</v>
      </c>
      <c r="G2104" s="256">
        <v>0</v>
      </c>
      <c r="H2104" s="256">
        <v>51.211739999999999</v>
      </c>
      <c r="I2104" s="257">
        <v>1</v>
      </c>
      <c r="J2104" s="258">
        <f t="shared" si="64"/>
        <v>7.0457785922887081E-2</v>
      </c>
      <c r="K2104" s="258">
        <f t="shared" si="65"/>
        <v>0.14415862709990809</v>
      </c>
    </row>
    <row r="2105" spans="1:11">
      <c r="A2105" s="1">
        <v>2104</v>
      </c>
      <c r="B2105">
        <v>62313.082915999999</v>
      </c>
      <c r="C2105" s="255">
        <v>53</v>
      </c>
      <c r="D2105" s="256">
        <v>69.251513000000017</v>
      </c>
      <c r="E2105" s="256">
        <v>485.2811989999999</v>
      </c>
      <c r="F2105" s="1">
        <v>913928</v>
      </c>
      <c r="G2105" s="256">
        <v>0</v>
      </c>
      <c r="H2105" s="256">
        <v>36.151409999999998</v>
      </c>
      <c r="I2105" s="257">
        <v>1</v>
      </c>
      <c r="J2105" s="258">
        <f t="shared" si="64"/>
        <v>7.9244329991813175E-2</v>
      </c>
      <c r="K2105" s="258">
        <f t="shared" si="65"/>
        <v>0.16054869838407984</v>
      </c>
    </row>
    <row r="2106" spans="1:11">
      <c r="A2106" s="1">
        <v>2105</v>
      </c>
      <c r="B2106">
        <v>62786.430878000006</v>
      </c>
      <c r="C2106" s="255">
        <v>58</v>
      </c>
      <c r="D2106" s="256">
        <v>98.388064999999997</v>
      </c>
      <c r="E2106" s="256">
        <v>342.91563599999978</v>
      </c>
      <c r="F2106" s="1">
        <v>918454</v>
      </c>
      <c r="G2106" s="256">
        <v>0</v>
      </c>
      <c r="H2106" s="256">
        <v>36.330423000000003</v>
      </c>
      <c r="I2106" s="257">
        <v>1</v>
      </c>
      <c r="J2106" s="258">
        <f t="shared" si="64"/>
        <v>0.11258521225544867</v>
      </c>
      <c r="K2106" s="258">
        <f t="shared" si="65"/>
        <v>0.21992655436326636</v>
      </c>
    </row>
    <row r="2107" spans="1:11">
      <c r="A2107" s="1">
        <v>2106</v>
      </c>
      <c r="B2107">
        <v>62353.652403999993</v>
      </c>
      <c r="C2107" s="255">
        <v>64</v>
      </c>
      <c r="D2107" s="256">
        <v>110.684732</v>
      </c>
      <c r="E2107" s="256">
        <v>158.49264799999989</v>
      </c>
      <c r="F2107" s="1">
        <v>896352</v>
      </c>
      <c r="G2107" s="256">
        <v>129.27616800000001</v>
      </c>
      <c r="H2107" s="256">
        <v>50.689901999999996</v>
      </c>
      <c r="I2107" s="257">
        <v>1</v>
      </c>
      <c r="J2107" s="258">
        <f t="shared" si="64"/>
        <v>0.12665625699273028</v>
      </c>
      <c r="K2107" s="258">
        <f t="shared" si="65"/>
        <v>0.24372864480572878</v>
      </c>
    </row>
    <row r="2108" spans="1:11">
      <c r="A2108" s="1">
        <v>2107</v>
      </c>
      <c r="B2108">
        <v>61630.920043999999</v>
      </c>
      <c r="C2108" s="255">
        <v>87</v>
      </c>
      <c r="D2108" s="256">
        <v>132.951607</v>
      </c>
      <c r="E2108" s="256">
        <v>23.340876999999971</v>
      </c>
      <c r="F2108" s="1">
        <v>890560</v>
      </c>
      <c r="G2108" s="256">
        <v>185.484936</v>
      </c>
      <c r="H2108" s="256">
        <v>356.80917699999998</v>
      </c>
      <c r="I2108" s="257">
        <v>1</v>
      </c>
      <c r="J2108" s="258">
        <f t="shared" si="64"/>
        <v>0.15213618535742107</v>
      </c>
      <c r="K2108" s="258">
        <f t="shared" si="65"/>
        <v>0.28507277520922136</v>
      </c>
    </row>
    <row r="2109" spans="1:11">
      <c r="A2109" s="1">
        <v>2108</v>
      </c>
      <c r="B2109">
        <v>62626.090819999998</v>
      </c>
      <c r="C2109" s="255">
        <v>103</v>
      </c>
      <c r="D2109" s="256">
        <v>194.83094</v>
      </c>
      <c r="E2109" s="256">
        <v>0.5796</v>
      </c>
      <c r="F2109" s="1">
        <v>885601</v>
      </c>
      <c r="G2109" s="256">
        <v>193.004448</v>
      </c>
      <c r="H2109" s="256">
        <v>355.85807799999998</v>
      </c>
      <c r="I2109" s="257">
        <v>1</v>
      </c>
      <c r="J2109" s="258">
        <f t="shared" si="64"/>
        <v>0.22294454854690537</v>
      </c>
      <c r="K2109" s="258">
        <f t="shared" si="65"/>
        <v>0.38934152239788222</v>
      </c>
    </row>
    <row r="2110" spans="1:11">
      <c r="A2110" s="1">
        <v>2109</v>
      </c>
      <c r="B2110">
        <v>61793.608398999997</v>
      </c>
      <c r="C2110" s="255">
        <v>110</v>
      </c>
      <c r="D2110" s="256">
        <v>193.76590200000001</v>
      </c>
      <c r="E2110" s="256">
        <v>1.5669599999999999</v>
      </c>
      <c r="F2110" s="1">
        <v>927782</v>
      </c>
      <c r="G2110" s="256">
        <v>153.28538399999999</v>
      </c>
      <c r="H2110" s="256">
        <v>271.24904099999998</v>
      </c>
      <c r="I2110" s="257">
        <v>1</v>
      </c>
      <c r="J2110" s="258">
        <f t="shared" si="64"/>
        <v>0.22172582827539566</v>
      </c>
      <c r="K2110" s="258">
        <f t="shared" si="65"/>
        <v>0.38766699231902929</v>
      </c>
    </row>
    <row r="2111" spans="1:11">
      <c r="A2111" s="1">
        <v>2110</v>
      </c>
      <c r="B2111">
        <v>60575.233521000002</v>
      </c>
      <c r="C2111" s="255">
        <v>121</v>
      </c>
      <c r="D2111" s="256">
        <v>189.840181</v>
      </c>
      <c r="E2111" s="256">
        <v>1.56168</v>
      </c>
      <c r="F2111" s="1">
        <v>970210</v>
      </c>
      <c r="G2111" s="256">
        <v>80.129447999999996</v>
      </c>
      <c r="H2111" s="256">
        <v>244.86451199999999</v>
      </c>
      <c r="I2111" s="257">
        <v>1</v>
      </c>
      <c r="J2111" s="258">
        <f t="shared" si="64"/>
        <v>0.21723363573110002</v>
      </c>
      <c r="K2111" s="258">
        <f t="shared" si="65"/>
        <v>0.38146064489494913</v>
      </c>
    </row>
    <row r="2112" spans="1:11">
      <c r="A2112" s="1">
        <v>2111</v>
      </c>
      <c r="B2112">
        <v>59844.936584000003</v>
      </c>
      <c r="C2112" s="255">
        <v>115</v>
      </c>
      <c r="D2112" s="256">
        <v>197.41776300000009</v>
      </c>
      <c r="E2112" s="256">
        <v>1.55376</v>
      </c>
      <c r="F2112" s="1">
        <v>1003122</v>
      </c>
      <c r="G2112" s="256">
        <v>0</v>
      </c>
      <c r="H2112" s="256">
        <v>118.648115</v>
      </c>
      <c r="I2112" s="257">
        <v>1</v>
      </c>
      <c r="J2112" s="258">
        <f t="shared" si="64"/>
        <v>0.22590464351901696</v>
      </c>
      <c r="K2112" s="258">
        <f t="shared" si="65"/>
        <v>0.39339243497135873</v>
      </c>
    </row>
    <row r="2113" spans="1:11">
      <c r="A2113" s="1">
        <v>2112</v>
      </c>
      <c r="B2113">
        <v>59856.913818999987</v>
      </c>
      <c r="C2113" s="255">
        <v>107</v>
      </c>
      <c r="D2113" s="256">
        <v>202.15399300000001</v>
      </c>
      <c r="E2113" s="256">
        <v>0.20424</v>
      </c>
      <c r="F2113" s="1">
        <v>1046978</v>
      </c>
      <c r="G2113" s="256">
        <v>0</v>
      </c>
      <c r="H2113" s="256">
        <v>39.930922000000002</v>
      </c>
      <c r="I2113" s="257">
        <v>1</v>
      </c>
      <c r="J2113" s="258">
        <f t="shared" si="64"/>
        <v>0.23132429944822561</v>
      </c>
      <c r="K2113" s="258">
        <f t="shared" si="65"/>
        <v>0.40075005595028862</v>
      </c>
    </row>
    <row r="2114" spans="1:11">
      <c r="A2114" s="1">
        <v>2113</v>
      </c>
      <c r="B2114">
        <v>57764.300352999999</v>
      </c>
      <c r="C2114" s="255">
        <v>98</v>
      </c>
      <c r="D2114" s="256">
        <v>224.75453300000001</v>
      </c>
      <c r="E2114" s="256">
        <v>5.7600000000000004E-3</v>
      </c>
      <c r="F2114" s="1">
        <v>985231</v>
      </c>
      <c r="G2114" s="256">
        <v>0</v>
      </c>
      <c r="H2114" s="256">
        <v>40.181904000000003</v>
      </c>
      <c r="I2114" s="257">
        <v>1</v>
      </c>
      <c r="J2114" s="258">
        <f t="shared" ref="J2114:J2177" si="66">D2114/$L$1</f>
        <v>0.25718603982281024</v>
      </c>
      <c r="K2114" s="258">
        <f t="shared" ref="K2114:K2177" si="67">J2114/(1-$K$1*(1-J2114))</f>
        <v>0.43483816074220627</v>
      </c>
    </row>
    <row r="2115" spans="1:11">
      <c r="A2115" s="1">
        <v>2114</v>
      </c>
      <c r="B2115">
        <v>54843.526001999999</v>
      </c>
      <c r="C2115" s="255">
        <v>93</v>
      </c>
      <c r="D2115" s="256">
        <v>209.15990500000001</v>
      </c>
      <c r="E2115" s="256">
        <v>1.4400000000000001E-3</v>
      </c>
      <c r="F2115" s="1">
        <v>841685</v>
      </c>
      <c r="G2115" s="256">
        <v>0</v>
      </c>
      <c r="H2115" s="256">
        <v>40.237537000000003</v>
      </c>
      <c r="I2115" s="257">
        <v>1</v>
      </c>
      <c r="J2115" s="258">
        <f t="shared" si="66"/>
        <v>0.23934114671077716</v>
      </c>
      <c r="K2115" s="258">
        <f t="shared" si="67"/>
        <v>0.4114952920540299</v>
      </c>
    </row>
    <row r="2116" spans="1:11">
      <c r="A2116" s="1">
        <v>2115</v>
      </c>
      <c r="B2116">
        <v>54325.884553000004</v>
      </c>
      <c r="C2116" s="255">
        <v>90</v>
      </c>
      <c r="D2116" s="256">
        <v>186.02361500000009</v>
      </c>
      <c r="E2116" s="256">
        <v>2.16E-3</v>
      </c>
      <c r="F2116" s="1">
        <v>696322</v>
      </c>
      <c r="G2116" s="256">
        <v>0</v>
      </c>
      <c r="H2116" s="256">
        <v>40.265174000000002</v>
      </c>
      <c r="I2116" s="257">
        <v>1</v>
      </c>
      <c r="J2116" s="258">
        <f t="shared" si="66"/>
        <v>0.2128663489753648</v>
      </c>
      <c r="K2116" s="258">
        <f t="shared" si="67"/>
        <v>0.37537501907100684</v>
      </c>
    </row>
    <row r="2117" spans="1:11">
      <c r="A2117" s="1">
        <v>2116</v>
      </c>
      <c r="B2117">
        <v>53600.793609</v>
      </c>
      <c r="C2117" s="255">
        <v>87</v>
      </c>
      <c r="D2117" s="256">
        <v>158.39451700000001</v>
      </c>
      <c r="E2117" s="256">
        <v>1.4400000000000001E-3</v>
      </c>
      <c r="F2117" s="1">
        <v>554896</v>
      </c>
      <c r="G2117" s="256">
        <v>0</v>
      </c>
      <c r="H2117" s="256">
        <v>40.521749</v>
      </c>
      <c r="I2117" s="257">
        <v>1</v>
      </c>
      <c r="J2117" s="258">
        <f t="shared" si="66"/>
        <v>0.18125044248552172</v>
      </c>
      <c r="K2117" s="258">
        <f t="shared" si="67"/>
        <v>0.32973346172009765</v>
      </c>
    </row>
    <row r="2118" spans="1:11">
      <c r="A2118" s="1">
        <v>2117</v>
      </c>
      <c r="B2118">
        <v>54226.011259999999</v>
      </c>
      <c r="C2118" s="255">
        <v>87</v>
      </c>
      <c r="D2118" s="256">
        <v>140.884894</v>
      </c>
      <c r="E2118" s="256">
        <v>0</v>
      </c>
      <c r="F2118" s="1">
        <v>621842</v>
      </c>
      <c r="G2118" s="256">
        <v>0</v>
      </c>
      <c r="H2118" s="256">
        <v>40.141260000000003</v>
      </c>
      <c r="I2118" s="257">
        <v>1</v>
      </c>
      <c r="J2118" s="258">
        <f t="shared" si="66"/>
        <v>0.16121422547111161</v>
      </c>
      <c r="K2118" s="258">
        <f t="shared" si="67"/>
        <v>0.29928319139474857</v>
      </c>
    </row>
    <row r="2119" spans="1:11">
      <c r="A2119" s="1">
        <v>2118</v>
      </c>
      <c r="B2119">
        <v>55633.281492999988</v>
      </c>
      <c r="C2119" s="255">
        <v>90</v>
      </c>
      <c r="D2119" s="256">
        <v>129.428169</v>
      </c>
      <c r="E2119" s="256">
        <v>0</v>
      </c>
      <c r="F2119" s="1">
        <v>1031092</v>
      </c>
      <c r="G2119" s="256">
        <v>114.25427999999999</v>
      </c>
      <c r="H2119" s="256">
        <v>40.416133000000002</v>
      </c>
      <c r="I2119" s="257">
        <v>1</v>
      </c>
      <c r="J2119" s="258">
        <f t="shared" si="66"/>
        <v>0.1481043242256983</v>
      </c>
      <c r="K2119" s="258">
        <f t="shared" si="67"/>
        <v>0.27867582663490648</v>
      </c>
    </row>
    <row r="2120" spans="1:11">
      <c r="A2120" s="1">
        <v>2119</v>
      </c>
      <c r="B2120">
        <v>57232.319366000003</v>
      </c>
      <c r="C2120" s="255">
        <v>110</v>
      </c>
      <c r="D2120" s="256">
        <v>174.78522799999999</v>
      </c>
      <c r="E2120" s="256">
        <v>12.489183000000001</v>
      </c>
      <c r="F2120" s="1">
        <v>1008407</v>
      </c>
      <c r="G2120" s="256">
        <v>195.85339200000001</v>
      </c>
      <c r="H2120" s="256">
        <v>40.350380000000001</v>
      </c>
      <c r="I2120" s="257">
        <v>1</v>
      </c>
      <c r="J2120" s="258">
        <f t="shared" si="66"/>
        <v>0.20000629134740058</v>
      </c>
      <c r="K2120" s="258">
        <f t="shared" si="67"/>
        <v>0.35715188484960769</v>
      </c>
    </row>
    <row r="2121" spans="1:11">
      <c r="A2121" s="1">
        <v>2120</v>
      </c>
      <c r="B2121">
        <v>59572.510925000002</v>
      </c>
      <c r="C2121" s="255">
        <v>129</v>
      </c>
      <c r="D2121" s="256">
        <v>188.18077299999999</v>
      </c>
      <c r="E2121" s="256">
        <v>169.15057200000021</v>
      </c>
      <c r="F2121" s="1">
        <v>946881</v>
      </c>
      <c r="G2121" s="256">
        <v>215.417832</v>
      </c>
      <c r="H2121" s="256">
        <v>45.504626999999999</v>
      </c>
      <c r="I2121" s="257">
        <v>1</v>
      </c>
      <c r="J2121" s="258">
        <f t="shared" si="66"/>
        <v>0.21533477938202567</v>
      </c>
      <c r="K2121" s="258">
        <f t="shared" si="67"/>
        <v>0.3788209900232461</v>
      </c>
    </row>
    <row r="2122" spans="1:11">
      <c r="A2122" s="1">
        <v>2121</v>
      </c>
      <c r="B2122">
        <v>61226.846191999997</v>
      </c>
      <c r="C2122" s="255">
        <v>97</v>
      </c>
      <c r="D2122" s="256">
        <v>131.60867400000001</v>
      </c>
      <c r="E2122" s="256">
        <v>497.64769300000052</v>
      </c>
      <c r="F2122" s="1">
        <v>953220</v>
      </c>
      <c r="G2122" s="256">
        <v>193.94642400000001</v>
      </c>
      <c r="H2122" s="256">
        <v>398.69951400000002</v>
      </c>
      <c r="I2122" s="257">
        <v>1</v>
      </c>
      <c r="J2122" s="258">
        <f t="shared" si="66"/>
        <v>0.15059947054501122</v>
      </c>
      <c r="K2122" s="258">
        <f t="shared" si="67"/>
        <v>0.28264090394705887</v>
      </c>
    </row>
    <row r="2123" spans="1:11">
      <c r="A2123" s="1">
        <v>2122</v>
      </c>
      <c r="B2123">
        <v>64190.073059000002</v>
      </c>
      <c r="C2123" s="255">
        <v>73</v>
      </c>
      <c r="D2123" s="256">
        <v>126.41716</v>
      </c>
      <c r="E2123" s="256">
        <v>879.25757200000078</v>
      </c>
      <c r="F2123" s="1">
        <v>920079</v>
      </c>
      <c r="G2123" s="256">
        <v>132.77258399999999</v>
      </c>
      <c r="H2123" s="256">
        <v>519.84861799999999</v>
      </c>
      <c r="I2123" s="257">
        <v>1</v>
      </c>
      <c r="J2123" s="258">
        <f t="shared" si="66"/>
        <v>0.14465883429388529</v>
      </c>
      <c r="K2123" s="258">
        <f t="shared" si="67"/>
        <v>0.27316676095492937</v>
      </c>
    </row>
    <row r="2124" spans="1:11">
      <c r="A2124" s="1">
        <v>2123</v>
      </c>
      <c r="B2124">
        <v>62948.800019000002</v>
      </c>
      <c r="C2124" s="255">
        <v>64</v>
      </c>
      <c r="D2124" s="256">
        <v>115.534548</v>
      </c>
      <c r="E2124" s="256">
        <v>1145.867152</v>
      </c>
      <c r="F2124" s="1">
        <v>900337</v>
      </c>
      <c r="G2124" s="256">
        <v>34.599432</v>
      </c>
      <c r="H2124" s="256">
        <v>315.30697600000002</v>
      </c>
      <c r="I2124" s="257">
        <v>1</v>
      </c>
      <c r="J2124" s="258">
        <f t="shared" si="66"/>
        <v>0.13220588909251668</v>
      </c>
      <c r="K2124" s="258">
        <f t="shared" si="67"/>
        <v>0.25292240415646533</v>
      </c>
    </row>
    <row r="2125" spans="1:11">
      <c r="A2125" s="1">
        <v>2124</v>
      </c>
      <c r="B2125">
        <v>61992.735807999998</v>
      </c>
      <c r="C2125" s="255">
        <v>57</v>
      </c>
      <c r="D2125" s="256">
        <v>128.00331199999999</v>
      </c>
      <c r="E2125" s="256">
        <v>1280.7121819999991</v>
      </c>
      <c r="F2125" s="1">
        <v>900847</v>
      </c>
      <c r="G2125" s="256">
        <v>0</v>
      </c>
      <c r="H2125" s="256">
        <v>209.257981</v>
      </c>
      <c r="I2125" s="257">
        <v>1</v>
      </c>
      <c r="J2125" s="258">
        <f t="shared" si="66"/>
        <v>0.14647386398869028</v>
      </c>
      <c r="K2125" s="258">
        <f t="shared" si="67"/>
        <v>0.27607375487993069</v>
      </c>
    </row>
    <row r="2126" spans="1:11">
      <c r="A2126" s="1">
        <v>2125</v>
      </c>
      <c r="B2126">
        <v>58083.347014999999</v>
      </c>
      <c r="C2126" s="255">
        <v>57</v>
      </c>
      <c r="D2126" s="256">
        <v>96.256505000000004</v>
      </c>
      <c r="E2126" s="256">
        <v>1323.5049480000021</v>
      </c>
      <c r="F2126" s="1">
        <v>917356</v>
      </c>
      <c r="G2126" s="256">
        <v>0</v>
      </c>
      <c r="H2126" s="256">
        <v>45.346423999999999</v>
      </c>
      <c r="I2126" s="257">
        <v>1</v>
      </c>
      <c r="J2126" s="258">
        <f t="shared" si="66"/>
        <v>0.11014607357500786</v>
      </c>
      <c r="K2126" s="258">
        <f t="shared" si="67"/>
        <v>0.21572721243913173</v>
      </c>
    </row>
    <row r="2127" spans="1:11">
      <c r="A2127" s="1">
        <v>2126</v>
      </c>
      <c r="B2127">
        <v>57322.439727999998</v>
      </c>
      <c r="C2127" s="255">
        <v>55</v>
      </c>
      <c r="D2127" s="256">
        <v>96.791094000000015</v>
      </c>
      <c r="E2127" s="256">
        <v>1282.8769680000009</v>
      </c>
      <c r="F2127" s="1">
        <v>910537</v>
      </c>
      <c r="G2127" s="256">
        <v>0</v>
      </c>
      <c r="H2127" s="256">
        <v>182.226787</v>
      </c>
      <c r="I2127" s="257">
        <v>1</v>
      </c>
      <c r="J2127" s="258">
        <f t="shared" si="66"/>
        <v>0.11075780240649194</v>
      </c>
      <c r="K2127" s="258">
        <f t="shared" si="67"/>
        <v>0.21678246690535471</v>
      </c>
    </row>
    <row r="2128" spans="1:11">
      <c r="A2128" s="1">
        <v>2127</v>
      </c>
      <c r="B2128">
        <v>59930.730194000003</v>
      </c>
      <c r="C2128" s="255">
        <v>48</v>
      </c>
      <c r="D2128" s="256">
        <v>75.412509999999997</v>
      </c>
      <c r="E2128" s="256">
        <v>1142.420805</v>
      </c>
      <c r="F2128" s="1">
        <v>892701</v>
      </c>
      <c r="G2128" s="256">
        <v>0</v>
      </c>
      <c r="H2128" s="256">
        <v>214.21141299999999</v>
      </c>
      <c r="I2128" s="257">
        <v>1</v>
      </c>
      <c r="J2128" s="258">
        <f t="shared" si="66"/>
        <v>8.6294343171259086E-2</v>
      </c>
      <c r="K2128" s="258">
        <f t="shared" si="67"/>
        <v>0.17346925487920914</v>
      </c>
    </row>
    <row r="2129" spans="1:11">
      <c r="A2129" s="1">
        <v>2128</v>
      </c>
      <c r="B2129">
        <v>59348.049011000003</v>
      </c>
      <c r="C2129" s="255">
        <v>49</v>
      </c>
      <c r="D2129" s="256">
        <v>88.146856</v>
      </c>
      <c r="E2129" s="256">
        <v>923.86119200000041</v>
      </c>
      <c r="F2129" s="1">
        <v>908383</v>
      </c>
      <c r="G2129" s="256">
        <v>0</v>
      </c>
      <c r="H2129" s="256">
        <v>201.42016799999999</v>
      </c>
      <c r="I2129" s="257">
        <v>1</v>
      </c>
      <c r="J2129" s="258">
        <f t="shared" si="66"/>
        <v>0.10086622287378523</v>
      </c>
      <c r="K2129" s="258">
        <f t="shared" si="67"/>
        <v>0.19954684010549545</v>
      </c>
    </row>
    <row r="2130" spans="1:11">
      <c r="A2130" s="1">
        <v>2129</v>
      </c>
      <c r="B2130">
        <v>59581.675232000001</v>
      </c>
      <c r="C2130" s="255">
        <v>52</v>
      </c>
      <c r="D2130" s="256">
        <v>90.015581999999981</v>
      </c>
      <c r="E2130" s="256">
        <v>598.84015699999986</v>
      </c>
      <c r="F2130" s="1">
        <v>867161</v>
      </c>
      <c r="G2130" s="256">
        <v>0</v>
      </c>
      <c r="H2130" s="256">
        <v>255.198418</v>
      </c>
      <c r="I2130" s="257">
        <v>1</v>
      </c>
      <c r="J2130" s="258">
        <f t="shared" si="66"/>
        <v>0.10300460127727629</v>
      </c>
      <c r="K2130" s="258">
        <f t="shared" si="67"/>
        <v>0.20330422732608219</v>
      </c>
    </row>
    <row r="2131" spans="1:11">
      <c r="A2131" s="1">
        <v>2130</v>
      </c>
      <c r="B2131">
        <v>60359.131926999988</v>
      </c>
      <c r="C2131" s="255">
        <v>62</v>
      </c>
      <c r="D2131" s="256">
        <v>100.862781</v>
      </c>
      <c r="E2131" s="256">
        <v>245.4476389999999</v>
      </c>
      <c r="F2131" s="1">
        <v>861339</v>
      </c>
      <c r="G2131" s="256">
        <v>0</v>
      </c>
      <c r="H2131" s="256">
        <v>268.23685</v>
      </c>
      <c r="I2131" s="257">
        <v>1</v>
      </c>
      <c r="J2131" s="258">
        <f t="shared" si="66"/>
        <v>0.11541702347291651</v>
      </c>
      <c r="K2131" s="258">
        <f t="shared" si="67"/>
        <v>0.22477441511728843</v>
      </c>
    </row>
    <row r="2132" spans="1:11">
      <c r="A2132" s="1">
        <v>2131</v>
      </c>
      <c r="B2132">
        <v>60503.624268</v>
      </c>
      <c r="C2132" s="255">
        <v>80</v>
      </c>
      <c r="D2132" s="256">
        <v>139.70407499999999</v>
      </c>
      <c r="E2132" s="256">
        <v>25.949080999999971</v>
      </c>
      <c r="F2132" s="1">
        <v>885272</v>
      </c>
      <c r="G2132" s="256">
        <v>122.51282399999999</v>
      </c>
      <c r="H2132" s="256">
        <v>230.64708899999999</v>
      </c>
      <c r="I2132" s="257">
        <v>1</v>
      </c>
      <c r="J2132" s="258">
        <f t="shared" si="66"/>
        <v>0.15986301729611327</v>
      </c>
      <c r="K2132" s="258">
        <f t="shared" si="67"/>
        <v>0.29718477201042093</v>
      </c>
    </row>
    <row r="2133" spans="1:11">
      <c r="A2133" s="1">
        <v>2132</v>
      </c>
      <c r="B2133">
        <v>61695.832702</v>
      </c>
      <c r="C2133" s="255">
        <v>96</v>
      </c>
      <c r="D2133" s="256">
        <v>122.93513799999999</v>
      </c>
      <c r="E2133" s="256">
        <v>0.5796</v>
      </c>
      <c r="F2133" s="1">
        <v>859959</v>
      </c>
      <c r="G2133" s="256">
        <v>163.01795999999999</v>
      </c>
      <c r="H2133" s="256">
        <v>171.79988900000001</v>
      </c>
      <c r="I2133" s="257">
        <v>1</v>
      </c>
      <c r="J2133" s="258">
        <f t="shared" si="66"/>
        <v>0.14067436538550557</v>
      </c>
      <c r="K2133" s="258">
        <f t="shared" si="67"/>
        <v>0.2667465442801033</v>
      </c>
    </row>
    <row r="2134" spans="1:11">
      <c r="A2134" s="1">
        <v>2133</v>
      </c>
      <c r="B2134">
        <v>61246.11969</v>
      </c>
      <c r="C2134" s="255">
        <v>104</v>
      </c>
      <c r="D2134" s="256">
        <v>125.030041</v>
      </c>
      <c r="E2134" s="256">
        <v>1.5667199999999999</v>
      </c>
      <c r="F2134" s="1">
        <v>868379</v>
      </c>
      <c r="G2134" s="256">
        <v>147.62916000000001</v>
      </c>
      <c r="H2134" s="256">
        <v>53.820886999999999</v>
      </c>
      <c r="I2134" s="257">
        <v>1</v>
      </c>
      <c r="J2134" s="258">
        <f t="shared" si="66"/>
        <v>0.14307155755418555</v>
      </c>
      <c r="K2134" s="258">
        <f t="shared" si="67"/>
        <v>0.27061554342506178</v>
      </c>
    </row>
    <row r="2135" spans="1:11">
      <c r="A2135" s="1">
        <v>2134</v>
      </c>
      <c r="B2135">
        <v>59734.153076000002</v>
      </c>
      <c r="C2135" s="255">
        <v>106</v>
      </c>
      <c r="D2135" s="256">
        <v>126.56610000000001</v>
      </c>
      <c r="E2135" s="256">
        <v>1.56456</v>
      </c>
      <c r="F2135" s="1">
        <v>961489</v>
      </c>
      <c r="G2135" s="256">
        <v>95.316143999999994</v>
      </c>
      <c r="H2135" s="256">
        <v>54.487577000000002</v>
      </c>
      <c r="I2135" s="257">
        <v>1</v>
      </c>
      <c r="J2135" s="258">
        <f t="shared" si="66"/>
        <v>0.14482926595664161</v>
      </c>
      <c r="K2135" s="258">
        <f t="shared" si="67"/>
        <v>0.27344019444860751</v>
      </c>
    </row>
    <row r="2136" spans="1:11">
      <c r="A2136" s="1">
        <v>2135</v>
      </c>
      <c r="B2136">
        <v>59501.480835000002</v>
      </c>
      <c r="C2136" s="255">
        <v>106</v>
      </c>
      <c r="D2136" s="256">
        <v>116.161978</v>
      </c>
      <c r="E2136" s="256">
        <v>1.5578399999999999</v>
      </c>
      <c r="F2136" s="1">
        <v>987243</v>
      </c>
      <c r="G2136" s="256">
        <v>0</v>
      </c>
      <c r="H2136" s="256">
        <v>50.147838</v>
      </c>
      <c r="I2136" s="257">
        <v>1</v>
      </c>
      <c r="J2136" s="258">
        <f t="shared" si="66"/>
        <v>0.13292385564390111</v>
      </c>
      <c r="K2136" s="258">
        <f t="shared" si="67"/>
        <v>0.25410398043598581</v>
      </c>
    </row>
    <row r="2137" spans="1:11">
      <c r="A2137" s="1">
        <v>2136</v>
      </c>
      <c r="B2137">
        <v>59285.637389000003</v>
      </c>
      <c r="C2137" s="255">
        <v>100</v>
      </c>
      <c r="D2137" s="256">
        <v>98.831306999999981</v>
      </c>
      <c r="E2137" s="256">
        <v>0.192</v>
      </c>
      <c r="F2137" s="1">
        <v>999035</v>
      </c>
      <c r="G2137" s="256">
        <v>0</v>
      </c>
      <c r="H2137" s="256">
        <v>45.216358999999997</v>
      </c>
      <c r="I2137" s="257">
        <v>1</v>
      </c>
      <c r="J2137" s="258">
        <f t="shared" si="66"/>
        <v>0.11309241294742819</v>
      </c>
      <c r="K2137" s="258">
        <f t="shared" si="67"/>
        <v>0.22079701351339848</v>
      </c>
    </row>
    <row r="2138" spans="1:11">
      <c r="A2138" s="1">
        <v>2137</v>
      </c>
      <c r="B2138">
        <v>57574.210205000003</v>
      </c>
      <c r="C2138" s="255">
        <v>83</v>
      </c>
      <c r="D2138" s="256">
        <v>112.900741</v>
      </c>
      <c r="E2138" s="256">
        <v>5.7600000000000004E-3</v>
      </c>
      <c r="F2138" s="1">
        <v>993376</v>
      </c>
      <c r="G2138" s="256">
        <v>0</v>
      </c>
      <c r="H2138" s="256">
        <v>37.655290999999998</v>
      </c>
      <c r="I2138" s="257">
        <v>1</v>
      </c>
      <c r="J2138" s="258">
        <f t="shared" si="66"/>
        <v>0.12919203044883987</v>
      </c>
      <c r="K2138" s="258">
        <f t="shared" si="67"/>
        <v>0.24794288036934006</v>
      </c>
    </row>
    <row r="2139" spans="1:11">
      <c r="A2139" s="1">
        <v>2138</v>
      </c>
      <c r="B2139">
        <v>54099.797271000003</v>
      </c>
      <c r="C2139" s="255">
        <v>79</v>
      </c>
      <c r="D2139" s="256">
        <v>97.466773000000003</v>
      </c>
      <c r="E2139" s="256">
        <v>1.4400000000000001E-3</v>
      </c>
      <c r="F2139" s="1">
        <v>868888</v>
      </c>
      <c r="G2139" s="256">
        <v>0</v>
      </c>
      <c r="H2139" s="256">
        <v>37.58202</v>
      </c>
      <c r="I2139" s="257">
        <v>1</v>
      </c>
      <c r="J2139" s="258">
        <f t="shared" si="66"/>
        <v>0.11153098016572065</v>
      </c>
      <c r="K2139" s="258">
        <f t="shared" si="67"/>
        <v>0.21811423986174613</v>
      </c>
    </row>
    <row r="2140" spans="1:11">
      <c r="A2140" s="1">
        <v>2139</v>
      </c>
      <c r="B2140">
        <v>53649.605712999997</v>
      </c>
      <c r="C2140" s="255">
        <v>73</v>
      </c>
      <c r="D2140" s="256">
        <v>97.79987100000001</v>
      </c>
      <c r="E2140" s="256">
        <v>1.4400000000000001E-3</v>
      </c>
      <c r="F2140" s="1">
        <v>724079</v>
      </c>
      <c r="G2140" s="256">
        <v>0</v>
      </c>
      <c r="H2140" s="256">
        <v>37.473185999999998</v>
      </c>
      <c r="I2140" s="257">
        <v>1</v>
      </c>
      <c r="J2140" s="258">
        <f t="shared" si="66"/>
        <v>0.11191214335895822</v>
      </c>
      <c r="K2140" s="258">
        <f t="shared" si="67"/>
        <v>0.21876996594187037</v>
      </c>
    </row>
    <row r="2141" spans="1:11">
      <c r="A2141" s="1">
        <v>2140</v>
      </c>
      <c r="B2141">
        <v>53121.370849999999</v>
      </c>
      <c r="C2141" s="255">
        <v>70</v>
      </c>
      <c r="D2141" s="256">
        <v>101.876069</v>
      </c>
      <c r="E2141" s="256">
        <v>1.4400000000000001E-3</v>
      </c>
      <c r="F2141" s="1">
        <v>568183</v>
      </c>
      <c r="G2141" s="256">
        <v>0</v>
      </c>
      <c r="H2141" s="256">
        <v>37.090837999999998</v>
      </c>
      <c r="I2141" s="257">
        <v>1</v>
      </c>
      <c r="J2141" s="258">
        <f t="shared" si="66"/>
        <v>0.1165765263511965</v>
      </c>
      <c r="K2141" s="258">
        <f t="shared" si="67"/>
        <v>0.2267509264594246</v>
      </c>
    </row>
    <row r="2142" spans="1:11">
      <c r="A2142" s="1">
        <v>2141</v>
      </c>
      <c r="B2142">
        <v>53459.144899000014</v>
      </c>
      <c r="C2142" s="255">
        <v>71</v>
      </c>
      <c r="D2142" s="256">
        <v>93.503853000000007</v>
      </c>
      <c r="E2142" s="256">
        <v>0</v>
      </c>
      <c r="F2142" s="1">
        <v>641994</v>
      </c>
      <c r="G2142" s="256">
        <v>0</v>
      </c>
      <c r="H2142" s="256">
        <v>37.634793999999999</v>
      </c>
      <c r="I2142" s="257">
        <v>1</v>
      </c>
      <c r="J2142" s="258">
        <f t="shared" si="66"/>
        <v>0.10699622090044429</v>
      </c>
      <c r="K2142" s="258">
        <f t="shared" si="67"/>
        <v>0.21027151017152043</v>
      </c>
    </row>
    <row r="2143" spans="1:11">
      <c r="A2143" s="1">
        <v>2142</v>
      </c>
      <c r="B2143">
        <v>54486.064238999999</v>
      </c>
      <c r="C2143" s="255">
        <v>71</v>
      </c>
      <c r="D2143" s="256">
        <v>118.25739799999999</v>
      </c>
      <c r="E2143" s="256">
        <v>1.4400000000000001E-3</v>
      </c>
      <c r="F2143" s="1">
        <v>1049912</v>
      </c>
      <c r="G2143" s="256">
        <v>0</v>
      </c>
      <c r="H2143" s="256">
        <v>37.784965999999997</v>
      </c>
      <c r="I2143" s="257">
        <v>1</v>
      </c>
      <c r="J2143" s="258">
        <f t="shared" si="66"/>
        <v>0.13532163941436465</v>
      </c>
      <c r="K2143" s="258">
        <f t="shared" si="67"/>
        <v>0.25803718112363022</v>
      </c>
    </row>
    <row r="2144" spans="1:11">
      <c r="A2144" s="1">
        <v>2143</v>
      </c>
      <c r="B2144">
        <v>55798.424071000001</v>
      </c>
      <c r="C2144" s="255">
        <v>88</v>
      </c>
      <c r="D2144" s="256">
        <v>181.07719700000001</v>
      </c>
      <c r="E2144" s="256">
        <v>0.63692300000000068</v>
      </c>
      <c r="F2144" s="1">
        <v>1024153</v>
      </c>
      <c r="G2144" s="256">
        <v>140.36534399999999</v>
      </c>
      <c r="H2144" s="256">
        <v>37.549585</v>
      </c>
      <c r="I2144" s="257">
        <v>1</v>
      </c>
      <c r="J2144" s="258">
        <f t="shared" si="66"/>
        <v>0.20720617545295453</v>
      </c>
      <c r="K2144" s="258">
        <f t="shared" si="67"/>
        <v>0.36741068079810402</v>
      </c>
    </row>
    <row r="2145" spans="1:11">
      <c r="A2145" s="1">
        <v>2144</v>
      </c>
      <c r="B2145">
        <v>57604.314665999998</v>
      </c>
      <c r="C2145" s="255">
        <v>119</v>
      </c>
      <c r="D2145" s="256">
        <v>162.52098899999999</v>
      </c>
      <c r="E2145" s="256">
        <v>33.844614000000071</v>
      </c>
      <c r="F2145" s="1">
        <v>950102</v>
      </c>
      <c r="G2145" s="256">
        <v>181.23856799999999</v>
      </c>
      <c r="H2145" s="256">
        <v>37.482880000000002</v>
      </c>
      <c r="I2145" s="257">
        <v>1</v>
      </c>
      <c r="J2145" s="258">
        <f t="shared" si="66"/>
        <v>0.18597235388794806</v>
      </c>
      <c r="K2145" s="258">
        <f t="shared" si="67"/>
        <v>0.33673270691748852</v>
      </c>
    </row>
    <row r="2146" spans="1:11">
      <c r="A2146" s="1">
        <v>2145</v>
      </c>
      <c r="B2146">
        <v>60136.005369999999</v>
      </c>
      <c r="C2146" s="255">
        <v>98</v>
      </c>
      <c r="D2146" s="256">
        <v>175.98315299999999</v>
      </c>
      <c r="E2146" s="256">
        <v>130.19477900000021</v>
      </c>
      <c r="F2146" s="1">
        <v>923701</v>
      </c>
      <c r="G2146" s="256">
        <v>179.692296</v>
      </c>
      <c r="H2146" s="256">
        <v>236.399114</v>
      </c>
      <c r="I2146" s="257">
        <v>1</v>
      </c>
      <c r="J2146" s="258">
        <f t="shared" si="66"/>
        <v>0.20137707387464218</v>
      </c>
      <c r="K2146" s="258">
        <f t="shared" si="67"/>
        <v>0.35911621895526108</v>
      </c>
    </row>
    <row r="2147" spans="1:11">
      <c r="A2147" s="1">
        <v>2146</v>
      </c>
      <c r="B2147">
        <v>64006.270936000001</v>
      </c>
      <c r="C2147" s="255">
        <v>75</v>
      </c>
      <c r="D2147" s="256">
        <v>218.56646599999999</v>
      </c>
      <c r="E2147" s="256">
        <v>286.86505900000031</v>
      </c>
      <c r="F2147" s="1">
        <v>891225</v>
      </c>
      <c r="G2147" s="256">
        <v>144.90974399999999</v>
      </c>
      <c r="H2147" s="256">
        <v>463.22901200000001</v>
      </c>
      <c r="I2147" s="257">
        <v>1</v>
      </c>
      <c r="J2147" s="258">
        <f t="shared" si="66"/>
        <v>0.25010505051129223</v>
      </c>
      <c r="K2147" s="258">
        <f t="shared" si="67"/>
        <v>0.42566886180242863</v>
      </c>
    </row>
    <row r="2148" spans="1:11">
      <c r="A2148" s="1">
        <v>2147</v>
      </c>
      <c r="B2148">
        <v>63564.153503000001</v>
      </c>
      <c r="C2148" s="255">
        <v>69</v>
      </c>
      <c r="D2148" s="256">
        <v>211.75858600000001</v>
      </c>
      <c r="E2148" s="256">
        <v>448.63590499999998</v>
      </c>
      <c r="F2148" s="1">
        <v>882105</v>
      </c>
      <c r="G2148" s="256">
        <v>86.473799999999997</v>
      </c>
      <c r="H2148" s="256">
        <v>399.72635400000001</v>
      </c>
      <c r="I2148" s="257">
        <v>1</v>
      </c>
      <c r="J2148" s="258">
        <f t="shared" si="66"/>
        <v>0.24231481076209477</v>
      </c>
      <c r="K2148" s="258">
        <f t="shared" si="67"/>
        <v>0.4154396828611791</v>
      </c>
    </row>
    <row r="2149" spans="1:11">
      <c r="A2149" s="1">
        <v>2148</v>
      </c>
      <c r="B2149">
        <v>63246.219696</v>
      </c>
      <c r="C2149" s="255">
        <v>68</v>
      </c>
      <c r="D2149" s="256">
        <v>169.30595600000001</v>
      </c>
      <c r="E2149" s="256">
        <v>565.70258500000079</v>
      </c>
      <c r="F2149" s="1">
        <v>864766</v>
      </c>
      <c r="G2149" s="256">
        <v>7.2344160000000004</v>
      </c>
      <c r="H2149" s="256">
        <v>291.483634</v>
      </c>
      <c r="I2149" s="257">
        <v>1</v>
      </c>
      <c r="J2149" s="258">
        <f t="shared" si="66"/>
        <v>0.19373637434958857</v>
      </c>
      <c r="K2149" s="258">
        <f t="shared" si="67"/>
        <v>0.34809923960523681</v>
      </c>
    </row>
    <row r="2150" spans="1:11">
      <c r="A2150" s="1">
        <v>2149</v>
      </c>
      <c r="B2150">
        <v>59984.674652000002</v>
      </c>
      <c r="C2150" s="255">
        <v>66</v>
      </c>
      <c r="D2150" s="256">
        <v>115.501583</v>
      </c>
      <c r="E2150" s="256">
        <v>587.28512000000001</v>
      </c>
      <c r="F2150" s="1">
        <v>886251</v>
      </c>
      <c r="G2150" s="256">
        <v>0</v>
      </c>
      <c r="H2150" s="256">
        <v>52.454062</v>
      </c>
      <c r="I2150" s="257">
        <v>1</v>
      </c>
      <c r="J2150" s="258">
        <f t="shared" si="66"/>
        <v>0.13216816732695497</v>
      </c>
      <c r="K2150" s="258">
        <f t="shared" si="67"/>
        <v>0.25286027509921327</v>
      </c>
    </row>
    <row r="2151" spans="1:11">
      <c r="A2151" s="1">
        <v>2150</v>
      </c>
      <c r="B2151">
        <v>59754.570434000001</v>
      </c>
      <c r="C2151" s="255">
        <v>60</v>
      </c>
      <c r="D2151" s="256">
        <v>99.908681000000016</v>
      </c>
      <c r="E2151" s="256">
        <v>597.83854899999938</v>
      </c>
      <c r="F2151" s="1">
        <v>872346</v>
      </c>
      <c r="G2151" s="256">
        <v>0</v>
      </c>
      <c r="H2151" s="256">
        <v>319.54441300000002</v>
      </c>
      <c r="I2151" s="257">
        <v>1</v>
      </c>
      <c r="J2151" s="258">
        <f t="shared" si="66"/>
        <v>0.11432524927232701</v>
      </c>
      <c r="K2151" s="258">
        <f t="shared" si="67"/>
        <v>0.22290886239987728</v>
      </c>
    </row>
    <row r="2152" spans="1:11">
      <c r="A2152" s="1">
        <v>2151</v>
      </c>
      <c r="B2152">
        <v>63226.652833</v>
      </c>
      <c r="C2152" s="255">
        <v>60</v>
      </c>
      <c r="D2152" s="256">
        <v>95.474374000000012</v>
      </c>
      <c r="E2152" s="256">
        <v>529.36231499999928</v>
      </c>
      <c r="F2152" s="1">
        <v>821490</v>
      </c>
      <c r="G2152" s="256">
        <v>0</v>
      </c>
      <c r="H2152" s="256">
        <v>241.32824600000001</v>
      </c>
      <c r="I2152" s="257">
        <v>1</v>
      </c>
      <c r="J2152" s="258">
        <f t="shared" si="66"/>
        <v>0.10925108306323628</v>
      </c>
      <c r="K2152" s="258">
        <f t="shared" si="67"/>
        <v>0.2141808130545951</v>
      </c>
    </row>
    <row r="2153" spans="1:11">
      <c r="A2153" s="1">
        <v>2152</v>
      </c>
      <c r="B2153">
        <v>62698.888612000002</v>
      </c>
      <c r="C2153" s="255">
        <v>61</v>
      </c>
      <c r="D2153" s="256">
        <v>78.614972999999992</v>
      </c>
      <c r="E2153" s="256">
        <v>447.22477800000001</v>
      </c>
      <c r="F2153" s="1">
        <v>883764</v>
      </c>
      <c r="G2153" s="256">
        <v>0</v>
      </c>
      <c r="H2153" s="256">
        <v>124.699521</v>
      </c>
      <c r="I2153" s="257">
        <v>1</v>
      </c>
      <c r="J2153" s="258">
        <f t="shared" si="66"/>
        <v>8.9958913427775664E-2</v>
      </c>
      <c r="K2153" s="258">
        <f t="shared" si="67"/>
        <v>0.18010607286370287</v>
      </c>
    </row>
    <row r="2154" spans="1:11">
      <c r="A2154" s="1">
        <v>2153</v>
      </c>
      <c r="B2154">
        <v>61823.638764000003</v>
      </c>
      <c r="C2154" s="255">
        <v>71</v>
      </c>
      <c r="D2154" s="256">
        <v>93.021888000000004</v>
      </c>
      <c r="E2154" s="256">
        <v>293.73338399999977</v>
      </c>
      <c r="F2154" s="1">
        <v>880615</v>
      </c>
      <c r="G2154" s="256">
        <v>0</v>
      </c>
      <c r="H2154" s="256">
        <v>94.567828000000006</v>
      </c>
      <c r="I2154" s="257">
        <v>1</v>
      </c>
      <c r="J2154" s="258">
        <f t="shared" si="66"/>
        <v>0.10644470957816451</v>
      </c>
      <c r="K2154" s="258">
        <f t="shared" si="67"/>
        <v>0.20931244106258365</v>
      </c>
    </row>
    <row r="2155" spans="1:11">
      <c r="A2155" s="1">
        <v>2154</v>
      </c>
      <c r="B2155">
        <v>61780.283201999999</v>
      </c>
      <c r="C2155" s="255">
        <v>79</v>
      </c>
      <c r="D2155" s="256">
        <v>81.235660999999993</v>
      </c>
      <c r="E2155" s="256">
        <v>129.42249299999989</v>
      </c>
      <c r="F2155" s="1">
        <v>873976</v>
      </c>
      <c r="G2155" s="256">
        <v>0</v>
      </c>
      <c r="H2155" s="256">
        <v>139.09097600000001</v>
      </c>
      <c r="I2155" s="257">
        <v>1</v>
      </c>
      <c r="J2155" s="258">
        <f t="shared" si="66"/>
        <v>9.29577600331572E-2</v>
      </c>
      <c r="K2155" s="258">
        <f t="shared" si="67"/>
        <v>0.1854974947771586</v>
      </c>
    </row>
    <row r="2156" spans="1:11">
      <c r="A2156" s="1">
        <v>2155</v>
      </c>
      <c r="B2156">
        <v>60463.628295000002</v>
      </c>
      <c r="C2156" s="255">
        <v>95</v>
      </c>
      <c r="D2156" s="256">
        <v>73.714098000000007</v>
      </c>
      <c r="E2156" s="256">
        <v>19.949331000000019</v>
      </c>
      <c r="F2156" s="1">
        <v>866071</v>
      </c>
      <c r="G2156" s="256">
        <v>0.51004799999999995</v>
      </c>
      <c r="H2156" s="256">
        <v>141.211781</v>
      </c>
      <c r="I2156" s="257">
        <v>1</v>
      </c>
      <c r="J2156" s="258">
        <f t="shared" si="66"/>
        <v>8.4350854644300047E-2</v>
      </c>
      <c r="K2156" s="258">
        <f t="shared" si="67"/>
        <v>0.16992757700630196</v>
      </c>
    </row>
    <row r="2157" spans="1:11">
      <c r="A2157" s="1">
        <v>2156</v>
      </c>
      <c r="B2157">
        <v>60895.381651000003</v>
      </c>
      <c r="C2157" s="255">
        <v>108</v>
      </c>
      <c r="D2157" s="256">
        <v>114.23034199999999</v>
      </c>
      <c r="E2157" s="256">
        <v>0</v>
      </c>
      <c r="F2157" s="1">
        <v>873232</v>
      </c>
      <c r="G2157" s="256">
        <v>128.68749600000001</v>
      </c>
      <c r="H2157" s="256">
        <v>119.641566</v>
      </c>
      <c r="I2157" s="257">
        <v>1</v>
      </c>
      <c r="J2157" s="258">
        <f t="shared" si="66"/>
        <v>0.13071348948759681</v>
      </c>
      <c r="K2157" s="258">
        <f t="shared" si="67"/>
        <v>0.2504606019827082</v>
      </c>
    </row>
    <row r="2158" spans="1:11">
      <c r="A2158" s="1">
        <v>2157</v>
      </c>
      <c r="B2158">
        <v>59713.67987</v>
      </c>
      <c r="C2158" s="255">
        <v>110</v>
      </c>
      <c r="D2158" s="256">
        <v>113.63965399999999</v>
      </c>
      <c r="E2158" s="256">
        <v>0.75551999999999997</v>
      </c>
      <c r="F2158" s="1">
        <v>881564</v>
      </c>
      <c r="G2158" s="256">
        <v>133.87634399999999</v>
      </c>
      <c r="H2158" s="256">
        <v>51.153199999999998</v>
      </c>
      <c r="I2158" s="257">
        <v>1</v>
      </c>
      <c r="J2158" s="258">
        <f t="shared" si="66"/>
        <v>0.13003756671325678</v>
      </c>
      <c r="K2158" s="258">
        <f t="shared" si="67"/>
        <v>0.24934307739849787</v>
      </c>
    </row>
    <row r="2159" spans="1:11">
      <c r="A2159" s="1">
        <v>2158</v>
      </c>
      <c r="B2159">
        <v>57996.031494000003</v>
      </c>
      <c r="C2159" s="255">
        <v>113</v>
      </c>
      <c r="D2159" s="256">
        <v>112.434935</v>
      </c>
      <c r="E2159" s="256">
        <v>0</v>
      </c>
      <c r="F2159" s="1">
        <v>937357</v>
      </c>
      <c r="G2159" s="256">
        <v>106.38364799999999</v>
      </c>
      <c r="H2159" s="256">
        <v>57.361871999999998</v>
      </c>
      <c r="I2159" s="257">
        <v>1</v>
      </c>
      <c r="J2159" s="258">
        <f t="shared" si="66"/>
        <v>0.12865900982911468</v>
      </c>
      <c r="K2159" s="258">
        <f t="shared" si="67"/>
        <v>0.24705892003832253</v>
      </c>
    </row>
    <row r="2160" spans="1:11">
      <c r="A2160" s="1">
        <v>2159</v>
      </c>
      <c r="B2160">
        <v>57631.925904000003</v>
      </c>
      <c r="C2160" s="255">
        <v>110</v>
      </c>
      <c r="D2160" s="256">
        <v>89.171704000000005</v>
      </c>
      <c r="E2160" s="256">
        <v>9.6000000000000002E-4</v>
      </c>
      <c r="F2160" s="1">
        <v>963875</v>
      </c>
      <c r="G2160" s="256">
        <v>32.562600000000003</v>
      </c>
      <c r="H2160" s="256">
        <v>262.08934399999998</v>
      </c>
      <c r="I2160" s="257">
        <v>1</v>
      </c>
      <c r="J2160" s="258">
        <f t="shared" si="66"/>
        <v>0.10203895383063018</v>
      </c>
      <c r="K2160" s="258">
        <f t="shared" si="67"/>
        <v>0.20160963134467916</v>
      </c>
    </row>
    <row r="2161" spans="1:11">
      <c r="A2161" s="1">
        <v>2160</v>
      </c>
      <c r="B2161">
        <v>57451.748475</v>
      </c>
      <c r="C2161" s="255">
        <v>102</v>
      </c>
      <c r="D2161" s="256">
        <v>77.665379999999999</v>
      </c>
      <c r="E2161" s="256">
        <v>0</v>
      </c>
      <c r="F2161" s="1">
        <v>1000507</v>
      </c>
      <c r="G2161" s="256">
        <v>0</v>
      </c>
      <c r="H2161" s="256">
        <v>121.887472</v>
      </c>
      <c r="I2161" s="257">
        <v>1</v>
      </c>
      <c r="J2161" s="258">
        <f t="shared" si="66"/>
        <v>8.8872296575810056E-2</v>
      </c>
      <c r="K2161" s="258">
        <f t="shared" si="67"/>
        <v>0.17814371948180527</v>
      </c>
    </row>
    <row r="2162" spans="1:11">
      <c r="A2162" s="1">
        <v>2161</v>
      </c>
      <c r="B2162">
        <v>56787.097962</v>
      </c>
      <c r="C2162" s="255">
        <v>88</v>
      </c>
      <c r="D2162" s="256">
        <v>63.712630999999988</v>
      </c>
      <c r="E2162" s="256">
        <v>0</v>
      </c>
      <c r="F2162" s="1">
        <v>957539</v>
      </c>
      <c r="G2162" s="256">
        <v>0</v>
      </c>
      <c r="H2162" s="256">
        <v>39.527476</v>
      </c>
      <c r="I2162" s="257">
        <v>1</v>
      </c>
      <c r="J2162" s="258">
        <f t="shared" si="66"/>
        <v>7.2906201422785144E-2</v>
      </c>
      <c r="K2162" s="258">
        <f t="shared" si="67"/>
        <v>0.14875828980219921</v>
      </c>
    </row>
    <row r="2163" spans="1:11">
      <c r="A2163" s="1">
        <v>2162</v>
      </c>
      <c r="B2163">
        <v>53555.160949999998</v>
      </c>
      <c r="C2163" s="255">
        <v>82</v>
      </c>
      <c r="D2163" s="256">
        <v>70.280925000000011</v>
      </c>
      <c r="E2163" s="256">
        <v>0</v>
      </c>
      <c r="F2163" s="1">
        <v>853545</v>
      </c>
      <c r="G2163" s="256">
        <v>0</v>
      </c>
      <c r="H2163" s="256">
        <v>37.715479000000002</v>
      </c>
      <c r="I2163" s="257">
        <v>1</v>
      </c>
      <c r="J2163" s="258">
        <f t="shared" si="66"/>
        <v>8.0422283522236862E-2</v>
      </c>
      <c r="K2163" s="258">
        <f t="shared" si="67"/>
        <v>0.16272164059735278</v>
      </c>
    </row>
    <row r="2164" spans="1:11">
      <c r="A2164" s="1">
        <v>2163</v>
      </c>
      <c r="B2164">
        <v>52777.228179000012</v>
      </c>
      <c r="C2164" s="255">
        <v>81</v>
      </c>
      <c r="D2164" s="256">
        <v>87.778990000000007</v>
      </c>
      <c r="E2164" s="256">
        <v>0</v>
      </c>
      <c r="F2164" s="1">
        <v>708533</v>
      </c>
      <c r="G2164" s="256">
        <v>0</v>
      </c>
      <c r="H2164" s="256">
        <v>37.666018000000001</v>
      </c>
      <c r="I2164" s="257">
        <v>1</v>
      </c>
      <c r="J2164" s="258">
        <f t="shared" si="66"/>
        <v>0.10044527474667692</v>
      </c>
      <c r="K2164" s="258">
        <f t="shared" si="67"/>
        <v>0.19880512307174122</v>
      </c>
    </row>
    <row r="2165" spans="1:11">
      <c r="A2165" s="1">
        <v>2164</v>
      </c>
      <c r="B2165">
        <v>52689.837524000002</v>
      </c>
      <c r="C2165" s="255">
        <v>73</v>
      </c>
      <c r="D2165" s="256">
        <v>91.566496999999998</v>
      </c>
      <c r="E2165" s="256">
        <v>0</v>
      </c>
      <c r="F2165" s="1">
        <v>560440</v>
      </c>
      <c r="G2165" s="256">
        <v>0</v>
      </c>
      <c r="H2165" s="256">
        <v>37.789999000000002</v>
      </c>
      <c r="I2165" s="257">
        <v>1</v>
      </c>
      <c r="J2165" s="258">
        <f t="shared" si="66"/>
        <v>0.10477930936270474</v>
      </c>
      <c r="K2165" s="258">
        <f t="shared" si="67"/>
        <v>0.20640938119653127</v>
      </c>
    </row>
    <row r="2166" spans="1:11">
      <c r="A2166" s="1">
        <v>2165</v>
      </c>
      <c r="B2166">
        <v>52702.097137999997</v>
      </c>
      <c r="C2166" s="255">
        <v>73</v>
      </c>
      <c r="D2166" s="256">
        <v>95.495268999999993</v>
      </c>
      <c r="E2166" s="256">
        <v>0</v>
      </c>
      <c r="F2166" s="1">
        <v>623878</v>
      </c>
      <c r="G2166" s="256">
        <v>0</v>
      </c>
      <c r="H2166" s="256">
        <v>37.941778999999997</v>
      </c>
      <c r="I2166" s="257">
        <v>1</v>
      </c>
      <c r="J2166" s="258">
        <f t="shared" si="66"/>
        <v>0.10927499315853163</v>
      </c>
      <c r="K2166" s="258">
        <f t="shared" si="67"/>
        <v>0.21422216464791732</v>
      </c>
    </row>
    <row r="2167" spans="1:11">
      <c r="A2167" s="1">
        <v>2166</v>
      </c>
      <c r="B2167">
        <v>54325.992705999997</v>
      </c>
      <c r="C2167" s="255">
        <v>72</v>
      </c>
      <c r="D2167" s="256">
        <v>120.061502</v>
      </c>
      <c r="E2167" s="256">
        <v>8.5320999999999994E-2</v>
      </c>
      <c r="F2167" s="1">
        <v>1037347</v>
      </c>
      <c r="G2167" s="256">
        <v>0</v>
      </c>
      <c r="H2167" s="256">
        <v>37.947274</v>
      </c>
      <c r="I2167" s="257">
        <v>1</v>
      </c>
      <c r="J2167" s="258">
        <f t="shared" si="66"/>
        <v>0.13738607102780173</v>
      </c>
      <c r="K2167" s="258">
        <f t="shared" si="67"/>
        <v>0.26140775473399014</v>
      </c>
    </row>
    <row r="2168" spans="1:11">
      <c r="A2168" s="1">
        <v>2167</v>
      </c>
      <c r="B2168">
        <v>54687.438171999987</v>
      </c>
      <c r="C2168" s="255">
        <v>77</v>
      </c>
      <c r="D2168" s="256">
        <v>145.78838999999999</v>
      </c>
      <c r="E2168" s="256">
        <v>3.5405609999999959</v>
      </c>
      <c r="F2168" s="1">
        <v>1017051</v>
      </c>
      <c r="G2168" s="256">
        <v>1.3944E-2</v>
      </c>
      <c r="H2168" s="256">
        <v>43.26981</v>
      </c>
      <c r="I2168" s="257">
        <v>1</v>
      </c>
      <c r="J2168" s="258">
        <f t="shared" si="66"/>
        <v>0.16682528345821343</v>
      </c>
      <c r="K2168" s="258">
        <f t="shared" si="67"/>
        <v>0.30793554350189728</v>
      </c>
    </row>
    <row r="2169" spans="1:11">
      <c r="A2169" s="1">
        <v>2168</v>
      </c>
      <c r="B2169">
        <v>54732.754517000001</v>
      </c>
      <c r="C2169" s="255">
        <v>86</v>
      </c>
      <c r="D2169" s="256">
        <v>143.123099</v>
      </c>
      <c r="E2169" s="256">
        <v>86.187387000000086</v>
      </c>
      <c r="F2169" s="1">
        <v>957832</v>
      </c>
      <c r="G2169" s="256">
        <v>138.759096</v>
      </c>
      <c r="H2169" s="256">
        <v>183.92960099999999</v>
      </c>
      <c r="I2169" s="257">
        <v>1</v>
      </c>
      <c r="J2169" s="258">
        <f t="shared" si="66"/>
        <v>0.16377539775350386</v>
      </c>
      <c r="K2169" s="258">
        <f t="shared" si="67"/>
        <v>0.30324483147392994</v>
      </c>
    </row>
    <row r="2170" spans="1:11">
      <c r="A2170" s="1">
        <v>2169</v>
      </c>
      <c r="B2170">
        <v>54010.581298999998</v>
      </c>
      <c r="C2170" s="255">
        <v>89</v>
      </c>
      <c r="D2170" s="256">
        <v>157.01284100000001</v>
      </c>
      <c r="E2170" s="256">
        <v>274.99022999999983</v>
      </c>
      <c r="F2170" s="1">
        <v>925469</v>
      </c>
      <c r="G2170" s="256">
        <v>157.621128</v>
      </c>
      <c r="H2170" s="256">
        <v>419.36712699999998</v>
      </c>
      <c r="I2170" s="257">
        <v>1</v>
      </c>
      <c r="J2170" s="258">
        <f t="shared" si="66"/>
        <v>0.17966939415686256</v>
      </c>
      <c r="K2170" s="258">
        <f t="shared" si="67"/>
        <v>0.32737508528363096</v>
      </c>
    </row>
    <row r="2171" spans="1:11">
      <c r="A2171" s="1">
        <v>2170</v>
      </c>
      <c r="B2171">
        <v>53759.285493000003</v>
      </c>
      <c r="C2171" s="255">
        <v>87</v>
      </c>
      <c r="D2171" s="256">
        <v>207.80650499999999</v>
      </c>
      <c r="E2171" s="256">
        <v>520.29852700000083</v>
      </c>
      <c r="F2171" s="1">
        <v>889076</v>
      </c>
      <c r="G2171" s="256">
        <v>145.75831199999999</v>
      </c>
      <c r="H2171" s="256">
        <v>441.929824</v>
      </c>
      <c r="I2171" s="257">
        <v>1</v>
      </c>
      <c r="J2171" s="258">
        <f t="shared" si="66"/>
        <v>0.23779245453691922</v>
      </c>
      <c r="K2171" s="258">
        <f t="shared" si="67"/>
        <v>0.40943224518786275</v>
      </c>
    </row>
    <row r="2172" spans="1:11">
      <c r="A2172" s="1">
        <v>2171</v>
      </c>
      <c r="B2172">
        <v>55068.682464999998</v>
      </c>
      <c r="C2172" s="255">
        <v>78</v>
      </c>
      <c r="D2172" s="256">
        <v>186.69417200000001</v>
      </c>
      <c r="E2172" s="256">
        <v>721.79878999999983</v>
      </c>
      <c r="F2172" s="1">
        <v>842063</v>
      </c>
      <c r="G2172" s="256">
        <v>109.28836800000001</v>
      </c>
      <c r="H2172" s="256">
        <v>408.97064899999998</v>
      </c>
      <c r="I2172" s="257">
        <v>1</v>
      </c>
      <c r="J2172" s="258">
        <f t="shared" si="66"/>
        <v>0.21363366564303549</v>
      </c>
      <c r="K2172" s="258">
        <f t="shared" si="67"/>
        <v>0.37644797225163018</v>
      </c>
    </row>
    <row r="2173" spans="1:11">
      <c r="A2173" s="1">
        <v>2172</v>
      </c>
      <c r="B2173">
        <v>55207.179991999998</v>
      </c>
      <c r="C2173" s="255">
        <v>76</v>
      </c>
      <c r="D2173" s="256">
        <v>136.62051299999999</v>
      </c>
      <c r="E2173" s="256">
        <v>896.23024399999986</v>
      </c>
      <c r="F2173" s="1">
        <v>890859</v>
      </c>
      <c r="G2173" s="256">
        <v>28.020887999999999</v>
      </c>
      <c r="H2173" s="256">
        <v>359.54016100000001</v>
      </c>
      <c r="I2173" s="257">
        <v>1</v>
      </c>
      <c r="J2173" s="258">
        <f t="shared" si="66"/>
        <v>0.15633450515114086</v>
      </c>
      <c r="K2173" s="258">
        <f t="shared" si="67"/>
        <v>0.29167757174975451</v>
      </c>
    </row>
    <row r="2174" spans="1:11">
      <c r="A2174" s="1">
        <v>2173</v>
      </c>
      <c r="B2174">
        <v>53094.938262999996</v>
      </c>
      <c r="C2174" s="255">
        <v>68</v>
      </c>
      <c r="D2174" s="256">
        <v>140.897021</v>
      </c>
      <c r="E2174" s="256">
        <v>981.77945000000091</v>
      </c>
      <c r="F2174" s="1">
        <v>826408</v>
      </c>
      <c r="G2174" s="256">
        <v>0</v>
      </c>
      <c r="H2174" s="256">
        <v>46.914790000000004</v>
      </c>
      <c r="I2174" s="257">
        <v>1</v>
      </c>
      <c r="J2174" s="258">
        <f t="shared" si="66"/>
        <v>0.16122810236633281</v>
      </c>
      <c r="K2174" s="258">
        <f t="shared" si="67"/>
        <v>0.29930471210497755</v>
      </c>
    </row>
    <row r="2175" spans="1:11">
      <c r="A2175" s="1">
        <v>2174</v>
      </c>
      <c r="B2175">
        <v>52502.175965000002</v>
      </c>
      <c r="C2175" s="255">
        <v>64</v>
      </c>
      <c r="D2175" s="256">
        <v>188.38349500000001</v>
      </c>
      <c r="E2175" s="256">
        <v>1007.287357999999</v>
      </c>
      <c r="F2175" s="1">
        <v>874784</v>
      </c>
      <c r="G2175" s="256">
        <v>0</v>
      </c>
      <c r="H2175" s="256">
        <v>136.96576999999999</v>
      </c>
      <c r="I2175" s="257">
        <v>1</v>
      </c>
      <c r="J2175" s="258">
        <f t="shared" si="66"/>
        <v>0.2155667536504377</v>
      </c>
      <c r="K2175" s="258">
        <f t="shared" si="67"/>
        <v>0.37914398410922701</v>
      </c>
    </row>
    <row r="2176" spans="1:11">
      <c r="A2176" s="1">
        <v>2175</v>
      </c>
      <c r="B2176">
        <v>53691.242310000001</v>
      </c>
      <c r="C2176" s="255">
        <v>65</v>
      </c>
      <c r="D2176" s="256">
        <v>220.2616220000001</v>
      </c>
      <c r="E2176" s="256">
        <v>934.36755899999935</v>
      </c>
      <c r="F2176" s="1">
        <v>858798</v>
      </c>
      <c r="G2176" s="256">
        <v>0</v>
      </c>
      <c r="H2176" s="256">
        <v>115.705308</v>
      </c>
      <c r="I2176" s="257">
        <v>1</v>
      </c>
      <c r="J2176" s="258">
        <f t="shared" si="66"/>
        <v>0.25204481320574212</v>
      </c>
      <c r="K2176" s="258">
        <f t="shared" si="67"/>
        <v>0.42819276151217583</v>
      </c>
    </row>
    <row r="2177" spans="1:11">
      <c r="A2177" s="1">
        <v>2176</v>
      </c>
      <c r="B2177">
        <v>52663.599427000001</v>
      </c>
      <c r="C2177" s="255">
        <v>61</v>
      </c>
      <c r="D2177" s="256">
        <v>248.495565</v>
      </c>
      <c r="E2177" s="256">
        <v>791.44186100000047</v>
      </c>
      <c r="F2177" s="1">
        <v>874323</v>
      </c>
      <c r="G2177" s="256">
        <v>0</v>
      </c>
      <c r="H2177" s="256">
        <v>103.16201100000001</v>
      </c>
      <c r="I2177" s="257">
        <v>1</v>
      </c>
      <c r="J2177" s="258">
        <f t="shared" si="66"/>
        <v>0.28435284228897723</v>
      </c>
      <c r="K2177" s="258">
        <f t="shared" si="67"/>
        <v>0.46892418563727795</v>
      </c>
    </row>
    <row r="2178" spans="1:11">
      <c r="A2178" s="1">
        <v>2177</v>
      </c>
      <c r="B2178">
        <v>52806.630066999998</v>
      </c>
      <c r="C2178" s="255">
        <v>61</v>
      </c>
      <c r="D2178" s="256">
        <v>249.79465300000001</v>
      </c>
      <c r="E2178" s="256">
        <v>544.40079100000128</v>
      </c>
      <c r="F2178" s="1">
        <v>875804</v>
      </c>
      <c r="G2178" s="256">
        <v>0</v>
      </c>
      <c r="H2178" s="256">
        <v>199.394631</v>
      </c>
      <c r="I2178" s="257">
        <v>1</v>
      </c>
      <c r="J2178" s="258">
        <f t="shared" ref="J2178:J2241" si="68">D2178/$L$1</f>
        <v>0.28583938537952897</v>
      </c>
      <c r="K2178" s="258">
        <f t="shared" ref="K2178:K2241" si="69">J2178/(1-$K$1*(1-J2178))</f>
        <v>0.47074093481253215</v>
      </c>
    </row>
    <row r="2179" spans="1:11">
      <c r="A2179" s="1">
        <v>2178</v>
      </c>
      <c r="B2179">
        <v>51928.386628</v>
      </c>
      <c r="C2179" s="255">
        <v>71</v>
      </c>
      <c r="D2179" s="256">
        <v>230.87978200000001</v>
      </c>
      <c r="E2179" s="256">
        <v>250.36696000000001</v>
      </c>
      <c r="F2179" s="1">
        <v>880527</v>
      </c>
      <c r="G2179" s="256">
        <v>0</v>
      </c>
      <c r="H2179" s="256">
        <v>158.679461</v>
      </c>
      <c r="I2179" s="257">
        <v>1</v>
      </c>
      <c r="J2179" s="258">
        <f t="shared" si="68"/>
        <v>0.26419514665688076</v>
      </c>
      <c r="K2179" s="258">
        <f t="shared" si="69"/>
        <v>0.4437962259987715</v>
      </c>
    </row>
    <row r="2180" spans="1:11">
      <c r="A2180" s="1">
        <v>2179</v>
      </c>
      <c r="B2180">
        <v>52381.948271999987</v>
      </c>
      <c r="C2180" s="255">
        <v>84</v>
      </c>
      <c r="D2180" s="256">
        <v>206.44601700000001</v>
      </c>
      <c r="E2180" s="256">
        <v>34.637541000000027</v>
      </c>
      <c r="F2180" s="1">
        <v>873146</v>
      </c>
      <c r="G2180" s="256">
        <v>0</v>
      </c>
      <c r="H2180" s="256">
        <v>66.179199999999994</v>
      </c>
      <c r="I2180" s="257">
        <v>1</v>
      </c>
      <c r="J2180" s="258">
        <f t="shared" si="68"/>
        <v>0.2362356515827094</v>
      </c>
      <c r="K2180" s="258">
        <f t="shared" si="69"/>
        <v>0.40735228581705629</v>
      </c>
    </row>
    <row r="2181" spans="1:11">
      <c r="A2181" s="1">
        <v>2180</v>
      </c>
      <c r="B2181">
        <v>54426.229918999998</v>
      </c>
      <c r="C2181" s="255">
        <v>104</v>
      </c>
      <c r="D2181" s="256">
        <v>203.810787</v>
      </c>
      <c r="E2181" s="256">
        <v>0.6216710000000002</v>
      </c>
      <c r="F2181" s="1">
        <v>848662</v>
      </c>
      <c r="G2181" s="256">
        <v>0</v>
      </c>
      <c r="H2181" s="256">
        <v>42.781357999999997</v>
      </c>
      <c r="I2181" s="257">
        <v>1</v>
      </c>
      <c r="J2181" s="258">
        <f t="shared" si="68"/>
        <v>0.23322016460375591</v>
      </c>
      <c r="K2181" s="258">
        <f t="shared" si="69"/>
        <v>0.40330593803188508</v>
      </c>
    </row>
    <row r="2182" spans="1:11">
      <c r="A2182" s="1">
        <v>2181</v>
      </c>
      <c r="B2182">
        <v>54815.076111000002</v>
      </c>
      <c r="C2182" s="255">
        <v>105</v>
      </c>
      <c r="D2182" s="256">
        <v>256.973386</v>
      </c>
      <c r="E2182" s="256">
        <v>1.5674399999999999</v>
      </c>
      <c r="F2182" s="1">
        <v>890191</v>
      </c>
      <c r="G2182" s="256">
        <v>66.840816000000004</v>
      </c>
      <c r="H2182" s="256">
        <v>43.022938000000003</v>
      </c>
      <c r="I2182" s="257">
        <v>1</v>
      </c>
      <c r="J2182" s="258">
        <f t="shared" si="68"/>
        <v>0.29405399127232901</v>
      </c>
      <c r="K2182" s="258">
        <f t="shared" si="69"/>
        <v>0.48069268760329803</v>
      </c>
    </row>
    <row r="2183" spans="1:11">
      <c r="A2183" s="1">
        <v>2182</v>
      </c>
      <c r="B2183">
        <v>54370.085021999999</v>
      </c>
      <c r="C2183" s="255">
        <v>106</v>
      </c>
      <c r="D2183" s="256">
        <v>237.87798900000001</v>
      </c>
      <c r="E2183" s="256">
        <v>1.0214399999999999</v>
      </c>
      <c r="F2183" s="1">
        <v>927319</v>
      </c>
      <c r="G2183" s="256">
        <v>84.895607999999996</v>
      </c>
      <c r="H2183" s="256">
        <v>43.598964000000002</v>
      </c>
      <c r="I2183" s="257">
        <v>1</v>
      </c>
      <c r="J2183" s="258">
        <f t="shared" si="68"/>
        <v>0.27220317710755143</v>
      </c>
      <c r="K2183" s="258">
        <f t="shared" si="69"/>
        <v>0.45389002013635865</v>
      </c>
    </row>
    <row r="2184" spans="1:11">
      <c r="A2184" s="1">
        <v>2183</v>
      </c>
      <c r="B2184">
        <v>54576.931702000002</v>
      </c>
      <c r="C2184" s="255">
        <v>106</v>
      </c>
      <c r="D2184" s="256">
        <v>194.01129800000001</v>
      </c>
      <c r="E2184" s="256">
        <v>0.43968000000000002</v>
      </c>
      <c r="F2184" s="1">
        <v>970098</v>
      </c>
      <c r="G2184" s="256">
        <v>25.308864</v>
      </c>
      <c r="H2184" s="256">
        <v>44.313136999999998</v>
      </c>
      <c r="I2184" s="257">
        <v>1</v>
      </c>
      <c r="J2184" s="258">
        <f t="shared" si="68"/>
        <v>0.22200663429334752</v>
      </c>
      <c r="K2184" s="258">
        <f t="shared" si="69"/>
        <v>0.38805316962268588</v>
      </c>
    </row>
    <row r="2185" spans="1:11">
      <c r="A2185" s="1">
        <v>2184</v>
      </c>
      <c r="B2185">
        <v>55097.300413999998</v>
      </c>
      <c r="C2185" s="255">
        <v>104</v>
      </c>
      <c r="D2185" s="256">
        <v>152.04283899999999</v>
      </c>
      <c r="E2185" s="256">
        <v>2.928E-2</v>
      </c>
      <c r="F2185" s="1">
        <v>360551</v>
      </c>
      <c r="G2185" s="256">
        <v>0</v>
      </c>
      <c r="H2185" s="256">
        <v>37.775365999999998</v>
      </c>
      <c r="I2185" s="257">
        <v>1</v>
      </c>
      <c r="J2185" s="258">
        <f t="shared" si="68"/>
        <v>0.17398223352330394</v>
      </c>
      <c r="K2185" s="258">
        <f t="shared" si="69"/>
        <v>0.31882966645998811</v>
      </c>
    </row>
    <row r="2186" spans="1:11">
      <c r="A2186" s="1">
        <v>2185</v>
      </c>
      <c r="B2186">
        <v>54050.139893</v>
      </c>
      <c r="C2186" s="255">
        <v>96</v>
      </c>
      <c r="D2186" s="256">
        <v>146.976933</v>
      </c>
      <c r="E2186" s="256">
        <v>1.4400000000000001E-3</v>
      </c>
      <c r="F2186" s="1">
        <v>920541</v>
      </c>
      <c r="G2186" s="256">
        <v>0</v>
      </c>
      <c r="H2186" s="256">
        <v>44.257837000000002</v>
      </c>
      <c r="I2186" s="257">
        <v>1</v>
      </c>
      <c r="J2186" s="258">
        <f t="shared" si="68"/>
        <v>0.16818533018674428</v>
      </c>
      <c r="K2186" s="258">
        <f t="shared" si="69"/>
        <v>0.31001793798203747</v>
      </c>
    </row>
    <row r="2187" spans="1:11">
      <c r="A2187" s="1">
        <v>2186</v>
      </c>
      <c r="B2187">
        <v>51680.222962</v>
      </c>
      <c r="C2187" s="255">
        <v>90</v>
      </c>
      <c r="D2187" s="256">
        <v>119.412401</v>
      </c>
      <c r="E2187" s="256">
        <v>0</v>
      </c>
      <c r="F2187" s="1">
        <v>803738</v>
      </c>
      <c r="G2187" s="256">
        <v>0</v>
      </c>
      <c r="H2187" s="256">
        <v>44.511772000000001</v>
      </c>
      <c r="I2187" s="257">
        <v>1</v>
      </c>
      <c r="J2187" s="258">
        <f t="shared" si="68"/>
        <v>0.13664330640629785</v>
      </c>
      <c r="K2187" s="258">
        <f t="shared" si="69"/>
        <v>0.26019673015134454</v>
      </c>
    </row>
    <row r="2188" spans="1:11">
      <c r="A2188" s="1">
        <v>2187</v>
      </c>
      <c r="B2188">
        <v>50206.620423</v>
      </c>
      <c r="C2188" s="255">
        <v>85</v>
      </c>
      <c r="D2188" s="256">
        <v>88.054710999999969</v>
      </c>
      <c r="E2188" s="256">
        <v>2.16E-3</v>
      </c>
      <c r="F2188" s="1">
        <v>693726</v>
      </c>
      <c r="G2188" s="256">
        <v>0</v>
      </c>
      <c r="H2188" s="256">
        <v>44.610928999999999</v>
      </c>
      <c r="I2188" s="257">
        <v>1</v>
      </c>
      <c r="J2188" s="258">
        <f t="shared" si="68"/>
        <v>0.10076078158491263</v>
      </c>
      <c r="K2188" s="258">
        <f t="shared" si="69"/>
        <v>0.19936111473119464</v>
      </c>
    </row>
    <row r="2189" spans="1:11">
      <c r="A2189" s="1">
        <v>2188</v>
      </c>
      <c r="B2189">
        <v>49708.602906</v>
      </c>
      <c r="C2189" s="255">
        <v>82</v>
      </c>
      <c r="D2189" s="256">
        <v>82.042896000000013</v>
      </c>
      <c r="E2189" s="256">
        <v>0</v>
      </c>
      <c r="F2189" s="1">
        <v>552965</v>
      </c>
      <c r="G2189" s="256">
        <v>0</v>
      </c>
      <c r="H2189" s="256">
        <v>44.361109999999996</v>
      </c>
      <c r="I2189" s="257">
        <v>1</v>
      </c>
      <c r="J2189" s="258">
        <f t="shared" si="68"/>
        <v>9.3881476988206869E-2</v>
      </c>
      <c r="K2189" s="258">
        <f t="shared" si="69"/>
        <v>0.18715104031479762</v>
      </c>
    </row>
    <row r="2190" spans="1:11">
      <c r="A2190" s="1">
        <v>2189</v>
      </c>
      <c r="B2190">
        <v>50080.054321000003</v>
      </c>
      <c r="C2190" s="255">
        <v>82</v>
      </c>
      <c r="D2190" s="256">
        <v>86.188357999999994</v>
      </c>
      <c r="E2190" s="256">
        <v>0</v>
      </c>
      <c r="F2190" s="1">
        <v>626444</v>
      </c>
      <c r="G2190" s="256">
        <v>0</v>
      </c>
      <c r="H2190" s="256">
        <v>43.557229999999997</v>
      </c>
      <c r="I2190" s="257">
        <v>1</v>
      </c>
      <c r="J2190" s="258">
        <f t="shared" si="68"/>
        <v>9.8625118599279249E-2</v>
      </c>
      <c r="K2190" s="258">
        <f t="shared" si="69"/>
        <v>0.19559014036567021</v>
      </c>
    </row>
    <row r="2191" spans="1:11">
      <c r="A2191" s="1">
        <v>2190</v>
      </c>
      <c r="B2191">
        <v>50043.449553999999</v>
      </c>
      <c r="C2191" s="255">
        <v>81</v>
      </c>
      <c r="D2191" s="256">
        <v>65.617253000000005</v>
      </c>
      <c r="E2191" s="256">
        <v>9.0293999999999985E-2</v>
      </c>
      <c r="F2191" s="1">
        <v>989281</v>
      </c>
      <c r="G2191" s="256">
        <v>0</v>
      </c>
      <c r="H2191" s="256">
        <v>44.224266999999998</v>
      </c>
      <c r="I2191" s="257">
        <v>1</v>
      </c>
      <c r="J2191" s="258">
        <f t="shared" si="68"/>
        <v>7.508565552767478E-2</v>
      </c>
      <c r="K2191" s="258">
        <f t="shared" si="69"/>
        <v>0.15283146168946934</v>
      </c>
    </row>
    <row r="2192" spans="1:11">
      <c r="A2192" s="1">
        <v>2191</v>
      </c>
      <c r="B2192">
        <v>50162.232908999998</v>
      </c>
      <c r="C2192" s="255">
        <v>90</v>
      </c>
      <c r="D2192" s="256">
        <v>67.604714999999999</v>
      </c>
      <c r="E2192" s="256">
        <v>12.554622999999999</v>
      </c>
      <c r="F2192" s="1">
        <v>988736</v>
      </c>
      <c r="G2192" s="256">
        <v>0</v>
      </c>
      <c r="H2192" s="256">
        <v>46.936013000000003</v>
      </c>
      <c r="I2192" s="257">
        <v>1</v>
      </c>
      <c r="J2192" s="258">
        <f t="shared" si="68"/>
        <v>7.7359903233630151E-2</v>
      </c>
      <c r="K2192" s="258">
        <f t="shared" si="69"/>
        <v>0.1570606551902238</v>
      </c>
    </row>
    <row r="2193" spans="1:11">
      <c r="A2193" s="1">
        <v>2192</v>
      </c>
      <c r="B2193">
        <v>50615.401307</v>
      </c>
      <c r="C2193" s="255">
        <v>90</v>
      </c>
      <c r="D2193" s="256">
        <v>56.101085000000012</v>
      </c>
      <c r="E2193" s="256">
        <v>180.93405399999969</v>
      </c>
      <c r="F2193" s="1">
        <v>943758</v>
      </c>
      <c r="G2193" s="256">
        <v>0</v>
      </c>
      <c r="H2193" s="256">
        <v>119.813609</v>
      </c>
      <c r="I2193" s="257">
        <v>1</v>
      </c>
      <c r="J2193" s="258">
        <f t="shared" si="68"/>
        <v>6.4196328716150358E-2</v>
      </c>
      <c r="K2193" s="258">
        <f t="shared" si="69"/>
        <v>0.13227956525902565</v>
      </c>
    </row>
    <row r="2194" spans="1:11">
      <c r="A2194" s="1">
        <v>2193</v>
      </c>
      <c r="B2194">
        <v>49431.075378999987</v>
      </c>
      <c r="C2194" s="255">
        <v>85</v>
      </c>
      <c r="D2194" s="256">
        <v>35.648811000000009</v>
      </c>
      <c r="E2194" s="256">
        <v>519.99569799999949</v>
      </c>
      <c r="F2194" s="1">
        <v>907032</v>
      </c>
      <c r="G2194" s="256">
        <v>47.073936000000003</v>
      </c>
      <c r="H2194" s="256">
        <v>508.698533</v>
      </c>
      <c r="I2194" s="257">
        <v>1</v>
      </c>
      <c r="J2194" s="258">
        <f t="shared" si="68"/>
        <v>4.0792843655268293E-2</v>
      </c>
      <c r="K2194" s="258">
        <f t="shared" si="69"/>
        <v>8.6345744456906057E-2</v>
      </c>
    </row>
    <row r="2195" spans="1:11">
      <c r="A2195" s="1">
        <v>2194</v>
      </c>
      <c r="B2195">
        <v>49501.074280000001</v>
      </c>
      <c r="C2195" s="255">
        <v>84</v>
      </c>
      <c r="D2195" s="256">
        <v>56.640505999999988</v>
      </c>
      <c r="E2195" s="256">
        <v>867.99401099999989</v>
      </c>
      <c r="F2195" s="1">
        <v>858641</v>
      </c>
      <c r="G2195" s="256">
        <v>117.140856</v>
      </c>
      <c r="H2195" s="256">
        <v>430.53879499999999</v>
      </c>
      <c r="I2195" s="257">
        <v>1</v>
      </c>
      <c r="J2195" s="258">
        <f t="shared" si="68"/>
        <v>6.4813586792930755E-2</v>
      </c>
      <c r="K2195" s="258">
        <f t="shared" si="69"/>
        <v>0.13345809549419557</v>
      </c>
    </row>
    <row r="2196" spans="1:11">
      <c r="A2196" s="1">
        <v>2195</v>
      </c>
      <c r="B2196">
        <v>49895.117920999997</v>
      </c>
      <c r="C2196" s="255">
        <v>78</v>
      </c>
      <c r="D2196" s="256">
        <v>67.216886000000017</v>
      </c>
      <c r="E2196" s="256">
        <v>1131.150922999997</v>
      </c>
      <c r="F2196" s="1">
        <v>831307</v>
      </c>
      <c r="G2196" s="256">
        <v>106.36936799999999</v>
      </c>
      <c r="H2196" s="256">
        <v>248.39111500000001</v>
      </c>
      <c r="I2196" s="257">
        <v>1</v>
      </c>
      <c r="J2196" s="258">
        <f t="shared" si="68"/>
        <v>7.6916111496453332E-2</v>
      </c>
      <c r="K2196" s="258">
        <f t="shared" si="69"/>
        <v>0.15623706726521294</v>
      </c>
    </row>
    <row r="2197" spans="1:11">
      <c r="A2197" s="1">
        <v>2196</v>
      </c>
      <c r="B2197">
        <v>49365.557188999999</v>
      </c>
      <c r="C2197" s="255">
        <v>74</v>
      </c>
      <c r="D2197" s="256">
        <v>75.260894000000008</v>
      </c>
      <c r="E2197" s="256">
        <v>1278.9245149999999</v>
      </c>
      <c r="F2197" s="1">
        <v>831076</v>
      </c>
      <c r="G2197" s="256">
        <v>70.838543999999999</v>
      </c>
      <c r="H2197" s="256">
        <v>239.72907699999999</v>
      </c>
      <c r="I2197" s="257">
        <v>1</v>
      </c>
      <c r="J2197" s="258">
        <f t="shared" si="68"/>
        <v>8.6120849368516633E-2</v>
      </c>
      <c r="K2197" s="258">
        <f t="shared" si="69"/>
        <v>0.17315371070659419</v>
      </c>
    </row>
    <row r="2198" spans="1:11">
      <c r="A2198" s="1">
        <v>2197</v>
      </c>
      <c r="B2198">
        <v>49039.011872000003</v>
      </c>
      <c r="C2198" s="255">
        <v>68</v>
      </c>
      <c r="D2198" s="256">
        <v>89.971550000000008</v>
      </c>
      <c r="E2198" s="256">
        <v>1321.988405999997</v>
      </c>
      <c r="F2198" s="1">
        <v>851821</v>
      </c>
      <c r="G2198" s="256">
        <v>0</v>
      </c>
      <c r="H2198" s="256">
        <v>52.336993</v>
      </c>
      <c r="I2198" s="257">
        <v>1</v>
      </c>
      <c r="J2198" s="258">
        <f t="shared" si="68"/>
        <v>0.10295421557179434</v>
      </c>
      <c r="K2198" s="258">
        <f t="shared" si="69"/>
        <v>0.20321589428546638</v>
      </c>
    </row>
    <row r="2199" spans="1:11">
      <c r="A2199" s="1">
        <v>2198</v>
      </c>
      <c r="B2199">
        <v>48146.692902000003</v>
      </c>
      <c r="C2199" s="255">
        <v>59</v>
      </c>
      <c r="D2199" s="256">
        <v>115.186014</v>
      </c>
      <c r="E2199" s="256">
        <v>1290.532854</v>
      </c>
      <c r="F2199" s="1">
        <v>848052</v>
      </c>
      <c r="G2199" s="256">
        <v>0</v>
      </c>
      <c r="H2199" s="256">
        <v>266.92106699999999</v>
      </c>
      <c r="I2199" s="257">
        <v>1</v>
      </c>
      <c r="J2199" s="258">
        <f t="shared" si="68"/>
        <v>0.13180706252378357</v>
      </c>
      <c r="K2199" s="258">
        <f t="shared" si="69"/>
        <v>0.2522652732637235</v>
      </c>
    </row>
    <row r="2200" spans="1:11">
      <c r="A2200" s="1">
        <v>2199</v>
      </c>
      <c r="B2200">
        <v>47626.122193000003</v>
      </c>
      <c r="C2200" s="255">
        <v>56</v>
      </c>
      <c r="D2200" s="256">
        <v>132.896289</v>
      </c>
      <c r="E2200" s="256">
        <v>1186.197627</v>
      </c>
      <c r="F2200" s="1">
        <v>827277</v>
      </c>
      <c r="G2200" s="256">
        <v>0</v>
      </c>
      <c r="H2200" s="256">
        <v>286.95111300000002</v>
      </c>
      <c r="I2200" s="257">
        <v>1</v>
      </c>
      <c r="J2200" s="258">
        <f t="shared" si="68"/>
        <v>0.15207288511087647</v>
      </c>
      <c r="K2200" s="258">
        <f t="shared" si="69"/>
        <v>0.28497275386423776</v>
      </c>
    </row>
    <row r="2201" spans="1:11">
      <c r="A2201" s="1">
        <v>2200</v>
      </c>
      <c r="B2201">
        <v>47930.528413</v>
      </c>
      <c r="C2201" s="255">
        <v>59</v>
      </c>
      <c r="D2201" s="256">
        <v>157.754626</v>
      </c>
      <c r="E2201" s="256">
        <v>998.09421299999985</v>
      </c>
      <c r="F2201" s="1">
        <v>870141</v>
      </c>
      <c r="G2201" s="256">
        <v>0</v>
      </c>
      <c r="H2201" s="256">
        <v>362.738204</v>
      </c>
      <c r="I2201" s="257">
        <v>1</v>
      </c>
      <c r="J2201" s="258">
        <f t="shared" si="68"/>
        <v>0.18051821684356656</v>
      </c>
      <c r="K2201" s="258">
        <f t="shared" si="69"/>
        <v>0.32864216301667909</v>
      </c>
    </row>
    <row r="2202" spans="1:11">
      <c r="A2202" s="1">
        <v>2201</v>
      </c>
      <c r="B2202">
        <v>48323.659301</v>
      </c>
      <c r="C2202" s="255">
        <v>61</v>
      </c>
      <c r="D2202" s="256">
        <v>192.33383499999999</v>
      </c>
      <c r="E2202" s="256">
        <v>692.34309000000087</v>
      </c>
      <c r="F2202" s="1">
        <v>837413</v>
      </c>
      <c r="G2202" s="256">
        <v>0</v>
      </c>
      <c r="H2202" s="256">
        <v>349.14694900000001</v>
      </c>
      <c r="I2202" s="257">
        <v>1</v>
      </c>
      <c r="J2202" s="258">
        <f t="shared" si="68"/>
        <v>0.22008711765374631</v>
      </c>
      <c r="K2202" s="258">
        <f t="shared" si="69"/>
        <v>0.38540919594406436</v>
      </c>
    </row>
    <row r="2203" spans="1:11">
      <c r="A2203" s="1">
        <v>2202</v>
      </c>
      <c r="B2203">
        <v>49790.559051999997</v>
      </c>
      <c r="C2203" s="255">
        <v>72</v>
      </c>
      <c r="D2203" s="256">
        <v>203.49699000000001</v>
      </c>
      <c r="E2203" s="256">
        <v>299.93107500000002</v>
      </c>
      <c r="F2203" s="1">
        <v>851947</v>
      </c>
      <c r="G2203" s="256">
        <v>0</v>
      </c>
      <c r="H2203" s="256">
        <v>433.76612399999999</v>
      </c>
      <c r="I2203" s="257">
        <v>1</v>
      </c>
      <c r="J2203" s="258">
        <f t="shared" si="68"/>
        <v>0.23286108749567253</v>
      </c>
      <c r="K2203" s="258">
        <f t="shared" si="69"/>
        <v>0.40282256143841133</v>
      </c>
    </row>
    <row r="2204" spans="1:11">
      <c r="A2204" s="1">
        <v>2203</v>
      </c>
      <c r="B2204">
        <v>50673.470887000003</v>
      </c>
      <c r="C2204" s="255">
        <v>87</v>
      </c>
      <c r="D2204" s="256">
        <v>242.65856400000001</v>
      </c>
      <c r="E2204" s="256">
        <v>39.362919999999953</v>
      </c>
      <c r="F2204" s="1">
        <v>852266</v>
      </c>
      <c r="G2204" s="256">
        <v>0</v>
      </c>
      <c r="H2204" s="256">
        <v>492.868245</v>
      </c>
      <c r="I2204" s="257">
        <v>1</v>
      </c>
      <c r="J2204" s="258">
        <f t="shared" si="68"/>
        <v>0.27767357690734518</v>
      </c>
      <c r="K2204" s="258">
        <f t="shared" si="69"/>
        <v>0.46070042743309958</v>
      </c>
    </row>
    <row r="2205" spans="1:11">
      <c r="A2205" s="1">
        <v>2204</v>
      </c>
      <c r="B2205">
        <v>53024.168489000003</v>
      </c>
      <c r="C2205" s="255">
        <v>107</v>
      </c>
      <c r="D2205" s="256">
        <v>329.34628800000002</v>
      </c>
      <c r="E2205" s="256">
        <v>0.61682799999999982</v>
      </c>
      <c r="F2205" s="1">
        <v>798988</v>
      </c>
      <c r="G2205" s="256">
        <v>0</v>
      </c>
      <c r="H2205" s="256">
        <v>391.42580600000002</v>
      </c>
      <c r="I2205" s="257">
        <v>1</v>
      </c>
      <c r="J2205" s="258">
        <f t="shared" si="68"/>
        <v>0.37687011874889631</v>
      </c>
      <c r="K2205" s="258">
        <f t="shared" si="69"/>
        <v>0.57337959677730144</v>
      </c>
    </row>
    <row r="2206" spans="1:11">
      <c r="A2206" s="1">
        <v>2205</v>
      </c>
      <c r="B2206">
        <v>54176.264891999999</v>
      </c>
      <c r="C2206" s="255">
        <v>118</v>
      </c>
      <c r="D2206" s="256">
        <v>358.71032200000002</v>
      </c>
      <c r="E2206" s="256">
        <v>1.6652</v>
      </c>
      <c r="F2206" s="1">
        <v>858347</v>
      </c>
      <c r="G2206" s="256">
        <v>0</v>
      </c>
      <c r="H2206" s="256">
        <v>108.80464600000001</v>
      </c>
      <c r="I2206" s="257">
        <v>1</v>
      </c>
      <c r="J2206" s="258">
        <f t="shared" si="68"/>
        <v>0.41047130808589782</v>
      </c>
      <c r="K2206" s="258">
        <f t="shared" si="69"/>
        <v>0.60742243135307039</v>
      </c>
    </row>
    <row r="2207" spans="1:11">
      <c r="A2207" s="1">
        <v>2206</v>
      </c>
      <c r="B2207">
        <v>53843.859986000003</v>
      </c>
      <c r="C2207" s="255">
        <v>117</v>
      </c>
      <c r="D2207" s="256">
        <v>386.90341000000001</v>
      </c>
      <c r="E2207" s="256">
        <v>1.5607200000000001</v>
      </c>
      <c r="F2207" s="1">
        <v>875087</v>
      </c>
      <c r="G2207" s="256">
        <v>0</v>
      </c>
      <c r="H2207" s="256">
        <v>51.439836999999997</v>
      </c>
      <c r="I2207" s="257">
        <v>1</v>
      </c>
      <c r="J2207" s="258">
        <f t="shared" si="68"/>
        <v>0.44273258689666151</v>
      </c>
      <c r="K2207" s="258">
        <f t="shared" si="69"/>
        <v>0.63840046284665175</v>
      </c>
    </row>
    <row r="2208" spans="1:11">
      <c r="A2208" s="1">
        <v>2207</v>
      </c>
      <c r="B2208">
        <v>54424.622435999998</v>
      </c>
      <c r="C2208" s="255">
        <v>110</v>
      </c>
      <c r="D2208" s="256">
        <v>369.35141299999998</v>
      </c>
      <c r="E2208" s="256">
        <v>1.5544800000000001</v>
      </c>
      <c r="F2208" s="1">
        <v>932281</v>
      </c>
      <c r="G2208" s="256">
        <v>23.532599999999999</v>
      </c>
      <c r="H2208" s="256">
        <v>73.454721000000006</v>
      </c>
      <c r="I2208" s="257">
        <v>1</v>
      </c>
      <c r="J2208" s="258">
        <f t="shared" si="68"/>
        <v>0.42264788142194765</v>
      </c>
      <c r="K2208" s="258">
        <f t="shared" si="69"/>
        <v>0.61930391716110578</v>
      </c>
    </row>
    <row r="2209" spans="1:11">
      <c r="A2209" s="1">
        <v>2208</v>
      </c>
      <c r="B2209">
        <v>54604.469971000013</v>
      </c>
      <c r="C2209" s="255">
        <v>103</v>
      </c>
      <c r="D2209" s="256">
        <v>352.17010700000009</v>
      </c>
      <c r="E2209" s="256">
        <v>0.20064000000000001</v>
      </c>
      <c r="F2209" s="1">
        <v>927908</v>
      </c>
      <c r="G2209" s="256">
        <v>2.3592240000000002</v>
      </c>
      <c r="H2209" s="256">
        <v>247.087819</v>
      </c>
      <c r="I2209" s="257">
        <v>1</v>
      </c>
      <c r="J2209" s="258">
        <f t="shared" si="68"/>
        <v>0.40298735671464903</v>
      </c>
      <c r="K2209" s="258">
        <f t="shared" si="69"/>
        <v>0.6000022765050923</v>
      </c>
    </row>
    <row r="2210" spans="1:11">
      <c r="A2210" s="1">
        <v>2209</v>
      </c>
      <c r="B2210">
        <v>52943.769837</v>
      </c>
      <c r="C2210" s="255">
        <v>94</v>
      </c>
      <c r="D2210" s="256">
        <v>363.73009999999999</v>
      </c>
      <c r="E2210" s="256">
        <v>5.0400000000000002E-3</v>
      </c>
      <c r="F2210" s="1">
        <v>886186</v>
      </c>
      <c r="G2210" s="256">
        <v>0</v>
      </c>
      <c r="H2210" s="256">
        <v>43.639785000000003</v>
      </c>
      <c r="I2210" s="257">
        <v>1</v>
      </c>
      <c r="J2210" s="258">
        <f t="shared" si="68"/>
        <v>0.41621542726951249</v>
      </c>
      <c r="K2210" s="258">
        <f t="shared" si="69"/>
        <v>0.61305655460330633</v>
      </c>
    </row>
    <row r="2211" spans="1:11">
      <c r="A2211" s="1">
        <v>2210</v>
      </c>
      <c r="B2211">
        <v>49133.575349999999</v>
      </c>
      <c r="C2211" s="255">
        <v>85</v>
      </c>
      <c r="D2211" s="256">
        <v>375.60545100000002</v>
      </c>
      <c r="E2211" s="256">
        <v>1.4400000000000001E-3</v>
      </c>
      <c r="F2211" s="1">
        <v>785011</v>
      </c>
      <c r="G2211" s="256">
        <v>0</v>
      </c>
      <c r="H2211" s="256">
        <v>43.725140000000003</v>
      </c>
      <c r="I2211" s="257">
        <v>1</v>
      </c>
      <c r="J2211" s="258">
        <f t="shared" si="68"/>
        <v>0.42980436118078474</v>
      </c>
      <c r="K2211" s="258">
        <f t="shared" si="69"/>
        <v>0.62617878931422033</v>
      </c>
    </row>
    <row r="2212" spans="1:11">
      <c r="A2212" s="1">
        <v>2211</v>
      </c>
      <c r="B2212">
        <v>49323.937834999997</v>
      </c>
      <c r="C2212" s="255">
        <v>83</v>
      </c>
      <c r="D2212" s="256">
        <v>384.20521899999989</v>
      </c>
      <c r="E2212" s="256">
        <v>1.4400000000000001E-3</v>
      </c>
      <c r="F2212" s="1">
        <v>677076</v>
      </c>
      <c r="G2212" s="256">
        <v>0</v>
      </c>
      <c r="H2212" s="256">
        <v>43.783763</v>
      </c>
      <c r="I2212" s="257">
        <v>1</v>
      </c>
      <c r="J2212" s="258">
        <f t="shared" si="68"/>
        <v>0.43964505380572455</v>
      </c>
      <c r="K2212" s="258">
        <f t="shared" si="69"/>
        <v>0.63550450470186182</v>
      </c>
    </row>
    <row r="2213" spans="1:11">
      <c r="A2213" s="1">
        <v>2212</v>
      </c>
      <c r="B2213">
        <v>50007.342682000002</v>
      </c>
      <c r="C2213" s="255">
        <v>85</v>
      </c>
      <c r="D2213" s="256">
        <v>404.58604500000001</v>
      </c>
      <c r="E2213" s="256">
        <v>0</v>
      </c>
      <c r="F2213" s="1">
        <v>561608</v>
      </c>
      <c r="G2213" s="256">
        <v>0</v>
      </c>
      <c r="H2213" s="256">
        <v>43.748182</v>
      </c>
      <c r="I2213" s="257">
        <v>1</v>
      </c>
      <c r="J2213" s="258">
        <f t="shared" si="68"/>
        <v>0.46296678110213374</v>
      </c>
      <c r="K2213" s="258">
        <f t="shared" si="69"/>
        <v>0.65703368390874339</v>
      </c>
    </row>
    <row r="2214" spans="1:11">
      <c r="A2214" s="1">
        <v>2213</v>
      </c>
      <c r="B2214">
        <v>50361.093231999999</v>
      </c>
      <c r="C2214" s="255">
        <v>85</v>
      </c>
      <c r="D2214" s="256">
        <v>414.00282699999991</v>
      </c>
      <c r="E2214" s="256">
        <v>2.16E-3</v>
      </c>
      <c r="F2214" s="1">
        <v>631028</v>
      </c>
      <c r="G2214" s="256">
        <v>0</v>
      </c>
      <c r="H2214" s="256">
        <v>43.954523000000002</v>
      </c>
      <c r="I2214" s="257">
        <v>1</v>
      </c>
      <c r="J2214" s="258">
        <f t="shared" si="68"/>
        <v>0.4737423807669231</v>
      </c>
      <c r="K2214" s="258">
        <f t="shared" si="69"/>
        <v>0.66671851484280664</v>
      </c>
    </row>
    <row r="2215" spans="1:11">
      <c r="A2215" s="1">
        <v>2214</v>
      </c>
      <c r="B2215">
        <v>50443.079194999998</v>
      </c>
      <c r="C2215" s="255">
        <v>90</v>
      </c>
      <c r="D2215" s="256">
        <v>437.64891200000011</v>
      </c>
      <c r="E2215" s="256">
        <v>0.118131</v>
      </c>
      <c r="F2215" s="1">
        <v>1003440</v>
      </c>
      <c r="G2215" s="256">
        <v>0</v>
      </c>
      <c r="H2215" s="256">
        <v>47.632111000000002</v>
      </c>
      <c r="I2215" s="257">
        <v>1</v>
      </c>
      <c r="J2215" s="258">
        <f t="shared" si="68"/>
        <v>0.50080053562275251</v>
      </c>
      <c r="K2215" s="258">
        <f t="shared" si="69"/>
        <v>0.69034011393598782</v>
      </c>
    </row>
    <row r="2216" spans="1:11">
      <c r="A2216" s="1">
        <v>2215</v>
      </c>
      <c r="B2216">
        <v>52082.845183999998</v>
      </c>
      <c r="C2216" s="255">
        <v>108</v>
      </c>
      <c r="D2216" s="256">
        <v>416.4246290000001</v>
      </c>
      <c r="E2216" s="256">
        <v>16.89661199999999</v>
      </c>
      <c r="F2216" s="1">
        <v>1076357</v>
      </c>
      <c r="G2216" s="256">
        <v>0</v>
      </c>
      <c r="H2216" s="256">
        <v>187.056298</v>
      </c>
      <c r="I2216" s="257">
        <v>1</v>
      </c>
      <c r="J2216" s="258">
        <f t="shared" si="68"/>
        <v>0.47651364262892532</v>
      </c>
      <c r="K2216" s="258">
        <f t="shared" si="69"/>
        <v>0.66918319200792176</v>
      </c>
    </row>
    <row r="2217" spans="1:11">
      <c r="A2217" s="1">
        <v>2216</v>
      </c>
      <c r="B2217">
        <v>56740.033690999997</v>
      </c>
      <c r="C2217" s="255">
        <v>126</v>
      </c>
      <c r="D2217" s="256">
        <v>368.02075599999989</v>
      </c>
      <c r="E2217" s="256">
        <v>216.54955299999989</v>
      </c>
      <c r="F2217" s="1">
        <v>987288</v>
      </c>
      <c r="G2217" s="256">
        <v>0</v>
      </c>
      <c r="H2217" s="256">
        <v>273.66667200000001</v>
      </c>
      <c r="I2217" s="257">
        <v>1</v>
      </c>
      <c r="J2217" s="258">
        <f t="shared" si="68"/>
        <v>0.42112521400507946</v>
      </c>
      <c r="K2217" s="258">
        <f t="shared" si="69"/>
        <v>0.61783092276240026</v>
      </c>
    </row>
    <row r="2218" spans="1:11">
      <c r="A2218" s="1">
        <v>2217</v>
      </c>
      <c r="B2218">
        <v>58675.072601</v>
      </c>
      <c r="C2218" s="255">
        <v>86</v>
      </c>
      <c r="D2218" s="256">
        <v>301.27321699999999</v>
      </c>
      <c r="E2218" s="256">
        <v>601.77198400000066</v>
      </c>
      <c r="F2218" s="1">
        <v>894888</v>
      </c>
      <c r="G2218" s="256">
        <v>0</v>
      </c>
      <c r="H2218" s="256">
        <v>615.531656</v>
      </c>
      <c r="I2218" s="257">
        <v>1</v>
      </c>
      <c r="J2218" s="258">
        <f t="shared" si="68"/>
        <v>0.34474617508563504</v>
      </c>
      <c r="K2218" s="258">
        <f t="shared" si="69"/>
        <v>0.53899401429600957</v>
      </c>
    </row>
    <row r="2219" spans="1:11">
      <c r="A2219" s="1">
        <v>2218</v>
      </c>
      <c r="B2219">
        <v>60081.350769999997</v>
      </c>
      <c r="C2219" s="255">
        <v>72</v>
      </c>
      <c r="D2219" s="256">
        <v>329.9305710000001</v>
      </c>
      <c r="E2219" s="256">
        <v>956.45919599999945</v>
      </c>
      <c r="F2219" s="1">
        <v>863562</v>
      </c>
      <c r="G2219" s="256">
        <v>0</v>
      </c>
      <c r="H2219" s="256">
        <v>534.22962099999995</v>
      </c>
      <c r="I2219" s="257">
        <v>1</v>
      </c>
      <c r="J2219" s="258">
        <f t="shared" si="68"/>
        <v>0.37753871229804536</v>
      </c>
      <c r="K2219" s="258">
        <f t="shared" si="69"/>
        <v>0.57407563461723321</v>
      </c>
    </row>
    <row r="2220" spans="1:11">
      <c r="A2220" s="1">
        <v>2219</v>
      </c>
      <c r="B2220">
        <v>59531.839752</v>
      </c>
      <c r="C2220" s="255">
        <v>64</v>
      </c>
      <c r="D2220" s="256">
        <v>304.82926200000003</v>
      </c>
      <c r="E2220" s="256">
        <v>1192.487417999999</v>
      </c>
      <c r="F2220" s="1">
        <v>827511</v>
      </c>
      <c r="G2220" s="256">
        <v>68.933927999999995</v>
      </c>
      <c r="H2220" s="256">
        <v>476.56540000000001</v>
      </c>
      <c r="I2220" s="257">
        <v>1</v>
      </c>
      <c r="J2220" s="258">
        <f t="shared" si="68"/>
        <v>0.34881534832443117</v>
      </c>
      <c r="K2220" s="258">
        <f t="shared" si="69"/>
        <v>0.54345438226292586</v>
      </c>
    </row>
    <row r="2221" spans="1:11">
      <c r="A2221" s="1">
        <v>2220</v>
      </c>
      <c r="B2221">
        <v>59338.169158999997</v>
      </c>
      <c r="C2221" s="255">
        <v>57</v>
      </c>
      <c r="D2221" s="256">
        <v>276.95405399999993</v>
      </c>
      <c r="E2221" s="256">
        <v>1321.4721940000011</v>
      </c>
      <c r="F2221" s="1">
        <v>835995</v>
      </c>
      <c r="G2221" s="256">
        <v>92.538432</v>
      </c>
      <c r="H2221" s="256">
        <v>348.86033600000002</v>
      </c>
      <c r="I2221" s="257">
        <v>1</v>
      </c>
      <c r="J2221" s="258">
        <f t="shared" si="68"/>
        <v>0.31691781878825426</v>
      </c>
      <c r="K2221" s="258">
        <f t="shared" si="69"/>
        <v>0.50763316030717431</v>
      </c>
    </row>
    <row r="2222" spans="1:11">
      <c r="A2222" s="1">
        <v>2221</v>
      </c>
      <c r="B2222">
        <v>56285.009368999999</v>
      </c>
      <c r="C2222" s="255">
        <v>54</v>
      </c>
      <c r="D2222" s="256">
        <v>254.29045199999999</v>
      </c>
      <c r="E2222" s="256">
        <v>1364.890441</v>
      </c>
      <c r="F2222" s="1">
        <v>810673</v>
      </c>
      <c r="G2222" s="256">
        <v>49.171584000000003</v>
      </c>
      <c r="H2222" s="256">
        <v>51.107092000000002</v>
      </c>
      <c r="I2222" s="257">
        <v>1</v>
      </c>
      <c r="J2222" s="258">
        <f t="shared" si="68"/>
        <v>0.29098391672764351</v>
      </c>
      <c r="K2222" s="258">
        <f t="shared" si="69"/>
        <v>0.47699063370427641</v>
      </c>
    </row>
    <row r="2223" spans="1:11">
      <c r="A2223" s="1">
        <v>2222</v>
      </c>
      <c r="B2223">
        <v>55981.843048000002</v>
      </c>
      <c r="C2223" s="255">
        <v>47</v>
      </c>
      <c r="D2223" s="256">
        <v>254.70788400000001</v>
      </c>
      <c r="E2223" s="256">
        <v>1332.8418160000001</v>
      </c>
      <c r="F2223" s="1">
        <v>836154</v>
      </c>
      <c r="G2223" s="256">
        <v>0</v>
      </c>
      <c r="H2223" s="256">
        <v>49.619295999999999</v>
      </c>
      <c r="I2223" s="257">
        <v>1</v>
      </c>
      <c r="J2223" s="258">
        <f t="shared" si="68"/>
        <v>0.29146158310234271</v>
      </c>
      <c r="K2223" s="258">
        <f t="shared" si="69"/>
        <v>0.47756797407337753</v>
      </c>
    </row>
    <row r="2224" spans="1:11">
      <c r="A2224" s="1">
        <v>2223</v>
      </c>
      <c r="B2224">
        <v>57126.647886999999</v>
      </c>
      <c r="C2224" s="255">
        <v>44</v>
      </c>
      <c r="D2224" s="256">
        <v>262.73203899999999</v>
      </c>
      <c r="E2224" s="256">
        <v>1215.1615189999991</v>
      </c>
      <c r="F2224" s="1">
        <v>830083</v>
      </c>
      <c r="G2224" s="256">
        <v>0</v>
      </c>
      <c r="H2224" s="256">
        <v>49.436146999999998</v>
      </c>
      <c r="I2224" s="257">
        <v>1</v>
      </c>
      <c r="J2224" s="258">
        <f t="shared" si="68"/>
        <v>0.30064360323705741</v>
      </c>
      <c r="K2224" s="258">
        <f t="shared" si="69"/>
        <v>0.48857017609151748</v>
      </c>
    </row>
    <row r="2225" spans="1:11">
      <c r="A2225" s="1">
        <v>2224</v>
      </c>
      <c r="B2225">
        <v>57349.516205</v>
      </c>
      <c r="C2225" s="255">
        <v>48</v>
      </c>
      <c r="D2225" s="256">
        <v>264.03524399999998</v>
      </c>
      <c r="E2225" s="256">
        <v>996.11505700000203</v>
      </c>
      <c r="F2225" s="1">
        <v>855673</v>
      </c>
      <c r="G2225" s="256">
        <v>0</v>
      </c>
      <c r="H2225" s="256">
        <v>49.511274999999998</v>
      </c>
      <c r="I2225" s="257">
        <v>1</v>
      </c>
      <c r="J2225" s="258">
        <f t="shared" si="68"/>
        <v>0.30213485740022611</v>
      </c>
      <c r="K2225" s="258">
        <f t="shared" si="69"/>
        <v>0.49034002290347761</v>
      </c>
    </row>
    <row r="2226" spans="1:11">
      <c r="A2226" s="1">
        <v>2225</v>
      </c>
      <c r="B2226">
        <v>58042.022247000001</v>
      </c>
      <c r="C2226" s="255">
        <v>51</v>
      </c>
      <c r="D2226" s="256">
        <v>260.65674000000001</v>
      </c>
      <c r="E2226" s="256">
        <v>671.79923000000088</v>
      </c>
      <c r="F2226" s="1">
        <v>852692</v>
      </c>
      <c r="G2226" s="256">
        <v>0</v>
      </c>
      <c r="H2226" s="256">
        <v>58.872258000000002</v>
      </c>
      <c r="I2226" s="257">
        <v>1</v>
      </c>
      <c r="J2226" s="258">
        <f t="shared" si="68"/>
        <v>0.29826884387566011</v>
      </c>
      <c r="K2226" s="258">
        <f t="shared" si="69"/>
        <v>0.48574201018917657</v>
      </c>
    </row>
    <row r="2227" spans="1:11">
      <c r="A2227" s="1">
        <v>2226</v>
      </c>
      <c r="B2227">
        <v>58806.980622000003</v>
      </c>
      <c r="C2227" s="255">
        <v>57</v>
      </c>
      <c r="D2227" s="256">
        <v>227.88020399999999</v>
      </c>
      <c r="E2227" s="256">
        <v>282.39431100000053</v>
      </c>
      <c r="F2227" s="1">
        <v>824707</v>
      </c>
      <c r="G2227" s="256">
        <v>0</v>
      </c>
      <c r="H2227" s="256">
        <v>212.305789</v>
      </c>
      <c r="I2227" s="257">
        <v>1</v>
      </c>
      <c r="J2227" s="258">
        <f t="shared" si="68"/>
        <v>0.26076273718926113</v>
      </c>
      <c r="K2227" s="258">
        <f t="shared" si="69"/>
        <v>0.43942394005016994</v>
      </c>
    </row>
    <row r="2228" spans="1:11">
      <c r="A2228" s="1">
        <v>2227</v>
      </c>
      <c r="B2228">
        <v>58478.106415000002</v>
      </c>
      <c r="C2228" s="255">
        <v>76</v>
      </c>
      <c r="D2228" s="256">
        <v>196.15190999999999</v>
      </c>
      <c r="E2228" s="256">
        <v>37.159967000000037</v>
      </c>
      <c r="F2228" s="1">
        <v>814338</v>
      </c>
      <c r="G2228" s="256">
        <v>0</v>
      </c>
      <c r="H2228" s="256">
        <v>263.51707499999998</v>
      </c>
      <c r="I2228" s="257">
        <v>1</v>
      </c>
      <c r="J2228" s="258">
        <f t="shared" si="68"/>
        <v>0.22445613115433932</v>
      </c>
      <c r="K2228" s="258">
        <f t="shared" si="69"/>
        <v>0.39141300861347889</v>
      </c>
    </row>
    <row r="2229" spans="1:11">
      <c r="A2229" s="1">
        <v>2228</v>
      </c>
      <c r="B2229">
        <v>60090.125671000002</v>
      </c>
      <c r="C2229" s="255">
        <v>88</v>
      </c>
      <c r="D2229" s="256">
        <v>224.338956</v>
      </c>
      <c r="E2229" s="256">
        <v>0.61451600000000006</v>
      </c>
      <c r="F2229" s="1">
        <v>816043</v>
      </c>
      <c r="G2229" s="256">
        <v>0</v>
      </c>
      <c r="H2229" s="256">
        <v>350.49450000000002</v>
      </c>
      <c r="I2229" s="257">
        <v>1</v>
      </c>
      <c r="J2229" s="258">
        <f t="shared" si="68"/>
        <v>0.25671049611988767</v>
      </c>
      <c r="K2229" s="258">
        <f t="shared" si="69"/>
        <v>0.434226154910068</v>
      </c>
    </row>
    <row r="2230" spans="1:11">
      <c r="A2230" s="1">
        <v>2229</v>
      </c>
      <c r="B2230">
        <v>59641.491456000003</v>
      </c>
      <c r="C2230" s="255">
        <v>99</v>
      </c>
      <c r="D2230" s="256">
        <v>226.439269</v>
      </c>
      <c r="E2230" s="256">
        <v>1.5667199999999999</v>
      </c>
      <c r="F2230" s="1">
        <v>858657</v>
      </c>
      <c r="G2230" s="256">
        <v>0</v>
      </c>
      <c r="H2230" s="256">
        <v>256.364282</v>
      </c>
      <c r="I2230" s="257">
        <v>1</v>
      </c>
      <c r="J2230" s="258">
        <f t="shared" si="68"/>
        <v>0.25911387893779225</v>
      </c>
      <c r="K2230" s="258">
        <f t="shared" si="69"/>
        <v>0.43731367792788217</v>
      </c>
    </row>
    <row r="2231" spans="1:11">
      <c r="A2231" s="1">
        <v>2230</v>
      </c>
      <c r="B2231">
        <v>58332.751343000004</v>
      </c>
      <c r="C2231" s="255">
        <v>108</v>
      </c>
      <c r="D2231" s="256">
        <v>215.06975800000001</v>
      </c>
      <c r="E2231" s="256">
        <v>1.56168</v>
      </c>
      <c r="F2231" s="1">
        <v>896918</v>
      </c>
      <c r="G2231" s="256">
        <v>0</v>
      </c>
      <c r="H2231" s="256">
        <v>119.90691200000001</v>
      </c>
      <c r="I2231" s="257">
        <v>1</v>
      </c>
      <c r="J2231" s="258">
        <f t="shared" si="68"/>
        <v>0.24610377645050727</v>
      </c>
      <c r="K2231" s="258">
        <f t="shared" si="69"/>
        <v>0.42043358848879075</v>
      </c>
    </row>
    <row r="2232" spans="1:11">
      <c r="A2232" s="1">
        <v>2231</v>
      </c>
      <c r="B2232">
        <v>58536.121643000013</v>
      </c>
      <c r="C2232" s="255">
        <v>107</v>
      </c>
      <c r="D2232" s="256">
        <v>189.15195399999999</v>
      </c>
      <c r="E2232" s="256">
        <v>1.55376</v>
      </c>
      <c r="F2232" s="1">
        <v>1011654</v>
      </c>
      <c r="G2232" s="256">
        <v>0</v>
      </c>
      <c r="H2232" s="256">
        <v>223.502825</v>
      </c>
      <c r="I2232" s="257">
        <v>1</v>
      </c>
      <c r="J2232" s="258">
        <f t="shared" si="68"/>
        <v>0.21644609932742209</v>
      </c>
      <c r="K2232" s="258">
        <f t="shared" si="69"/>
        <v>0.38036704379763658</v>
      </c>
    </row>
    <row r="2233" spans="1:11">
      <c r="A2233" s="1">
        <v>2232</v>
      </c>
      <c r="B2233">
        <v>58193.242552999996</v>
      </c>
      <c r="C2233" s="255">
        <v>97</v>
      </c>
      <c r="D2233" s="256">
        <v>198.94273799999999</v>
      </c>
      <c r="E2233" s="256">
        <v>0.18048</v>
      </c>
      <c r="F2233" s="1">
        <v>1034490</v>
      </c>
      <c r="G2233" s="256">
        <v>4.4162160000000004</v>
      </c>
      <c r="H2233" s="256">
        <v>165.27639099999999</v>
      </c>
      <c r="I2233" s="257">
        <v>1</v>
      </c>
      <c r="J2233" s="258">
        <f t="shared" si="68"/>
        <v>0.22764966852849591</v>
      </c>
      <c r="K2233" s="258">
        <f t="shared" si="69"/>
        <v>0.39576977122345708</v>
      </c>
    </row>
    <row r="2234" spans="1:11">
      <c r="A2234" s="1">
        <v>2233</v>
      </c>
      <c r="B2234">
        <v>55753.283080999987</v>
      </c>
      <c r="C2234" s="255">
        <v>85</v>
      </c>
      <c r="D2234" s="256">
        <v>221.04152199999999</v>
      </c>
      <c r="E2234" s="256">
        <v>5.7600000000000004E-3</v>
      </c>
      <c r="F2234" s="1">
        <v>976738</v>
      </c>
      <c r="G2234" s="256">
        <v>27.902111999999999</v>
      </c>
      <c r="H2234" s="256">
        <v>42.845492</v>
      </c>
      <c r="I2234" s="257">
        <v>1</v>
      </c>
      <c r="J2234" s="258">
        <f t="shared" si="68"/>
        <v>0.25293725078989432</v>
      </c>
      <c r="K2234" s="258">
        <f t="shared" si="69"/>
        <v>0.42935087596617694</v>
      </c>
    </row>
    <row r="2235" spans="1:11">
      <c r="A2235" s="1">
        <v>2234</v>
      </c>
      <c r="B2235">
        <v>53395.381652999997</v>
      </c>
      <c r="C2235" s="255">
        <v>77</v>
      </c>
      <c r="D2235" s="256">
        <v>235.39155400000001</v>
      </c>
      <c r="E2235" s="256">
        <v>2.16E-3</v>
      </c>
      <c r="F2235" s="1">
        <v>842555</v>
      </c>
      <c r="G2235" s="256">
        <v>0</v>
      </c>
      <c r="H2235" s="256">
        <v>42.725673</v>
      </c>
      <c r="I2235" s="257">
        <v>1</v>
      </c>
      <c r="J2235" s="258">
        <f t="shared" si="68"/>
        <v>0.26935795586822353</v>
      </c>
      <c r="K2235" s="258">
        <f t="shared" si="69"/>
        <v>0.45032076033266055</v>
      </c>
    </row>
    <row r="2236" spans="1:11">
      <c r="A2236" s="1">
        <v>2235</v>
      </c>
      <c r="B2236">
        <v>52760.038024999987</v>
      </c>
      <c r="C2236" s="255">
        <v>77</v>
      </c>
      <c r="D2236" s="256">
        <v>169.9692860000001</v>
      </c>
      <c r="E2236" s="256">
        <v>1.4400000000000001E-3</v>
      </c>
      <c r="F2236" s="1">
        <v>691702</v>
      </c>
      <c r="G2236" s="256">
        <v>0</v>
      </c>
      <c r="H2236" s="256">
        <v>42.857869000000001</v>
      </c>
      <c r="I2236" s="257">
        <v>1</v>
      </c>
      <c r="J2236" s="258">
        <f t="shared" si="68"/>
        <v>0.19449542117956145</v>
      </c>
      <c r="K2236" s="258">
        <f t="shared" si="69"/>
        <v>0.34920113217050336</v>
      </c>
    </row>
    <row r="2237" spans="1:11">
      <c r="A2237" s="1">
        <v>2236</v>
      </c>
      <c r="B2237">
        <v>53495.218049000003</v>
      </c>
      <c r="C2237" s="255">
        <v>77</v>
      </c>
      <c r="D2237" s="256">
        <v>153.48234400000001</v>
      </c>
      <c r="E2237" s="256">
        <v>0</v>
      </c>
      <c r="F2237" s="1">
        <v>561347</v>
      </c>
      <c r="G2237" s="256">
        <v>0</v>
      </c>
      <c r="H2237" s="256">
        <v>42.639637999999998</v>
      </c>
      <c r="I2237" s="257">
        <v>1</v>
      </c>
      <c r="J2237" s="258">
        <f t="shared" si="68"/>
        <v>0.17562945542941402</v>
      </c>
      <c r="K2237" s="258">
        <f t="shared" si="69"/>
        <v>0.3213148120554038</v>
      </c>
    </row>
    <row r="2238" spans="1:11">
      <c r="A2238" s="1">
        <v>2237</v>
      </c>
      <c r="B2238">
        <v>53686.685883000013</v>
      </c>
      <c r="C2238" s="255">
        <v>74</v>
      </c>
      <c r="D2238" s="256">
        <v>132.015558</v>
      </c>
      <c r="E2238" s="256">
        <v>1.4400000000000001E-3</v>
      </c>
      <c r="F2238" s="1">
        <v>613853</v>
      </c>
      <c r="G2238" s="256">
        <v>0</v>
      </c>
      <c r="H2238" s="256">
        <v>42.132584999999999</v>
      </c>
      <c r="I2238" s="257">
        <v>1</v>
      </c>
      <c r="J2238" s="258">
        <f t="shared" si="68"/>
        <v>0.15106506687016857</v>
      </c>
      <c r="K2238" s="258">
        <f t="shared" si="69"/>
        <v>0.28337853046701217</v>
      </c>
    </row>
    <row r="2239" spans="1:11">
      <c r="A2239" s="1">
        <v>2238</v>
      </c>
      <c r="B2239">
        <v>54258.368285999997</v>
      </c>
      <c r="C2239" s="255">
        <v>82</v>
      </c>
      <c r="D2239" s="256">
        <v>101.09945500000001</v>
      </c>
      <c r="E2239" s="256">
        <v>8.9816999999999994E-2</v>
      </c>
      <c r="F2239" s="1">
        <v>1027833</v>
      </c>
      <c r="G2239" s="256">
        <v>0</v>
      </c>
      <c r="H2239" s="256">
        <v>41.982695</v>
      </c>
      <c r="I2239" s="257">
        <v>1</v>
      </c>
      <c r="J2239" s="258">
        <f t="shared" si="68"/>
        <v>0.11568784892847706</v>
      </c>
      <c r="K2239" s="258">
        <f t="shared" si="69"/>
        <v>0.22523650881304341</v>
      </c>
    </row>
    <row r="2240" spans="1:11">
      <c r="A2240" s="1">
        <v>2239</v>
      </c>
      <c r="B2240">
        <v>55936.801270000004</v>
      </c>
      <c r="C2240" s="255">
        <v>94</v>
      </c>
      <c r="D2240" s="256">
        <v>111.512112</v>
      </c>
      <c r="E2240" s="256">
        <v>19.348938</v>
      </c>
      <c r="F2240" s="1">
        <v>1213649</v>
      </c>
      <c r="G2240" s="256">
        <v>0</v>
      </c>
      <c r="H2240" s="256">
        <v>41.880346000000003</v>
      </c>
      <c r="I2240" s="257">
        <v>1</v>
      </c>
      <c r="J2240" s="258">
        <f t="shared" si="68"/>
        <v>0.12760302581998501</v>
      </c>
      <c r="K2240" s="258">
        <f t="shared" si="69"/>
        <v>0.24530473602137728</v>
      </c>
    </row>
    <row r="2241" spans="1:11">
      <c r="A2241" s="1">
        <v>2240</v>
      </c>
      <c r="B2241">
        <v>57281.205506000013</v>
      </c>
      <c r="C2241" s="255">
        <v>118</v>
      </c>
      <c r="D2241" s="256">
        <v>112.21880899999999</v>
      </c>
      <c r="E2241" s="256">
        <v>215.49337800000009</v>
      </c>
      <c r="F2241" s="1">
        <v>1220860</v>
      </c>
      <c r="G2241" s="256">
        <v>0</v>
      </c>
      <c r="H2241" s="256">
        <v>45.111911999999997</v>
      </c>
      <c r="I2241" s="257">
        <v>1</v>
      </c>
      <c r="J2241" s="258">
        <f t="shared" si="68"/>
        <v>0.12841169739763306</v>
      </c>
      <c r="K2241" s="258">
        <f t="shared" si="69"/>
        <v>0.24664843949128598</v>
      </c>
    </row>
    <row r="2242" spans="1:11">
      <c r="A2242" s="1">
        <v>2241</v>
      </c>
      <c r="B2242">
        <v>57818.595701999999</v>
      </c>
      <c r="C2242" s="255">
        <v>89</v>
      </c>
      <c r="D2242" s="256">
        <v>101.981656</v>
      </c>
      <c r="E2242" s="256">
        <v>570.25976899999966</v>
      </c>
      <c r="F2242" s="1">
        <v>1119718</v>
      </c>
      <c r="G2242" s="256">
        <v>0</v>
      </c>
      <c r="H2242" s="256">
        <v>241.11765800000001</v>
      </c>
      <c r="I2242" s="257">
        <v>1</v>
      </c>
      <c r="J2242" s="258">
        <f t="shared" ref="J2242:J2305" si="70">D2242/$L$1</f>
        <v>0.1166973492864419</v>
      </c>
      <c r="K2242" s="258">
        <f t="shared" ref="K2242:K2305" si="71">J2242/(1-$K$1*(1-J2242))</f>
        <v>0.22695660154372327</v>
      </c>
    </row>
    <row r="2243" spans="1:11">
      <c r="A2243" s="1">
        <v>2242</v>
      </c>
      <c r="B2243">
        <v>60169.636839999999</v>
      </c>
      <c r="C2243" s="255">
        <v>67</v>
      </c>
      <c r="D2243" s="256">
        <v>130.977982</v>
      </c>
      <c r="E2243" s="256">
        <v>888.89907900000037</v>
      </c>
      <c r="F2243" s="1">
        <v>958357</v>
      </c>
      <c r="G2243" s="256">
        <v>0</v>
      </c>
      <c r="H2243" s="256">
        <v>361.94412899999998</v>
      </c>
      <c r="I2243" s="257">
        <v>1</v>
      </c>
      <c r="J2243" s="258">
        <f t="shared" si="70"/>
        <v>0.14987777129533275</v>
      </c>
      <c r="K2243" s="258">
        <f t="shared" si="71"/>
        <v>0.28149614102368103</v>
      </c>
    </row>
    <row r="2244" spans="1:11">
      <c r="A2244" s="1">
        <v>2243</v>
      </c>
      <c r="B2244">
        <v>59627.919403</v>
      </c>
      <c r="C2244" s="255">
        <v>58</v>
      </c>
      <c r="D2244" s="256">
        <v>111.473832</v>
      </c>
      <c r="E2244" s="256">
        <v>1091.958291999998</v>
      </c>
      <c r="F2244" s="1">
        <v>897759</v>
      </c>
      <c r="G2244" s="256">
        <v>0</v>
      </c>
      <c r="H2244" s="256">
        <v>426.80526700000001</v>
      </c>
      <c r="I2244" s="257">
        <v>1</v>
      </c>
      <c r="J2244" s="258">
        <f t="shared" si="70"/>
        <v>0.1275592221134568</v>
      </c>
      <c r="K2244" s="258">
        <f t="shared" si="71"/>
        <v>0.24523188537497795</v>
      </c>
    </row>
    <row r="2245" spans="1:11">
      <c r="A2245" s="1">
        <v>2244</v>
      </c>
      <c r="B2245">
        <v>58866.184507999998</v>
      </c>
      <c r="C2245" s="255">
        <v>49</v>
      </c>
      <c r="D2245" s="256">
        <v>112.206036</v>
      </c>
      <c r="E2245" s="256">
        <v>1207.4762619999999</v>
      </c>
      <c r="F2245" s="1">
        <v>865165</v>
      </c>
      <c r="G2245" s="256">
        <v>7.2567599999999999</v>
      </c>
      <c r="H2245" s="256">
        <v>500.66065500000002</v>
      </c>
      <c r="I2245" s="257">
        <v>1</v>
      </c>
      <c r="J2245" s="258">
        <f t="shared" si="70"/>
        <v>0.12839708128625676</v>
      </c>
      <c r="K2245" s="258">
        <f t="shared" si="71"/>
        <v>0.24662417346664986</v>
      </c>
    </row>
    <row r="2246" spans="1:11">
      <c r="A2246" s="1">
        <v>2245</v>
      </c>
      <c r="B2246">
        <v>56780.514067999997</v>
      </c>
      <c r="C2246" s="255">
        <v>46</v>
      </c>
      <c r="D2246" s="256">
        <v>134.69185899999999</v>
      </c>
      <c r="E2246" s="256">
        <v>1234.048544</v>
      </c>
      <c r="F2246" s="1">
        <v>853111</v>
      </c>
      <c r="G2246" s="256">
        <v>111.46178399999999</v>
      </c>
      <c r="H2246" s="256">
        <v>81.099896000000001</v>
      </c>
      <c r="I2246" s="257">
        <v>1</v>
      </c>
      <c r="J2246" s="258">
        <f t="shared" si="70"/>
        <v>0.15412755128984357</v>
      </c>
      <c r="K2246" s="258">
        <f t="shared" si="71"/>
        <v>0.28821270290581796</v>
      </c>
    </row>
    <row r="2247" spans="1:11">
      <c r="A2247" s="1">
        <v>2246</v>
      </c>
      <c r="B2247">
        <v>56292.187073000001</v>
      </c>
      <c r="C2247" s="255">
        <v>49</v>
      </c>
      <c r="D2247" s="256">
        <v>161.82947300000001</v>
      </c>
      <c r="E2247" s="256">
        <v>1187.0432059999989</v>
      </c>
      <c r="F2247" s="1">
        <v>859638</v>
      </c>
      <c r="G2247" s="256">
        <v>109.92744</v>
      </c>
      <c r="H2247" s="256">
        <v>195.03678500000001</v>
      </c>
      <c r="I2247" s="257">
        <v>1</v>
      </c>
      <c r="J2247" s="258">
        <f t="shared" si="70"/>
        <v>0.18518105388994488</v>
      </c>
      <c r="K2247" s="258">
        <f t="shared" si="71"/>
        <v>0.33556436522236011</v>
      </c>
    </row>
    <row r="2248" spans="1:11">
      <c r="A2248" s="1">
        <v>2247</v>
      </c>
      <c r="B2248">
        <v>59279.200470000003</v>
      </c>
      <c r="C2248" s="255">
        <v>44</v>
      </c>
      <c r="D2248" s="256">
        <v>157.97572500000001</v>
      </c>
      <c r="E2248" s="256">
        <v>1049.0247820000011</v>
      </c>
      <c r="F2248" s="1">
        <v>849369</v>
      </c>
      <c r="G2248" s="256">
        <v>75.151104000000004</v>
      </c>
      <c r="H2248" s="256">
        <v>212.43363400000001</v>
      </c>
      <c r="I2248" s="257">
        <v>1</v>
      </c>
      <c r="J2248" s="258">
        <f t="shared" si="70"/>
        <v>0.1807712198662855</v>
      </c>
      <c r="K2248" s="258">
        <f t="shared" si="71"/>
        <v>0.3290194160214378</v>
      </c>
    </row>
    <row r="2249" spans="1:11">
      <c r="A2249" s="1">
        <v>2248</v>
      </c>
      <c r="B2249">
        <v>58829.789337000002</v>
      </c>
      <c r="C2249" s="255">
        <v>48</v>
      </c>
      <c r="D2249" s="256">
        <v>155.397783</v>
      </c>
      <c r="E2249" s="256">
        <v>837.79826900000046</v>
      </c>
      <c r="F2249" s="1">
        <v>837176</v>
      </c>
      <c r="G2249" s="256">
        <v>0</v>
      </c>
      <c r="H2249" s="256">
        <v>213.227048</v>
      </c>
      <c r="I2249" s="257">
        <v>1</v>
      </c>
      <c r="J2249" s="258">
        <f t="shared" si="70"/>
        <v>0.17782128739986047</v>
      </c>
      <c r="K2249" s="258">
        <f t="shared" si="71"/>
        <v>0.3246088589726755</v>
      </c>
    </row>
    <row r="2250" spans="1:11">
      <c r="A2250" s="1">
        <v>2249</v>
      </c>
      <c r="B2250">
        <v>59501.536224000003</v>
      </c>
      <c r="C2250" s="255">
        <v>48</v>
      </c>
      <c r="D2250" s="256">
        <v>177.57602800000001</v>
      </c>
      <c r="E2250" s="256">
        <v>547.21634500000062</v>
      </c>
      <c r="F2250" s="1">
        <v>852674</v>
      </c>
      <c r="G2250" s="256">
        <v>0</v>
      </c>
      <c r="H2250" s="256">
        <v>213.92882299999999</v>
      </c>
      <c r="I2250" s="257">
        <v>1</v>
      </c>
      <c r="J2250" s="258">
        <f t="shared" si="70"/>
        <v>0.20319979668122851</v>
      </c>
      <c r="K2250" s="258">
        <f t="shared" si="71"/>
        <v>0.36172001767781048</v>
      </c>
    </row>
    <row r="2251" spans="1:11">
      <c r="A2251" s="1">
        <v>2250</v>
      </c>
      <c r="B2251">
        <v>59769.506530999999</v>
      </c>
      <c r="C2251" s="255">
        <v>58</v>
      </c>
      <c r="D2251" s="256">
        <v>162.25131500000001</v>
      </c>
      <c r="E2251" s="256">
        <v>192.84188300000011</v>
      </c>
      <c r="F2251" s="1">
        <v>835506</v>
      </c>
      <c r="G2251" s="256">
        <v>0</v>
      </c>
      <c r="H2251" s="256">
        <v>390.34807699999999</v>
      </c>
      <c r="I2251" s="257">
        <v>1</v>
      </c>
      <c r="J2251" s="258">
        <f t="shared" si="70"/>
        <v>0.18566376661641493</v>
      </c>
      <c r="K2251" s="258">
        <f t="shared" si="71"/>
        <v>0.33627730187702892</v>
      </c>
    </row>
    <row r="2252" spans="1:11">
      <c r="A2252" s="1">
        <v>2251</v>
      </c>
      <c r="B2252">
        <v>59515.397551999988</v>
      </c>
      <c r="C2252" s="255">
        <v>72</v>
      </c>
      <c r="D2252" s="256">
        <v>143.06476599999999</v>
      </c>
      <c r="E2252" s="256">
        <v>24.80259400000006</v>
      </c>
      <c r="F2252" s="1">
        <v>863425</v>
      </c>
      <c r="G2252" s="256">
        <v>0</v>
      </c>
      <c r="H2252" s="256">
        <v>328.502636</v>
      </c>
      <c r="I2252" s="257">
        <v>1</v>
      </c>
      <c r="J2252" s="258">
        <f t="shared" si="70"/>
        <v>0.1637086474501363</v>
      </c>
      <c r="K2252" s="258">
        <f t="shared" si="71"/>
        <v>0.3031418439137234</v>
      </c>
    </row>
    <row r="2253" spans="1:11">
      <c r="A2253" s="1">
        <v>2252</v>
      </c>
      <c r="B2253">
        <v>61178.646117999997</v>
      </c>
      <c r="C2253" s="255">
        <v>83</v>
      </c>
      <c r="D2253" s="256">
        <v>155.393013</v>
      </c>
      <c r="E2253" s="256">
        <v>0.62262499999999998</v>
      </c>
      <c r="F2253" s="1">
        <v>916455</v>
      </c>
      <c r="G2253" s="256">
        <v>0</v>
      </c>
      <c r="H2253" s="256">
        <v>245.84059300000001</v>
      </c>
      <c r="I2253" s="257">
        <v>1</v>
      </c>
      <c r="J2253" s="258">
        <f t="shared" si="70"/>
        <v>0.17781582910100624</v>
      </c>
      <c r="K2253" s="258">
        <f t="shared" si="71"/>
        <v>0.32460067384533692</v>
      </c>
    </row>
    <row r="2254" spans="1:11">
      <c r="A2254" s="1">
        <v>2253</v>
      </c>
      <c r="B2254">
        <v>60854.675291</v>
      </c>
      <c r="C2254" s="255">
        <v>90</v>
      </c>
      <c r="D2254" s="256">
        <v>202.72989200000001</v>
      </c>
      <c r="E2254" s="256">
        <v>1.5891200000000001</v>
      </c>
      <c r="F2254" s="1">
        <v>943894</v>
      </c>
      <c r="G2254" s="256">
        <v>0</v>
      </c>
      <c r="H2254" s="256">
        <v>292.01596499999999</v>
      </c>
      <c r="I2254" s="257">
        <v>1</v>
      </c>
      <c r="J2254" s="258">
        <f t="shared" si="70"/>
        <v>0.23198329920752261</v>
      </c>
      <c r="K2254" s="258">
        <f t="shared" si="71"/>
        <v>0.40163952292520833</v>
      </c>
    </row>
    <row r="2255" spans="1:11">
      <c r="A2255" s="1">
        <v>2254</v>
      </c>
      <c r="B2255">
        <v>58770.991150000002</v>
      </c>
      <c r="C2255" s="255">
        <v>95</v>
      </c>
      <c r="D2255" s="256">
        <v>216.28774999999999</v>
      </c>
      <c r="E2255" s="256">
        <v>1.5607200000000001</v>
      </c>
      <c r="F2255" s="1">
        <v>1010892</v>
      </c>
      <c r="G2255" s="256">
        <v>0</v>
      </c>
      <c r="H2255" s="256">
        <v>266.22400900000002</v>
      </c>
      <c r="I2255" s="257">
        <v>1</v>
      </c>
      <c r="J2255" s="258">
        <f t="shared" si="70"/>
        <v>0.24749752159475252</v>
      </c>
      <c r="K2255" s="258">
        <f t="shared" si="71"/>
        <v>0.42226162881508672</v>
      </c>
    </row>
    <row r="2256" spans="1:11">
      <c r="A2256" s="1">
        <v>2255</v>
      </c>
      <c r="B2256">
        <v>58465.521973000003</v>
      </c>
      <c r="C2256" s="255">
        <v>90</v>
      </c>
      <c r="D2256" s="256">
        <v>225.84435400000001</v>
      </c>
      <c r="E2256" s="256">
        <v>2.0318399999999999</v>
      </c>
      <c r="F2256" s="1">
        <v>1108878</v>
      </c>
      <c r="G2256" s="256">
        <v>0</v>
      </c>
      <c r="H2256" s="256">
        <v>222.40545900000001</v>
      </c>
      <c r="I2256" s="257">
        <v>1</v>
      </c>
      <c r="J2256" s="258">
        <f t="shared" si="70"/>
        <v>0.2584331192181154</v>
      </c>
      <c r="K2256" s="258">
        <f t="shared" si="71"/>
        <v>0.43644053435963465</v>
      </c>
    </row>
    <row r="2257" spans="1:11">
      <c r="A2257" s="1">
        <v>2256</v>
      </c>
      <c r="B2257">
        <v>58385.624175999998</v>
      </c>
      <c r="C2257" s="255">
        <v>88</v>
      </c>
      <c r="D2257" s="256">
        <v>256.93675100000002</v>
      </c>
      <c r="E2257" s="256">
        <v>0.61752000000000007</v>
      </c>
      <c r="F2257" s="1">
        <v>1151939</v>
      </c>
      <c r="G2257" s="256">
        <v>0</v>
      </c>
      <c r="H2257" s="256">
        <v>103.15565599999999</v>
      </c>
      <c r="I2257" s="257">
        <v>1</v>
      </c>
      <c r="J2257" s="258">
        <f t="shared" si="70"/>
        <v>0.2940120699351122</v>
      </c>
      <c r="K2257" s="258">
        <f t="shared" si="71"/>
        <v>0.48064227433141626</v>
      </c>
    </row>
    <row r="2258" spans="1:11">
      <c r="A2258" s="1">
        <v>2257</v>
      </c>
      <c r="B2258">
        <v>56393.934845000003</v>
      </c>
      <c r="C2258" s="255">
        <v>72</v>
      </c>
      <c r="D2258" s="256">
        <v>228.71390800000009</v>
      </c>
      <c r="E2258" s="256">
        <v>5.7600000000000004E-3</v>
      </c>
      <c r="F2258" s="1">
        <v>1040491</v>
      </c>
      <c r="G2258" s="256">
        <v>46.280808</v>
      </c>
      <c r="H2258" s="256">
        <v>42.09299</v>
      </c>
      <c r="I2258" s="257">
        <v>1</v>
      </c>
      <c r="J2258" s="258">
        <f t="shared" si="70"/>
        <v>0.26171674255361327</v>
      </c>
      <c r="K2258" s="258">
        <f t="shared" si="71"/>
        <v>0.44064196409400663</v>
      </c>
    </row>
    <row r="2259" spans="1:11">
      <c r="A2259" s="1">
        <v>2258</v>
      </c>
      <c r="B2259">
        <v>54036.401427999997</v>
      </c>
      <c r="C2259" s="255">
        <v>65</v>
      </c>
      <c r="D2259" s="256">
        <v>223.748368</v>
      </c>
      <c r="E2259" s="256">
        <v>1.4400000000000001E-3</v>
      </c>
      <c r="F2259" s="1">
        <v>826435</v>
      </c>
      <c r="G2259" s="256">
        <v>101.526768</v>
      </c>
      <c r="H2259" s="256">
        <v>42.159345999999999</v>
      </c>
      <c r="I2259" s="257">
        <v>1</v>
      </c>
      <c r="J2259" s="258">
        <f t="shared" si="70"/>
        <v>0.25603468777529304</v>
      </c>
      <c r="K2259" s="258">
        <f t="shared" si="71"/>
        <v>0.43335548425792164</v>
      </c>
    </row>
    <row r="2260" spans="1:11">
      <c r="A2260" s="1">
        <v>2259</v>
      </c>
      <c r="B2260">
        <v>53112.031432000003</v>
      </c>
      <c r="C2260" s="255">
        <v>61</v>
      </c>
      <c r="D2260" s="256">
        <v>204.32522399999999</v>
      </c>
      <c r="E2260" s="256">
        <v>1.4400000000000001E-3</v>
      </c>
      <c r="F2260" s="1">
        <v>637485</v>
      </c>
      <c r="G2260" s="256">
        <v>88.380768000000003</v>
      </c>
      <c r="H2260" s="256">
        <v>42.798454999999997</v>
      </c>
      <c r="I2260" s="257">
        <v>1</v>
      </c>
      <c r="J2260" s="258">
        <f t="shared" si="70"/>
        <v>0.23380883355295271</v>
      </c>
      <c r="K2260" s="258">
        <f t="shared" si="71"/>
        <v>0.40409766892439664</v>
      </c>
    </row>
    <row r="2261" spans="1:11">
      <c r="A2261" s="1">
        <v>2260</v>
      </c>
      <c r="B2261">
        <v>52303.719727000003</v>
      </c>
      <c r="C2261" s="255">
        <v>58</v>
      </c>
      <c r="D2261" s="256">
        <v>186.11344099999999</v>
      </c>
      <c r="E2261" s="256">
        <v>0</v>
      </c>
      <c r="F2261" s="1">
        <v>517290</v>
      </c>
      <c r="G2261" s="256">
        <v>28.032816</v>
      </c>
      <c r="H2261" s="256">
        <v>43.070042999999998</v>
      </c>
      <c r="I2261" s="257">
        <v>1</v>
      </c>
      <c r="J2261" s="258">
        <f t="shared" si="70"/>
        <v>0.21296913663844208</v>
      </c>
      <c r="K2261" s="258">
        <f t="shared" si="71"/>
        <v>0.37551884160102478</v>
      </c>
    </row>
    <row r="2262" spans="1:11">
      <c r="A2262" s="1">
        <v>2261</v>
      </c>
      <c r="B2262">
        <v>53021.740234999997</v>
      </c>
      <c r="C2262" s="255">
        <v>62</v>
      </c>
      <c r="D2262" s="256">
        <v>169.437894</v>
      </c>
      <c r="E2262" s="256">
        <v>2.16E-3</v>
      </c>
      <c r="F2262" s="1">
        <v>605101</v>
      </c>
      <c r="G2262" s="256">
        <v>0</v>
      </c>
      <c r="H2262" s="256">
        <v>42.673363999999999</v>
      </c>
      <c r="I2262" s="257">
        <v>1</v>
      </c>
      <c r="J2262" s="258">
        <f t="shared" si="70"/>
        <v>0.1938873506670368</v>
      </c>
      <c r="K2262" s="258">
        <f t="shared" si="71"/>
        <v>0.34831854048000876</v>
      </c>
    </row>
    <row r="2263" spans="1:11">
      <c r="A2263" s="1">
        <v>2262</v>
      </c>
      <c r="B2263">
        <v>53816.677581999997</v>
      </c>
      <c r="C2263" s="255">
        <v>63</v>
      </c>
      <c r="D2263" s="256">
        <v>198.12543299999999</v>
      </c>
      <c r="E2263" s="256">
        <v>5.1699000000000002E-2</v>
      </c>
      <c r="F2263" s="1">
        <v>979331</v>
      </c>
      <c r="G2263" s="256">
        <v>0</v>
      </c>
      <c r="H2263" s="256">
        <v>41.749707000000001</v>
      </c>
      <c r="I2263" s="257">
        <v>1</v>
      </c>
      <c r="J2263" s="258">
        <f t="shared" si="70"/>
        <v>0.22671442849808734</v>
      </c>
      <c r="K2263" s="258">
        <f t="shared" si="71"/>
        <v>0.39449663363656479</v>
      </c>
    </row>
    <row r="2264" spans="1:11">
      <c r="A2264" s="1">
        <v>2263</v>
      </c>
      <c r="B2264">
        <v>55021.84143</v>
      </c>
      <c r="C2264" s="255">
        <v>80</v>
      </c>
      <c r="D2264" s="256">
        <v>225.85722100000001</v>
      </c>
      <c r="E2264" s="256">
        <v>2.2069309999999982</v>
      </c>
      <c r="F2264" s="1">
        <v>942911</v>
      </c>
      <c r="G2264" s="256">
        <v>0</v>
      </c>
      <c r="H2264" s="256">
        <v>41.725166000000002</v>
      </c>
      <c r="I2264" s="257">
        <v>1</v>
      </c>
      <c r="J2264" s="258">
        <f t="shared" si="70"/>
        <v>0.25844784289345235</v>
      </c>
      <c r="K2264" s="258">
        <f t="shared" si="71"/>
        <v>0.4364594306531312</v>
      </c>
    </row>
    <row r="2265" spans="1:11">
      <c r="A2265" s="1">
        <v>2264</v>
      </c>
      <c r="B2265">
        <v>57171.595580000001</v>
      </c>
      <c r="C2265" s="255">
        <v>112</v>
      </c>
      <c r="D2265" s="256">
        <v>284.62232</v>
      </c>
      <c r="E2265" s="256">
        <v>29.520786000000001</v>
      </c>
      <c r="F2265" s="1">
        <v>939721</v>
      </c>
      <c r="G2265" s="256">
        <v>0</v>
      </c>
      <c r="H2265" s="256">
        <v>49.397514999999999</v>
      </c>
      <c r="I2265" s="257">
        <v>1</v>
      </c>
      <c r="J2265" s="258">
        <f t="shared" si="70"/>
        <v>0.32569259604646389</v>
      </c>
      <c r="K2265" s="258">
        <f t="shared" si="71"/>
        <v>0.51768651268209742</v>
      </c>
    </row>
    <row r="2266" spans="1:11">
      <c r="A2266" s="1">
        <v>2265</v>
      </c>
      <c r="B2266">
        <v>58844.591370000002</v>
      </c>
      <c r="C2266" s="255">
        <v>82</v>
      </c>
      <c r="D2266" s="256">
        <v>273.01918699999999</v>
      </c>
      <c r="E2266" s="256">
        <v>82.214955000000074</v>
      </c>
      <c r="F2266" s="1">
        <v>901965</v>
      </c>
      <c r="G2266" s="256">
        <v>0</v>
      </c>
      <c r="H2266" s="256">
        <v>578.40604399999995</v>
      </c>
      <c r="I2266" s="257">
        <v>1</v>
      </c>
      <c r="J2266" s="258">
        <f t="shared" si="70"/>
        <v>0.31241516049944706</v>
      </c>
      <c r="K2266" s="258">
        <f t="shared" si="71"/>
        <v>0.50241383557118635</v>
      </c>
    </row>
    <row r="2267" spans="1:11">
      <c r="A2267" s="1">
        <v>2266</v>
      </c>
      <c r="B2267">
        <v>61028.367553999997</v>
      </c>
      <c r="C2267" s="255">
        <v>67</v>
      </c>
      <c r="D2267" s="256">
        <v>356.81906500000002</v>
      </c>
      <c r="E2267" s="256">
        <v>151.57962500000011</v>
      </c>
      <c r="F2267" s="1">
        <v>876089</v>
      </c>
      <c r="G2267" s="256">
        <v>0</v>
      </c>
      <c r="H2267" s="256">
        <v>678.49932799999999</v>
      </c>
      <c r="I2267" s="257">
        <v>1</v>
      </c>
      <c r="J2267" s="258">
        <f t="shared" si="70"/>
        <v>0.40830714751647706</v>
      </c>
      <c r="K2267" s="258">
        <f t="shared" si="71"/>
        <v>0.60528602589218716</v>
      </c>
    </row>
    <row r="2268" spans="1:11">
      <c r="A2268" s="1">
        <v>2267</v>
      </c>
      <c r="B2268">
        <v>61221.581389999999</v>
      </c>
      <c r="C2268" s="255">
        <v>57</v>
      </c>
      <c r="D2268" s="256">
        <v>337.14759199999997</v>
      </c>
      <c r="E2268" s="256">
        <v>236.08303300000011</v>
      </c>
      <c r="F2268" s="1">
        <v>843958</v>
      </c>
      <c r="G2268" s="256">
        <v>0</v>
      </c>
      <c r="H2268" s="256">
        <v>555.33533999999997</v>
      </c>
      <c r="I2268" s="257">
        <v>1</v>
      </c>
      <c r="J2268" s="258">
        <f t="shared" si="70"/>
        <v>0.38579713105175312</v>
      </c>
      <c r="K2268" s="258">
        <f t="shared" si="71"/>
        <v>0.58260929697444808</v>
      </c>
    </row>
    <row r="2269" spans="1:11">
      <c r="A2269" s="1">
        <v>2268</v>
      </c>
      <c r="B2269">
        <v>61685.457640999994</v>
      </c>
      <c r="C2269" s="255">
        <v>54</v>
      </c>
      <c r="D2269" s="256">
        <v>398.23464200000001</v>
      </c>
      <c r="E2269" s="256">
        <v>235.52024899999989</v>
      </c>
      <c r="F2269" s="1">
        <v>854893</v>
      </c>
      <c r="G2269" s="256">
        <v>0</v>
      </c>
      <c r="H2269" s="256">
        <v>455.35674799999998</v>
      </c>
      <c r="I2269" s="257">
        <v>1</v>
      </c>
      <c r="J2269" s="258">
        <f t="shared" si="70"/>
        <v>0.45569888682171572</v>
      </c>
      <c r="K2269" s="258">
        <f t="shared" si="71"/>
        <v>0.65040896477244248</v>
      </c>
    </row>
    <row r="2270" spans="1:11">
      <c r="A2270" s="1">
        <v>2269</v>
      </c>
      <c r="B2270">
        <v>59299.555571999997</v>
      </c>
      <c r="C2270" s="255">
        <v>54</v>
      </c>
      <c r="D2270" s="256">
        <v>407.37253399999997</v>
      </c>
      <c r="E2270" s="256">
        <v>205.91146500000019</v>
      </c>
      <c r="F2270" s="1">
        <v>873661</v>
      </c>
      <c r="G2270" s="256">
        <v>91.491287999999997</v>
      </c>
      <c r="H2270" s="256">
        <v>70.613994000000005</v>
      </c>
      <c r="I2270" s="257">
        <v>1</v>
      </c>
      <c r="J2270" s="258">
        <f t="shared" si="70"/>
        <v>0.46615535336963865</v>
      </c>
      <c r="K2270" s="258">
        <f t="shared" si="71"/>
        <v>0.65991641970539994</v>
      </c>
    </row>
    <row r="2271" spans="1:11">
      <c r="A2271" s="1">
        <v>2270</v>
      </c>
      <c r="B2271">
        <v>58637.810913000001</v>
      </c>
      <c r="C2271" s="255">
        <v>54</v>
      </c>
      <c r="D2271" s="256">
        <v>413.38265200000001</v>
      </c>
      <c r="E2271" s="256">
        <v>153.1053730000001</v>
      </c>
      <c r="F2271" s="1">
        <v>840883</v>
      </c>
      <c r="G2271" s="256">
        <v>149.82727199999999</v>
      </c>
      <c r="H2271" s="256">
        <v>75.510177999999996</v>
      </c>
      <c r="I2271" s="257">
        <v>1</v>
      </c>
      <c r="J2271" s="258">
        <f t="shared" si="70"/>
        <v>0.47303271609356551</v>
      </c>
      <c r="K2271" s="258">
        <f t="shared" si="71"/>
        <v>0.66608565887088578</v>
      </c>
    </row>
    <row r="2272" spans="1:11">
      <c r="A2272" s="1">
        <v>2271</v>
      </c>
      <c r="B2272">
        <v>61944.225891999988</v>
      </c>
      <c r="C2272" s="255">
        <v>51</v>
      </c>
      <c r="D2272" s="256">
        <v>453.11444799999992</v>
      </c>
      <c r="E2272" s="256">
        <v>99.974637000000058</v>
      </c>
      <c r="F2272" s="1">
        <v>856200</v>
      </c>
      <c r="G2272" s="256">
        <v>151.31255999999999</v>
      </c>
      <c r="H2272" s="256">
        <v>141.093335</v>
      </c>
      <c r="I2272" s="257">
        <v>1</v>
      </c>
      <c r="J2272" s="258">
        <f t="shared" si="70"/>
        <v>0.51849770908789039</v>
      </c>
      <c r="K2272" s="258">
        <f t="shared" si="71"/>
        <v>0.70527234703603714</v>
      </c>
    </row>
    <row r="2273" spans="1:11">
      <c r="A2273" s="1">
        <v>2272</v>
      </c>
      <c r="B2273">
        <v>61753.718872999998</v>
      </c>
      <c r="C2273" s="255">
        <v>56</v>
      </c>
      <c r="D2273" s="256">
        <v>464.91817000000009</v>
      </c>
      <c r="E2273" s="256">
        <v>64.621233999999802</v>
      </c>
      <c r="F2273" s="1">
        <v>829544</v>
      </c>
      <c r="G2273" s="256">
        <v>127.559712</v>
      </c>
      <c r="H2273" s="256">
        <v>144.97563199999999</v>
      </c>
      <c r="I2273" s="257">
        <v>1</v>
      </c>
      <c r="J2273" s="258">
        <f t="shared" si="70"/>
        <v>0.53200467811685059</v>
      </c>
      <c r="K2273" s="258">
        <f t="shared" si="71"/>
        <v>0.7164056488428695</v>
      </c>
    </row>
    <row r="2274" spans="1:11">
      <c r="A2274" s="1">
        <v>2273</v>
      </c>
      <c r="B2274">
        <v>61799.725098000003</v>
      </c>
      <c r="C2274" s="255">
        <v>61</v>
      </c>
      <c r="D2274" s="256">
        <v>449.70649200000003</v>
      </c>
      <c r="E2274" s="256">
        <v>30.599820999999981</v>
      </c>
      <c r="F2274" s="1">
        <v>846242</v>
      </c>
      <c r="G2274" s="256">
        <v>64.592640000000003</v>
      </c>
      <c r="H2274" s="256">
        <v>138.525947</v>
      </c>
      <c r="I2274" s="257">
        <v>1</v>
      </c>
      <c r="J2274" s="258">
        <f t="shared" si="70"/>
        <v>0.51459799371471759</v>
      </c>
      <c r="K2274" s="258">
        <f t="shared" si="71"/>
        <v>0.70201597255104176</v>
      </c>
    </row>
    <row r="2275" spans="1:11">
      <c r="A2275" s="1">
        <v>2274</v>
      </c>
      <c r="B2275">
        <v>61673.465972999998</v>
      </c>
      <c r="C2275" s="255">
        <v>70</v>
      </c>
      <c r="D2275" s="256">
        <v>487.41975600000001</v>
      </c>
      <c r="E2275" s="256">
        <v>8.3287419999999805</v>
      </c>
      <c r="F2275" s="1">
        <v>855007</v>
      </c>
      <c r="G2275" s="256">
        <v>0</v>
      </c>
      <c r="H2275" s="256">
        <v>367.609557</v>
      </c>
      <c r="I2275" s="257">
        <v>1</v>
      </c>
      <c r="J2275" s="258">
        <f t="shared" si="70"/>
        <v>0.55775318568120025</v>
      </c>
      <c r="K2275" s="258">
        <f t="shared" si="71"/>
        <v>0.73702369544448665</v>
      </c>
    </row>
    <row r="2276" spans="1:11">
      <c r="A2276" s="1">
        <v>2275</v>
      </c>
      <c r="B2276">
        <v>60863.979676000003</v>
      </c>
      <c r="C2276" s="255">
        <v>87</v>
      </c>
      <c r="D2276" s="256">
        <v>556.05005600000004</v>
      </c>
      <c r="E2276" s="256">
        <v>0.98479900000000031</v>
      </c>
      <c r="F2276" s="1">
        <v>835120</v>
      </c>
      <c r="G2276" s="256">
        <v>0</v>
      </c>
      <c r="H2276" s="256">
        <v>429.60212799999999</v>
      </c>
      <c r="I2276" s="257">
        <v>1</v>
      </c>
      <c r="J2276" s="258">
        <f t="shared" si="70"/>
        <v>0.63628666321889871</v>
      </c>
      <c r="K2276" s="258">
        <f t="shared" si="71"/>
        <v>0.79540042084792972</v>
      </c>
    </row>
    <row r="2277" spans="1:11">
      <c r="A2277" s="1">
        <v>2276</v>
      </c>
      <c r="B2277">
        <v>60303.166596000003</v>
      </c>
      <c r="C2277" s="255">
        <v>100</v>
      </c>
      <c r="D2277" s="256">
        <v>553.9435279999999</v>
      </c>
      <c r="E2277" s="256">
        <v>0.28257399999999999</v>
      </c>
      <c r="F2277" s="1">
        <v>843222</v>
      </c>
      <c r="G2277" s="256">
        <v>0</v>
      </c>
      <c r="H2277" s="256">
        <v>398.19899600000002</v>
      </c>
      <c r="I2277" s="257">
        <v>1</v>
      </c>
      <c r="J2277" s="258">
        <f t="shared" si="70"/>
        <v>0.63387616859231921</v>
      </c>
      <c r="K2277" s="258">
        <f t="shared" si="71"/>
        <v>0.7937025485281638</v>
      </c>
    </row>
    <row r="2278" spans="1:11">
      <c r="A2278" s="1">
        <v>2277</v>
      </c>
      <c r="B2278">
        <v>59771.350281999999</v>
      </c>
      <c r="C2278" s="255">
        <v>104</v>
      </c>
      <c r="D2278" s="256">
        <v>560.65749099999994</v>
      </c>
      <c r="E2278" s="256">
        <v>0.85824</v>
      </c>
      <c r="F2278" s="1">
        <v>882622</v>
      </c>
      <c r="G2278" s="256">
        <v>0</v>
      </c>
      <c r="H2278" s="256">
        <v>339.2174</v>
      </c>
      <c r="I2278" s="257">
        <v>1</v>
      </c>
      <c r="J2278" s="258">
        <f t="shared" si="70"/>
        <v>0.64155893935755615</v>
      </c>
      <c r="K2278" s="258">
        <f t="shared" si="71"/>
        <v>0.79909449181798053</v>
      </c>
    </row>
    <row r="2279" spans="1:11">
      <c r="A2279" s="1">
        <v>2278</v>
      </c>
      <c r="B2279">
        <v>58377.703156000003</v>
      </c>
      <c r="C2279" s="255">
        <v>103</v>
      </c>
      <c r="D2279" s="256">
        <v>581.51302699999997</v>
      </c>
      <c r="E2279" s="256">
        <v>0</v>
      </c>
      <c r="F2279" s="1">
        <v>915824</v>
      </c>
      <c r="G2279" s="256">
        <v>0</v>
      </c>
      <c r="H2279" s="256">
        <v>104.425079</v>
      </c>
      <c r="I2279" s="257">
        <v>1</v>
      </c>
      <c r="J2279" s="258">
        <f t="shared" si="70"/>
        <v>0.66542387609821829</v>
      </c>
      <c r="K2279" s="258">
        <f t="shared" si="71"/>
        <v>0.81548729394232511</v>
      </c>
    </row>
    <row r="2280" spans="1:11">
      <c r="A2280" s="1">
        <v>2279</v>
      </c>
      <c r="B2280">
        <v>57595.996399000003</v>
      </c>
      <c r="C2280" s="255">
        <v>100</v>
      </c>
      <c r="D2280" s="256">
        <v>607.28472800000009</v>
      </c>
      <c r="E2280" s="256">
        <v>0.47904000000000002</v>
      </c>
      <c r="F2280" s="1">
        <v>968973</v>
      </c>
      <c r="G2280" s="256">
        <v>0</v>
      </c>
      <c r="H2280" s="256">
        <v>59.242572000000003</v>
      </c>
      <c r="I2280" s="257">
        <v>1</v>
      </c>
      <c r="J2280" s="258">
        <f t="shared" si="70"/>
        <v>0.69491436793042349</v>
      </c>
      <c r="K2280" s="258">
        <f t="shared" si="71"/>
        <v>0.83502997401031132</v>
      </c>
    </row>
    <row r="2281" spans="1:11">
      <c r="A2281" s="1">
        <v>2280</v>
      </c>
      <c r="B2281">
        <v>56853.253662000003</v>
      </c>
      <c r="C2281" s="255">
        <v>87</v>
      </c>
      <c r="D2281" s="256">
        <v>654.94553199999984</v>
      </c>
      <c r="E2281" s="256">
        <v>4.7999999999999996E-3</v>
      </c>
      <c r="F2281" s="1">
        <v>982138</v>
      </c>
      <c r="G2281" s="256">
        <v>0</v>
      </c>
      <c r="H2281" s="256">
        <v>59.603467999999999</v>
      </c>
      <c r="I2281" s="257">
        <v>1</v>
      </c>
      <c r="J2281" s="258">
        <f t="shared" si="70"/>
        <v>0.74945250458963419</v>
      </c>
      <c r="K2281" s="258">
        <f t="shared" si="71"/>
        <v>0.86923391357409052</v>
      </c>
    </row>
    <row r="2282" spans="1:11">
      <c r="A2282" s="1">
        <v>2281</v>
      </c>
      <c r="B2282">
        <v>55758.647554000003</v>
      </c>
      <c r="C2282" s="255">
        <v>74</v>
      </c>
      <c r="D2282" s="256">
        <v>670.9374670000002</v>
      </c>
      <c r="E2282" s="256">
        <v>0</v>
      </c>
      <c r="F2282" s="1">
        <v>981567</v>
      </c>
      <c r="G2282" s="256">
        <v>1.656312</v>
      </c>
      <c r="H2282" s="256">
        <v>44.058036999999999</v>
      </c>
      <c r="I2282" s="257">
        <v>1</v>
      </c>
      <c r="J2282" s="258">
        <f t="shared" si="70"/>
        <v>0.76775203509011081</v>
      </c>
      <c r="K2282" s="258">
        <f t="shared" si="71"/>
        <v>0.88018348822873715</v>
      </c>
    </row>
    <row r="2283" spans="1:11">
      <c r="A2283" s="1">
        <v>2282</v>
      </c>
      <c r="B2283">
        <v>52889.946106000003</v>
      </c>
      <c r="C2283" s="255">
        <v>67</v>
      </c>
      <c r="D2283" s="256">
        <v>636.20688600000005</v>
      </c>
      <c r="E2283" s="256">
        <v>0</v>
      </c>
      <c r="F2283" s="1">
        <v>853264</v>
      </c>
      <c r="G2283" s="256">
        <v>146.27003999999999</v>
      </c>
      <c r="H2283" s="256">
        <v>43.706561999999998</v>
      </c>
      <c r="I2283" s="257">
        <v>1</v>
      </c>
      <c r="J2283" s="258">
        <f t="shared" si="70"/>
        <v>0.72800991968576712</v>
      </c>
      <c r="K2283" s="258">
        <f t="shared" si="71"/>
        <v>0.85607390533218874</v>
      </c>
    </row>
    <row r="2284" spans="1:11">
      <c r="A2284" s="1">
        <v>2283</v>
      </c>
      <c r="B2284">
        <v>51940.317199999998</v>
      </c>
      <c r="C2284" s="255">
        <v>62</v>
      </c>
      <c r="D2284" s="256">
        <v>622.42590899999993</v>
      </c>
      <c r="E2284" s="256">
        <v>0</v>
      </c>
      <c r="F2284" s="1">
        <v>689634</v>
      </c>
      <c r="G2284" s="256">
        <v>159.675264</v>
      </c>
      <c r="H2284" s="256">
        <v>44.261400999999999</v>
      </c>
      <c r="I2284" s="257">
        <v>1</v>
      </c>
      <c r="J2284" s="258">
        <f t="shared" si="70"/>
        <v>0.7122403827949616</v>
      </c>
      <c r="K2284" s="258">
        <f t="shared" si="71"/>
        <v>0.84616030357253391</v>
      </c>
    </row>
    <row r="2285" spans="1:11">
      <c r="A2285" s="1">
        <v>2284</v>
      </c>
      <c r="B2285">
        <v>52065.881500000003</v>
      </c>
      <c r="C2285" s="255">
        <v>60</v>
      </c>
      <c r="D2285" s="256">
        <v>601.70487299999991</v>
      </c>
      <c r="E2285" s="256">
        <v>0</v>
      </c>
      <c r="F2285" s="1">
        <v>554266</v>
      </c>
      <c r="G2285" s="256">
        <v>141.886416</v>
      </c>
      <c r="H2285" s="256">
        <v>44.412953000000002</v>
      </c>
      <c r="I2285" s="257">
        <v>1</v>
      </c>
      <c r="J2285" s="258">
        <f t="shared" si="70"/>
        <v>0.68852935406182414</v>
      </c>
      <c r="K2285" s="258">
        <f t="shared" si="71"/>
        <v>0.83086365582297994</v>
      </c>
    </row>
    <row r="2286" spans="1:11">
      <c r="A2286" s="1">
        <v>2285</v>
      </c>
      <c r="B2286">
        <v>52810.469512000003</v>
      </c>
      <c r="C2286" s="255">
        <v>62</v>
      </c>
      <c r="D2286" s="256">
        <v>547.24074199999995</v>
      </c>
      <c r="E2286" s="256">
        <v>0</v>
      </c>
      <c r="F2286" s="1">
        <v>633447</v>
      </c>
      <c r="G2286" s="256">
        <v>72.963408000000001</v>
      </c>
      <c r="H2286" s="256">
        <v>44.004702000000002</v>
      </c>
      <c r="I2286" s="257">
        <v>1</v>
      </c>
      <c r="J2286" s="258">
        <f t="shared" si="70"/>
        <v>0.62620618763972247</v>
      </c>
      <c r="K2286" s="258">
        <f t="shared" si="71"/>
        <v>0.78826236455204146</v>
      </c>
    </row>
    <row r="2287" spans="1:11">
      <c r="A2287" s="1">
        <v>2286</v>
      </c>
      <c r="B2287">
        <v>54800.419463999999</v>
      </c>
      <c r="C2287" s="255">
        <v>60</v>
      </c>
      <c r="D2287" s="256">
        <v>454.74790200000001</v>
      </c>
      <c r="E2287" s="256">
        <v>5.0630000000000001E-2</v>
      </c>
      <c r="F2287" s="1">
        <v>1015835</v>
      </c>
      <c r="G2287" s="256">
        <v>0</v>
      </c>
      <c r="H2287" s="256">
        <v>44.08699</v>
      </c>
      <c r="I2287" s="257">
        <v>1</v>
      </c>
      <c r="J2287" s="258">
        <f t="shared" si="70"/>
        <v>0.52036686634085105</v>
      </c>
      <c r="K2287" s="258">
        <f t="shared" si="71"/>
        <v>0.70682642036481014</v>
      </c>
    </row>
    <row r="2288" spans="1:11">
      <c r="A2288" s="1">
        <v>2287</v>
      </c>
      <c r="B2288">
        <v>56886.279877000001</v>
      </c>
      <c r="C2288" s="255">
        <v>80</v>
      </c>
      <c r="D2288" s="256">
        <v>392.86194</v>
      </c>
      <c r="E2288" s="256">
        <v>0.27154200000000001</v>
      </c>
      <c r="F2288" s="1">
        <v>1011252</v>
      </c>
      <c r="G2288" s="256">
        <v>0</v>
      </c>
      <c r="H2288" s="256">
        <v>43.726781000000003</v>
      </c>
      <c r="I2288" s="257">
        <v>1</v>
      </c>
      <c r="J2288" s="258">
        <f t="shared" si="70"/>
        <v>0.4495509176035461</v>
      </c>
      <c r="K2288" s="258">
        <f t="shared" si="71"/>
        <v>0.64474575883485408</v>
      </c>
    </row>
    <row r="2289" spans="1:11">
      <c r="A2289" s="1">
        <v>2288</v>
      </c>
      <c r="B2289">
        <v>57416.983429</v>
      </c>
      <c r="C2289" s="255">
        <v>111</v>
      </c>
      <c r="D2289" s="256">
        <v>386.080309</v>
      </c>
      <c r="E2289" s="256">
        <v>9.3368569999999966</v>
      </c>
      <c r="F2289" s="1">
        <v>955210</v>
      </c>
      <c r="G2289" s="256">
        <v>0</v>
      </c>
      <c r="H2289" s="256">
        <v>49.253740999999998</v>
      </c>
      <c r="I2289" s="257">
        <v>1</v>
      </c>
      <c r="J2289" s="258">
        <f t="shared" si="70"/>
        <v>0.44179071451821117</v>
      </c>
      <c r="K2289" s="258">
        <f t="shared" si="71"/>
        <v>0.63751853610431253</v>
      </c>
    </row>
    <row r="2290" spans="1:11">
      <c r="A2290" s="1">
        <v>2289</v>
      </c>
      <c r="B2290">
        <v>58861.144470000007</v>
      </c>
      <c r="C2290" s="255">
        <v>85</v>
      </c>
      <c r="D2290" s="256">
        <v>389.00168699999989</v>
      </c>
      <c r="E2290" s="256">
        <v>35.296260000000039</v>
      </c>
      <c r="F2290" s="1">
        <v>931182</v>
      </c>
      <c r="G2290" s="256">
        <v>0</v>
      </c>
      <c r="H2290" s="256">
        <v>503.44588900000002</v>
      </c>
      <c r="I2290" s="257">
        <v>1</v>
      </c>
      <c r="J2290" s="258">
        <f t="shared" si="70"/>
        <v>0.44513363992495014</v>
      </c>
      <c r="K2290" s="258">
        <f t="shared" si="71"/>
        <v>0.64064275124561665</v>
      </c>
    </row>
    <row r="2291" spans="1:11">
      <c r="A2291" s="1">
        <v>2290</v>
      </c>
      <c r="B2291">
        <v>62057.775512</v>
      </c>
      <c r="C2291" s="255">
        <v>65</v>
      </c>
      <c r="D2291" s="256">
        <v>434.84048200000001</v>
      </c>
      <c r="E2291" s="256">
        <v>68.872329000000079</v>
      </c>
      <c r="F2291" s="1">
        <v>881031</v>
      </c>
      <c r="G2291" s="256">
        <v>0</v>
      </c>
      <c r="H2291" s="256">
        <v>546.77420700000005</v>
      </c>
      <c r="I2291" s="257">
        <v>1</v>
      </c>
      <c r="J2291" s="258">
        <f t="shared" si="70"/>
        <v>0.49758685632481547</v>
      </c>
      <c r="K2291" s="258">
        <f t="shared" si="71"/>
        <v>0.68758543402415295</v>
      </c>
    </row>
    <row r="2292" spans="1:11">
      <c r="A2292" s="1">
        <v>2291</v>
      </c>
      <c r="B2292">
        <v>62451.331909</v>
      </c>
      <c r="C2292" s="255">
        <v>61</v>
      </c>
      <c r="D2292" s="256">
        <v>420.00481500000001</v>
      </c>
      <c r="E2292" s="256">
        <v>119.1338489999999</v>
      </c>
      <c r="F2292" s="1">
        <v>829290</v>
      </c>
      <c r="G2292" s="256">
        <v>0</v>
      </c>
      <c r="H2292" s="256">
        <v>462.24318699999998</v>
      </c>
      <c r="I2292" s="257">
        <v>1</v>
      </c>
      <c r="J2292" s="258">
        <f t="shared" si="70"/>
        <v>0.4806104403525514</v>
      </c>
      <c r="K2292" s="258">
        <f t="shared" si="71"/>
        <v>0.67280749368144022</v>
      </c>
    </row>
    <row r="2293" spans="1:11">
      <c r="A2293" s="1">
        <v>2292</v>
      </c>
      <c r="B2293">
        <v>62441.279479999997</v>
      </c>
      <c r="C2293" s="255">
        <v>56</v>
      </c>
      <c r="D2293" s="256">
        <v>394.66131300000001</v>
      </c>
      <c r="E2293" s="256">
        <v>198.7530820000004</v>
      </c>
      <c r="F2293" s="1">
        <v>873597</v>
      </c>
      <c r="G2293" s="256">
        <v>0</v>
      </c>
      <c r="H2293" s="256">
        <v>415.23318</v>
      </c>
      <c r="I2293" s="257">
        <v>1</v>
      </c>
      <c r="J2293" s="258">
        <f t="shared" si="70"/>
        <v>0.45160993554572965</v>
      </c>
      <c r="K2293" s="258">
        <f t="shared" si="71"/>
        <v>0.64664853217789076</v>
      </c>
    </row>
    <row r="2294" spans="1:11">
      <c r="A2294" s="1">
        <v>2293</v>
      </c>
      <c r="B2294">
        <v>59825.805359999998</v>
      </c>
      <c r="C2294" s="255">
        <v>53</v>
      </c>
      <c r="D2294" s="256">
        <v>347.99089700000002</v>
      </c>
      <c r="E2294" s="256">
        <v>280.25246299999998</v>
      </c>
      <c r="F2294" s="1">
        <v>864715</v>
      </c>
      <c r="G2294" s="256">
        <v>18.980304</v>
      </c>
      <c r="H2294" s="256">
        <v>61.904398999999998</v>
      </c>
      <c r="I2294" s="257">
        <v>1</v>
      </c>
      <c r="J2294" s="258">
        <f t="shared" si="70"/>
        <v>0.39820509735310861</v>
      </c>
      <c r="K2294" s="258">
        <f t="shared" si="71"/>
        <v>0.59521296938346913</v>
      </c>
    </row>
    <row r="2295" spans="1:11">
      <c r="A2295" s="1">
        <v>2294</v>
      </c>
      <c r="B2295">
        <v>58669.542114000003</v>
      </c>
      <c r="C2295" s="255">
        <v>48</v>
      </c>
      <c r="D2295" s="256">
        <v>301.09722599999998</v>
      </c>
      <c r="E2295" s="256">
        <v>327.52646300000009</v>
      </c>
      <c r="F2295" s="1">
        <v>899274</v>
      </c>
      <c r="G2295" s="256">
        <v>174.856752</v>
      </c>
      <c r="H2295" s="256">
        <v>106.379536</v>
      </c>
      <c r="I2295" s="257">
        <v>1</v>
      </c>
      <c r="J2295" s="258">
        <f t="shared" si="70"/>
        <v>0.34454478903245828</v>
      </c>
      <c r="K2295" s="258">
        <f t="shared" si="71"/>
        <v>0.53877245698279586</v>
      </c>
    </row>
    <row r="2296" spans="1:11">
      <c r="A2296" s="1">
        <v>2295</v>
      </c>
      <c r="B2296">
        <v>60787.136353000002</v>
      </c>
      <c r="C2296" s="255">
        <v>47</v>
      </c>
      <c r="D2296" s="256">
        <v>278.90055599999999</v>
      </c>
      <c r="E2296" s="256">
        <v>337.5866860000001</v>
      </c>
      <c r="F2296" s="1">
        <v>861255</v>
      </c>
      <c r="G2296" s="256">
        <v>211.55702400000001</v>
      </c>
      <c r="H2296" s="256">
        <v>90.736534000000006</v>
      </c>
      <c r="I2296" s="257">
        <v>1</v>
      </c>
      <c r="J2296" s="258">
        <f t="shared" si="70"/>
        <v>0.31914519607050557</v>
      </c>
      <c r="K2296" s="258">
        <f t="shared" si="71"/>
        <v>0.51019978034807256</v>
      </c>
    </row>
    <row r="2297" spans="1:11">
      <c r="A2297" s="1">
        <v>2296</v>
      </c>
      <c r="B2297">
        <v>60030.476684999987</v>
      </c>
      <c r="C2297" s="255">
        <v>45</v>
      </c>
      <c r="D2297" s="256">
        <v>271.68033500000001</v>
      </c>
      <c r="E2297" s="256">
        <v>285.39164200000039</v>
      </c>
      <c r="F2297" s="1">
        <v>871864</v>
      </c>
      <c r="G2297" s="256">
        <v>208.369392</v>
      </c>
      <c r="H2297" s="256">
        <v>146.630056</v>
      </c>
      <c r="I2297" s="257">
        <v>1</v>
      </c>
      <c r="J2297" s="258">
        <f t="shared" si="70"/>
        <v>0.3108831155649458</v>
      </c>
      <c r="K2297" s="258">
        <f t="shared" si="71"/>
        <v>0.50062845050387383</v>
      </c>
    </row>
    <row r="2298" spans="1:11">
      <c r="A2298" s="1">
        <v>2297</v>
      </c>
      <c r="B2298">
        <v>61196.251404000002</v>
      </c>
      <c r="C2298" s="255">
        <v>48</v>
      </c>
      <c r="D2298" s="256">
        <v>291.71680500000002</v>
      </c>
      <c r="E2298" s="256">
        <v>194.95548099999971</v>
      </c>
      <c r="F2298" s="1">
        <v>855906</v>
      </c>
      <c r="G2298" s="256">
        <v>162.134784</v>
      </c>
      <c r="H2298" s="256">
        <v>162.89515499999999</v>
      </c>
      <c r="I2298" s="257">
        <v>1</v>
      </c>
      <c r="J2298" s="258">
        <f t="shared" si="70"/>
        <v>0.33381079716738338</v>
      </c>
      <c r="K2298" s="258">
        <f t="shared" si="71"/>
        <v>0.52685122633233028</v>
      </c>
    </row>
    <row r="2299" spans="1:11">
      <c r="A2299" s="1">
        <v>2298</v>
      </c>
      <c r="B2299">
        <v>61838.673522999998</v>
      </c>
      <c r="C2299" s="255">
        <v>56</v>
      </c>
      <c r="D2299" s="256">
        <v>263.57313799999991</v>
      </c>
      <c r="E2299" s="256">
        <v>95.59564499999982</v>
      </c>
      <c r="F2299" s="1">
        <v>857186</v>
      </c>
      <c r="G2299" s="256">
        <v>84.24024</v>
      </c>
      <c r="H2299" s="256">
        <v>405.53882399999998</v>
      </c>
      <c r="I2299" s="257">
        <v>1</v>
      </c>
      <c r="J2299" s="258">
        <f t="shared" si="70"/>
        <v>0.30160607068107959</v>
      </c>
      <c r="K2299" s="258">
        <f t="shared" si="71"/>
        <v>0.48971298887903947</v>
      </c>
    </row>
    <row r="2300" spans="1:11">
      <c r="A2300" s="1">
        <v>2299</v>
      </c>
      <c r="B2300">
        <v>60972.984069999999</v>
      </c>
      <c r="C2300" s="255">
        <v>68</v>
      </c>
      <c r="D2300" s="256">
        <v>245.85904400000001</v>
      </c>
      <c r="E2300" s="256">
        <v>16.811987999999971</v>
      </c>
      <c r="F2300" s="1">
        <v>857391</v>
      </c>
      <c r="G2300" s="256">
        <v>0</v>
      </c>
      <c r="H2300" s="256">
        <v>431.98170099999999</v>
      </c>
      <c r="I2300" s="257">
        <v>1</v>
      </c>
      <c r="J2300" s="258">
        <f t="shared" si="70"/>
        <v>0.28133587802201104</v>
      </c>
      <c r="K2300" s="258">
        <f t="shared" si="71"/>
        <v>0.46522196049040443</v>
      </c>
    </row>
    <row r="2301" spans="1:11">
      <c r="A2301" s="1">
        <v>2300</v>
      </c>
      <c r="B2301">
        <v>62114.637207</v>
      </c>
      <c r="C2301" s="255">
        <v>82</v>
      </c>
      <c r="D2301" s="256">
        <v>222.47529299999991</v>
      </c>
      <c r="E2301" s="256">
        <v>0.61874499999999988</v>
      </c>
      <c r="F2301" s="1">
        <v>836536</v>
      </c>
      <c r="G2301" s="256">
        <v>0</v>
      </c>
      <c r="H2301" s="256">
        <v>375.08386200000001</v>
      </c>
      <c r="I2301" s="257">
        <v>1</v>
      </c>
      <c r="J2301" s="258">
        <f t="shared" si="70"/>
        <v>0.25457791129440466</v>
      </c>
      <c r="K2301" s="258">
        <f t="shared" si="71"/>
        <v>0.4314749304135298</v>
      </c>
    </row>
    <row r="2302" spans="1:11">
      <c r="A2302" s="1">
        <v>2301</v>
      </c>
      <c r="B2302">
        <v>60997.412903999997</v>
      </c>
      <c r="C2302" s="255">
        <v>90</v>
      </c>
      <c r="D2302" s="256">
        <v>228.17131499999999</v>
      </c>
      <c r="E2302" s="256">
        <v>1.6215999999999999</v>
      </c>
      <c r="F2302" s="1">
        <v>884287</v>
      </c>
      <c r="G2302" s="256">
        <v>0</v>
      </c>
      <c r="H2302" s="256">
        <v>257.79769499999998</v>
      </c>
      <c r="I2302" s="257">
        <v>1</v>
      </c>
      <c r="J2302" s="258">
        <f t="shared" si="70"/>
        <v>0.26109585476530955</v>
      </c>
      <c r="K2302" s="258">
        <f t="shared" si="71"/>
        <v>0.4398494917815115</v>
      </c>
    </row>
    <row r="2303" spans="1:11">
      <c r="A2303" s="1">
        <v>2302</v>
      </c>
      <c r="B2303">
        <v>58644.579711999999</v>
      </c>
      <c r="C2303" s="255">
        <v>96</v>
      </c>
      <c r="D2303" s="256">
        <v>255.33064699999991</v>
      </c>
      <c r="E2303" s="256">
        <v>0.77624000000000004</v>
      </c>
      <c r="F2303" s="1">
        <v>921037</v>
      </c>
      <c r="G2303" s="256">
        <v>0</v>
      </c>
      <c r="H2303" s="256">
        <v>175.46572</v>
      </c>
      <c r="I2303" s="257">
        <v>1</v>
      </c>
      <c r="J2303" s="258">
        <f t="shared" si="70"/>
        <v>0.29217420921751053</v>
      </c>
      <c r="K2303" s="258">
        <f t="shared" si="71"/>
        <v>0.47842837957584039</v>
      </c>
    </row>
    <row r="2304" spans="1:11">
      <c r="A2304" s="1">
        <v>2303</v>
      </c>
      <c r="B2304">
        <v>58733.098144000003</v>
      </c>
      <c r="C2304" s="255">
        <v>89</v>
      </c>
      <c r="D2304" s="256">
        <v>208.309898</v>
      </c>
      <c r="E2304" s="256">
        <v>0.71232000000000006</v>
      </c>
      <c r="F2304" s="1">
        <v>984224</v>
      </c>
      <c r="G2304" s="256">
        <v>0</v>
      </c>
      <c r="H2304" s="256">
        <v>81.223054000000005</v>
      </c>
      <c r="I2304" s="257">
        <v>1</v>
      </c>
      <c r="J2304" s="258">
        <f t="shared" si="70"/>
        <v>0.2383684858650372</v>
      </c>
      <c r="K2304" s="258">
        <f t="shared" si="71"/>
        <v>0.41020029559152943</v>
      </c>
    </row>
    <row r="2305" spans="1:11">
      <c r="A2305" s="1">
        <v>2304</v>
      </c>
      <c r="B2305">
        <v>58189.621703999997</v>
      </c>
      <c r="C2305" s="255">
        <v>85</v>
      </c>
      <c r="D2305" s="256">
        <v>194.36202100000011</v>
      </c>
      <c r="E2305" s="256">
        <v>0.39240000000000003</v>
      </c>
      <c r="F2305" s="1">
        <v>1021305</v>
      </c>
      <c r="G2305" s="256">
        <v>0</v>
      </c>
      <c r="H2305" s="256">
        <v>253.07594700000001</v>
      </c>
      <c r="I2305" s="257">
        <v>1</v>
      </c>
      <c r="J2305" s="258">
        <f t="shared" si="70"/>
        <v>0.22240796572920693</v>
      </c>
      <c r="K2305" s="258">
        <f t="shared" si="71"/>
        <v>0.38860473719798222</v>
      </c>
    </row>
    <row r="2306" spans="1:11">
      <c r="A2306" s="1">
        <v>2305</v>
      </c>
      <c r="B2306">
        <v>57663.061768</v>
      </c>
      <c r="C2306" s="255">
        <v>71</v>
      </c>
      <c r="D2306" s="256">
        <v>175.34086400000001</v>
      </c>
      <c r="E2306" s="256">
        <v>0</v>
      </c>
      <c r="F2306" s="1">
        <v>946492</v>
      </c>
      <c r="G2306" s="256">
        <v>0</v>
      </c>
      <c r="H2306" s="256">
        <v>45.658776000000003</v>
      </c>
      <c r="I2306" s="257">
        <v>1</v>
      </c>
      <c r="J2306" s="258">
        <f t="shared" ref="J2306:J2369" si="72">D2306/$L$1</f>
        <v>0.20064210420739303</v>
      </c>
      <c r="K2306" s="258">
        <f t="shared" ref="K2306:K2369" si="73">J2306/(1-$K$1*(1-J2306))</f>
        <v>0.35806366322468558</v>
      </c>
    </row>
    <row r="2307" spans="1:11">
      <c r="A2307" s="1">
        <v>2306</v>
      </c>
      <c r="B2307">
        <v>53075.097748</v>
      </c>
      <c r="C2307" s="255">
        <v>64</v>
      </c>
      <c r="D2307" s="256">
        <v>144.09186700000001</v>
      </c>
      <c r="E2307" s="256">
        <v>0</v>
      </c>
      <c r="F2307" s="1">
        <v>845720</v>
      </c>
      <c r="G2307" s="256">
        <v>114.831024</v>
      </c>
      <c r="H2307" s="256">
        <v>44.904989</v>
      </c>
      <c r="I2307" s="257">
        <v>1</v>
      </c>
      <c r="J2307" s="258">
        <f t="shared" si="72"/>
        <v>0.16488395650914447</v>
      </c>
      <c r="K2307" s="258">
        <f t="shared" si="73"/>
        <v>0.3049531573093876</v>
      </c>
    </row>
    <row r="2308" spans="1:11">
      <c r="A2308" s="1">
        <v>2307</v>
      </c>
      <c r="B2308">
        <v>53122.171292999999</v>
      </c>
      <c r="C2308" s="255">
        <v>61</v>
      </c>
      <c r="D2308" s="256">
        <v>120.403993</v>
      </c>
      <c r="E2308" s="256">
        <v>0</v>
      </c>
      <c r="F2308" s="1">
        <v>689640</v>
      </c>
      <c r="G2308" s="256">
        <v>195.656496</v>
      </c>
      <c r="H2308" s="256">
        <v>44.812097000000001</v>
      </c>
      <c r="I2308" s="257">
        <v>1</v>
      </c>
      <c r="J2308" s="258">
        <f t="shared" si="72"/>
        <v>0.13777798260702204</v>
      </c>
      <c r="K2308" s="258">
        <f t="shared" si="73"/>
        <v>0.26204598008739055</v>
      </c>
    </row>
    <row r="2309" spans="1:11">
      <c r="A2309" s="1">
        <v>2308</v>
      </c>
      <c r="B2309">
        <v>52532.177154999998</v>
      </c>
      <c r="C2309" s="255">
        <v>58</v>
      </c>
      <c r="D2309" s="256">
        <v>80.013375999999994</v>
      </c>
      <c r="E2309" s="256">
        <v>0</v>
      </c>
      <c r="F2309" s="1">
        <v>553115</v>
      </c>
      <c r="G2309" s="256">
        <v>213.050376</v>
      </c>
      <c r="H2309" s="256">
        <v>44.863024000000003</v>
      </c>
      <c r="I2309" s="257">
        <v>1</v>
      </c>
      <c r="J2309" s="258">
        <f t="shared" si="72"/>
        <v>9.1559102419943125E-2</v>
      </c>
      <c r="K2309" s="258">
        <f t="shared" si="73"/>
        <v>0.18298736655582429</v>
      </c>
    </row>
    <row r="2310" spans="1:11">
      <c r="A2310" s="1">
        <v>2309</v>
      </c>
      <c r="B2310">
        <v>52803.316955000002</v>
      </c>
      <c r="C2310" s="255">
        <v>59</v>
      </c>
      <c r="D2310" s="256">
        <v>72.171429000000003</v>
      </c>
      <c r="E2310" s="256">
        <v>0</v>
      </c>
      <c r="F2310" s="1">
        <v>630593</v>
      </c>
      <c r="G2310" s="256">
        <v>183.23591999999999</v>
      </c>
      <c r="H2310" s="256">
        <v>44.846746000000003</v>
      </c>
      <c r="I2310" s="257">
        <v>1</v>
      </c>
      <c r="J2310" s="258">
        <f t="shared" si="72"/>
        <v>8.2585582435674931E-2</v>
      </c>
      <c r="K2310" s="258">
        <f t="shared" si="73"/>
        <v>0.16669742302570606</v>
      </c>
    </row>
    <row r="2311" spans="1:11">
      <c r="A2311" s="1">
        <v>2310</v>
      </c>
      <c r="B2311">
        <v>54149.341368999987</v>
      </c>
      <c r="C2311" s="255">
        <v>62</v>
      </c>
      <c r="D2311" s="256">
        <v>47.565356999999992</v>
      </c>
      <c r="E2311" s="256">
        <v>0.119073</v>
      </c>
      <c r="F2311" s="1">
        <v>1015561</v>
      </c>
      <c r="G2311" s="256">
        <v>114.92980799999999</v>
      </c>
      <c r="H2311" s="256">
        <v>44.635033999999997</v>
      </c>
      <c r="I2311" s="257">
        <v>1</v>
      </c>
      <c r="J2311" s="258">
        <f t="shared" si="72"/>
        <v>5.4428916900146271E-2</v>
      </c>
      <c r="K2311" s="258">
        <f t="shared" si="73"/>
        <v>0.1134087206500841</v>
      </c>
    </row>
    <row r="2312" spans="1:11">
      <c r="A2312" s="1">
        <v>2311</v>
      </c>
      <c r="B2312">
        <v>55771.567108000003</v>
      </c>
      <c r="C2312" s="255">
        <v>79</v>
      </c>
      <c r="D2312" s="256">
        <v>39.521526999999992</v>
      </c>
      <c r="E2312" s="256">
        <v>13.686038999999971</v>
      </c>
      <c r="F2312" s="1">
        <v>990554</v>
      </c>
      <c r="G2312" s="256">
        <v>25.774895999999998</v>
      </c>
      <c r="H2312" s="256">
        <v>44.377119</v>
      </c>
      <c r="I2312" s="257">
        <v>1</v>
      </c>
      <c r="J2312" s="258">
        <f t="shared" si="72"/>
        <v>4.5224382713029719E-2</v>
      </c>
      <c r="K2312" s="258">
        <f t="shared" si="73"/>
        <v>9.5234607189647547E-2</v>
      </c>
    </row>
    <row r="2313" spans="1:11">
      <c r="A2313" s="1">
        <v>2312</v>
      </c>
      <c r="B2313">
        <v>58741.568543000001</v>
      </c>
      <c r="C2313" s="255">
        <v>110</v>
      </c>
      <c r="D2313" s="256">
        <v>52.659749999999988</v>
      </c>
      <c r="E2313" s="256">
        <v>133.75984000000011</v>
      </c>
      <c r="F2313" s="1">
        <v>928314</v>
      </c>
      <c r="G2313" s="256">
        <v>0</v>
      </c>
      <c r="H2313" s="256">
        <v>49.673220999999998</v>
      </c>
      <c r="I2313" s="257">
        <v>1</v>
      </c>
      <c r="J2313" s="258">
        <f t="shared" si="72"/>
        <v>6.0258417838269927E-2</v>
      </c>
      <c r="K2313" s="258">
        <f t="shared" si="73"/>
        <v>0.12472192781415344</v>
      </c>
    </row>
    <row r="2314" spans="1:11">
      <c r="A2314" s="1">
        <v>2313</v>
      </c>
      <c r="B2314">
        <v>60015.097046000003</v>
      </c>
      <c r="C2314" s="255">
        <v>80</v>
      </c>
      <c r="D2314" s="256">
        <v>54.058042000000007</v>
      </c>
      <c r="E2314" s="256">
        <v>352.60205599999972</v>
      </c>
      <c r="F2314" s="1">
        <v>909355</v>
      </c>
      <c r="G2314" s="256">
        <v>0</v>
      </c>
      <c r="H2314" s="256">
        <v>393.93947600000001</v>
      </c>
      <c r="I2314" s="257">
        <v>1</v>
      </c>
      <c r="J2314" s="258">
        <f t="shared" si="72"/>
        <v>6.1858479813420048E-2</v>
      </c>
      <c r="K2314" s="258">
        <f t="shared" si="73"/>
        <v>0.12780092406374774</v>
      </c>
    </row>
    <row r="2315" spans="1:11">
      <c r="A2315" s="1">
        <v>2314</v>
      </c>
      <c r="B2315">
        <v>62034.298369999997</v>
      </c>
      <c r="C2315" s="255">
        <v>63</v>
      </c>
      <c r="D2315" s="256">
        <v>94.858716000000001</v>
      </c>
      <c r="E2315" s="256">
        <v>624.17521800000031</v>
      </c>
      <c r="F2315" s="1">
        <v>902544</v>
      </c>
      <c r="G2315" s="256">
        <v>0</v>
      </c>
      <c r="H2315" s="256">
        <v>497.113404</v>
      </c>
      <c r="I2315" s="257">
        <v>1</v>
      </c>
      <c r="J2315" s="258">
        <f t="shared" si="72"/>
        <v>0.10854658718147699</v>
      </c>
      <c r="K2315" s="258">
        <f t="shared" si="73"/>
        <v>0.2129614567729595</v>
      </c>
    </row>
    <row r="2316" spans="1:11">
      <c r="A2316" s="1">
        <v>2315</v>
      </c>
      <c r="B2316">
        <v>61411.688171999987</v>
      </c>
      <c r="C2316" s="255">
        <v>57</v>
      </c>
      <c r="D2316" s="256">
        <v>89.307844000000046</v>
      </c>
      <c r="E2316" s="256">
        <v>952.95725999999991</v>
      </c>
      <c r="F2316" s="1">
        <v>833180</v>
      </c>
      <c r="G2316" s="256">
        <v>0</v>
      </c>
      <c r="H2316" s="256">
        <v>442.984219</v>
      </c>
      <c r="I2316" s="257">
        <v>1</v>
      </c>
      <c r="J2316" s="258">
        <f t="shared" si="72"/>
        <v>0.10219473848597899</v>
      </c>
      <c r="K2316" s="258">
        <f t="shared" si="73"/>
        <v>0.20188325537296245</v>
      </c>
    </row>
    <row r="2317" spans="1:11">
      <c r="A2317" s="1">
        <v>2316</v>
      </c>
      <c r="B2317">
        <v>60149.849608999997</v>
      </c>
      <c r="C2317" s="255">
        <v>52</v>
      </c>
      <c r="D2317" s="256">
        <v>93.704279000000028</v>
      </c>
      <c r="E2317" s="256">
        <v>1181.432147000002</v>
      </c>
      <c r="F2317" s="1">
        <v>879625</v>
      </c>
      <c r="G2317" s="256">
        <v>0</v>
      </c>
      <c r="H2317" s="256">
        <v>380.17680300000001</v>
      </c>
      <c r="I2317" s="257">
        <v>1</v>
      </c>
      <c r="J2317" s="258">
        <f t="shared" si="72"/>
        <v>0.1072255678619026</v>
      </c>
      <c r="K2317" s="258">
        <f t="shared" si="73"/>
        <v>0.2106700042283014</v>
      </c>
    </row>
    <row r="2318" spans="1:11">
      <c r="A2318" s="1">
        <v>2317</v>
      </c>
      <c r="B2318">
        <v>58230.526367999999</v>
      </c>
      <c r="C2318" s="255">
        <v>51</v>
      </c>
      <c r="D2318" s="256">
        <v>69.030386999999976</v>
      </c>
      <c r="E2318" s="256">
        <v>1231.612019000002</v>
      </c>
      <c r="F2318" s="1">
        <v>866286</v>
      </c>
      <c r="G2318" s="256">
        <v>0</v>
      </c>
      <c r="H2318" s="256">
        <v>101.776814</v>
      </c>
      <c r="I2318" s="257">
        <v>1</v>
      </c>
      <c r="J2318" s="258">
        <f t="shared" si="72"/>
        <v>7.8991296073062947E-2</v>
      </c>
      <c r="K2318" s="258">
        <f t="shared" si="73"/>
        <v>0.16008118838239979</v>
      </c>
    </row>
    <row r="2319" spans="1:11">
      <c r="A2319" s="1">
        <v>2318</v>
      </c>
      <c r="B2319">
        <v>57327.599426000001</v>
      </c>
      <c r="C2319" s="255">
        <v>48</v>
      </c>
      <c r="D2319" s="256">
        <v>40.601906999999997</v>
      </c>
      <c r="E2319" s="256">
        <v>1196.287294</v>
      </c>
      <c r="F2319" s="1">
        <v>869023</v>
      </c>
      <c r="G2319" s="256">
        <v>122.08291199999999</v>
      </c>
      <c r="H2319" s="256">
        <v>328.54407300000003</v>
      </c>
      <c r="I2319" s="257">
        <v>1</v>
      </c>
      <c r="J2319" s="258">
        <f t="shared" si="72"/>
        <v>4.6460658796074368E-2</v>
      </c>
      <c r="K2319" s="258">
        <f t="shared" si="73"/>
        <v>9.7698097575573364E-2</v>
      </c>
    </row>
    <row r="2320" spans="1:11">
      <c r="A2320" s="1">
        <v>2319</v>
      </c>
      <c r="B2320">
        <v>59894.427736000012</v>
      </c>
      <c r="C2320" s="255">
        <v>43</v>
      </c>
      <c r="D2320" s="256">
        <v>39.060896</v>
      </c>
      <c r="E2320" s="256">
        <v>1055.5966999999989</v>
      </c>
      <c r="F2320" s="1">
        <v>848558</v>
      </c>
      <c r="G2320" s="256">
        <v>211.02160799999999</v>
      </c>
      <c r="H2320" s="256">
        <v>597.04744500000004</v>
      </c>
      <c r="I2320" s="257">
        <v>1</v>
      </c>
      <c r="J2320" s="258">
        <f t="shared" si="72"/>
        <v>4.469728383262752E-2</v>
      </c>
      <c r="K2320" s="258">
        <f t="shared" si="73"/>
        <v>9.4182126553848292E-2</v>
      </c>
    </row>
    <row r="2321" spans="1:11">
      <c r="A2321" s="1">
        <v>2320</v>
      </c>
      <c r="B2321">
        <v>59818.691376000002</v>
      </c>
      <c r="C2321" s="255">
        <v>44</v>
      </c>
      <c r="D2321" s="256">
        <v>38.056515999999988</v>
      </c>
      <c r="E2321" s="256">
        <v>839.70787399999972</v>
      </c>
      <c r="F2321" s="1">
        <v>885672</v>
      </c>
      <c r="G2321" s="256">
        <v>244.63756799999999</v>
      </c>
      <c r="H2321" s="256">
        <v>299.03715999999997</v>
      </c>
      <c r="I2321" s="257">
        <v>1</v>
      </c>
      <c r="J2321" s="258">
        <f t="shared" si="72"/>
        <v>4.3547974356065208E-2</v>
      </c>
      <c r="K2321" s="258">
        <f t="shared" si="73"/>
        <v>9.1882787247796124E-2</v>
      </c>
    </row>
    <row r="2322" spans="1:11">
      <c r="A2322" s="1">
        <v>2321</v>
      </c>
      <c r="B2322">
        <v>60311.538910000003</v>
      </c>
      <c r="C2322" s="255">
        <v>47</v>
      </c>
      <c r="D2322" s="256">
        <v>41.840247000000012</v>
      </c>
      <c r="E2322" s="256">
        <v>564.04917400000033</v>
      </c>
      <c r="F2322" s="1">
        <v>855752</v>
      </c>
      <c r="G2322" s="256">
        <v>237.43288799999999</v>
      </c>
      <c r="H2322" s="256">
        <v>405.84886999999998</v>
      </c>
      <c r="I2322" s="257">
        <v>1</v>
      </c>
      <c r="J2322" s="258">
        <f t="shared" si="72"/>
        <v>4.7877688104907855E-2</v>
      </c>
      <c r="K2322" s="258">
        <f t="shared" si="73"/>
        <v>0.10051311876034492</v>
      </c>
    </row>
    <row r="2323" spans="1:11">
      <c r="A2323" s="1">
        <v>2322</v>
      </c>
      <c r="B2323">
        <v>60283.664641000003</v>
      </c>
      <c r="C2323" s="255">
        <v>40</v>
      </c>
      <c r="D2323" s="256">
        <v>40.485698999999997</v>
      </c>
      <c r="E2323" s="256">
        <v>252.3145209999999</v>
      </c>
      <c r="F2323" s="1">
        <v>858228</v>
      </c>
      <c r="G2323" s="256">
        <v>178.90689599999999</v>
      </c>
      <c r="H2323" s="256">
        <v>278.946282</v>
      </c>
      <c r="I2323" s="257">
        <v>1</v>
      </c>
      <c r="J2323" s="258">
        <f t="shared" si="72"/>
        <v>4.632768227757305E-2</v>
      </c>
      <c r="K2323" s="258">
        <f t="shared" si="73"/>
        <v>9.7433457412356136E-2</v>
      </c>
    </row>
    <row r="2324" spans="1:11">
      <c r="A2324" s="1">
        <v>2323</v>
      </c>
      <c r="B2324">
        <v>59893.333800999993</v>
      </c>
      <c r="C2324" s="255">
        <v>64</v>
      </c>
      <c r="D2324" s="256">
        <v>47.101697000000009</v>
      </c>
      <c r="E2324" s="256">
        <v>43.955544999999972</v>
      </c>
      <c r="F2324" s="1">
        <v>863285</v>
      </c>
      <c r="G2324" s="256">
        <v>85.737455999999995</v>
      </c>
      <c r="H2324" s="256">
        <v>261.587987</v>
      </c>
      <c r="I2324" s="257">
        <v>1</v>
      </c>
      <c r="J2324" s="258">
        <f t="shared" si="72"/>
        <v>5.3898351942756779E-2</v>
      </c>
      <c r="K2324" s="258">
        <f t="shared" si="73"/>
        <v>0.1123715535445398</v>
      </c>
    </row>
    <row r="2325" spans="1:11">
      <c r="A2325" s="1">
        <v>2324</v>
      </c>
      <c r="B2325">
        <v>61175.937073000001</v>
      </c>
      <c r="C2325" s="255">
        <v>68</v>
      </c>
      <c r="D2325" s="256">
        <v>42.097455000000011</v>
      </c>
      <c r="E2325" s="256">
        <v>0.62317999999999996</v>
      </c>
      <c r="F2325" s="1">
        <v>839640</v>
      </c>
      <c r="G2325" s="256">
        <v>4.4457839999999997</v>
      </c>
      <c r="H2325" s="256">
        <v>366.27593200000001</v>
      </c>
      <c r="I2325" s="257">
        <v>1</v>
      </c>
      <c r="J2325" s="258">
        <f t="shared" si="72"/>
        <v>4.8172010564382986E-2</v>
      </c>
      <c r="K2325" s="258">
        <f t="shared" si="73"/>
        <v>0.1010966545622341</v>
      </c>
    </row>
    <row r="2326" spans="1:11">
      <c r="A2326" s="1">
        <v>2325</v>
      </c>
      <c r="B2326">
        <v>60999.394044000001</v>
      </c>
      <c r="C2326" s="255">
        <v>71</v>
      </c>
      <c r="D2326" s="256">
        <v>58.595368999999998</v>
      </c>
      <c r="E2326" s="256">
        <v>2.2063999999999999</v>
      </c>
      <c r="F2326" s="1">
        <v>876968</v>
      </c>
      <c r="G2326" s="256">
        <v>0</v>
      </c>
      <c r="H2326" s="256">
        <v>292.48638699999998</v>
      </c>
      <c r="I2326" s="257">
        <v>1</v>
      </c>
      <c r="J2326" s="258">
        <f t="shared" si="72"/>
        <v>6.7050531546192477E-2</v>
      </c>
      <c r="K2326" s="258">
        <f t="shared" si="73"/>
        <v>0.13771532117434557</v>
      </c>
    </row>
    <row r="2327" spans="1:11">
      <c r="A2327" s="1">
        <v>2326</v>
      </c>
      <c r="B2327">
        <v>58721.699219000002</v>
      </c>
      <c r="C2327" s="255">
        <v>75</v>
      </c>
      <c r="D2327" s="256">
        <v>54.885403999999987</v>
      </c>
      <c r="E2327" s="256">
        <v>2.2443200000000001</v>
      </c>
      <c r="F2327" s="1">
        <v>920502</v>
      </c>
      <c r="G2327" s="256">
        <v>0</v>
      </c>
      <c r="H2327" s="256">
        <v>144.04095699999999</v>
      </c>
      <c r="I2327" s="257">
        <v>1</v>
      </c>
      <c r="J2327" s="258">
        <f t="shared" si="72"/>
        <v>6.2805228043320602E-2</v>
      </c>
      <c r="K2327" s="258">
        <f t="shared" si="73"/>
        <v>0.12961748325859773</v>
      </c>
    </row>
    <row r="2328" spans="1:11">
      <c r="A2328" s="1">
        <v>2327</v>
      </c>
      <c r="B2328">
        <v>58545.543394</v>
      </c>
      <c r="C2328" s="255">
        <v>71</v>
      </c>
      <c r="D2328" s="256">
        <v>59.991692000000008</v>
      </c>
      <c r="E2328" s="256">
        <v>2.3164799999999999</v>
      </c>
      <c r="F2328" s="1">
        <v>927920</v>
      </c>
      <c r="G2328" s="256">
        <v>0</v>
      </c>
      <c r="H2328" s="256">
        <v>54.825448999999999</v>
      </c>
      <c r="I2328" s="257">
        <v>1</v>
      </c>
      <c r="J2328" s="258">
        <f t="shared" si="72"/>
        <v>6.8648340399656227E-2</v>
      </c>
      <c r="K2328" s="258">
        <f t="shared" si="73"/>
        <v>0.14074303084443915</v>
      </c>
    </row>
    <row r="2329" spans="1:11">
      <c r="A2329" s="1">
        <v>2328</v>
      </c>
      <c r="B2329">
        <v>58048.247130999996</v>
      </c>
      <c r="C2329" s="255">
        <v>76</v>
      </c>
      <c r="D2329" s="256">
        <v>67.361937999999981</v>
      </c>
      <c r="E2329" s="256">
        <v>0.80055999999999994</v>
      </c>
      <c r="F2329" s="1">
        <v>1041120</v>
      </c>
      <c r="G2329" s="256">
        <v>0</v>
      </c>
      <c r="H2329" s="256">
        <v>46.863748999999999</v>
      </c>
      <c r="I2329" s="257">
        <v>1</v>
      </c>
      <c r="J2329" s="258">
        <f t="shared" si="72"/>
        <v>7.7082094130709558E-2</v>
      </c>
      <c r="K2329" s="258">
        <f t="shared" si="73"/>
        <v>0.15654519313061607</v>
      </c>
    </row>
    <row r="2330" spans="1:11">
      <c r="A2330" s="1">
        <v>2329</v>
      </c>
      <c r="B2330">
        <v>56914.43982</v>
      </c>
      <c r="C2330" s="255">
        <v>62</v>
      </c>
      <c r="D2330" s="256">
        <v>86.934334000000021</v>
      </c>
      <c r="E2330" s="256">
        <v>0</v>
      </c>
      <c r="F2330" s="1">
        <v>977984</v>
      </c>
      <c r="G2330" s="256">
        <v>0</v>
      </c>
      <c r="H2330" s="256">
        <v>43.455789000000003</v>
      </c>
      <c r="I2330" s="257">
        <v>1</v>
      </c>
      <c r="J2330" s="258">
        <f t="shared" si="72"/>
        <v>9.9478737036611808E-2</v>
      </c>
      <c r="K2330" s="258">
        <f t="shared" si="73"/>
        <v>0.19709949386743053</v>
      </c>
    </row>
    <row r="2331" spans="1:11">
      <c r="A2331" s="1">
        <v>2330</v>
      </c>
      <c r="B2331">
        <v>53447.341737000002</v>
      </c>
      <c r="C2331" s="255">
        <v>59</v>
      </c>
      <c r="D2331" s="256">
        <v>113.365466</v>
      </c>
      <c r="E2331" s="256">
        <v>0</v>
      </c>
      <c r="F2331" s="1">
        <v>838780</v>
      </c>
      <c r="G2331" s="256">
        <v>63.442512000000001</v>
      </c>
      <c r="H2331" s="256">
        <v>43.602407999999997</v>
      </c>
      <c r="I2331" s="257">
        <v>1</v>
      </c>
      <c r="J2331" s="258">
        <f t="shared" si="72"/>
        <v>0.12972381408301759</v>
      </c>
      <c r="K2331" s="258">
        <f t="shared" si="73"/>
        <v>0.24882379861737502</v>
      </c>
    </row>
    <row r="2332" spans="1:11">
      <c r="A2332" s="1">
        <v>2331</v>
      </c>
      <c r="B2332">
        <v>52278.039306000013</v>
      </c>
      <c r="C2332" s="255">
        <v>50</v>
      </c>
      <c r="D2332" s="256">
        <v>156.45389599999999</v>
      </c>
      <c r="E2332" s="256">
        <v>0</v>
      </c>
      <c r="F2332" s="1">
        <v>692272</v>
      </c>
      <c r="G2332" s="256">
        <v>195.06026399999999</v>
      </c>
      <c r="H2332" s="256">
        <v>43.696703999999997</v>
      </c>
      <c r="I2332" s="257">
        <v>1</v>
      </c>
      <c r="J2332" s="258">
        <f t="shared" si="72"/>
        <v>0.17902979481659578</v>
      </c>
      <c r="K2332" s="258">
        <f t="shared" si="73"/>
        <v>0.32641890006637309</v>
      </c>
    </row>
    <row r="2333" spans="1:11">
      <c r="A2333" s="1">
        <v>2332</v>
      </c>
      <c r="B2333">
        <v>52128.826446999999</v>
      </c>
      <c r="C2333" s="255">
        <v>54</v>
      </c>
      <c r="D2333" s="256">
        <v>198.82624300000001</v>
      </c>
      <c r="E2333" s="256">
        <v>0</v>
      </c>
      <c r="F2333" s="1">
        <v>555312</v>
      </c>
      <c r="G2333" s="256">
        <v>243.04123200000001</v>
      </c>
      <c r="H2333" s="256">
        <v>43.628475000000002</v>
      </c>
      <c r="I2333" s="257">
        <v>1</v>
      </c>
      <c r="J2333" s="258">
        <f t="shared" si="72"/>
        <v>0.22751636359662541</v>
      </c>
      <c r="K2333" s="258">
        <f t="shared" si="73"/>
        <v>0.39558844305026553</v>
      </c>
    </row>
    <row r="2334" spans="1:11">
      <c r="A2334" s="1">
        <v>2333</v>
      </c>
      <c r="B2334">
        <v>52592.631469</v>
      </c>
      <c r="C2334" s="255">
        <v>54</v>
      </c>
      <c r="D2334" s="256">
        <v>215.415617</v>
      </c>
      <c r="E2334" s="256">
        <v>0</v>
      </c>
      <c r="F2334" s="1">
        <v>602708</v>
      </c>
      <c r="G2334" s="256">
        <v>247.654008</v>
      </c>
      <c r="H2334" s="256">
        <v>43.927174999999998</v>
      </c>
      <c r="I2334" s="257">
        <v>1</v>
      </c>
      <c r="J2334" s="258">
        <f t="shared" si="72"/>
        <v>0.24649954202355168</v>
      </c>
      <c r="K2334" s="258">
        <f t="shared" si="73"/>
        <v>0.4209531623723699</v>
      </c>
    </row>
    <row r="2335" spans="1:11">
      <c r="A2335" s="1">
        <v>2334</v>
      </c>
      <c r="B2335">
        <v>53054.622130999996</v>
      </c>
      <c r="C2335" s="255">
        <v>50</v>
      </c>
      <c r="D2335" s="256">
        <v>198.39104399999999</v>
      </c>
      <c r="E2335" s="256">
        <v>0.109454</v>
      </c>
      <c r="F2335" s="1">
        <v>1004923</v>
      </c>
      <c r="G2335" s="256">
        <v>213.46096800000001</v>
      </c>
      <c r="H2335" s="256">
        <v>43.294849999999997</v>
      </c>
      <c r="I2335" s="257">
        <v>1</v>
      </c>
      <c r="J2335" s="258">
        <f t="shared" si="72"/>
        <v>0.22701836648906606</v>
      </c>
      <c r="K2335" s="258">
        <f t="shared" si="73"/>
        <v>0.39491063281215155</v>
      </c>
    </row>
    <row r="2336" spans="1:11">
      <c r="A2336" s="1">
        <v>2335</v>
      </c>
      <c r="B2336">
        <v>53118.051087</v>
      </c>
      <c r="C2336" s="255">
        <v>52</v>
      </c>
      <c r="D2336" s="256">
        <v>238.651026</v>
      </c>
      <c r="E2336" s="256">
        <v>20.84552399999999</v>
      </c>
      <c r="F2336" s="1">
        <v>950592</v>
      </c>
      <c r="G2336" s="256">
        <v>120.29992799999999</v>
      </c>
      <c r="H2336" s="256">
        <v>43.427523000000001</v>
      </c>
      <c r="I2336" s="257">
        <v>1</v>
      </c>
      <c r="J2336" s="258">
        <f t="shared" si="72"/>
        <v>0.27308776137827895</v>
      </c>
      <c r="K2336" s="258">
        <f t="shared" si="73"/>
        <v>0.45499591650499022</v>
      </c>
    </row>
    <row r="2337" spans="1:11">
      <c r="A2337" s="1">
        <v>2336</v>
      </c>
      <c r="B2337">
        <v>53956.749573000001</v>
      </c>
      <c r="C2337" s="255">
        <v>76</v>
      </c>
      <c r="D2337" s="256">
        <v>203.39320799999999</v>
      </c>
      <c r="E2337" s="256">
        <v>172.59094600000029</v>
      </c>
      <c r="F2337" s="1">
        <v>923515</v>
      </c>
      <c r="G2337" s="256">
        <v>21.541968000000001</v>
      </c>
      <c r="H2337" s="256">
        <v>43.379190999999999</v>
      </c>
      <c r="I2337" s="257">
        <v>1</v>
      </c>
      <c r="J2337" s="258">
        <f t="shared" si="72"/>
        <v>0.23274233001733105</v>
      </c>
      <c r="K2337" s="258">
        <f t="shared" si="73"/>
        <v>0.4026626217352785</v>
      </c>
    </row>
    <row r="2338" spans="1:11">
      <c r="A2338" s="1">
        <v>2337</v>
      </c>
      <c r="B2338">
        <v>54368.207854999993</v>
      </c>
      <c r="C2338" s="255">
        <v>81</v>
      </c>
      <c r="D2338" s="256">
        <v>160.62029699999999</v>
      </c>
      <c r="E2338" s="256">
        <v>468.36624499999971</v>
      </c>
      <c r="F2338" s="1">
        <v>909282</v>
      </c>
      <c r="G2338" s="256">
        <v>0</v>
      </c>
      <c r="H2338" s="256">
        <v>165.30418299999999</v>
      </c>
      <c r="I2338" s="257">
        <v>1</v>
      </c>
      <c r="J2338" s="258">
        <f t="shared" si="72"/>
        <v>0.18379739687205154</v>
      </c>
      <c r="K2338" s="258">
        <f t="shared" si="73"/>
        <v>0.33351698338766983</v>
      </c>
    </row>
    <row r="2339" spans="1:11">
      <c r="A2339" s="1">
        <v>2338</v>
      </c>
      <c r="B2339">
        <v>55319.466155000002</v>
      </c>
      <c r="C2339" s="255">
        <v>60</v>
      </c>
      <c r="D2339" s="256">
        <v>172.64759599999999</v>
      </c>
      <c r="E2339" s="256">
        <v>801.56810600000051</v>
      </c>
      <c r="F2339" s="1">
        <v>873740</v>
      </c>
      <c r="G2339" s="256">
        <v>0</v>
      </c>
      <c r="H2339" s="256">
        <v>486.75380000000001</v>
      </c>
      <c r="I2339" s="257">
        <v>1</v>
      </c>
      <c r="J2339" s="258">
        <f t="shared" si="72"/>
        <v>0.19756020449282083</v>
      </c>
      <c r="K2339" s="258">
        <f t="shared" si="73"/>
        <v>0.35363346576849003</v>
      </c>
    </row>
    <row r="2340" spans="1:11">
      <c r="A2340" s="1">
        <v>2339</v>
      </c>
      <c r="B2340">
        <v>55076.373626000001</v>
      </c>
      <c r="C2340" s="255">
        <v>64</v>
      </c>
      <c r="D2340" s="256">
        <v>150.19170199999999</v>
      </c>
      <c r="E2340" s="256">
        <v>1050.715909</v>
      </c>
      <c r="F2340" s="1">
        <v>829083</v>
      </c>
      <c r="G2340" s="256">
        <v>0</v>
      </c>
      <c r="H2340" s="256">
        <v>448.89285899999999</v>
      </c>
      <c r="I2340" s="257">
        <v>1</v>
      </c>
      <c r="J2340" s="258">
        <f t="shared" si="72"/>
        <v>0.17186398216772628</v>
      </c>
      <c r="K2340" s="258">
        <f t="shared" si="73"/>
        <v>0.31562172928500914</v>
      </c>
    </row>
    <row r="2341" spans="1:11">
      <c r="A2341" s="1">
        <v>2340</v>
      </c>
      <c r="B2341">
        <v>54594.733611000003</v>
      </c>
      <c r="C2341" s="255">
        <v>56</v>
      </c>
      <c r="D2341" s="256">
        <v>140.200253</v>
      </c>
      <c r="E2341" s="256">
        <v>1192.329365000001</v>
      </c>
      <c r="F2341" s="1">
        <v>851857</v>
      </c>
      <c r="G2341" s="256">
        <v>0</v>
      </c>
      <c r="H2341" s="256">
        <v>396.797415</v>
      </c>
      <c r="I2341" s="257">
        <v>1</v>
      </c>
      <c r="J2341" s="258">
        <f t="shared" si="72"/>
        <v>0.16043079251810272</v>
      </c>
      <c r="K2341" s="258">
        <f t="shared" si="73"/>
        <v>0.29806722991673956</v>
      </c>
    </row>
    <row r="2342" spans="1:11">
      <c r="A2342" s="1">
        <v>2341</v>
      </c>
      <c r="B2342">
        <v>53410.149842000013</v>
      </c>
      <c r="C2342" s="255">
        <v>49</v>
      </c>
      <c r="D2342" s="256">
        <v>105.086613</v>
      </c>
      <c r="E2342" s="256">
        <v>1253.082689000001</v>
      </c>
      <c r="F2342" s="1">
        <v>862210</v>
      </c>
      <c r="G2342" s="256">
        <v>0</v>
      </c>
      <c r="H2342" s="256">
        <v>45.782271999999999</v>
      </c>
      <c r="I2342" s="257">
        <v>1</v>
      </c>
      <c r="J2342" s="258">
        <f t="shared" si="72"/>
        <v>0.12025034367543655</v>
      </c>
      <c r="K2342" s="258">
        <f t="shared" si="73"/>
        <v>0.23298113319996241</v>
      </c>
    </row>
    <row r="2343" spans="1:11">
      <c r="A2343" s="1">
        <v>2342</v>
      </c>
      <c r="B2343">
        <v>53575.988127999997</v>
      </c>
      <c r="C2343" s="255">
        <v>49</v>
      </c>
      <c r="D2343" s="256">
        <v>107.209946</v>
      </c>
      <c r="E2343" s="256">
        <v>1198.511203999999</v>
      </c>
      <c r="F2343" s="1">
        <v>884420</v>
      </c>
      <c r="G2343" s="256">
        <v>40.576535999999997</v>
      </c>
      <c r="H2343" s="256">
        <v>361.62159800000001</v>
      </c>
      <c r="I2343" s="257">
        <v>1</v>
      </c>
      <c r="J2343" s="258">
        <f t="shared" si="72"/>
        <v>0.12268006822072565</v>
      </c>
      <c r="K2343" s="258">
        <f t="shared" si="73"/>
        <v>0.23707482757654766</v>
      </c>
    </row>
    <row r="2344" spans="1:11">
      <c r="A2344" s="1">
        <v>2343</v>
      </c>
      <c r="B2344">
        <v>53636.641632999999</v>
      </c>
      <c r="C2344" s="255">
        <v>48</v>
      </c>
      <c r="D2344" s="256">
        <v>114.69523100000001</v>
      </c>
      <c r="E2344" s="256">
        <v>1070.0980709999999</v>
      </c>
      <c r="F2344" s="1">
        <v>872272</v>
      </c>
      <c r="G2344" s="256">
        <v>159.83923200000001</v>
      </c>
      <c r="H2344" s="256">
        <v>364.34706499999999</v>
      </c>
      <c r="I2344" s="257">
        <v>1</v>
      </c>
      <c r="J2344" s="258">
        <f t="shared" si="72"/>
        <v>0.13124546078655694</v>
      </c>
      <c r="K2344" s="258">
        <f t="shared" si="73"/>
        <v>0.25133900805999609</v>
      </c>
    </row>
    <row r="2345" spans="1:11">
      <c r="A2345" s="1">
        <v>2344</v>
      </c>
      <c r="B2345">
        <v>54223.130433999999</v>
      </c>
      <c r="C2345" s="255">
        <v>46</v>
      </c>
      <c r="D2345" s="256">
        <v>88.623515999999981</v>
      </c>
      <c r="E2345" s="256">
        <v>872.98997499999803</v>
      </c>
      <c r="F2345" s="1">
        <v>889425</v>
      </c>
      <c r="G2345" s="256">
        <v>231.26577599999999</v>
      </c>
      <c r="H2345" s="256">
        <v>384.20426099999997</v>
      </c>
      <c r="I2345" s="257">
        <v>1</v>
      </c>
      <c r="J2345" s="258">
        <f t="shared" si="72"/>
        <v>0.10141166369807302</v>
      </c>
      <c r="K2345" s="258">
        <f t="shared" si="73"/>
        <v>0.20050690519301456</v>
      </c>
    </row>
    <row r="2346" spans="1:11">
      <c r="A2346" s="1">
        <v>2345</v>
      </c>
      <c r="B2346">
        <v>54306.604646</v>
      </c>
      <c r="C2346" s="255">
        <v>52</v>
      </c>
      <c r="D2346" s="256">
        <v>75.767311000000007</v>
      </c>
      <c r="E2346" s="256">
        <v>574.53820700000028</v>
      </c>
      <c r="F2346" s="1">
        <v>855245</v>
      </c>
      <c r="G2346" s="256">
        <v>248.83840799999999</v>
      </c>
      <c r="H2346" s="256">
        <v>156.72933</v>
      </c>
      <c r="I2346" s="257">
        <v>1</v>
      </c>
      <c r="J2346" s="258">
        <f t="shared" si="72"/>
        <v>8.670034105213463E-2</v>
      </c>
      <c r="K2346" s="258">
        <f t="shared" si="73"/>
        <v>0.17420719606694957</v>
      </c>
    </row>
    <row r="2347" spans="1:11">
      <c r="A2347" s="1">
        <v>2346</v>
      </c>
      <c r="B2347">
        <v>53784.143859000003</v>
      </c>
      <c r="C2347" s="255">
        <v>56</v>
      </c>
      <c r="D2347" s="256">
        <v>84.394262999999995</v>
      </c>
      <c r="E2347" s="256">
        <v>242.31230300000021</v>
      </c>
      <c r="F2347" s="1">
        <v>855373</v>
      </c>
      <c r="G2347" s="256">
        <v>232.36147199999999</v>
      </c>
      <c r="H2347" s="256">
        <v>100.53564900000001</v>
      </c>
      <c r="I2347" s="257">
        <v>1</v>
      </c>
      <c r="J2347" s="258">
        <f t="shared" si="72"/>
        <v>9.6572140259056388E-2</v>
      </c>
      <c r="K2347" s="258">
        <f t="shared" si="73"/>
        <v>0.19194856490284293</v>
      </c>
    </row>
    <row r="2348" spans="1:11">
      <c r="A2348" s="1">
        <v>2347</v>
      </c>
      <c r="B2348">
        <v>53777.834593000007</v>
      </c>
      <c r="C2348" s="255">
        <v>65</v>
      </c>
      <c r="D2348" s="256">
        <v>85.353060999999983</v>
      </c>
      <c r="E2348" s="256">
        <v>39.772468999999987</v>
      </c>
      <c r="F2348" s="1">
        <v>864273</v>
      </c>
      <c r="G2348" s="256">
        <v>152.16532799999999</v>
      </c>
      <c r="H2348" s="256">
        <v>221.40083899999999</v>
      </c>
      <c r="I2348" s="257">
        <v>1</v>
      </c>
      <c r="J2348" s="258">
        <f t="shared" si="72"/>
        <v>9.7669290369083436E-2</v>
      </c>
      <c r="K2348" s="258">
        <f t="shared" si="73"/>
        <v>0.19389672217000806</v>
      </c>
    </row>
    <row r="2349" spans="1:11">
      <c r="A2349" s="1">
        <v>2348</v>
      </c>
      <c r="B2349">
        <v>55057.624327999998</v>
      </c>
      <c r="C2349" s="255">
        <v>68</v>
      </c>
      <c r="D2349" s="256">
        <v>110.808392</v>
      </c>
      <c r="E2349" s="256">
        <v>0.62369799999999986</v>
      </c>
      <c r="F2349" s="1">
        <v>820692</v>
      </c>
      <c r="G2349" s="256">
        <v>50.592024000000002</v>
      </c>
      <c r="H2349" s="256">
        <v>290.85850399999998</v>
      </c>
      <c r="I2349" s="257">
        <v>1</v>
      </c>
      <c r="J2349" s="258">
        <f t="shared" si="72"/>
        <v>0.12679776081585667</v>
      </c>
      <c r="K2349" s="258">
        <f t="shared" si="73"/>
        <v>0.24396440772412167</v>
      </c>
    </row>
    <row r="2350" spans="1:11">
      <c r="A2350" s="1">
        <v>2349</v>
      </c>
      <c r="B2350">
        <v>55706.333984999997</v>
      </c>
      <c r="C2350" s="255">
        <v>77</v>
      </c>
      <c r="D2350" s="256">
        <v>106.175237</v>
      </c>
      <c r="E2350" s="256">
        <v>2.0019200000000001</v>
      </c>
      <c r="F2350" s="1">
        <v>860955</v>
      </c>
      <c r="G2350" s="256">
        <v>0</v>
      </c>
      <c r="H2350" s="256">
        <v>259.60642899999999</v>
      </c>
      <c r="I2350" s="257">
        <v>1</v>
      </c>
      <c r="J2350" s="258">
        <f t="shared" si="72"/>
        <v>0.12149605334668961</v>
      </c>
      <c r="K2350" s="258">
        <f t="shared" si="73"/>
        <v>0.23508259784438021</v>
      </c>
    </row>
    <row r="2351" spans="1:11">
      <c r="A2351" s="1">
        <v>2350</v>
      </c>
      <c r="B2351">
        <v>55422.353088999997</v>
      </c>
      <c r="C2351" s="255">
        <v>80</v>
      </c>
      <c r="D2351" s="256">
        <v>105.97760599999999</v>
      </c>
      <c r="E2351" s="256">
        <v>2.1435200000000001</v>
      </c>
      <c r="F2351" s="1">
        <v>874168</v>
      </c>
      <c r="G2351" s="256">
        <v>0</v>
      </c>
      <c r="H2351" s="256">
        <v>144.43499700000001</v>
      </c>
      <c r="I2351" s="257">
        <v>1</v>
      </c>
      <c r="J2351" s="258">
        <f t="shared" si="72"/>
        <v>0.12126990469661446</v>
      </c>
      <c r="K2351" s="258">
        <f t="shared" si="73"/>
        <v>0.23470150774374418</v>
      </c>
    </row>
    <row r="2352" spans="1:11">
      <c r="A2352" s="1">
        <v>2351</v>
      </c>
      <c r="B2352">
        <v>55483.749907999998</v>
      </c>
      <c r="C2352" s="255">
        <v>79</v>
      </c>
      <c r="D2352" s="256">
        <v>115.113283</v>
      </c>
      <c r="E2352" s="256">
        <v>2.6104799999999999</v>
      </c>
      <c r="F2352" s="1">
        <v>944239</v>
      </c>
      <c r="G2352" s="256">
        <v>0</v>
      </c>
      <c r="H2352" s="256">
        <v>51.169629</v>
      </c>
      <c r="I2352" s="257">
        <v>1</v>
      </c>
      <c r="J2352" s="258">
        <f t="shared" si="72"/>
        <v>0.13172383662567741</v>
      </c>
      <c r="K2352" s="258">
        <f t="shared" si="73"/>
        <v>0.25212807562714712</v>
      </c>
    </row>
    <row r="2353" spans="1:11">
      <c r="A2353" s="1">
        <v>2352</v>
      </c>
      <c r="B2353">
        <v>55290.457335999999</v>
      </c>
      <c r="C2353" s="255">
        <v>76</v>
      </c>
      <c r="D2353" s="256">
        <v>92.850769000000014</v>
      </c>
      <c r="E2353" s="256">
        <v>0.88488000000000011</v>
      </c>
      <c r="F2353" s="1">
        <v>977639</v>
      </c>
      <c r="G2353" s="256">
        <v>0</v>
      </c>
      <c r="H2353" s="256">
        <v>48.415568999999998</v>
      </c>
      <c r="I2353" s="257">
        <v>1</v>
      </c>
      <c r="J2353" s="258">
        <f t="shared" si="72"/>
        <v>0.10624889854218227</v>
      </c>
      <c r="K2353" s="258">
        <f t="shared" si="73"/>
        <v>0.20897165362032918</v>
      </c>
    </row>
    <row r="2354" spans="1:11">
      <c r="A2354" s="1">
        <v>2353</v>
      </c>
      <c r="B2354">
        <v>54158.120543999998</v>
      </c>
      <c r="C2354" s="255">
        <v>64</v>
      </c>
      <c r="D2354" s="256">
        <v>105.45430399999999</v>
      </c>
      <c r="E2354" s="256">
        <v>0</v>
      </c>
      <c r="F2354" s="1">
        <v>929044</v>
      </c>
      <c r="G2354" s="256">
        <v>0</v>
      </c>
      <c r="H2354" s="256">
        <v>44.241292999999999</v>
      </c>
      <c r="I2354" s="257">
        <v>1</v>
      </c>
      <c r="J2354" s="258">
        <f t="shared" si="72"/>
        <v>0.12067109155049048</v>
      </c>
      <c r="K2354" s="258">
        <f t="shared" si="73"/>
        <v>0.23369154248008098</v>
      </c>
    </row>
    <row r="2355" spans="1:11">
      <c r="A2355" s="1">
        <v>2354</v>
      </c>
      <c r="B2355">
        <v>50118.458251999997</v>
      </c>
      <c r="C2355" s="255">
        <v>60</v>
      </c>
      <c r="D2355" s="256">
        <v>125.917113</v>
      </c>
      <c r="E2355" s="256">
        <v>0</v>
      </c>
      <c r="F2355" s="1">
        <v>844346</v>
      </c>
      <c r="G2355" s="256">
        <v>19.754448</v>
      </c>
      <c r="H2355" s="256">
        <v>44.039046999999997</v>
      </c>
      <c r="I2355" s="257">
        <v>1</v>
      </c>
      <c r="J2355" s="258">
        <f t="shared" si="72"/>
        <v>0.14408663178504744</v>
      </c>
      <c r="K2355" s="258">
        <f t="shared" si="73"/>
        <v>0.27224803448939067</v>
      </c>
    </row>
    <row r="2356" spans="1:11">
      <c r="A2356" s="1">
        <v>2355</v>
      </c>
      <c r="B2356">
        <v>48063.047486000003</v>
      </c>
      <c r="C2356" s="255">
        <v>57</v>
      </c>
      <c r="D2356" s="256">
        <v>133.06196199999999</v>
      </c>
      <c r="E2356" s="256">
        <v>0</v>
      </c>
      <c r="F2356" s="1">
        <v>706300</v>
      </c>
      <c r="G2356" s="256">
        <v>142.14984000000001</v>
      </c>
      <c r="H2356" s="256">
        <v>43.867778000000001</v>
      </c>
      <c r="I2356" s="257">
        <v>1</v>
      </c>
      <c r="J2356" s="258">
        <f t="shared" si="72"/>
        <v>0.15226246430292581</v>
      </c>
      <c r="K2356" s="258">
        <f t="shared" si="73"/>
        <v>0.2852722708389907</v>
      </c>
    </row>
    <row r="2357" spans="1:11">
      <c r="A2357" s="1">
        <v>2356</v>
      </c>
      <c r="B2357">
        <v>47648.079253999997</v>
      </c>
      <c r="C2357" s="255">
        <v>50</v>
      </c>
      <c r="D2357" s="256">
        <v>150.27862300000001</v>
      </c>
      <c r="E2357" s="256">
        <v>0</v>
      </c>
      <c r="F2357" s="1">
        <v>562892</v>
      </c>
      <c r="G2357" s="256">
        <v>227.46074400000001</v>
      </c>
      <c r="H2357" s="256">
        <v>44.155334000000003</v>
      </c>
      <c r="I2357" s="257">
        <v>1</v>
      </c>
      <c r="J2357" s="258">
        <f t="shared" si="72"/>
        <v>0.17196344564670066</v>
      </c>
      <c r="K2357" s="258">
        <f t="shared" si="73"/>
        <v>0.31577266658609959</v>
      </c>
    </row>
    <row r="2358" spans="1:11">
      <c r="A2358" s="1">
        <v>2357</v>
      </c>
      <c r="B2358">
        <v>47763.036072000003</v>
      </c>
      <c r="C2358" s="255">
        <v>53</v>
      </c>
      <c r="D2358" s="256">
        <v>164.24490599999999</v>
      </c>
      <c r="E2358" s="256">
        <v>0</v>
      </c>
      <c r="F2358" s="1">
        <v>634315</v>
      </c>
      <c r="G2358" s="256">
        <v>249.879672</v>
      </c>
      <c r="H2358" s="256">
        <v>43.692337999999999</v>
      </c>
      <c r="I2358" s="257">
        <v>1</v>
      </c>
      <c r="J2358" s="258">
        <f t="shared" si="72"/>
        <v>0.1879450277214641</v>
      </c>
      <c r="K2358" s="258">
        <f t="shared" si="73"/>
        <v>0.33963732665741109</v>
      </c>
    </row>
    <row r="2359" spans="1:11">
      <c r="A2359" s="1">
        <v>2358</v>
      </c>
      <c r="B2359">
        <v>48853.872436999998</v>
      </c>
      <c r="C2359" s="255">
        <v>54</v>
      </c>
      <c r="D2359" s="256">
        <v>182.24973499999999</v>
      </c>
      <c r="E2359" s="256">
        <v>9.3989000000000003E-2</v>
      </c>
      <c r="F2359" s="1">
        <v>1015237</v>
      </c>
      <c r="G2359" s="256">
        <v>247.201584</v>
      </c>
      <c r="H2359" s="256">
        <v>43.285010999999997</v>
      </c>
      <c r="I2359" s="257">
        <v>1</v>
      </c>
      <c r="J2359" s="258">
        <f t="shared" si="72"/>
        <v>0.20854790770073858</v>
      </c>
      <c r="K2359" s="258">
        <f t="shared" si="73"/>
        <v>0.36930655112318761</v>
      </c>
    </row>
    <row r="2360" spans="1:11">
      <c r="A2360" s="1">
        <v>2359</v>
      </c>
      <c r="B2360">
        <v>48982.117951</v>
      </c>
      <c r="C2360" s="255">
        <v>60</v>
      </c>
      <c r="D2360" s="256">
        <v>227.31826899999999</v>
      </c>
      <c r="E2360" s="256">
        <v>10.66526099999998</v>
      </c>
      <c r="F2360" s="1">
        <v>1005933</v>
      </c>
      <c r="G2360" s="256">
        <v>216.41860800000001</v>
      </c>
      <c r="H2360" s="256">
        <v>43.132260000000002</v>
      </c>
      <c r="I2360" s="257">
        <v>1</v>
      </c>
      <c r="J2360" s="258">
        <f t="shared" si="72"/>
        <v>0.26011971639960774</v>
      </c>
      <c r="K2360" s="258">
        <f t="shared" si="73"/>
        <v>0.4386017488994533</v>
      </c>
    </row>
    <row r="2361" spans="1:11">
      <c r="A2361" s="1">
        <v>2360</v>
      </c>
      <c r="B2361">
        <v>49949.576354999997</v>
      </c>
      <c r="C2361" s="255">
        <v>62</v>
      </c>
      <c r="D2361" s="256">
        <v>274.59235899999999</v>
      </c>
      <c r="E2361" s="256">
        <v>106.752565</v>
      </c>
      <c r="F2361" s="1">
        <v>963859</v>
      </c>
      <c r="G2361" s="256">
        <v>113.505672</v>
      </c>
      <c r="H2361" s="256">
        <v>43.742400000000004</v>
      </c>
      <c r="I2361" s="257">
        <v>1</v>
      </c>
      <c r="J2361" s="258">
        <f t="shared" si="72"/>
        <v>0.3142153372133028</v>
      </c>
      <c r="K2361" s="258">
        <f t="shared" si="73"/>
        <v>0.50450551769158702</v>
      </c>
    </row>
    <row r="2362" spans="1:11">
      <c r="A2362" s="1">
        <v>2361</v>
      </c>
      <c r="B2362">
        <v>49825.662780999999</v>
      </c>
      <c r="C2362" s="255">
        <v>73</v>
      </c>
      <c r="D2362" s="256">
        <v>309.13105400000001</v>
      </c>
      <c r="E2362" s="256">
        <v>292.03680099999991</v>
      </c>
      <c r="F2362" s="1">
        <v>929951</v>
      </c>
      <c r="G2362" s="256">
        <v>18.635567999999999</v>
      </c>
      <c r="H2362" s="256">
        <v>499.12383299999999</v>
      </c>
      <c r="I2362" s="257">
        <v>1</v>
      </c>
      <c r="J2362" s="258">
        <f t="shared" si="72"/>
        <v>0.35373787795644279</v>
      </c>
      <c r="K2362" s="258">
        <f t="shared" si="73"/>
        <v>0.54880874536197277</v>
      </c>
    </row>
    <row r="2363" spans="1:11">
      <c r="A2363" s="1">
        <v>2362</v>
      </c>
      <c r="B2363">
        <v>50177.685851000002</v>
      </c>
      <c r="C2363" s="255">
        <v>68</v>
      </c>
      <c r="D2363" s="256">
        <v>339.95550900000001</v>
      </c>
      <c r="E2363" s="256">
        <v>529.74934800000017</v>
      </c>
      <c r="F2363" s="1">
        <v>901333</v>
      </c>
      <c r="G2363" s="256">
        <v>0</v>
      </c>
      <c r="H2363" s="256">
        <v>435.24729200000002</v>
      </c>
      <c r="I2363" s="257">
        <v>1</v>
      </c>
      <c r="J2363" s="258">
        <f t="shared" si="72"/>
        <v>0.38901022332509627</v>
      </c>
      <c r="K2363" s="258">
        <f t="shared" si="73"/>
        <v>0.58589792743633451</v>
      </c>
    </row>
    <row r="2364" spans="1:11">
      <c r="A2364" s="1">
        <v>2363</v>
      </c>
      <c r="B2364">
        <v>51077.372679</v>
      </c>
      <c r="C2364" s="255">
        <v>68</v>
      </c>
      <c r="D2364" s="256">
        <v>331.38216699999998</v>
      </c>
      <c r="E2364" s="256">
        <v>735.24066399999879</v>
      </c>
      <c r="F2364" s="1">
        <v>875765</v>
      </c>
      <c r="G2364" s="256">
        <v>0</v>
      </c>
      <c r="H2364" s="256">
        <v>215.73086900000001</v>
      </c>
      <c r="I2364" s="257">
        <v>1</v>
      </c>
      <c r="J2364" s="258">
        <f t="shared" si="72"/>
        <v>0.37919976990466814</v>
      </c>
      <c r="K2364" s="258">
        <f t="shared" si="73"/>
        <v>0.57580151052865336</v>
      </c>
    </row>
    <row r="2365" spans="1:11">
      <c r="A2365" s="1">
        <v>2364</v>
      </c>
      <c r="B2365">
        <v>51029.526550000002</v>
      </c>
      <c r="C2365" s="255">
        <v>64</v>
      </c>
      <c r="D2365" s="256">
        <v>303.035776</v>
      </c>
      <c r="E2365" s="256">
        <v>878.00810999999976</v>
      </c>
      <c r="F2365" s="1">
        <v>881651</v>
      </c>
      <c r="G2365" s="256">
        <v>0</v>
      </c>
      <c r="H2365" s="256">
        <v>167.89877799999999</v>
      </c>
      <c r="I2365" s="257">
        <v>1</v>
      </c>
      <c r="J2365" s="258">
        <f t="shared" si="72"/>
        <v>0.34676306686135761</v>
      </c>
      <c r="K2365" s="258">
        <f t="shared" si="73"/>
        <v>0.54120869706288255</v>
      </c>
    </row>
    <row r="2366" spans="1:11">
      <c r="A2366" s="1">
        <v>2365</v>
      </c>
      <c r="B2366">
        <v>50586.623960999998</v>
      </c>
      <c r="C2366" s="255">
        <v>61</v>
      </c>
      <c r="D2366" s="256">
        <v>268.94868900000012</v>
      </c>
      <c r="E2366" s="256">
        <v>923.23182199999997</v>
      </c>
      <c r="F2366" s="1">
        <v>858637</v>
      </c>
      <c r="G2366" s="256">
        <v>0</v>
      </c>
      <c r="H2366" s="256">
        <v>58.335532999999998</v>
      </c>
      <c r="I2366" s="257">
        <v>1</v>
      </c>
      <c r="J2366" s="258">
        <f t="shared" si="72"/>
        <v>0.30775730000269508</v>
      </c>
      <c r="K2366" s="258">
        <f t="shared" si="73"/>
        <v>0.49697067829020025</v>
      </c>
    </row>
    <row r="2367" spans="1:11">
      <c r="A2367" s="1">
        <v>2366</v>
      </c>
      <c r="B2367">
        <v>51093.901000999998</v>
      </c>
      <c r="C2367" s="255">
        <v>57</v>
      </c>
      <c r="D2367" s="256">
        <v>232.55677800000001</v>
      </c>
      <c r="E2367" s="256">
        <v>887.34044000000097</v>
      </c>
      <c r="F2367" s="1">
        <v>876445</v>
      </c>
      <c r="G2367" s="256">
        <v>0</v>
      </c>
      <c r="H2367" s="256">
        <v>385.93275499999999</v>
      </c>
      <c r="I2367" s="257">
        <v>1</v>
      </c>
      <c r="J2367" s="258">
        <f t="shared" si="72"/>
        <v>0.26611412890957103</v>
      </c>
      <c r="K2367" s="258">
        <f t="shared" si="73"/>
        <v>0.4462286076440477</v>
      </c>
    </row>
    <row r="2368" spans="1:11">
      <c r="A2368" s="1">
        <v>2367</v>
      </c>
      <c r="B2368">
        <v>50654.578706</v>
      </c>
      <c r="C2368" s="255">
        <v>52</v>
      </c>
      <c r="D2368" s="256">
        <v>193.442015</v>
      </c>
      <c r="E2368" s="256">
        <v>801.59373400000004</v>
      </c>
      <c r="F2368" s="1">
        <v>878710</v>
      </c>
      <c r="G2368" s="256">
        <v>96.031152000000006</v>
      </c>
      <c r="H2368" s="256">
        <v>315.27351599999997</v>
      </c>
      <c r="I2368" s="257">
        <v>1</v>
      </c>
      <c r="J2368" s="258">
        <f t="shared" si="72"/>
        <v>0.22135520520600424</v>
      </c>
      <c r="K2368" s="258">
        <f t="shared" si="73"/>
        <v>0.38715697508670083</v>
      </c>
    </row>
    <row r="2369" spans="1:11">
      <c r="A2369" s="1">
        <v>2368</v>
      </c>
      <c r="B2369">
        <v>50148.154146000001</v>
      </c>
      <c r="C2369" s="255">
        <v>54</v>
      </c>
      <c r="D2369" s="256">
        <v>181.221397</v>
      </c>
      <c r="E2369" s="256">
        <v>608.79190200000107</v>
      </c>
      <c r="F2369" s="1">
        <v>853949</v>
      </c>
      <c r="G2369" s="256">
        <v>196.32883200000001</v>
      </c>
      <c r="H2369" s="256">
        <v>238.52703600000001</v>
      </c>
      <c r="I2369" s="257">
        <v>1</v>
      </c>
      <c r="J2369" s="258">
        <f t="shared" si="72"/>
        <v>0.20737118314578021</v>
      </c>
      <c r="K2369" s="258">
        <f t="shared" si="73"/>
        <v>0.36764410451963553</v>
      </c>
    </row>
    <row r="2370" spans="1:11">
      <c r="A2370" s="1">
        <v>2369</v>
      </c>
      <c r="B2370">
        <v>50178.349670000003</v>
      </c>
      <c r="C2370" s="255">
        <v>55</v>
      </c>
      <c r="D2370" s="256">
        <v>188.722894</v>
      </c>
      <c r="E2370" s="256">
        <v>365.09353599999969</v>
      </c>
      <c r="F2370" s="1">
        <v>846328</v>
      </c>
      <c r="G2370" s="256">
        <v>248.64201600000001</v>
      </c>
      <c r="H2370" s="256">
        <v>252.251409</v>
      </c>
      <c r="I2370" s="257">
        <v>1</v>
      </c>
      <c r="J2370" s="258">
        <f t="shared" ref="J2370:J2433" si="74">D2370/$L$1</f>
        <v>0.21595512706193112</v>
      </c>
      <c r="K2370" s="258">
        <f t="shared" ref="K2370:K2433" si="75">J2370/(1-$K$1*(1-J2370))</f>
        <v>0.3796844193344236</v>
      </c>
    </row>
    <row r="2371" spans="1:11">
      <c r="A2371" s="1">
        <v>2370</v>
      </c>
      <c r="B2371">
        <v>50355.891479999998</v>
      </c>
      <c r="C2371" s="255">
        <v>62</v>
      </c>
      <c r="D2371" s="256">
        <v>193.44238899999999</v>
      </c>
      <c r="E2371" s="256">
        <v>167.57927000000009</v>
      </c>
      <c r="F2371" s="1">
        <v>871793</v>
      </c>
      <c r="G2371" s="256">
        <v>248.38715999999999</v>
      </c>
      <c r="H2371" s="256">
        <v>197.28083100000001</v>
      </c>
      <c r="I2371" s="257">
        <v>1</v>
      </c>
      <c r="J2371" s="258">
        <f t="shared" si="74"/>
        <v>0.22135563317325194</v>
      </c>
      <c r="K2371" s="258">
        <f t="shared" si="75"/>
        <v>0.38715756422542075</v>
      </c>
    </row>
    <row r="2372" spans="1:11">
      <c r="A2372" s="1">
        <v>2371</v>
      </c>
      <c r="B2372">
        <v>50864.939299999998</v>
      </c>
      <c r="C2372" s="255">
        <v>75</v>
      </c>
      <c r="D2372" s="256">
        <v>242.94258400000001</v>
      </c>
      <c r="E2372" s="256">
        <v>28.437858999999989</v>
      </c>
      <c r="F2372" s="1">
        <v>852085</v>
      </c>
      <c r="G2372" s="256">
        <v>228.65438399999999</v>
      </c>
      <c r="H2372" s="256">
        <v>183.860376</v>
      </c>
      <c r="I2372" s="257">
        <v>1</v>
      </c>
      <c r="J2372" s="258">
        <f t="shared" si="74"/>
        <v>0.27799858027014929</v>
      </c>
      <c r="K2372" s="258">
        <f t="shared" si="75"/>
        <v>0.46110290317300556</v>
      </c>
    </row>
    <row r="2373" spans="1:11">
      <c r="A2373" s="1">
        <v>2372</v>
      </c>
      <c r="B2373">
        <v>52792.903230000004</v>
      </c>
      <c r="C2373" s="255">
        <v>87</v>
      </c>
      <c r="D2373" s="256">
        <v>269.64939099999998</v>
      </c>
      <c r="E2373" s="256">
        <v>0.61737699999999984</v>
      </c>
      <c r="F2373" s="1">
        <v>833581</v>
      </c>
      <c r="G2373" s="256">
        <v>133.54236</v>
      </c>
      <c r="H2373" s="256">
        <v>185.452068</v>
      </c>
      <c r="I2373" s="257">
        <v>1</v>
      </c>
      <c r="J2373" s="258">
        <f t="shared" si="74"/>
        <v>0.30855911151710796</v>
      </c>
      <c r="K2373" s="258">
        <f t="shared" si="75"/>
        <v>0.49791087871872169</v>
      </c>
    </row>
    <row r="2374" spans="1:11">
      <c r="A2374" s="1">
        <v>2373</v>
      </c>
      <c r="B2374">
        <v>54140.574584999988</v>
      </c>
      <c r="C2374" s="255">
        <v>92</v>
      </c>
      <c r="D2374" s="256">
        <v>300.22253699999987</v>
      </c>
      <c r="E2374" s="256">
        <v>1.50264</v>
      </c>
      <c r="F2374" s="1">
        <v>857923</v>
      </c>
      <c r="G2374" s="256">
        <v>31.710336000000002</v>
      </c>
      <c r="H2374" s="256">
        <v>283.87028800000002</v>
      </c>
      <c r="I2374" s="257">
        <v>1</v>
      </c>
      <c r="J2374" s="258">
        <f t="shared" si="74"/>
        <v>0.34354388463696561</v>
      </c>
      <c r="K2374" s="258">
        <f t="shared" si="75"/>
        <v>0.53767016024428749</v>
      </c>
    </row>
    <row r="2375" spans="1:11">
      <c r="A2375" s="1">
        <v>2374</v>
      </c>
      <c r="B2375">
        <v>53778.899901999997</v>
      </c>
      <c r="C2375" s="255">
        <v>95</v>
      </c>
      <c r="D2375" s="256">
        <v>327.74483099999998</v>
      </c>
      <c r="E2375" s="256">
        <v>0.58248</v>
      </c>
      <c r="F2375" s="1">
        <v>889310</v>
      </c>
      <c r="G2375" s="256">
        <v>0</v>
      </c>
      <c r="H2375" s="256">
        <v>257.41466200000002</v>
      </c>
      <c r="I2375" s="257">
        <v>1</v>
      </c>
      <c r="J2375" s="258">
        <f t="shared" si="74"/>
        <v>0.37503757558156214</v>
      </c>
      <c r="K2375" s="258">
        <f t="shared" si="75"/>
        <v>0.57146783284064373</v>
      </c>
    </row>
    <row r="2376" spans="1:11">
      <c r="A2376" s="1">
        <v>2375</v>
      </c>
      <c r="B2376">
        <v>54097.516875999987</v>
      </c>
      <c r="C2376" s="255">
        <v>81</v>
      </c>
      <c r="D2376" s="256">
        <v>330.36593699999997</v>
      </c>
      <c r="E2376" s="256">
        <v>1.05</v>
      </c>
      <c r="F2376" s="1">
        <v>970688</v>
      </c>
      <c r="G2376" s="256">
        <v>0</v>
      </c>
      <c r="H2376" s="256">
        <v>236.906543</v>
      </c>
      <c r="I2376" s="257">
        <v>1</v>
      </c>
      <c r="J2376" s="258">
        <f t="shared" si="74"/>
        <v>0.37803690050327932</v>
      </c>
      <c r="K2376" s="258">
        <f t="shared" si="75"/>
        <v>0.57459376647475158</v>
      </c>
    </row>
    <row r="2377" spans="1:11">
      <c r="A2377" s="1">
        <v>2376</v>
      </c>
      <c r="B2377">
        <v>53899.031158999998</v>
      </c>
      <c r="C2377" s="255">
        <v>76</v>
      </c>
      <c r="D2377" s="256">
        <v>311.02876300000003</v>
      </c>
      <c r="E2377" s="256">
        <v>0.45168000000000003</v>
      </c>
      <c r="F2377" s="1">
        <v>982303</v>
      </c>
      <c r="G2377" s="256">
        <v>0</v>
      </c>
      <c r="H2377" s="256">
        <v>133.06688199999999</v>
      </c>
      <c r="I2377" s="257">
        <v>1</v>
      </c>
      <c r="J2377" s="258">
        <f t="shared" si="74"/>
        <v>0.35590942153303495</v>
      </c>
      <c r="K2377" s="258">
        <f t="shared" si="75"/>
        <v>0.55115651770652274</v>
      </c>
    </row>
    <row r="2378" spans="1:11">
      <c r="A2378" s="1">
        <v>2377</v>
      </c>
      <c r="B2378">
        <v>51713.391663000002</v>
      </c>
      <c r="C2378" s="255">
        <v>66</v>
      </c>
      <c r="D2378" s="256">
        <v>299.78588200000002</v>
      </c>
      <c r="E2378" s="256">
        <v>0</v>
      </c>
      <c r="F2378" s="1">
        <v>908500</v>
      </c>
      <c r="G2378" s="256">
        <v>0</v>
      </c>
      <c r="H2378" s="256">
        <v>47.769342999999999</v>
      </c>
      <c r="I2378" s="257">
        <v>1</v>
      </c>
      <c r="J2378" s="258">
        <f t="shared" si="74"/>
        <v>0.34304422143231383</v>
      </c>
      <c r="K2378" s="258">
        <f t="shared" si="75"/>
        <v>0.53711916970775797</v>
      </c>
    </row>
    <row r="2379" spans="1:11">
      <c r="A2379" s="1">
        <v>2378</v>
      </c>
      <c r="B2379">
        <v>48680.832031999998</v>
      </c>
      <c r="C2379" s="255">
        <v>59</v>
      </c>
      <c r="D2379" s="256">
        <v>294.16982000000007</v>
      </c>
      <c r="E2379" s="256">
        <v>0</v>
      </c>
      <c r="F2379" s="1">
        <v>809148</v>
      </c>
      <c r="G2379" s="256">
        <v>0</v>
      </c>
      <c r="H2379" s="256">
        <v>47.944963999999999</v>
      </c>
      <c r="I2379" s="257">
        <v>1</v>
      </c>
      <c r="J2379" s="258">
        <f t="shared" si="74"/>
        <v>0.33661777598580817</v>
      </c>
      <c r="K2379" s="258">
        <f t="shared" si="75"/>
        <v>0.52999007192702252</v>
      </c>
    </row>
    <row r="2380" spans="1:11">
      <c r="A2380" s="1">
        <v>2379</v>
      </c>
      <c r="B2380">
        <v>48843.833465000003</v>
      </c>
      <c r="C2380" s="255">
        <v>60</v>
      </c>
      <c r="D2380" s="256">
        <v>346.56544700000012</v>
      </c>
      <c r="E2380" s="256">
        <v>0</v>
      </c>
      <c r="F2380" s="1">
        <v>690688</v>
      </c>
      <c r="G2380" s="256">
        <v>60.052943999999997</v>
      </c>
      <c r="H2380" s="256">
        <v>48.246105999999997</v>
      </c>
      <c r="I2380" s="257">
        <v>1</v>
      </c>
      <c r="J2380" s="258">
        <f t="shared" si="74"/>
        <v>0.3965739585477106</v>
      </c>
      <c r="K2380" s="258">
        <f t="shared" si="75"/>
        <v>0.59357080230323633</v>
      </c>
    </row>
    <row r="2381" spans="1:11">
      <c r="A2381" s="1">
        <v>2380</v>
      </c>
      <c r="B2381">
        <v>48688.079193000012</v>
      </c>
      <c r="C2381" s="255">
        <v>55</v>
      </c>
      <c r="D2381" s="256">
        <v>381.10590999999988</v>
      </c>
      <c r="E2381" s="256">
        <v>0</v>
      </c>
      <c r="F2381" s="1">
        <v>594744</v>
      </c>
      <c r="G2381" s="256">
        <v>181.91123999999999</v>
      </c>
      <c r="H2381" s="256">
        <v>47.964773000000001</v>
      </c>
      <c r="I2381" s="257">
        <v>1</v>
      </c>
      <c r="J2381" s="258">
        <f t="shared" si="74"/>
        <v>0.43609852240874847</v>
      </c>
      <c r="K2381" s="258">
        <f t="shared" si="75"/>
        <v>0.63216043393154819</v>
      </c>
    </row>
    <row r="2382" spans="1:11">
      <c r="A2382" s="1">
        <v>2381</v>
      </c>
      <c r="B2382">
        <v>49665.720215000001</v>
      </c>
      <c r="C2382" s="255">
        <v>58</v>
      </c>
      <c r="D2382" s="256">
        <v>388.66175500000003</v>
      </c>
      <c r="E2382" s="256">
        <v>0</v>
      </c>
      <c r="F2382" s="1">
        <v>637311</v>
      </c>
      <c r="G2382" s="256">
        <v>247.82402400000001</v>
      </c>
      <c r="H2382" s="256">
        <v>48.110300000000002</v>
      </c>
      <c r="I2382" s="257">
        <v>1</v>
      </c>
      <c r="J2382" s="258">
        <f t="shared" si="74"/>
        <v>0.44474465660291407</v>
      </c>
      <c r="K2382" s="258">
        <f t="shared" si="75"/>
        <v>0.6402800673782425</v>
      </c>
    </row>
    <row r="2383" spans="1:11">
      <c r="A2383" s="1">
        <v>2382</v>
      </c>
      <c r="B2383">
        <v>51261.479370000001</v>
      </c>
      <c r="C2383" s="255">
        <v>62</v>
      </c>
      <c r="D2383" s="256">
        <v>406.53593100000001</v>
      </c>
      <c r="E2383" s="256">
        <v>8.3880999999999997E-2</v>
      </c>
      <c r="F2383" s="1">
        <v>1027193</v>
      </c>
      <c r="G2383" s="256">
        <v>248.75961599999999</v>
      </c>
      <c r="H2383" s="256">
        <v>48.305708000000003</v>
      </c>
      <c r="I2383" s="257">
        <v>1</v>
      </c>
      <c r="J2383" s="258">
        <f t="shared" si="74"/>
        <v>0.4651980306869683</v>
      </c>
      <c r="K2383" s="258">
        <f t="shared" si="75"/>
        <v>0.65905242473190018</v>
      </c>
    </row>
    <row r="2384" spans="1:11">
      <c r="A2384" s="1">
        <v>2383</v>
      </c>
      <c r="B2384">
        <v>53619.001404000002</v>
      </c>
      <c r="C2384" s="255">
        <v>81</v>
      </c>
      <c r="D2384" s="256">
        <v>412.30476299999998</v>
      </c>
      <c r="E2384" s="256">
        <v>20.312742999999969</v>
      </c>
      <c r="F2384" s="1">
        <v>1064625</v>
      </c>
      <c r="G2384" s="256">
        <v>246.91144800000001</v>
      </c>
      <c r="H2384" s="256">
        <v>48.670202000000003</v>
      </c>
      <c r="I2384" s="257">
        <v>1</v>
      </c>
      <c r="J2384" s="258">
        <f t="shared" si="74"/>
        <v>0.47179929045547803</v>
      </c>
      <c r="K2384" s="258">
        <f t="shared" si="75"/>
        <v>0.66498407301747953</v>
      </c>
    </row>
    <row r="2385" spans="1:11">
      <c r="A2385" s="1">
        <v>2384</v>
      </c>
      <c r="B2385">
        <v>56118.192504999999</v>
      </c>
      <c r="C2385" s="255">
        <v>106</v>
      </c>
      <c r="D2385" s="256">
        <v>385.28877599999998</v>
      </c>
      <c r="E2385" s="256">
        <v>166.31683299999989</v>
      </c>
      <c r="F2385" s="1">
        <v>1017990</v>
      </c>
      <c r="G2385" s="256">
        <v>206.25393600000001</v>
      </c>
      <c r="H2385" s="256">
        <v>95.825232999999997</v>
      </c>
      <c r="I2385" s="257">
        <v>1</v>
      </c>
      <c r="J2385" s="258">
        <f t="shared" si="74"/>
        <v>0.44088496532177973</v>
      </c>
      <c r="K2385" s="258">
        <f t="shared" si="75"/>
        <v>0.63666918892669733</v>
      </c>
    </row>
    <row r="2386" spans="1:11">
      <c r="A2386" s="1">
        <v>2385</v>
      </c>
      <c r="B2386">
        <v>58033.53009</v>
      </c>
      <c r="C2386" s="255">
        <v>78</v>
      </c>
      <c r="D2386" s="256">
        <v>365.16237200000012</v>
      </c>
      <c r="E2386" s="256">
        <v>467.58845000000031</v>
      </c>
      <c r="F2386" s="1">
        <v>963572</v>
      </c>
      <c r="G2386" s="256">
        <v>95.908848000000006</v>
      </c>
      <c r="H2386" s="256">
        <v>339.24633499999999</v>
      </c>
      <c r="I2386" s="257">
        <v>1</v>
      </c>
      <c r="J2386" s="258">
        <f t="shared" si="74"/>
        <v>0.41785437247213997</v>
      </c>
      <c r="K2386" s="258">
        <f t="shared" si="75"/>
        <v>0.61465451288660078</v>
      </c>
    </row>
    <row r="2387" spans="1:11">
      <c r="A2387" s="1">
        <v>2386</v>
      </c>
      <c r="B2387">
        <v>59527.227569000002</v>
      </c>
      <c r="C2387" s="255">
        <v>61</v>
      </c>
      <c r="D2387" s="256">
        <v>371.29760700000003</v>
      </c>
      <c r="E2387" s="256">
        <v>798.20197299999791</v>
      </c>
      <c r="F2387" s="1">
        <v>907167</v>
      </c>
      <c r="G2387" s="256">
        <v>9.6719279999999994</v>
      </c>
      <c r="H2387" s="256">
        <v>411.72820999999999</v>
      </c>
      <c r="I2387" s="257">
        <v>1</v>
      </c>
      <c r="J2387" s="258">
        <f t="shared" si="74"/>
        <v>0.42487490626058316</v>
      </c>
      <c r="K2387" s="258">
        <f t="shared" si="75"/>
        <v>0.62145179248454441</v>
      </c>
    </row>
    <row r="2388" spans="1:11">
      <c r="A2388" s="1">
        <v>2387</v>
      </c>
      <c r="B2388">
        <v>58717.951019</v>
      </c>
      <c r="C2388" s="255">
        <v>54</v>
      </c>
      <c r="D2388" s="256">
        <v>374.70153199999999</v>
      </c>
      <c r="E2388" s="256">
        <v>1048.1148969999999</v>
      </c>
      <c r="F2388" s="1">
        <v>898614</v>
      </c>
      <c r="G2388" s="256">
        <v>0</v>
      </c>
      <c r="H2388" s="256">
        <v>373.91395999999997</v>
      </c>
      <c r="I2388" s="257">
        <v>1</v>
      </c>
      <c r="J2388" s="258">
        <f t="shared" si="74"/>
        <v>0.42877000897072004</v>
      </c>
      <c r="K2388" s="258">
        <f t="shared" si="75"/>
        <v>0.6251900173821654</v>
      </c>
    </row>
    <row r="2389" spans="1:11">
      <c r="A2389" s="1">
        <v>2388</v>
      </c>
      <c r="B2389">
        <v>58349.339387</v>
      </c>
      <c r="C2389" s="255">
        <v>53</v>
      </c>
      <c r="D2389" s="256">
        <v>360.61619100000007</v>
      </c>
      <c r="E2389" s="256">
        <v>1221.397441999999</v>
      </c>
      <c r="F2389" s="1">
        <v>910872</v>
      </c>
      <c r="G2389" s="256">
        <v>0</v>
      </c>
      <c r="H2389" s="256">
        <v>293.06569300000001</v>
      </c>
      <c r="I2389" s="257">
        <v>1</v>
      </c>
      <c r="J2389" s="258">
        <f t="shared" si="74"/>
        <v>0.41265218912971224</v>
      </c>
      <c r="K2389" s="258">
        <f t="shared" si="75"/>
        <v>0.60956774272704084</v>
      </c>
    </row>
    <row r="2390" spans="1:11">
      <c r="A2390" s="1">
        <v>2389</v>
      </c>
      <c r="B2390">
        <v>55873.820678999997</v>
      </c>
      <c r="C2390" s="255">
        <v>51</v>
      </c>
      <c r="D2390" s="256">
        <v>334.14822900000001</v>
      </c>
      <c r="E2390" s="256">
        <v>1231.718762000002</v>
      </c>
      <c r="F2390" s="1">
        <v>881269</v>
      </c>
      <c r="G2390" s="256">
        <v>0</v>
      </c>
      <c r="H2390" s="256">
        <v>64.885171999999997</v>
      </c>
      <c r="I2390" s="257">
        <v>1</v>
      </c>
      <c r="J2390" s="258">
        <f t="shared" si="74"/>
        <v>0.38236496760808608</v>
      </c>
      <c r="K2390" s="258">
        <f t="shared" si="75"/>
        <v>0.57907700078284463</v>
      </c>
    </row>
    <row r="2391" spans="1:11">
      <c r="A2391" s="1">
        <v>2390</v>
      </c>
      <c r="B2391">
        <v>54943.982421999986</v>
      </c>
      <c r="C2391" s="255">
        <v>49</v>
      </c>
      <c r="D2391" s="256">
        <v>326.20152999999999</v>
      </c>
      <c r="E2391" s="256">
        <v>1145.859656000001</v>
      </c>
      <c r="F2391" s="1">
        <v>868671</v>
      </c>
      <c r="G2391" s="256">
        <v>0</v>
      </c>
      <c r="H2391" s="256">
        <v>238.581086</v>
      </c>
      <c r="I2391" s="257">
        <v>1</v>
      </c>
      <c r="J2391" s="258">
        <f t="shared" si="74"/>
        <v>0.37327158017694628</v>
      </c>
      <c r="K2391" s="258">
        <f t="shared" si="75"/>
        <v>0.56961992911900794</v>
      </c>
    </row>
    <row r="2392" spans="1:11">
      <c r="A2392" s="1">
        <v>2391</v>
      </c>
      <c r="B2392">
        <v>58445.981689</v>
      </c>
      <c r="C2392" s="255">
        <v>44</v>
      </c>
      <c r="D2392" s="256">
        <v>319.1796139999999</v>
      </c>
      <c r="E2392" s="256">
        <v>951.92985199999976</v>
      </c>
      <c r="F2392" s="1">
        <v>869904</v>
      </c>
      <c r="G2392" s="256">
        <v>12.803112</v>
      </c>
      <c r="H2392" s="256">
        <v>242.04613900000001</v>
      </c>
      <c r="I2392" s="257">
        <v>1</v>
      </c>
      <c r="J2392" s="258">
        <f t="shared" si="74"/>
        <v>0.36523641957794539</v>
      </c>
      <c r="K2392" s="258">
        <f t="shared" si="75"/>
        <v>0.56114245684732555</v>
      </c>
    </row>
    <row r="2393" spans="1:11">
      <c r="A2393" s="1">
        <v>2392</v>
      </c>
      <c r="B2393">
        <v>58153.711425000001</v>
      </c>
      <c r="C2393" s="255">
        <v>47</v>
      </c>
      <c r="D2393" s="256">
        <v>298.80151999999998</v>
      </c>
      <c r="E2393" s="256">
        <v>741.06071199999951</v>
      </c>
      <c r="F2393" s="1">
        <v>856257</v>
      </c>
      <c r="G2393" s="256">
        <v>135.23496</v>
      </c>
      <c r="H2393" s="256">
        <v>236.55552900000001</v>
      </c>
      <c r="I2393" s="257">
        <v>1</v>
      </c>
      <c r="J2393" s="258">
        <f t="shared" si="74"/>
        <v>0.34191781850218</v>
      </c>
      <c r="K2393" s="258">
        <f t="shared" si="75"/>
        <v>0.53587531730465676</v>
      </c>
    </row>
    <row r="2394" spans="1:11">
      <c r="A2394" s="1">
        <v>2393</v>
      </c>
      <c r="B2394">
        <v>58767.267548000003</v>
      </c>
      <c r="C2394" s="255">
        <v>51</v>
      </c>
      <c r="D2394" s="256">
        <v>298.65754700000002</v>
      </c>
      <c r="E2394" s="256">
        <v>490.61928800000049</v>
      </c>
      <c r="F2394" s="1">
        <v>849108</v>
      </c>
      <c r="G2394" s="256">
        <v>221.385864</v>
      </c>
      <c r="H2394" s="256">
        <v>80.773858000000004</v>
      </c>
      <c r="I2394" s="257">
        <v>1</v>
      </c>
      <c r="J2394" s="258">
        <f t="shared" si="74"/>
        <v>0.3417530705648763</v>
      </c>
      <c r="K2394" s="258">
        <f t="shared" si="75"/>
        <v>0.53569318867566196</v>
      </c>
    </row>
    <row r="2395" spans="1:11">
      <c r="A2395" s="1">
        <v>2394</v>
      </c>
      <c r="B2395">
        <v>59598.069183</v>
      </c>
      <c r="C2395" s="255">
        <v>55</v>
      </c>
      <c r="D2395" s="256">
        <v>301.42396000000002</v>
      </c>
      <c r="E2395" s="256">
        <v>193.96937800000029</v>
      </c>
      <c r="F2395" s="1">
        <v>858720</v>
      </c>
      <c r="G2395" s="256">
        <v>250.124448</v>
      </c>
      <c r="H2395" s="256">
        <v>288.158477</v>
      </c>
      <c r="I2395" s="257">
        <v>1</v>
      </c>
      <c r="J2395" s="258">
        <f t="shared" si="74"/>
        <v>0.34491866991670045</v>
      </c>
      <c r="K2395" s="258">
        <f t="shared" si="75"/>
        <v>0.53918372557752825</v>
      </c>
    </row>
    <row r="2396" spans="1:11">
      <c r="A2396" s="1">
        <v>2395</v>
      </c>
      <c r="B2396">
        <v>59794.628906999998</v>
      </c>
      <c r="C2396" s="255">
        <v>67</v>
      </c>
      <c r="D2396" s="256">
        <v>317.41561300000001</v>
      </c>
      <c r="E2396" s="256">
        <v>22.305964000000021</v>
      </c>
      <c r="F2396" s="1">
        <v>866548</v>
      </c>
      <c r="G2396" s="256">
        <v>247.27399199999999</v>
      </c>
      <c r="H2396" s="256">
        <v>290.670075</v>
      </c>
      <c r="I2396" s="257">
        <v>1</v>
      </c>
      <c r="J2396" s="258">
        <f t="shared" si="74"/>
        <v>0.36321787772529474</v>
      </c>
      <c r="K2396" s="258">
        <f t="shared" si="75"/>
        <v>0.55899467691300397</v>
      </c>
    </row>
    <row r="2397" spans="1:11">
      <c r="A2397" s="1">
        <v>2396</v>
      </c>
      <c r="B2397">
        <v>60383.584501999998</v>
      </c>
      <c r="C2397" s="255">
        <v>79</v>
      </c>
      <c r="D2397" s="256">
        <v>347.65648499999998</v>
      </c>
      <c r="E2397" s="256">
        <v>0.61945900000000009</v>
      </c>
      <c r="F2397" s="1">
        <v>834333</v>
      </c>
      <c r="G2397" s="256">
        <v>205.95422400000001</v>
      </c>
      <c r="H2397" s="256">
        <v>464.07045699999998</v>
      </c>
      <c r="I2397" s="257">
        <v>1</v>
      </c>
      <c r="J2397" s="258">
        <f t="shared" si="74"/>
        <v>0.3978224305530168</v>
      </c>
      <c r="K2397" s="258">
        <f t="shared" si="75"/>
        <v>0.59482811087950549</v>
      </c>
    </row>
    <row r="2398" spans="1:11">
      <c r="A2398" s="1">
        <v>2397</v>
      </c>
      <c r="B2398">
        <v>60033.286650000002</v>
      </c>
      <c r="C2398" s="255">
        <v>83</v>
      </c>
      <c r="D2398" s="256">
        <v>329.15926200000001</v>
      </c>
      <c r="E2398" s="256">
        <v>2.1426400000000001</v>
      </c>
      <c r="F2398" s="1">
        <v>896195</v>
      </c>
      <c r="G2398" s="256">
        <v>99.709175999999999</v>
      </c>
      <c r="H2398" s="256">
        <v>352.060069</v>
      </c>
      <c r="I2398" s="257">
        <v>1</v>
      </c>
      <c r="J2398" s="258">
        <f t="shared" si="74"/>
        <v>0.37665610537331778</v>
      </c>
      <c r="K2398" s="258">
        <f t="shared" si="75"/>
        <v>0.57315663404731221</v>
      </c>
    </row>
    <row r="2399" spans="1:11">
      <c r="A2399" s="1">
        <v>2398</v>
      </c>
      <c r="B2399">
        <v>58891.087706999999</v>
      </c>
      <c r="C2399" s="255">
        <v>83</v>
      </c>
      <c r="D2399" s="256">
        <v>329.37108999999998</v>
      </c>
      <c r="E2399" s="256">
        <v>2.14472</v>
      </c>
      <c r="F2399" s="1">
        <v>940230</v>
      </c>
      <c r="G2399" s="256">
        <v>11.548152</v>
      </c>
      <c r="H2399" s="256">
        <v>288.934888</v>
      </c>
      <c r="I2399" s="257">
        <v>1</v>
      </c>
      <c r="J2399" s="258">
        <f t="shared" si="74"/>
        <v>0.3768984996143433</v>
      </c>
      <c r="K2399" s="258">
        <f t="shared" si="75"/>
        <v>0.5734091584425951</v>
      </c>
    </row>
    <row r="2400" spans="1:11">
      <c r="A2400" s="1">
        <v>2399</v>
      </c>
      <c r="B2400">
        <v>57694.428039999999</v>
      </c>
      <c r="C2400" s="255">
        <v>84</v>
      </c>
      <c r="D2400" s="256">
        <v>255.429069</v>
      </c>
      <c r="E2400" s="256">
        <v>2.4074399999999998</v>
      </c>
      <c r="F2400" s="1">
        <v>1016315</v>
      </c>
      <c r="G2400" s="256">
        <v>0</v>
      </c>
      <c r="H2400" s="256">
        <v>99.217201000000003</v>
      </c>
      <c r="I2400" s="257">
        <v>1</v>
      </c>
      <c r="J2400" s="258">
        <f t="shared" si="74"/>
        <v>0.29228683326150018</v>
      </c>
      <c r="K2400" s="258">
        <f t="shared" si="75"/>
        <v>0.47856425774764538</v>
      </c>
    </row>
    <row r="2401" spans="1:11">
      <c r="A2401" s="1">
        <v>2400</v>
      </c>
      <c r="B2401">
        <v>57026.911254999999</v>
      </c>
      <c r="C2401" s="255">
        <v>76</v>
      </c>
      <c r="D2401" s="256">
        <v>185.48469900000001</v>
      </c>
      <c r="E2401" s="256">
        <v>0.99743999999999988</v>
      </c>
      <c r="F2401" s="1">
        <v>1038697</v>
      </c>
      <c r="G2401" s="256">
        <v>0</v>
      </c>
      <c r="H2401" s="256">
        <v>53.359659999999998</v>
      </c>
      <c r="I2401" s="257">
        <v>1</v>
      </c>
      <c r="J2401" s="258">
        <f t="shared" si="74"/>
        <v>0.21224966876879839</v>
      </c>
      <c r="K2401" s="258">
        <f t="shared" si="75"/>
        <v>0.37451154546196169</v>
      </c>
    </row>
    <row r="2402" spans="1:11">
      <c r="A2402" s="1">
        <v>2401</v>
      </c>
      <c r="B2402">
        <v>56511.890291000003</v>
      </c>
      <c r="C2402" s="255">
        <v>65</v>
      </c>
      <c r="D2402" s="256">
        <v>194.331761</v>
      </c>
      <c r="E2402" s="256">
        <v>0.11632000000000001</v>
      </c>
      <c r="F2402" s="1">
        <v>950609</v>
      </c>
      <c r="G2402" s="256">
        <v>0</v>
      </c>
      <c r="H2402" s="256">
        <v>43.427072000000003</v>
      </c>
      <c r="I2402" s="257">
        <v>1</v>
      </c>
      <c r="J2402" s="258">
        <f t="shared" si="74"/>
        <v>0.22237333928825737</v>
      </c>
      <c r="K2402" s="258">
        <f t="shared" si="75"/>
        <v>0.38855716531673956</v>
      </c>
    </row>
    <row r="2403" spans="1:11">
      <c r="A2403" s="1">
        <v>2402</v>
      </c>
      <c r="B2403">
        <v>53059.344452999998</v>
      </c>
      <c r="C2403" s="255">
        <v>59</v>
      </c>
      <c r="D2403" s="256">
        <v>213.77773999999999</v>
      </c>
      <c r="E2403" s="256">
        <v>0</v>
      </c>
      <c r="F2403" s="1">
        <v>855769</v>
      </c>
      <c r="G2403" s="256">
        <v>0</v>
      </c>
      <c r="H2403" s="256">
        <v>43.540680999999999</v>
      </c>
      <c r="I2403" s="257">
        <v>1</v>
      </c>
      <c r="J2403" s="258">
        <f t="shared" si="74"/>
        <v>0.24462532354295327</v>
      </c>
      <c r="K2403" s="258">
        <f t="shared" si="75"/>
        <v>0.41848920474023554</v>
      </c>
    </row>
    <row r="2404" spans="1:11">
      <c r="A2404" s="1">
        <v>2403</v>
      </c>
      <c r="B2404">
        <v>52737.825774999998</v>
      </c>
      <c r="C2404" s="255">
        <v>54</v>
      </c>
      <c r="D2404" s="256">
        <v>285.85788200000002</v>
      </c>
      <c r="E2404" s="256">
        <v>0</v>
      </c>
      <c r="F2404" s="1">
        <v>704257</v>
      </c>
      <c r="G2404" s="256">
        <v>1.823472</v>
      </c>
      <c r="H2404" s="256">
        <v>44.084144000000002</v>
      </c>
      <c r="I2404" s="257">
        <v>1</v>
      </c>
      <c r="J2404" s="258">
        <f t="shared" si="74"/>
        <v>0.32710644649697096</v>
      </c>
      <c r="K2404" s="258">
        <f t="shared" si="75"/>
        <v>0.51929196515224796</v>
      </c>
    </row>
    <row r="2405" spans="1:11">
      <c r="A2405" s="1">
        <v>2404</v>
      </c>
      <c r="B2405">
        <v>52710.668700000002</v>
      </c>
      <c r="C2405" s="255">
        <v>57</v>
      </c>
      <c r="D2405" s="256">
        <v>349.13138300000003</v>
      </c>
      <c r="E2405" s="256">
        <v>0</v>
      </c>
      <c r="F2405" s="1">
        <v>552398</v>
      </c>
      <c r="G2405" s="256">
        <v>109.6872</v>
      </c>
      <c r="H2405" s="256">
        <v>44.020093000000003</v>
      </c>
      <c r="I2405" s="257">
        <v>1</v>
      </c>
      <c r="J2405" s="258">
        <f t="shared" si="74"/>
        <v>0.39951015257890621</v>
      </c>
      <c r="K2405" s="258">
        <f t="shared" si="75"/>
        <v>0.59652368007667911</v>
      </c>
    </row>
    <row r="2406" spans="1:11">
      <c r="A2406" s="1">
        <v>2405</v>
      </c>
      <c r="B2406">
        <v>52996.938781999997</v>
      </c>
      <c r="C2406" s="255">
        <v>56</v>
      </c>
      <c r="D2406" s="256">
        <v>380.822945</v>
      </c>
      <c r="E2406" s="256">
        <v>0</v>
      </c>
      <c r="F2406" s="1">
        <v>613954</v>
      </c>
      <c r="G2406" s="256">
        <v>211.285032</v>
      </c>
      <c r="H2406" s="256">
        <v>44.303418000000001</v>
      </c>
      <c r="I2406" s="257">
        <v>1</v>
      </c>
      <c r="J2406" s="258">
        <f t="shared" si="74"/>
        <v>0.43577472627975816</v>
      </c>
      <c r="K2406" s="258">
        <f t="shared" si="75"/>
        <v>0.63185417999091831</v>
      </c>
    </row>
    <row r="2407" spans="1:11">
      <c r="A2407" s="1">
        <v>2406</v>
      </c>
      <c r="B2407">
        <v>53509.929260999997</v>
      </c>
      <c r="C2407" s="255">
        <v>60</v>
      </c>
      <c r="D2407" s="256">
        <v>409.69788599999993</v>
      </c>
      <c r="E2407" s="256">
        <v>4.8635999999999992E-2</v>
      </c>
      <c r="F2407" s="1">
        <v>1035420</v>
      </c>
      <c r="G2407" s="256">
        <v>250.61937599999999</v>
      </c>
      <c r="H2407" s="256">
        <v>148.75778199999999</v>
      </c>
      <c r="I2407" s="257">
        <v>1</v>
      </c>
      <c r="J2407" s="258">
        <f t="shared" si="74"/>
        <v>0.46881624774222974</v>
      </c>
      <c r="K2407" s="258">
        <f t="shared" si="75"/>
        <v>0.66231115670025331</v>
      </c>
    </row>
    <row r="2408" spans="1:11">
      <c r="A2408" s="1">
        <v>2407</v>
      </c>
      <c r="B2408">
        <v>54566.026060999997</v>
      </c>
      <c r="C2408" s="255">
        <v>78</v>
      </c>
      <c r="D2408" s="256">
        <v>439.8746000000001</v>
      </c>
      <c r="E2408" s="256">
        <v>1.6715360000000039</v>
      </c>
      <c r="F2408" s="1">
        <v>1195219</v>
      </c>
      <c r="G2408" s="256">
        <v>249.24816000000001</v>
      </c>
      <c r="H2408" s="256">
        <v>204.40547799999999</v>
      </c>
      <c r="I2408" s="257">
        <v>1</v>
      </c>
      <c r="J2408" s="258">
        <f t="shared" si="74"/>
        <v>0.5033473847339166</v>
      </c>
      <c r="K2408" s="258">
        <f t="shared" si="75"/>
        <v>0.69251368878825337</v>
      </c>
    </row>
    <row r="2409" spans="1:11">
      <c r="A2409" s="1">
        <v>2408</v>
      </c>
      <c r="B2409">
        <v>57395.492278999998</v>
      </c>
      <c r="C2409" s="255">
        <v>103</v>
      </c>
      <c r="D2409" s="256">
        <v>420.63367299999999</v>
      </c>
      <c r="E2409" s="256">
        <v>37.195240999999989</v>
      </c>
      <c r="F2409" s="1">
        <v>1186961</v>
      </c>
      <c r="G2409" s="256">
        <v>245.68857600000001</v>
      </c>
      <c r="H2409" s="256">
        <v>157.06004899999999</v>
      </c>
      <c r="I2409" s="257">
        <v>1</v>
      </c>
      <c r="J2409" s="258">
        <f t="shared" si="74"/>
        <v>0.4813300409606997</v>
      </c>
      <c r="K2409" s="258">
        <f t="shared" si="75"/>
        <v>0.67344174111417365</v>
      </c>
    </row>
    <row r="2410" spans="1:11">
      <c r="A2410" s="1">
        <v>2409</v>
      </c>
      <c r="B2410">
        <v>58999.511381999997</v>
      </c>
      <c r="C2410" s="255">
        <v>79</v>
      </c>
      <c r="D2410" s="256">
        <v>369.06570799999992</v>
      </c>
      <c r="E2410" s="256">
        <v>189.52110300000041</v>
      </c>
      <c r="F2410" s="1">
        <v>1084077</v>
      </c>
      <c r="G2410" s="256">
        <v>177.541224</v>
      </c>
      <c r="H2410" s="256">
        <v>226.374987</v>
      </c>
      <c r="I2410" s="257">
        <v>1</v>
      </c>
      <c r="J2410" s="258">
        <f t="shared" si="74"/>
        <v>0.42232094991793395</v>
      </c>
      <c r="K2410" s="258">
        <f t="shared" si="75"/>
        <v>0.61898795579012877</v>
      </c>
    </row>
    <row r="2411" spans="1:11">
      <c r="A2411" s="1">
        <v>2410</v>
      </c>
      <c r="B2411">
        <v>62127.794830999999</v>
      </c>
      <c r="C2411" s="255">
        <v>64</v>
      </c>
      <c r="D2411" s="256">
        <v>369.14352699999989</v>
      </c>
      <c r="E2411" s="256">
        <v>501.06664699999988</v>
      </c>
      <c r="F2411" s="1">
        <v>996062</v>
      </c>
      <c r="G2411" s="256">
        <v>69.354600000000005</v>
      </c>
      <c r="H2411" s="256">
        <v>252.02712700000001</v>
      </c>
      <c r="I2411" s="257">
        <v>1</v>
      </c>
      <c r="J2411" s="258">
        <f t="shared" si="74"/>
        <v>0.42240999800148454</v>
      </c>
      <c r="K2411" s="258">
        <f t="shared" si="75"/>
        <v>0.61907403238184777</v>
      </c>
    </row>
    <row r="2412" spans="1:11">
      <c r="A2412" s="1">
        <v>2411</v>
      </c>
      <c r="B2412">
        <v>61846.181731999997</v>
      </c>
      <c r="C2412" s="255">
        <v>57</v>
      </c>
      <c r="D2412" s="256">
        <v>376.79451999999998</v>
      </c>
      <c r="E2412" s="256">
        <v>832.89819199999943</v>
      </c>
      <c r="F2412" s="1">
        <v>955290</v>
      </c>
      <c r="G2412" s="256">
        <v>2.2407840000000001</v>
      </c>
      <c r="H2412" s="256">
        <v>253.260074</v>
      </c>
      <c r="I2412" s="257">
        <v>1</v>
      </c>
      <c r="J2412" s="258">
        <f t="shared" si="74"/>
        <v>0.43116500980977618</v>
      </c>
      <c r="K2412" s="258">
        <f t="shared" si="75"/>
        <v>0.62747698550013431</v>
      </c>
    </row>
    <row r="2413" spans="1:11">
      <c r="A2413" s="1">
        <v>2412</v>
      </c>
      <c r="B2413">
        <v>61134.141845999999</v>
      </c>
      <c r="C2413" s="255">
        <v>54</v>
      </c>
      <c r="D2413" s="256">
        <v>343.42477200000008</v>
      </c>
      <c r="E2413" s="256">
        <v>1092.804926999999</v>
      </c>
      <c r="F2413" s="1">
        <v>920662</v>
      </c>
      <c r="G2413" s="256">
        <v>0</v>
      </c>
      <c r="H2413" s="256">
        <v>216.13080199999999</v>
      </c>
      <c r="I2413" s="257">
        <v>1</v>
      </c>
      <c r="J2413" s="258">
        <f t="shared" si="74"/>
        <v>0.39298009214226409</v>
      </c>
      <c r="K2413" s="258">
        <f t="shared" si="75"/>
        <v>0.58993702852601437</v>
      </c>
    </row>
    <row r="2414" spans="1:11">
      <c r="A2414" s="1">
        <v>2413</v>
      </c>
      <c r="B2414">
        <v>57005.832518000003</v>
      </c>
      <c r="C2414" s="255">
        <v>51</v>
      </c>
      <c r="D2414" s="256">
        <v>314.41515199999998</v>
      </c>
      <c r="E2414" s="256">
        <v>1220.1703820000009</v>
      </c>
      <c r="F2414" s="1">
        <v>922730</v>
      </c>
      <c r="G2414" s="256">
        <v>0</v>
      </c>
      <c r="H2414" s="256">
        <v>74.710685999999995</v>
      </c>
      <c r="I2414" s="257">
        <v>1</v>
      </c>
      <c r="J2414" s="258">
        <f t="shared" si="74"/>
        <v>0.35978445784302343</v>
      </c>
      <c r="K2414" s="258">
        <f t="shared" si="75"/>
        <v>0.55532452246603448</v>
      </c>
    </row>
    <row r="2415" spans="1:11">
      <c r="A2415" s="1">
        <v>2414</v>
      </c>
      <c r="B2415">
        <v>56588.464782000003</v>
      </c>
      <c r="C2415" s="255">
        <v>49</v>
      </c>
      <c r="D2415" s="256">
        <v>296.11289399999998</v>
      </c>
      <c r="E2415" s="256">
        <v>1268.522925999999</v>
      </c>
      <c r="F2415" s="1">
        <v>953383</v>
      </c>
      <c r="G2415" s="256">
        <v>0</v>
      </c>
      <c r="H2415" s="256">
        <v>100.909491</v>
      </c>
      <c r="I2415" s="257">
        <v>1</v>
      </c>
      <c r="J2415" s="258">
        <f t="shared" si="74"/>
        <v>0.33884123061638793</v>
      </c>
      <c r="K2415" s="258">
        <f t="shared" si="75"/>
        <v>0.53246559383322822</v>
      </c>
    </row>
    <row r="2416" spans="1:11">
      <c r="A2416" s="1">
        <v>2415</v>
      </c>
      <c r="B2416">
        <v>58826.899932</v>
      </c>
      <c r="C2416" s="255">
        <v>43</v>
      </c>
      <c r="D2416" s="256">
        <v>363.75149900000002</v>
      </c>
      <c r="E2416" s="256">
        <v>1161.8253420000001</v>
      </c>
      <c r="F2416" s="1">
        <v>924189</v>
      </c>
      <c r="G2416" s="256">
        <v>0</v>
      </c>
      <c r="H2416" s="256">
        <v>118.58401600000001</v>
      </c>
      <c r="I2416" s="257">
        <v>1</v>
      </c>
      <c r="J2416" s="258">
        <f t="shared" si="74"/>
        <v>0.41623991409072458</v>
      </c>
      <c r="K2416" s="258">
        <f t="shared" si="75"/>
        <v>0.61308046028002594</v>
      </c>
    </row>
    <row r="2417" spans="1:11">
      <c r="A2417" s="1">
        <v>2416</v>
      </c>
      <c r="B2417">
        <v>58788.900664000001</v>
      </c>
      <c r="C2417" s="255">
        <v>46</v>
      </c>
      <c r="D2417" s="256">
        <v>360.84911899999997</v>
      </c>
      <c r="E2417" s="256">
        <v>942.61668499999962</v>
      </c>
      <c r="F2417" s="1">
        <v>920321</v>
      </c>
      <c r="G2417" s="256">
        <v>28.611575999999999</v>
      </c>
      <c r="H2417" s="256">
        <v>197.75896599999999</v>
      </c>
      <c r="I2417" s="257">
        <v>1</v>
      </c>
      <c r="J2417" s="258">
        <f t="shared" si="74"/>
        <v>0.41291872804701107</v>
      </c>
      <c r="K2417" s="258">
        <f t="shared" si="75"/>
        <v>0.60982941322023554</v>
      </c>
    </row>
    <row r="2418" spans="1:11">
      <c r="A2418" s="1">
        <v>2417</v>
      </c>
      <c r="B2418">
        <v>59025.580809999999</v>
      </c>
      <c r="C2418" s="255">
        <v>49</v>
      </c>
      <c r="D2418" s="256">
        <v>416.69282199999998</v>
      </c>
      <c r="E2418" s="256">
        <v>659.41132799999968</v>
      </c>
      <c r="F2418" s="1">
        <v>903513</v>
      </c>
      <c r="G2418" s="256">
        <v>156.01387199999999</v>
      </c>
      <c r="H2418" s="256">
        <v>351.86962199999999</v>
      </c>
      <c r="I2418" s="257">
        <v>1</v>
      </c>
      <c r="J2418" s="258">
        <f t="shared" si="74"/>
        <v>0.47682053519592937</v>
      </c>
      <c r="K2418" s="258">
        <f t="shared" si="75"/>
        <v>0.66945548428364698</v>
      </c>
    </row>
    <row r="2419" spans="1:11">
      <c r="A2419" s="1">
        <v>2418</v>
      </c>
      <c r="B2419">
        <v>59238.869568000002</v>
      </c>
      <c r="C2419" s="255">
        <v>53</v>
      </c>
      <c r="D2419" s="256">
        <v>450.20584500000001</v>
      </c>
      <c r="E2419" s="256">
        <v>299.53746799999999</v>
      </c>
      <c r="F2419" s="1">
        <v>882925</v>
      </c>
      <c r="G2419" s="256">
        <v>231.37615199999999</v>
      </c>
      <c r="H2419" s="256">
        <v>347.68813899999998</v>
      </c>
      <c r="I2419" s="257">
        <v>1</v>
      </c>
      <c r="J2419" s="258">
        <f t="shared" si="74"/>
        <v>0.51516940208112261</v>
      </c>
      <c r="K2419" s="258">
        <f t="shared" si="75"/>
        <v>0.70249430601097074</v>
      </c>
    </row>
    <row r="2420" spans="1:11">
      <c r="A2420" s="1">
        <v>2419</v>
      </c>
      <c r="B2420">
        <v>58942.927917000001</v>
      </c>
      <c r="C2420" s="255">
        <v>66</v>
      </c>
      <c r="D2420" s="256">
        <v>441.35713700000002</v>
      </c>
      <c r="E2420" s="256">
        <v>48.392979999999987</v>
      </c>
      <c r="F2420" s="1">
        <v>884278</v>
      </c>
      <c r="G2420" s="256">
        <v>249.37197599999999</v>
      </c>
      <c r="H2420" s="256">
        <v>354.22512599999999</v>
      </c>
      <c r="I2420" s="257">
        <v>1</v>
      </c>
      <c r="J2420" s="258">
        <f t="shared" si="74"/>
        <v>0.5050438480480548</v>
      </c>
      <c r="K2420" s="258">
        <f t="shared" si="75"/>
        <v>0.6939568702002733</v>
      </c>
    </row>
    <row r="2421" spans="1:11">
      <c r="A2421" s="1">
        <v>2420</v>
      </c>
      <c r="B2421">
        <v>60817.868589999998</v>
      </c>
      <c r="C2421" s="255">
        <v>79</v>
      </c>
      <c r="D2421" s="256">
        <v>430.82575200000002</v>
      </c>
      <c r="E2421" s="256">
        <v>0.63329600000000008</v>
      </c>
      <c r="F2421" s="1">
        <v>904903</v>
      </c>
      <c r="G2421" s="256">
        <v>237.66220799999999</v>
      </c>
      <c r="H2421" s="256">
        <v>480.18778900000001</v>
      </c>
      <c r="I2421" s="257">
        <v>1</v>
      </c>
      <c r="J2421" s="258">
        <f t="shared" si="74"/>
        <v>0.49299281100846215</v>
      </c>
      <c r="K2421" s="258">
        <f t="shared" si="75"/>
        <v>0.68362409210394426</v>
      </c>
    </row>
    <row r="2422" spans="1:11">
      <c r="A2422" s="1">
        <v>2421</v>
      </c>
      <c r="B2422">
        <v>61455.28714</v>
      </c>
      <c r="C2422" s="255">
        <v>84</v>
      </c>
      <c r="D2422" s="256">
        <v>489.775642</v>
      </c>
      <c r="E2422" s="256">
        <v>2.13592</v>
      </c>
      <c r="F2422" s="1">
        <v>962279</v>
      </c>
      <c r="G2422" s="256">
        <v>162.095304</v>
      </c>
      <c r="H2422" s="256">
        <v>338.86601200000001</v>
      </c>
      <c r="I2422" s="257">
        <v>1</v>
      </c>
      <c r="J2422" s="258">
        <f t="shared" si="74"/>
        <v>0.56044902003224306</v>
      </c>
      <c r="K2422" s="258">
        <f t="shared" si="75"/>
        <v>0.73913783878539729</v>
      </c>
    </row>
    <row r="2423" spans="1:11">
      <c r="A2423" s="1">
        <v>2422</v>
      </c>
      <c r="B2423">
        <v>59655.687652000001</v>
      </c>
      <c r="C2423" s="255">
        <v>92</v>
      </c>
      <c r="D2423" s="256">
        <v>563.25392299999999</v>
      </c>
      <c r="E2423" s="256">
        <v>2.1466400000000001</v>
      </c>
      <c r="F2423" s="1">
        <v>1012182</v>
      </c>
      <c r="G2423" s="256">
        <v>58.862496</v>
      </c>
      <c r="H2423" s="256">
        <v>293.68282900000003</v>
      </c>
      <c r="I2423" s="257">
        <v>1</v>
      </c>
      <c r="J2423" s="258">
        <f t="shared" si="74"/>
        <v>0.6445300298839004</v>
      </c>
      <c r="K2423" s="258">
        <f t="shared" si="75"/>
        <v>0.80116448305028032</v>
      </c>
    </row>
    <row r="2424" spans="1:11">
      <c r="A2424" s="1">
        <v>2423</v>
      </c>
      <c r="B2424">
        <v>58486.168823</v>
      </c>
      <c r="C2424" s="255">
        <v>86</v>
      </c>
      <c r="D2424" s="256">
        <v>559.36773199999993</v>
      </c>
      <c r="E2424" s="256">
        <v>2.3456000000000001</v>
      </c>
      <c r="F2424" s="1">
        <v>1107157</v>
      </c>
      <c r="G2424" s="256">
        <v>0.21168000000000001</v>
      </c>
      <c r="H2424" s="256">
        <v>274.73992800000002</v>
      </c>
      <c r="I2424" s="257">
        <v>1</v>
      </c>
      <c r="J2424" s="258">
        <f t="shared" si="74"/>
        <v>0.64008307141795007</v>
      </c>
      <c r="K2424" s="258">
        <f t="shared" si="75"/>
        <v>0.79806310285472293</v>
      </c>
    </row>
    <row r="2425" spans="1:11">
      <c r="A2425" s="1">
        <v>2424</v>
      </c>
      <c r="B2425">
        <v>57232.889923000002</v>
      </c>
      <c r="C2425" s="255">
        <v>79</v>
      </c>
      <c r="D2425" s="256">
        <v>538.16670999999997</v>
      </c>
      <c r="E2425" s="256">
        <v>1.0720799999999999</v>
      </c>
      <c r="F2425" s="1">
        <v>1121843</v>
      </c>
      <c r="G2425" s="256">
        <v>0</v>
      </c>
      <c r="H2425" s="256">
        <v>47.223902000000002</v>
      </c>
      <c r="I2425" s="257">
        <v>1</v>
      </c>
      <c r="J2425" s="258">
        <f t="shared" si="74"/>
        <v>0.6158227959271938</v>
      </c>
      <c r="K2425" s="258">
        <f t="shared" si="75"/>
        <v>0.78080488706963036</v>
      </c>
    </row>
    <row r="2426" spans="1:11">
      <c r="A2426" s="1">
        <v>2425</v>
      </c>
      <c r="B2426">
        <v>55173.289642999996</v>
      </c>
      <c r="C2426" s="255">
        <v>70</v>
      </c>
      <c r="D2426" s="256">
        <v>555.08486800000003</v>
      </c>
      <c r="E2426" s="256">
        <v>0.11592</v>
      </c>
      <c r="F2426" s="1">
        <v>1051310</v>
      </c>
      <c r="G2426" s="256">
        <v>0</v>
      </c>
      <c r="H2426" s="256">
        <v>43.392943000000002</v>
      </c>
      <c r="I2426" s="257">
        <v>1</v>
      </c>
      <c r="J2426" s="258">
        <f t="shared" si="74"/>
        <v>0.63518220104814249</v>
      </c>
      <c r="K2426" s="258">
        <f t="shared" si="75"/>
        <v>0.79462317347744171</v>
      </c>
    </row>
    <row r="2427" spans="1:11">
      <c r="A2427" s="1">
        <v>2426</v>
      </c>
      <c r="B2427">
        <v>52410.756286000003</v>
      </c>
      <c r="C2427" s="255">
        <v>63</v>
      </c>
      <c r="D2427" s="256">
        <v>580.14956600000005</v>
      </c>
      <c r="E2427" s="256">
        <v>0</v>
      </c>
      <c r="F2427" s="1">
        <v>843860</v>
      </c>
      <c r="G2427" s="256">
        <v>0</v>
      </c>
      <c r="H2427" s="256">
        <v>43.394858999999997</v>
      </c>
      <c r="I2427" s="257">
        <v>1</v>
      </c>
      <c r="J2427" s="258">
        <f t="shared" si="74"/>
        <v>0.66386367114767864</v>
      </c>
      <c r="K2427" s="258">
        <f t="shared" si="75"/>
        <v>0.81443171975660611</v>
      </c>
    </row>
    <row r="2428" spans="1:11">
      <c r="A2428" s="1">
        <v>2427</v>
      </c>
      <c r="B2428">
        <v>52394.714630000002</v>
      </c>
      <c r="C2428" s="255">
        <v>59</v>
      </c>
      <c r="D2428" s="256">
        <v>591.0597009999999</v>
      </c>
      <c r="E2428" s="256">
        <v>0</v>
      </c>
      <c r="F2428" s="1">
        <v>659866</v>
      </c>
      <c r="G2428" s="256">
        <v>0</v>
      </c>
      <c r="H2428" s="256">
        <v>43.356526000000002</v>
      </c>
      <c r="I2428" s="257">
        <v>1</v>
      </c>
      <c r="J2428" s="258">
        <f t="shared" si="74"/>
        <v>0.67634811084786561</v>
      </c>
      <c r="K2428" s="258">
        <f t="shared" si="75"/>
        <v>0.82281646825473898</v>
      </c>
    </row>
    <row r="2429" spans="1:11">
      <c r="A2429" s="1">
        <v>2428</v>
      </c>
      <c r="B2429">
        <v>51866.075408999997</v>
      </c>
      <c r="C2429" s="255">
        <v>59</v>
      </c>
      <c r="D2429" s="256">
        <v>521.49506999999983</v>
      </c>
      <c r="E2429" s="256">
        <v>0</v>
      </c>
      <c r="F2429" s="1">
        <v>537923</v>
      </c>
      <c r="G2429" s="256">
        <v>11.240375999999999</v>
      </c>
      <c r="H2429" s="256">
        <v>43.333885000000002</v>
      </c>
      <c r="I2429" s="257">
        <v>1</v>
      </c>
      <c r="J2429" s="258">
        <f t="shared" si="74"/>
        <v>0.59674548072594003</v>
      </c>
      <c r="K2429" s="258">
        <f t="shared" si="75"/>
        <v>0.76681804356706074</v>
      </c>
    </row>
    <row r="2430" spans="1:11">
      <c r="A2430" s="1">
        <v>2429</v>
      </c>
      <c r="B2430">
        <v>52079.8125</v>
      </c>
      <c r="C2430" s="255">
        <v>60</v>
      </c>
      <c r="D2430" s="256">
        <v>476.22111100000012</v>
      </c>
      <c r="E2430" s="256">
        <v>0</v>
      </c>
      <c r="F2430" s="1">
        <v>616069</v>
      </c>
      <c r="G2430" s="256">
        <v>138.91919999999999</v>
      </c>
      <c r="H2430" s="256">
        <v>76.372792000000004</v>
      </c>
      <c r="I2430" s="257">
        <v>1</v>
      </c>
      <c r="J2430" s="258">
        <f t="shared" si="74"/>
        <v>0.54493860472264188</v>
      </c>
      <c r="K2430" s="258">
        <f t="shared" si="75"/>
        <v>0.72685981846045622</v>
      </c>
    </row>
    <row r="2431" spans="1:11">
      <c r="A2431" s="1">
        <v>2430</v>
      </c>
      <c r="B2431">
        <v>52800.729340000013</v>
      </c>
      <c r="C2431" s="255">
        <v>61</v>
      </c>
      <c r="D2431" s="256">
        <v>401.607981</v>
      </c>
      <c r="E2431" s="256">
        <v>0.124088</v>
      </c>
      <c r="F2431" s="1">
        <v>1008193</v>
      </c>
      <c r="G2431" s="256">
        <v>223.89259200000001</v>
      </c>
      <c r="H2431" s="256">
        <v>85.043289999999999</v>
      </c>
      <c r="I2431" s="257">
        <v>1</v>
      </c>
      <c r="J2431" s="258">
        <f t="shared" si="74"/>
        <v>0.45955899004993334</v>
      </c>
      <c r="K2431" s="258">
        <f t="shared" si="75"/>
        <v>0.65393685065683294</v>
      </c>
    </row>
    <row r="2432" spans="1:11">
      <c r="A2432" s="1">
        <v>2431</v>
      </c>
      <c r="B2432">
        <v>55478.528045999999</v>
      </c>
      <c r="C2432" s="255">
        <v>85</v>
      </c>
      <c r="D2432" s="256">
        <v>400.8118629999999</v>
      </c>
      <c r="E2432" s="256">
        <v>27.535082000000049</v>
      </c>
      <c r="F2432" s="1">
        <v>962456</v>
      </c>
      <c r="G2432" s="256">
        <v>250.37124</v>
      </c>
      <c r="H2432" s="256">
        <v>100.247469</v>
      </c>
      <c r="I2432" s="257">
        <v>1</v>
      </c>
      <c r="J2432" s="258">
        <f t="shared" si="74"/>
        <v>0.4586479942496765</v>
      </c>
      <c r="K2432" s="258">
        <f t="shared" si="75"/>
        <v>0.65310618217967253</v>
      </c>
    </row>
    <row r="2433" spans="1:11">
      <c r="A2433" s="1">
        <v>2432</v>
      </c>
      <c r="B2433">
        <v>57415.389525999999</v>
      </c>
      <c r="C2433" s="255">
        <v>106</v>
      </c>
      <c r="D2433" s="256">
        <v>394.81231300000007</v>
      </c>
      <c r="E2433" s="256">
        <v>221.10313000000019</v>
      </c>
      <c r="F2433" s="1">
        <v>962598</v>
      </c>
      <c r="G2433" s="256">
        <v>247.299024</v>
      </c>
      <c r="H2433" s="256">
        <v>554.19739600000003</v>
      </c>
      <c r="I2433" s="257">
        <v>1</v>
      </c>
      <c r="J2433" s="258">
        <f t="shared" si="74"/>
        <v>0.45178272446124074</v>
      </c>
      <c r="K2433" s="258">
        <f t="shared" si="75"/>
        <v>0.64680792872730342</v>
      </c>
    </row>
    <row r="2434" spans="1:11">
      <c r="A2434" s="1">
        <v>2433</v>
      </c>
      <c r="B2434">
        <v>58146.243256000002</v>
      </c>
      <c r="C2434" s="255">
        <v>74</v>
      </c>
      <c r="D2434" s="256">
        <v>369.01086400000003</v>
      </c>
      <c r="E2434" s="256">
        <v>583.87110399999938</v>
      </c>
      <c r="F2434" s="1">
        <v>951114</v>
      </c>
      <c r="G2434" s="256">
        <v>227.153808</v>
      </c>
      <c r="H2434" s="256">
        <v>568.56076599999994</v>
      </c>
      <c r="I2434" s="257">
        <v>1</v>
      </c>
      <c r="J2434" s="258">
        <f t="shared" ref="J2434:J2497" si="76">D2434/$L$1</f>
        <v>0.4222581920683825</v>
      </c>
      <c r="K2434" s="258">
        <f t="shared" ref="K2434:K2497" si="77">J2434/(1-$K$1*(1-J2434))</f>
        <v>0.61892728471585101</v>
      </c>
    </row>
    <row r="2435" spans="1:11">
      <c r="A2435" s="1">
        <v>2434</v>
      </c>
      <c r="B2435">
        <v>60682.951263000003</v>
      </c>
      <c r="C2435" s="255">
        <v>60</v>
      </c>
      <c r="D2435" s="256">
        <v>405.44287000000003</v>
      </c>
      <c r="E2435" s="256">
        <v>918.90500999999949</v>
      </c>
      <c r="F2435" s="1">
        <v>900288</v>
      </c>
      <c r="G2435" s="256">
        <v>133.10757599999999</v>
      </c>
      <c r="H2435" s="256">
        <v>588.83365900000001</v>
      </c>
      <c r="I2435" s="257">
        <v>1</v>
      </c>
      <c r="J2435" s="258">
        <f t="shared" si="76"/>
        <v>0.46394724376791313</v>
      </c>
      <c r="K2435" s="258">
        <f t="shared" si="77"/>
        <v>0.65792163070667564</v>
      </c>
    </row>
    <row r="2436" spans="1:11">
      <c r="A2436" s="1">
        <v>2435</v>
      </c>
      <c r="B2436">
        <v>59839.510009999998</v>
      </c>
      <c r="C2436" s="255">
        <v>52</v>
      </c>
      <c r="D2436" s="256">
        <v>394.38971099999998</v>
      </c>
      <c r="E2436" s="256">
        <v>1108.4898950000011</v>
      </c>
      <c r="F2436" s="1">
        <v>863317</v>
      </c>
      <c r="G2436" s="256">
        <v>36.062040000000003</v>
      </c>
      <c r="H2436" s="256">
        <v>399.066418</v>
      </c>
      <c r="I2436" s="257">
        <v>1</v>
      </c>
      <c r="J2436" s="258">
        <f t="shared" si="76"/>
        <v>0.45129914206870575</v>
      </c>
      <c r="K2436" s="258">
        <f t="shared" si="77"/>
        <v>0.64636171818476507</v>
      </c>
    </row>
    <row r="2437" spans="1:11">
      <c r="A2437" s="1">
        <v>2436</v>
      </c>
      <c r="B2437">
        <v>59446.158691999997</v>
      </c>
      <c r="C2437" s="255">
        <v>50</v>
      </c>
      <c r="D2437" s="256">
        <v>393.90698000000009</v>
      </c>
      <c r="E2437" s="256">
        <v>1263.659343999999</v>
      </c>
      <c r="F2437" s="1">
        <v>872906</v>
      </c>
      <c r="G2437" s="256">
        <v>0</v>
      </c>
      <c r="H2437" s="256">
        <v>320.70574699999997</v>
      </c>
      <c r="I2437" s="257">
        <v>1</v>
      </c>
      <c r="J2437" s="258">
        <f t="shared" si="76"/>
        <v>0.45074675421457655</v>
      </c>
      <c r="K2437" s="258">
        <f t="shared" si="77"/>
        <v>0.64585160342768277</v>
      </c>
    </row>
    <row r="2438" spans="1:11">
      <c r="A2438" s="1">
        <v>2437</v>
      </c>
      <c r="B2438">
        <v>56755.294556000001</v>
      </c>
      <c r="C2438" s="255">
        <v>49</v>
      </c>
      <c r="D2438" s="256">
        <v>383.59221400000001</v>
      </c>
      <c r="E2438" s="256">
        <v>1323.413315</v>
      </c>
      <c r="F2438" s="1">
        <v>930444</v>
      </c>
      <c r="G2438" s="256">
        <v>0</v>
      </c>
      <c r="H2438" s="256">
        <v>62.142682000000001</v>
      </c>
      <c r="I2438" s="257">
        <v>1</v>
      </c>
      <c r="J2438" s="258">
        <f t="shared" si="76"/>
        <v>0.43894359374511011</v>
      </c>
      <c r="K2438" s="258">
        <f t="shared" si="77"/>
        <v>0.63484458573742919</v>
      </c>
    </row>
    <row r="2439" spans="1:11">
      <c r="A2439" s="1">
        <v>2438</v>
      </c>
      <c r="B2439">
        <v>56442.031798999997</v>
      </c>
      <c r="C2439" s="255">
        <v>47</v>
      </c>
      <c r="D2439" s="256">
        <v>381.32102000000009</v>
      </c>
      <c r="E2439" s="256">
        <v>1330.009707999998</v>
      </c>
      <c r="F2439" s="1">
        <v>915866</v>
      </c>
      <c r="G2439" s="256">
        <v>0</v>
      </c>
      <c r="H2439" s="256">
        <v>238.42352199999999</v>
      </c>
      <c r="I2439" s="257">
        <v>1</v>
      </c>
      <c r="J2439" s="258">
        <f t="shared" si="76"/>
        <v>0.43634467223401735</v>
      </c>
      <c r="K2439" s="258">
        <f t="shared" si="77"/>
        <v>0.63239314241457245</v>
      </c>
    </row>
    <row r="2440" spans="1:11">
      <c r="A2440" s="1">
        <v>2439</v>
      </c>
      <c r="B2440">
        <v>58566.291228999988</v>
      </c>
      <c r="C2440" s="255">
        <v>47</v>
      </c>
      <c r="D2440" s="256">
        <v>398.28349700000001</v>
      </c>
      <c r="E2440" s="256">
        <v>1235.569688</v>
      </c>
      <c r="F2440" s="1">
        <v>898088</v>
      </c>
      <c r="G2440" s="256">
        <v>0</v>
      </c>
      <c r="H2440" s="256">
        <v>246.40719899999999</v>
      </c>
      <c r="I2440" s="257">
        <v>1</v>
      </c>
      <c r="J2440" s="258">
        <f t="shared" si="76"/>
        <v>0.45575479147381698</v>
      </c>
      <c r="K2440" s="258">
        <f t="shared" si="77"/>
        <v>0.65046021059943926</v>
      </c>
    </row>
    <row r="2441" spans="1:11">
      <c r="A2441" s="1">
        <v>2440</v>
      </c>
      <c r="B2441">
        <v>58376.465118</v>
      </c>
      <c r="C2441" s="255">
        <v>48</v>
      </c>
      <c r="D2441" s="256">
        <v>445.48530399999993</v>
      </c>
      <c r="E2441" s="256">
        <v>1028.2532919999981</v>
      </c>
      <c r="F2441" s="1">
        <v>877608</v>
      </c>
      <c r="G2441" s="256">
        <v>0</v>
      </c>
      <c r="H2441" s="256">
        <v>82.621936000000005</v>
      </c>
      <c r="I2441" s="257">
        <v>1</v>
      </c>
      <c r="J2441" s="258">
        <f t="shared" si="76"/>
        <v>0.50976769903466512</v>
      </c>
      <c r="K2441" s="258">
        <f t="shared" si="77"/>
        <v>0.69795602156923986</v>
      </c>
    </row>
    <row r="2442" spans="1:11">
      <c r="A2442" s="1">
        <v>2441</v>
      </c>
      <c r="B2442">
        <v>58695.220735000003</v>
      </c>
      <c r="C2442" s="255">
        <v>45</v>
      </c>
      <c r="D2442" s="256">
        <v>471.8286940000001</v>
      </c>
      <c r="E2442" s="256">
        <v>721.46600699999919</v>
      </c>
      <c r="F2442" s="1">
        <v>867718</v>
      </c>
      <c r="G2442" s="256">
        <v>19.01004</v>
      </c>
      <c r="H2442" s="256">
        <v>100.21229200000001</v>
      </c>
      <c r="I2442" s="257">
        <v>1</v>
      </c>
      <c r="J2442" s="258">
        <f t="shared" si="76"/>
        <v>0.53991237313388718</v>
      </c>
      <c r="K2442" s="258">
        <f t="shared" si="77"/>
        <v>0.72282089601783217</v>
      </c>
    </row>
    <row r="2443" spans="1:11">
      <c r="A2443" s="1">
        <v>2442</v>
      </c>
      <c r="B2443">
        <v>59427.465666999997</v>
      </c>
      <c r="C2443" s="255">
        <v>59</v>
      </c>
      <c r="D2443" s="256">
        <v>464.05237799999998</v>
      </c>
      <c r="E2443" s="256">
        <v>339.13654200000042</v>
      </c>
      <c r="F2443" s="1">
        <v>879929</v>
      </c>
      <c r="G2443" s="256">
        <v>162.07968</v>
      </c>
      <c r="H2443" s="256">
        <v>100.145566</v>
      </c>
      <c r="I2443" s="257">
        <v>1</v>
      </c>
      <c r="J2443" s="258">
        <f t="shared" si="76"/>
        <v>0.53101395453580358</v>
      </c>
      <c r="K2443" s="258">
        <f t="shared" si="77"/>
        <v>0.7155966071499793</v>
      </c>
    </row>
    <row r="2444" spans="1:11">
      <c r="A2444" s="1">
        <v>2443</v>
      </c>
      <c r="B2444">
        <v>59574.275421999999</v>
      </c>
      <c r="C2444" s="255">
        <v>77</v>
      </c>
      <c r="D2444" s="256">
        <v>477.78973000000008</v>
      </c>
      <c r="E2444" s="256">
        <v>59.117809000000022</v>
      </c>
      <c r="F2444" s="1">
        <v>867996</v>
      </c>
      <c r="G2444" s="256">
        <v>219.82178400000001</v>
      </c>
      <c r="H2444" s="256">
        <v>217.459779</v>
      </c>
      <c r="I2444" s="257">
        <v>1</v>
      </c>
      <c r="J2444" s="258">
        <f t="shared" si="76"/>
        <v>0.54673357145019075</v>
      </c>
      <c r="K2444" s="258">
        <f t="shared" si="77"/>
        <v>0.72829498923618474</v>
      </c>
    </row>
    <row r="2445" spans="1:11">
      <c r="A2445" s="1">
        <v>2444</v>
      </c>
      <c r="B2445">
        <v>60455.935454999999</v>
      </c>
      <c r="C2445" s="255">
        <v>88</v>
      </c>
      <c r="D2445" s="256">
        <v>440.03202600000009</v>
      </c>
      <c r="E2445" s="256">
        <v>0.63818600000000003</v>
      </c>
      <c r="F2445" s="1">
        <v>850428</v>
      </c>
      <c r="G2445" s="256">
        <v>229.11604800000001</v>
      </c>
      <c r="H2445" s="256">
        <v>190.96062699999999</v>
      </c>
      <c r="I2445" s="257">
        <v>1</v>
      </c>
      <c r="J2445" s="258">
        <f t="shared" si="76"/>
        <v>0.50352752690486513</v>
      </c>
      <c r="K2445" s="258">
        <f t="shared" si="77"/>
        <v>0.69266711155200267</v>
      </c>
    </row>
    <row r="2446" spans="1:11">
      <c r="A2446" s="1">
        <v>2445</v>
      </c>
      <c r="B2446">
        <v>61138.527069999996</v>
      </c>
      <c r="C2446" s="255">
        <v>94</v>
      </c>
      <c r="D2446" s="256">
        <v>448.87582900000012</v>
      </c>
      <c r="E2446" s="256">
        <v>2.1413600000000002</v>
      </c>
      <c r="F2446" s="1">
        <v>882176</v>
      </c>
      <c r="G2446" s="256">
        <v>191.58921599999999</v>
      </c>
      <c r="H2446" s="256">
        <v>288.88382000000001</v>
      </c>
      <c r="I2446" s="257">
        <v>1</v>
      </c>
      <c r="J2446" s="258">
        <f t="shared" si="76"/>
        <v>0.51364746815892248</v>
      </c>
      <c r="K2446" s="258">
        <f t="shared" si="77"/>
        <v>0.70121936583000122</v>
      </c>
    </row>
    <row r="2447" spans="1:11">
      <c r="A2447" s="1">
        <v>2446</v>
      </c>
      <c r="B2447">
        <v>59458.840880999996</v>
      </c>
      <c r="C2447" s="255">
        <v>98</v>
      </c>
      <c r="D2447" s="256">
        <v>454.48337400000003</v>
      </c>
      <c r="E2447" s="256">
        <v>2.1444800000000002</v>
      </c>
      <c r="F2447" s="1">
        <v>939679</v>
      </c>
      <c r="G2447" s="256">
        <v>110.992392</v>
      </c>
      <c r="H2447" s="256">
        <v>275.85263400000002</v>
      </c>
      <c r="I2447" s="257">
        <v>1</v>
      </c>
      <c r="J2447" s="258">
        <f t="shared" si="76"/>
        <v>0.52006416762401475</v>
      </c>
      <c r="K2447" s="258">
        <f t="shared" si="77"/>
        <v>0.70657504217542155</v>
      </c>
    </row>
    <row r="2448" spans="1:11">
      <c r="A2448" s="1">
        <v>2447</v>
      </c>
      <c r="B2448">
        <v>58886.864501999997</v>
      </c>
      <c r="C2448" s="255">
        <v>93</v>
      </c>
      <c r="D2448" s="256">
        <v>470.90966900000001</v>
      </c>
      <c r="E2448" s="256">
        <v>2.6093600000000001</v>
      </c>
      <c r="F2448" s="1">
        <v>966995</v>
      </c>
      <c r="G2448" s="256">
        <v>19.079256000000001</v>
      </c>
      <c r="H2448" s="256">
        <v>88.120112000000006</v>
      </c>
      <c r="I2448" s="257">
        <v>1</v>
      </c>
      <c r="J2448" s="258">
        <f t="shared" si="76"/>
        <v>0.53886073516648669</v>
      </c>
      <c r="K2448" s="258">
        <f t="shared" si="77"/>
        <v>0.72197204781413182</v>
      </c>
    </row>
    <row r="2449" spans="1:11">
      <c r="A2449" s="1">
        <v>2448</v>
      </c>
      <c r="B2449">
        <v>58051.202271000002</v>
      </c>
      <c r="C2449" s="255">
        <v>85</v>
      </c>
      <c r="D2449" s="256">
        <v>443.97694000000001</v>
      </c>
      <c r="E2449" s="256">
        <v>1.1945600000000001</v>
      </c>
      <c r="F2449" s="1">
        <v>1003605</v>
      </c>
      <c r="G2449" s="256">
        <v>0</v>
      </c>
      <c r="H2449" s="256">
        <v>41.712938000000001</v>
      </c>
      <c r="I2449" s="257">
        <v>1</v>
      </c>
      <c r="J2449" s="258">
        <f t="shared" si="76"/>
        <v>0.50804168195018973</v>
      </c>
      <c r="K2449" s="258">
        <f t="shared" si="77"/>
        <v>0.69649810074124141</v>
      </c>
    </row>
    <row r="2450" spans="1:11">
      <c r="A2450" s="1">
        <v>2449</v>
      </c>
      <c r="B2450">
        <v>55612.485322</v>
      </c>
      <c r="C2450" s="255">
        <v>74</v>
      </c>
      <c r="D2450" s="256">
        <v>422.266952</v>
      </c>
      <c r="E2450" s="256">
        <v>0.11616</v>
      </c>
      <c r="F2450" s="1">
        <v>968392</v>
      </c>
      <c r="G2450" s="256">
        <v>0</v>
      </c>
      <c r="H2450" s="256">
        <v>37.843859000000002</v>
      </c>
      <c r="I2450" s="257">
        <v>1</v>
      </c>
      <c r="J2450" s="258">
        <f t="shared" si="76"/>
        <v>0.48319899796160592</v>
      </c>
      <c r="K2450" s="258">
        <f t="shared" si="77"/>
        <v>0.67508574105232688</v>
      </c>
    </row>
    <row r="2451" spans="1:11">
      <c r="A2451" s="1">
        <v>2450</v>
      </c>
      <c r="B2451">
        <v>53476.736512000003</v>
      </c>
      <c r="C2451" s="255">
        <v>68</v>
      </c>
      <c r="D2451" s="256">
        <v>362.77587699999998</v>
      </c>
      <c r="E2451" s="256">
        <v>0</v>
      </c>
      <c r="F2451" s="1">
        <v>868607</v>
      </c>
      <c r="G2451" s="256">
        <v>0</v>
      </c>
      <c r="H2451" s="256">
        <v>37.515115000000002</v>
      </c>
      <c r="I2451" s="257">
        <v>1</v>
      </c>
      <c r="J2451" s="258">
        <f t="shared" si="76"/>
        <v>0.41512351232033617</v>
      </c>
      <c r="K2451" s="258">
        <f t="shared" si="77"/>
        <v>0.61198958906088397</v>
      </c>
    </row>
    <row r="2452" spans="1:11">
      <c r="A2452" s="1">
        <v>2451</v>
      </c>
      <c r="B2452">
        <v>53218.273864000003</v>
      </c>
      <c r="C2452" s="255">
        <v>64</v>
      </c>
      <c r="D2452" s="256">
        <v>357.10062899999991</v>
      </c>
      <c r="E2452" s="256">
        <v>0</v>
      </c>
      <c r="F2452" s="1">
        <v>700046</v>
      </c>
      <c r="G2452" s="256">
        <v>0</v>
      </c>
      <c r="H2452" s="256">
        <v>37.962539</v>
      </c>
      <c r="I2452" s="257">
        <v>1</v>
      </c>
      <c r="J2452" s="258">
        <f t="shared" si="76"/>
        <v>0.40862934048473476</v>
      </c>
      <c r="K2452" s="258">
        <f t="shared" si="77"/>
        <v>0.60560456431820675</v>
      </c>
    </row>
    <row r="2453" spans="1:11">
      <c r="A2453" s="1">
        <v>2452</v>
      </c>
      <c r="B2453">
        <v>53065.301850000003</v>
      </c>
      <c r="C2453" s="255">
        <v>63</v>
      </c>
      <c r="D2453" s="256">
        <v>340.29870599999998</v>
      </c>
      <c r="E2453" s="256">
        <v>0</v>
      </c>
      <c r="F2453" s="1">
        <v>551171</v>
      </c>
      <c r="G2453" s="256">
        <v>0</v>
      </c>
      <c r="H2453" s="256">
        <v>38.051434999999998</v>
      </c>
      <c r="I2453" s="257">
        <v>1</v>
      </c>
      <c r="J2453" s="258">
        <f t="shared" si="76"/>
        <v>0.38940294277831888</v>
      </c>
      <c r="K2453" s="258">
        <f t="shared" si="77"/>
        <v>0.58629867931018542</v>
      </c>
    </row>
    <row r="2454" spans="1:11">
      <c r="A2454" s="1">
        <v>2453</v>
      </c>
      <c r="B2454">
        <v>53167.034087</v>
      </c>
      <c r="C2454" s="255">
        <v>66</v>
      </c>
      <c r="D2454" s="256">
        <v>308.88668100000001</v>
      </c>
      <c r="E2454" s="256">
        <v>0</v>
      </c>
      <c r="F2454" s="1">
        <v>621672</v>
      </c>
      <c r="G2454" s="256">
        <v>0.13910400000000001</v>
      </c>
      <c r="H2454" s="256">
        <v>79.094806000000005</v>
      </c>
      <c r="I2454" s="257">
        <v>1</v>
      </c>
      <c r="J2454" s="258">
        <f t="shared" si="76"/>
        <v>0.35345824255478614</v>
      </c>
      <c r="K2454" s="258">
        <f t="shared" si="77"/>
        <v>0.54850578401661976</v>
      </c>
    </row>
    <row r="2455" spans="1:11">
      <c r="A2455" s="1">
        <v>2454</v>
      </c>
      <c r="B2455">
        <v>53638.583343999999</v>
      </c>
      <c r="C2455" s="255">
        <v>71</v>
      </c>
      <c r="D2455" s="256">
        <v>294.98640699999999</v>
      </c>
      <c r="E2455" s="256">
        <v>0.19090699999999999</v>
      </c>
      <c r="F2455" s="1">
        <v>993229</v>
      </c>
      <c r="G2455" s="256">
        <v>154.60216800000001</v>
      </c>
      <c r="H2455" s="256">
        <v>77.211119999999994</v>
      </c>
      <c r="I2455" s="257">
        <v>1</v>
      </c>
      <c r="J2455" s="258">
        <f t="shared" si="76"/>
        <v>0.33755219441064488</v>
      </c>
      <c r="K2455" s="258">
        <f t="shared" si="77"/>
        <v>0.53103158328630407</v>
      </c>
    </row>
    <row r="2456" spans="1:11">
      <c r="A2456" s="1">
        <v>2455</v>
      </c>
      <c r="B2456">
        <v>54935.812774000013</v>
      </c>
      <c r="C2456" s="255">
        <v>87</v>
      </c>
      <c r="D2456" s="256">
        <v>239.505067</v>
      </c>
      <c r="E2456" s="256">
        <v>37.696739000000008</v>
      </c>
      <c r="F2456" s="1">
        <v>1015056</v>
      </c>
      <c r="G2456" s="256">
        <v>229.76906399999999</v>
      </c>
      <c r="H2456" s="256">
        <v>82.382445000000004</v>
      </c>
      <c r="I2456" s="257">
        <v>1</v>
      </c>
      <c r="J2456" s="258">
        <f t="shared" si="76"/>
        <v>0.27406503831994716</v>
      </c>
      <c r="K2456" s="258">
        <f t="shared" si="77"/>
        <v>0.45621561344527972</v>
      </c>
    </row>
    <row r="2457" spans="1:11">
      <c r="A2457" s="1">
        <v>2456</v>
      </c>
      <c r="B2457">
        <v>56898.997223999999</v>
      </c>
      <c r="C2457" s="255">
        <v>102</v>
      </c>
      <c r="D2457" s="256">
        <v>184.104985</v>
      </c>
      <c r="E2457" s="256">
        <v>270.3533280000002</v>
      </c>
      <c r="F2457" s="1">
        <v>962299</v>
      </c>
      <c r="G2457" s="256">
        <v>249.29671200000001</v>
      </c>
      <c r="H2457" s="256">
        <v>116.105242</v>
      </c>
      <c r="I2457" s="257">
        <v>1</v>
      </c>
      <c r="J2457" s="258">
        <f t="shared" si="76"/>
        <v>0.21067086555174341</v>
      </c>
      <c r="K2457" s="258">
        <f t="shared" si="77"/>
        <v>0.37229619305342676</v>
      </c>
    </row>
    <row r="2458" spans="1:11">
      <c r="A2458" s="1">
        <v>2457</v>
      </c>
      <c r="B2458">
        <v>58636.531280000003</v>
      </c>
      <c r="C2458" s="255">
        <v>73</v>
      </c>
      <c r="D2458" s="256">
        <v>135.22242199999999</v>
      </c>
      <c r="E2458" s="256">
        <v>623.60330399999975</v>
      </c>
      <c r="F2458" s="1">
        <v>938300</v>
      </c>
      <c r="G2458" s="256">
        <v>241.09562399999999</v>
      </c>
      <c r="H2458" s="256">
        <v>346.75857100000002</v>
      </c>
      <c r="I2458" s="257">
        <v>1</v>
      </c>
      <c r="J2458" s="258">
        <f t="shared" si="76"/>
        <v>0.15473467317977896</v>
      </c>
      <c r="K2458" s="258">
        <f t="shared" si="77"/>
        <v>0.28916743822899987</v>
      </c>
    </row>
    <row r="2459" spans="1:11">
      <c r="A2459" s="1">
        <v>2458</v>
      </c>
      <c r="B2459">
        <v>59414.448761</v>
      </c>
      <c r="C2459" s="255">
        <v>57</v>
      </c>
      <c r="D2459" s="256">
        <v>152.53187</v>
      </c>
      <c r="E2459" s="256">
        <v>927.6000610000001</v>
      </c>
      <c r="F2459" s="1">
        <v>904850</v>
      </c>
      <c r="G2459" s="256">
        <v>188.39217600000001</v>
      </c>
      <c r="H2459" s="256">
        <v>420.06820800000003</v>
      </c>
      <c r="I2459" s="257">
        <v>1</v>
      </c>
      <c r="J2459" s="258">
        <f t="shared" si="76"/>
        <v>0.17454183045139166</v>
      </c>
      <c r="K2459" s="258">
        <f t="shared" si="77"/>
        <v>0.3196748491645407</v>
      </c>
    </row>
    <row r="2460" spans="1:11">
      <c r="A2460" s="1">
        <v>2459</v>
      </c>
      <c r="B2460">
        <v>59451.960295999997</v>
      </c>
      <c r="C2460" s="255">
        <v>55</v>
      </c>
      <c r="D2460" s="256">
        <v>181.09929</v>
      </c>
      <c r="E2460" s="256">
        <v>1129.3105949999999</v>
      </c>
      <c r="F2460" s="1">
        <v>861459</v>
      </c>
      <c r="G2460" s="256">
        <v>98.865144000000001</v>
      </c>
      <c r="H2460" s="256">
        <v>328.80409100000003</v>
      </c>
      <c r="I2460" s="257">
        <v>1</v>
      </c>
      <c r="J2460" s="258">
        <f t="shared" si="76"/>
        <v>0.20723145641659943</v>
      </c>
      <c r="K2460" s="258">
        <f t="shared" si="77"/>
        <v>0.36744644871070054</v>
      </c>
    </row>
    <row r="2461" spans="1:11">
      <c r="A2461" s="1">
        <v>2460</v>
      </c>
      <c r="B2461">
        <v>59099.319151999996</v>
      </c>
      <c r="C2461" s="255">
        <v>50</v>
      </c>
      <c r="D2461" s="256">
        <v>232.071943</v>
      </c>
      <c r="E2461" s="256">
        <v>1239.506709</v>
      </c>
      <c r="F2461" s="1">
        <v>863985</v>
      </c>
      <c r="G2461" s="256">
        <v>8.9016479999999998</v>
      </c>
      <c r="H2461" s="256">
        <v>190.787093</v>
      </c>
      <c r="I2461" s="257">
        <v>1</v>
      </c>
      <c r="J2461" s="258">
        <f t="shared" si="76"/>
        <v>0.26555933345359911</v>
      </c>
      <c r="K2461" s="258">
        <f t="shared" si="77"/>
        <v>0.44552626889289504</v>
      </c>
    </row>
    <row r="2462" spans="1:11">
      <c r="A2462" s="1">
        <v>2461</v>
      </c>
      <c r="B2462">
        <v>56674.458341999998</v>
      </c>
      <c r="C2462" s="255">
        <v>49</v>
      </c>
      <c r="D2462" s="256">
        <v>247.46973199999999</v>
      </c>
      <c r="E2462" s="256">
        <v>1255.2743709999991</v>
      </c>
      <c r="F2462" s="1">
        <v>895642</v>
      </c>
      <c r="G2462" s="256">
        <v>0</v>
      </c>
      <c r="H2462" s="256">
        <v>45.339137999999998</v>
      </c>
      <c r="I2462" s="257">
        <v>1</v>
      </c>
      <c r="J2462" s="258">
        <f t="shared" si="76"/>
        <v>0.28317898419914039</v>
      </c>
      <c r="K2462" s="258">
        <f t="shared" si="77"/>
        <v>0.46748611286057073</v>
      </c>
    </row>
    <row r="2463" spans="1:11">
      <c r="A2463" s="1">
        <v>2462</v>
      </c>
      <c r="B2463">
        <v>56400.067627999997</v>
      </c>
      <c r="C2463" s="255">
        <v>48</v>
      </c>
      <c r="D2463" s="256">
        <v>268.99634800000001</v>
      </c>
      <c r="E2463" s="256">
        <v>1195.9978560000011</v>
      </c>
      <c r="F2463" s="1">
        <v>910106</v>
      </c>
      <c r="G2463" s="256">
        <v>0</v>
      </c>
      <c r="H2463" s="256">
        <v>517.72358899999995</v>
      </c>
      <c r="I2463" s="257">
        <v>1</v>
      </c>
      <c r="J2463" s="258">
        <f t="shared" si="76"/>
        <v>0.30781183607504159</v>
      </c>
      <c r="K2463" s="258">
        <f t="shared" si="77"/>
        <v>0.49703466947348773</v>
      </c>
    </row>
    <row r="2464" spans="1:11">
      <c r="A2464" s="1">
        <v>2463</v>
      </c>
      <c r="B2464">
        <v>59424.937225999987</v>
      </c>
      <c r="C2464" s="255">
        <v>46</v>
      </c>
      <c r="D2464" s="256">
        <v>297.564841</v>
      </c>
      <c r="E2464" s="256">
        <v>1078.682364999999</v>
      </c>
      <c r="F2464" s="1">
        <v>888311</v>
      </c>
      <c r="G2464" s="256">
        <v>0</v>
      </c>
      <c r="H2464" s="256">
        <v>385.60281199999997</v>
      </c>
      <c r="I2464" s="257">
        <v>1</v>
      </c>
      <c r="J2464" s="258">
        <f t="shared" si="76"/>
        <v>0.34050268987141713</v>
      </c>
      <c r="K2464" s="258">
        <f t="shared" si="77"/>
        <v>0.53430920622766187</v>
      </c>
    </row>
    <row r="2465" spans="1:11">
      <c r="A2465" s="1">
        <v>2464</v>
      </c>
      <c r="B2465">
        <v>59027.673339000001</v>
      </c>
      <c r="C2465" s="255">
        <v>45</v>
      </c>
      <c r="D2465" s="256">
        <v>356.82801699999999</v>
      </c>
      <c r="E2465" s="256">
        <v>877.54161100000044</v>
      </c>
      <c r="F2465" s="1">
        <v>870783</v>
      </c>
      <c r="G2465" s="256">
        <v>0</v>
      </c>
      <c r="H2465" s="256">
        <v>350.22966300000002</v>
      </c>
      <c r="I2465" s="257">
        <v>1</v>
      </c>
      <c r="J2465" s="258">
        <f t="shared" si="76"/>
        <v>0.40831739126728267</v>
      </c>
      <c r="K2465" s="258">
        <f t="shared" si="77"/>
        <v>0.60529615602692644</v>
      </c>
    </row>
    <row r="2466" spans="1:11">
      <c r="A2466" s="1">
        <v>2465</v>
      </c>
      <c r="B2466">
        <v>59179.157256999999</v>
      </c>
      <c r="C2466" s="255">
        <v>45</v>
      </c>
      <c r="D2466" s="256">
        <v>399.47914100000003</v>
      </c>
      <c r="E2466" s="256">
        <v>594.86036099999978</v>
      </c>
      <c r="F2466" s="1">
        <v>873381</v>
      </c>
      <c r="G2466" s="256">
        <v>0</v>
      </c>
      <c r="H2466" s="256">
        <v>322.28760499999999</v>
      </c>
      <c r="I2466" s="257">
        <v>1</v>
      </c>
      <c r="J2466" s="258">
        <f t="shared" si="76"/>
        <v>0.45712296385856666</v>
      </c>
      <c r="K2466" s="258">
        <f t="shared" si="77"/>
        <v>0.65171296561068714</v>
      </c>
    </row>
    <row r="2467" spans="1:11">
      <c r="A2467" s="1">
        <v>2466</v>
      </c>
      <c r="B2467">
        <v>59380.017791999999</v>
      </c>
      <c r="C2467" s="255">
        <v>52</v>
      </c>
      <c r="D2467" s="256">
        <v>402.70665600000012</v>
      </c>
      <c r="E2467" s="256">
        <v>271.01695399999971</v>
      </c>
      <c r="F2467" s="1">
        <v>848318</v>
      </c>
      <c r="G2467" s="256">
        <v>35.580719999999999</v>
      </c>
      <c r="H2467" s="256">
        <v>133.48969099999999</v>
      </c>
      <c r="I2467" s="257">
        <v>1</v>
      </c>
      <c r="J2467" s="258">
        <f t="shared" si="76"/>
        <v>0.46081620105489385</v>
      </c>
      <c r="K2467" s="258">
        <f t="shared" si="77"/>
        <v>0.65508126336398931</v>
      </c>
    </row>
    <row r="2468" spans="1:11">
      <c r="A2468" s="1">
        <v>2467</v>
      </c>
      <c r="B2468">
        <v>59762.520233000003</v>
      </c>
      <c r="C2468" s="255">
        <v>66</v>
      </c>
      <c r="D2468" s="256">
        <v>400.64854700000012</v>
      </c>
      <c r="E2468" s="256">
        <v>48.169056000000047</v>
      </c>
      <c r="F2468" s="1">
        <v>911766</v>
      </c>
      <c r="G2468" s="256">
        <v>138.57547199999999</v>
      </c>
      <c r="H2468" s="256">
        <v>155.52636699999999</v>
      </c>
      <c r="I2468" s="257">
        <v>1</v>
      </c>
      <c r="J2468" s="258">
        <f t="shared" si="76"/>
        <v>0.45846111216672586</v>
      </c>
      <c r="K2468" s="258">
        <f t="shared" si="77"/>
        <v>0.65293563193694204</v>
      </c>
    </row>
    <row r="2469" spans="1:11">
      <c r="A2469" s="1">
        <v>2468</v>
      </c>
      <c r="B2469">
        <v>60785.950743999987</v>
      </c>
      <c r="C2469" s="255">
        <v>78</v>
      </c>
      <c r="D2469" s="256">
        <v>399.04161499999998</v>
      </c>
      <c r="E2469" s="256">
        <v>0.70841299999999974</v>
      </c>
      <c r="F2469" s="1">
        <v>829657</v>
      </c>
      <c r="G2469" s="256">
        <v>171.26054400000001</v>
      </c>
      <c r="H2469" s="256">
        <v>142.68526900000001</v>
      </c>
      <c r="I2469" s="257">
        <v>1</v>
      </c>
      <c r="J2469" s="258">
        <f t="shared" si="76"/>
        <v>0.45662230397083248</v>
      </c>
      <c r="K2469" s="258">
        <f t="shared" si="77"/>
        <v>0.65125485274877759</v>
      </c>
    </row>
    <row r="2470" spans="1:11">
      <c r="A2470" s="1">
        <v>2469</v>
      </c>
      <c r="B2470">
        <v>61033.827270000002</v>
      </c>
      <c r="C2470" s="255">
        <v>86</v>
      </c>
      <c r="D2470" s="256">
        <v>391.67257100000012</v>
      </c>
      <c r="E2470" s="256">
        <v>2.14072</v>
      </c>
      <c r="F2470" s="1">
        <v>889927</v>
      </c>
      <c r="G2470" s="256">
        <v>165.71704800000001</v>
      </c>
      <c r="H2470" s="256">
        <v>288.62830400000001</v>
      </c>
      <c r="I2470" s="257">
        <v>1</v>
      </c>
      <c r="J2470" s="258">
        <f t="shared" si="76"/>
        <v>0.44818992568531862</v>
      </c>
      <c r="K2470" s="258">
        <f t="shared" si="77"/>
        <v>0.64348464652635373</v>
      </c>
    </row>
    <row r="2471" spans="1:11">
      <c r="A2471" s="1">
        <v>2470</v>
      </c>
      <c r="B2471">
        <v>59383.306091999999</v>
      </c>
      <c r="C2471" s="255">
        <v>92</v>
      </c>
      <c r="D2471" s="256">
        <v>433.18824799999999</v>
      </c>
      <c r="E2471" s="256">
        <v>2.1427999999999998</v>
      </c>
      <c r="F2471" s="1">
        <v>936585</v>
      </c>
      <c r="G2471" s="256">
        <v>124.55368799999999</v>
      </c>
      <c r="H2471" s="256">
        <v>254.79884899999999</v>
      </c>
      <c r="I2471" s="257">
        <v>1</v>
      </c>
      <c r="J2471" s="258">
        <f t="shared" si="76"/>
        <v>0.49569620916567403</v>
      </c>
      <c r="K2471" s="258">
        <f t="shared" si="77"/>
        <v>0.68595852589619022</v>
      </c>
    </row>
    <row r="2472" spans="1:11">
      <c r="A2472" s="1">
        <v>2471</v>
      </c>
      <c r="B2472">
        <v>58157.654906000003</v>
      </c>
      <c r="C2472" s="255">
        <v>88</v>
      </c>
      <c r="D2472" s="256">
        <v>452.76878499999998</v>
      </c>
      <c r="E2472" s="256">
        <v>2.6095199999999998</v>
      </c>
      <c r="F2472" s="1">
        <v>960925</v>
      </c>
      <c r="G2472" s="256">
        <v>48.866832000000002</v>
      </c>
      <c r="H2472" s="256">
        <v>245.32384200000001</v>
      </c>
      <c r="I2472" s="257">
        <v>1</v>
      </c>
      <c r="J2472" s="258">
        <f t="shared" si="76"/>
        <v>0.51810216779714691</v>
      </c>
      <c r="K2472" s="258">
        <f t="shared" si="77"/>
        <v>0.7049429248074417</v>
      </c>
    </row>
    <row r="2473" spans="1:11">
      <c r="A2473" s="1">
        <v>2472</v>
      </c>
      <c r="B2473">
        <v>58086.461546999999</v>
      </c>
      <c r="C2473" s="255">
        <v>80</v>
      </c>
      <c r="D2473" s="256">
        <v>433.23433999999992</v>
      </c>
      <c r="E2473" s="256">
        <v>1.2115199999999999</v>
      </c>
      <c r="F2473" s="1">
        <v>988288</v>
      </c>
      <c r="G2473" s="256">
        <v>0</v>
      </c>
      <c r="H2473" s="256">
        <v>61.437569000000003</v>
      </c>
      <c r="I2473" s="257">
        <v>1</v>
      </c>
      <c r="J2473" s="258">
        <f t="shared" si="76"/>
        <v>0.49574895212391057</v>
      </c>
      <c r="K2473" s="258">
        <f t="shared" si="77"/>
        <v>0.68600397487049614</v>
      </c>
    </row>
    <row r="2474" spans="1:11">
      <c r="A2474" s="1">
        <v>2473</v>
      </c>
      <c r="B2474">
        <v>55696.865539999999</v>
      </c>
      <c r="C2474" s="255">
        <v>69</v>
      </c>
      <c r="D2474" s="256">
        <v>455.30423999999999</v>
      </c>
      <c r="E2474" s="256">
        <v>0.1024</v>
      </c>
      <c r="F2474" s="1">
        <v>867287</v>
      </c>
      <c r="G2474" s="256">
        <v>0</v>
      </c>
      <c r="H2474" s="256">
        <v>48.143013000000003</v>
      </c>
      <c r="I2474" s="257">
        <v>1</v>
      </c>
      <c r="J2474" s="258">
        <f t="shared" si="76"/>
        <v>0.52100348249765593</v>
      </c>
      <c r="K2474" s="258">
        <f t="shared" si="77"/>
        <v>0.70735473172085883</v>
      </c>
    </row>
    <row r="2475" spans="1:11">
      <c r="A2475" s="1">
        <v>2474</v>
      </c>
      <c r="B2475">
        <v>54027.508057999999</v>
      </c>
      <c r="C2475" s="255">
        <v>63</v>
      </c>
      <c r="D2475" s="256">
        <v>490.89609300000001</v>
      </c>
      <c r="E2475" s="256">
        <v>0</v>
      </c>
      <c r="F2475" s="1">
        <v>795420</v>
      </c>
      <c r="G2475" s="256">
        <v>0</v>
      </c>
      <c r="H2475" s="256">
        <v>48.388285000000003</v>
      </c>
      <c r="I2475" s="257">
        <v>1</v>
      </c>
      <c r="J2475" s="258">
        <f t="shared" si="76"/>
        <v>0.56173114925855561</v>
      </c>
      <c r="K2475" s="258">
        <f t="shared" si="77"/>
        <v>0.74014041927786633</v>
      </c>
    </row>
    <row r="2476" spans="1:11">
      <c r="A2476" s="1">
        <v>2475</v>
      </c>
      <c r="B2476">
        <v>53726.464384999999</v>
      </c>
      <c r="C2476" s="255">
        <v>59</v>
      </c>
      <c r="D2476" s="256">
        <v>539.07566099999997</v>
      </c>
      <c r="E2476" s="256">
        <v>0</v>
      </c>
      <c r="F2476" s="1">
        <v>681481</v>
      </c>
      <c r="G2476" s="256">
        <v>0</v>
      </c>
      <c r="H2476" s="256">
        <v>48.322890000000001</v>
      </c>
      <c r="I2476" s="257">
        <v>1</v>
      </c>
      <c r="J2476" s="258">
        <f t="shared" si="76"/>
        <v>0.61686290624204554</v>
      </c>
      <c r="K2476" s="258">
        <f t="shared" si="77"/>
        <v>0.78155677056710959</v>
      </c>
    </row>
    <row r="2477" spans="1:11">
      <c r="A2477" s="1">
        <v>2476</v>
      </c>
      <c r="B2477">
        <v>52806.197417000003</v>
      </c>
      <c r="C2477" s="255">
        <v>58</v>
      </c>
      <c r="D2477" s="256">
        <v>559.74129400000004</v>
      </c>
      <c r="E2477" s="256">
        <v>0</v>
      </c>
      <c r="F2477" s="1">
        <v>566307</v>
      </c>
      <c r="G2477" s="256">
        <v>0</v>
      </c>
      <c r="H2477" s="256">
        <v>48.335056999999999</v>
      </c>
      <c r="I2477" s="257">
        <v>1</v>
      </c>
      <c r="J2477" s="258">
        <f t="shared" si="76"/>
        <v>0.64051053746335496</v>
      </c>
      <c r="K2477" s="258">
        <f t="shared" si="77"/>
        <v>0.79836204602214056</v>
      </c>
    </row>
    <row r="2478" spans="1:11">
      <c r="A2478" s="1">
        <v>2477</v>
      </c>
      <c r="B2478">
        <v>52828.324095999997</v>
      </c>
      <c r="C2478" s="255">
        <v>57</v>
      </c>
      <c r="D2478" s="256">
        <v>524.65808400000014</v>
      </c>
      <c r="E2478" s="256">
        <v>0</v>
      </c>
      <c r="F2478" s="1">
        <v>627378</v>
      </c>
      <c r="G2478" s="256">
        <v>0</v>
      </c>
      <c r="H2478" s="256">
        <v>87.535060999999999</v>
      </c>
      <c r="I2478" s="257">
        <v>1</v>
      </c>
      <c r="J2478" s="258">
        <f t="shared" si="76"/>
        <v>0.60036490959220545</v>
      </c>
      <c r="K2478" s="258">
        <f t="shared" si="77"/>
        <v>0.7695006033448113</v>
      </c>
    </row>
    <row r="2479" spans="1:11">
      <c r="A2479" s="1">
        <v>2478</v>
      </c>
      <c r="B2479">
        <v>54388.432128</v>
      </c>
      <c r="C2479" s="255">
        <v>62</v>
      </c>
      <c r="D2479" s="256">
        <v>520.76630100000011</v>
      </c>
      <c r="E2479" s="256">
        <v>0.202121</v>
      </c>
      <c r="F2479" s="1">
        <v>966354</v>
      </c>
      <c r="G2479" s="256">
        <v>6.9387359999999996</v>
      </c>
      <c r="H2479" s="256">
        <v>90.354605000000006</v>
      </c>
      <c r="I2479" s="257">
        <v>1</v>
      </c>
      <c r="J2479" s="258">
        <f t="shared" si="76"/>
        <v>0.595911552214894</v>
      </c>
      <c r="K2479" s="258">
        <f t="shared" si="77"/>
        <v>0.76619802635639633</v>
      </c>
    </row>
    <row r="2480" spans="1:11">
      <c r="A2480" s="1">
        <v>2479</v>
      </c>
      <c r="B2480">
        <v>55855.234528000001</v>
      </c>
      <c r="C2480" s="255">
        <v>82</v>
      </c>
      <c r="D2480" s="256">
        <v>503.2086480000001</v>
      </c>
      <c r="E2480" s="256">
        <v>38.43272300000006</v>
      </c>
      <c r="F2480" s="1">
        <v>727656</v>
      </c>
      <c r="G2480" s="256">
        <v>140.16710399999999</v>
      </c>
      <c r="H2480" s="256">
        <v>92.015271999999996</v>
      </c>
      <c r="I2480" s="257">
        <v>1</v>
      </c>
      <c r="J2480" s="258">
        <f t="shared" si="76"/>
        <v>0.57582037459378188</v>
      </c>
      <c r="K2480" s="258">
        <f t="shared" si="77"/>
        <v>0.75103621863067649</v>
      </c>
    </row>
    <row r="2481" spans="1:11">
      <c r="A2481" s="1">
        <v>2480</v>
      </c>
      <c r="B2481">
        <v>56980.089018999999</v>
      </c>
      <c r="C2481" s="255">
        <v>103</v>
      </c>
      <c r="D2481" s="256">
        <v>532.19316100000015</v>
      </c>
      <c r="E2481" s="256">
        <v>264.10347600000023</v>
      </c>
      <c r="F2481" s="1">
        <v>517501</v>
      </c>
      <c r="G2481" s="256">
        <v>189.231168</v>
      </c>
      <c r="H2481" s="256">
        <v>50.910848000000001</v>
      </c>
      <c r="I2481" s="257">
        <v>1</v>
      </c>
      <c r="J2481" s="258">
        <f t="shared" si="76"/>
        <v>0.60898727901685212</v>
      </c>
      <c r="K2481" s="258">
        <f t="shared" si="77"/>
        <v>0.77583630446163088</v>
      </c>
    </row>
    <row r="2482" spans="1:11">
      <c r="A2482" s="1">
        <v>2481</v>
      </c>
      <c r="B2482">
        <v>56934.510162999999</v>
      </c>
      <c r="C2482" s="255">
        <v>73</v>
      </c>
      <c r="D2482" s="256">
        <v>566.43742899999995</v>
      </c>
      <c r="E2482" s="256">
        <v>627.03734900000029</v>
      </c>
      <c r="F2482" s="1">
        <v>523680</v>
      </c>
      <c r="G2482" s="256">
        <v>204.76814400000001</v>
      </c>
      <c r="H2482" s="256">
        <v>287.68002100000001</v>
      </c>
      <c r="I2482" s="257">
        <v>1</v>
      </c>
      <c r="J2482" s="258">
        <f t="shared" si="76"/>
        <v>0.64817290769358693</v>
      </c>
      <c r="K2482" s="258">
        <f t="shared" si="77"/>
        <v>0.80369106806878976</v>
      </c>
    </row>
    <row r="2483" spans="1:11">
      <c r="A2483" s="1">
        <v>2482</v>
      </c>
      <c r="B2483">
        <v>58335.815734999996</v>
      </c>
      <c r="C2483" s="255">
        <v>58</v>
      </c>
      <c r="D2483" s="256">
        <v>627.89876800000002</v>
      </c>
      <c r="E2483" s="256">
        <v>842.84416100000067</v>
      </c>
      <c r="F2483" s="1">
        <v>635006</v>
      </c>
      <c r="G2483" s="256">
        <v>186.66059999999999</v>
      </c>
      <c r="H2483" s="256">
        <v>537.854961</v>
      </c>
      <c r="I2483" s="257">
        <v>1</v>
      </c>
      <c r="J2483" s="258">
        <f t="shared" si="76"/>
        <v>0.71850296141320313</v>
      </c>
      <c r="K2483" s="258">
        <f t="shared" si="77"/>
        <v>0.8501216632701728</v>
      </c>
    </row>
    <row r="2484" spans="1:11">
      <c r="A2484" s="1">
        <v>2483</v>
      </c>
      <c r="B2484">
        <v>59159.739777000003</v>
      </c>
      <c r="C2484" s="255">
        <v>53</v>
      </c>
      <c r="D2484" s="256">
        <v>646.88608899999997</v>
      </c>
      <c r="E2484" s="256">
        <v>924.10744599999919</v>
      </c>
      <c r="F2484" s="1">
        <v>734741</v>
      </c>
      <c r="G2484" s="256">
        <v>131.96450400000001</v>
      </c>
      <c r="H2484" s="256">
        <v>505.69773300000003</v>
      </c>
      <c r="I2484" s="257">
        <v>1</v>
      </c>
      <c r="J2484" s="258">
        <f t="shared" si="76"/>
        <v>0.74023010448637294</v>
      </c>
      <c r="K2484" s="258">
        <f t="shared" si="77"/>
        <v>0.86361821137998762</v>
      </c>
    </row>
    <row r="2485" spans="1:11">
      <c r="A2485" s="1">
        <v>2484</v>
      </c>
      <c r="B2485">
        <v>59457.705075999998</v>
      </c>
      <c r="C2485" s="255">
        <v>51</v>
      </c>
      <c r="D2485" s="256">
        <v>679.25570000000016</v>
      </c>
      <c r="E2485" s="256">
        <v>846.45781200000079</v>
      </c>
      <c r="F2485" s="1">
        <v>830042</v>
      </c>
      <c r="G2485" s="256">
        <v>64.522416000000007</v>
      </c>
      <c r="H2485" s="256">
        <v>456.72312399999998</v>
      </c>
      <c r="I2485" s="257">
        <v>1</v>
      </c>
      <c r="J2485" s="258">
        <f t="shared" si="76"/>
        <v>0.77727056793141913</v>
      </c>
      <c r="K2485" s="258">
        <f t="shared" si="77"/>
        <v>0.88577962383670827</v>
      </c>
    </row>
    <row r="2486" spans="1:11">
      <c r="A2486" s="1">
        <v>2485</v>
      </c>
      <c r="B2486">
        <v>57256.553558</v>
      </c>
      <c r="C2486" s="255">
        <v>50</v>
      </c>
      <c r="D2486" s="256">
        <v>673.46204799999998</v>
      </c>
      <c r="E2486" s="256">
        <v>647.50493699999902</v>
      </c>
      <c r="F2486" s="1">
        <v>814104</v>
      </c>
      <c r="G2486" s="256">
        <v>0.86284799999999995</v>
      </c>
      <c r="H2486" s="256">
        <v>48.515489000000002</v>
      </c>
      <c r="I2486" s="257">
        <v>1</v>
      </c>
      <c r="J2486" s="258">
        <f t="shared" si="76"/>
        <v>0.77064090670010787</v>
      </c>
      <c r="K2486" s="258">
        <f t="shared" si="77"/>
        <v>0.88188900055757646</v>
      </c>
    </row>
    <row r="2487" spans="1:11">
      <c r="A2487" s="1">
        <v>2486</v>
      </c>
      <c r="B2487">
        <v>56898.889647999997</v>
      </c>
      <c r="C2487" s="255">
        <v>47</v>
      </c>
      <c r="D2487" s="256">
        <v>642.00297000000012</v>
      </c>
      <c r="E2487" s="256">
        <v>708.40716900000007</v>
      </c>
      <c r="F2487" s="1">
        <v>849836</v>
      </c>
      <c r="G2487" s="256">
        <v>0</v>
      </c>
      <c r="H2487" s="256">
        <v>84.156614000000005</v>
      </c>
      <c r="I2487" s="257">
        <v>1</v>
      </c>
      <c r="J2487" s="258">
        <f t="shared" si="76"/>
        <v>0.73464236384848558</v>
      </c>
      <c r="K2487" s="258">
        <f t="shared" si="77"/>
        <v>0.86018327398082828</v>
      </c>
    </row>
    <row r="2488" spans="1:11">
      <c r="A2488" s="1">
        <v>2487</v>
      </c>
      <c r="B2488">
        <v>60548.864319</v>
      </c>
      <c r="C2488" s="255">
        <v>48</v>
      </c>
      <c r="D2488" s="256">
        <v>646.18207600000005</v>
      </c>
      <c r="E2488" s="256">
        <v>689.80918799999961</v>
      </c>
      <c r="F2488" s="1">
        <v>867982</v>
      </c>
      <c r="G2488" s="256">
        <v>0</v>
      </c>
      <c r="H2488" s="256">
        <v>89.928898000000004</v>
      </c>
      <c r="I2488" s="257">
        <v>1</v>
      </c>
      <c r="J2488" s="258">
        <f t="shared" si="76"/>
        <v>0.73942450420309069</v>
      </c>
      <c r="K2488" s="258">
        <f t="shared" si="77"/>
        <v>0.86312450722573575</v>
      </c>
    </row>
    <row r="2489" spans="1:11">
      <c r="A2489" s="1">
        <v>2488</v>
      </c>
      <c r="B2489">
        <v>60173.213379000001</v>
      </c>
      <c r="C2489" s="255">
        <v>47</v>
      </c>
      <c r="D2489" s="256">
        <v>653.936508</v>
      </c>
      <c r="E2489" s="256">
        <v>607.2873929999995</v>
      </c>
      <c r="F2489" s="1">
        <v>882912</v>
      </c>
      <c r="G2489" s="256">
        <v>0</v>
      </c>
      <c r="H2489" s="256">
        <v>90.935023999999999</v>
      </c>
      <c r="I2489" s="257">
        <v>1</v>
      </c>
      <c r="J2489" s="258">
        <f t="shared" si="76"/>
        <v>0.74829788099569705</v>
      </c>
      <c r="K2489" s="258">
        <f t="shared" si="77"/>
        <v>0.86853446139437029</v>
      </c>
    </row>
    <row r="2490" spans="1:11">
      <c r="A2490" s="1">
        <v>2489</v>
      </c>
      <c r="B2490">
        <v>60357.526397000001</v>
      </c>
      <c r="C2490" s="255">
        <v>48</v>
      </c>
      <c r="D2490" s="256">
        <v>628.09310899999991</v>
      </c>
      <c r="E2490" s="256">
        <v>447.74165499999941</v>
      </c>
      <c r="F2490" s="1">
        <v>883092</v>
      </c>
      <c r="G2490" s="256">
        <v>0</v>
      </c>
      <c r="H2490" s="256">
        <v>90.946494999999999</v>
      </c>
      <c r="I2490" s="257">
        <v>1</v>
      </c>
      <c r="J2490" s="258">
        <f t="shared" si="76"/>
        <v>0.71872534532465537</v>
      </c>
      <c r="K2490" s="258">
        <f t="shared" si="77"/>
        <v>0.85026173744568723</v>
      </c>
    </row>
    <row r="2491" spans="1:11">
      <c r="A2491" s="1">
        <v>2490</v>
      </c>
      <c r="B2491">
        <v>60040.224304000003</v>
      </c>
      <c r="C2491" s="255">
        <v>56</v>
      </c>
      <c r="D2491" s="256">
        <v>549.93415099999993</v>
      </c>
      <c r="E2491" s="256">
        <v>207.5755710000002</v>
      </c>
      <c r="F2491" s="1">
        <v>863987</v>
      </c>
      <c r="G2491" s="256">
        <v>0</v>
      </c>
      <c r="H2491" s="256">
        <v>87.952385000000007</v>
      </c>
      <c r="I2491" s="257">
        <v>1</v>
      </c>
      <c r="J2491" s="258">
        <f t="shared" si="76"/>
        <v>0.62928824870023559</v>
      </c>
      <c r="K2491" s="258">
        <f t="shared" si="77"/>
        <v>0.79045534575153176</v>
      </c>
    </row>
    <row r="2492" spans="1:11">
      <c r="A2492" s="1">
        <v>2491</v>
      </c>
      <c r="B2492">
        <v>59302.897857999997</v>
      </c>
      <c r="C2492" s="255">
        <v>73</v>
      </c>
      <c r="D2492" s="256">
        <v>495.55701600000009</v>
      </c>
      <c r="E2492" s="256">
        <v>33.389609</v>
      </c>
      <c r="F2492" s="1">
        <v>858703</v>
      </c>
      <c r="G2492" s="256">
        <v>0</v>
      </c>
      <c r="H2492" s="256">
        <v>397.731897</v>
      </c>
      <c r="I2492" s="257">
        <v>1</v>
      </c>
      <c r="J2492" s="258">
        <f t="shared" si="76"/>
        <v>0.56706463157941744</v>
      </c>
      <c r="K2492" s="258">
        <f t="shared" si="77"/>
        <v>0.7442910992837255</v>
      </c>
    </row>
    <row r="2493" spans="1:11">
      <c r="A2493" s="1">
        <v>2492</v>
      </c>
      <c r="B2493">
        <v>59748.527556999987</v>
      </c>
      <c r="C2493" s="255">
        <v>75</v>
      </c>
      <c r="D2493" s="256">
        <v>482.9085530000001</v>
      </c>
      <c r="E2493" s="256">
        <v>0.62865799999999994</v>
      </c>
      <c r="F2493" s="1">
        <v>820396</v>
      </c>
      <c r="G2493" s="256">
        <v>105.779352</v>
      </c>
      <c r="H2493" s="256">
        <v>418.76482299999998</v>
      </c>
      <c r="I2493" s="257">
        <v>1</v>
      </c>
      <c r="J2493" s="258">
        <f t="shared" si="76"/>
        <v>0.5525910275751087</v>
      </c>
      <c r="K2493" s="258">
        <f t="shared" si="77"/>
        <v>0.73295218995433131</v>
      </c>
    </row>
    <row r="2494" spans="1:11">
      <c r="A2494" s="1">
        <v>2493</v>
      </c>
      <c r="B2494">
        <v>59393.785279000003</v>
      </c>
      <c r="C2494" s="255">
        <v>79</v>
      </c>
      <c r="D2494" s="256">
        <v>490.07052599999992</v>
      </c>
      <c r="E2494" s="256">
        <v>2.1410399999999998</v>
      </c>
      <c r="F2494" s="1">
        <v>862502</v>
      </c>
      <c r="G2494" s="256">
        <v>131.88873599999999</v>
      </c>
      <c r="H2494" s="256">
        <v>405.24960800000002</v>
      </c>
      <c r="I2494" s="257">
        <v>1</v>
      </c>
      <c r="J2494" s="258">
        <f t="shared" si="76"/>
        <v>0.56078645504258429</v>
      </c>
      <c r="K2494" s="258">
        <f t="shared" si="77"/>
        <v>0.73940188200047063</v>
      </c>
    </row>
    <row r="2495" spans="1:11">
      <c r="A2495" s="1">
        <v>2494</v>
      </c>
      <c r="B2495">
        <v>58549.0412</v>
      </c>
      <c r="C2495" s="255">
        <v>83</v>
      </c>
      <c r="D2495" s="256">
        <v>471.13444299999998</v>
      </c>
      <c r="E2495" s="256">
        <v>2.1444800000000002</v>
      </c>
      <c r="F2495" s="1">
        <v>893747</v>
      </c>
      <c r="G2495" s="256">
        <v>120.80342400000001</v>
      </c>
      <c r="H2495" s="256">
        <v>337.723207</v>
      </c>
      <c r="I2495" s="257">
        <v>1</v>
      </c>
      <c r="J2495" s="258">
        <f t="shared" si="76"/>
        <v>0.53911794348234798</v>
      </c>
      <c r="K2495" s="258">
        <f t="shared" si="77"/>
        <v>0.72217977957452151</v>
      </c>
    </row>
    <row r="2496" spans="1:11">
      <c r="A2496" s="1">
        <v>2495</v>
      </c>
      <c r="B2496">
        <v>58049.157775000007</v>
      </c>
      <c r="C2496" s="255">
        <v>78</v>
      </c>
      <c r="D2496" s="256">
        <v>467.49344500000001</v>
      </c>
      <c r="E2496" s="256">
        <v>2.53424</v>
      </c>
      <c r="F2496" s="1">
        <v>961945</v>
      </c>
      <c r="G2496" s="256">
        <v>81.915623999999994</v>
      </c>
      <c r="H2496" s="256">
        <v>272.005067</v>
      </c>
      <c r="I2496" s="257">
        <v>1</v>
      </c>
      <c r="J2496" s="258">
        <f t="shared" si="76"/>
        <v>0.53495155874196643</v>
      </c>
      <c r="K2496" s="258">
        <f t="shared" si="77"/>
        <v>0.71880511877097109</v>
      </c>
    </row>
    <row r="2497" spans="1:11">
      <c r="A2497" s="1">
        <v>2496</v>
      </c>
      <c r="B2497">
        <v>56978.012970999996</v>
      </c>
      <c r="C2497" s="255">
        <v>73</v>
      </c>
      <c r="D2497" s="256">
        <v>475.31489600000009</v>
      </c>
      <c r="E2497" s="256">
        <v>0.70599999999999996</v>
      </c>
      <c r="F2497" s="1">
        <v>1002728</v>
      </c>
      <c r="G2497" s="256">
        <v>9.3275279999999992</v>
      </c>
      <c r="H2497" s="256">
        <v>53.146692000000002</v>
      </c>
      <c r="I2497" s="257">
        <v>1</v>
      </c>
      <c r="J2497" s="258">
        <f t="shared" si="76"/>
        <v>0.54390162520562346</v>
      </c>
      <c r="K2497" s="258">
        <f t="shared" si="77"/>
        <v>0.72602897467795779</v>
      </c>
    </row>
    <row r="2498" spans="1:11">
      <c r="A2498" s="1">
        <v>2497</v>
      </c>
      <c r="B2498">
        <v>55175.572967</v>
      </c>
      <c r="C2498" s="255">
        <v>62</v>
      </c>
      <c r="D2498" s="256">
        <v>447.08808800000003</v>
      </c>
      <c r="E2498" s="256">
        <v>3.8400000000000001E-3</v>
      </c>
      <c r="F2498" s="1">
        <v>1021950</v>
      </c>
      <c r="G2498" s="256">
        <v>0</v>
      </c>
      <c r="H2498" s="256">
        <v>37.505299999999998</v>
      </c>
      <c r="I2498" s="257">
        <v>1</v>
      </c>
      <c r="J2498" s="258">
        <f t="shared" ref="J2498:J2561" si="78">D2498/$L$1</f>
        <v>0.51160176068472041</v>
      </c>
      <c r="K2498" s="258">
        <f t="shared" ref="K2498:K2561" si="79">J2498/(1-$K$1*(1-J2498))</f>
        <v>0.69950105732214107</v>
      </c>
    </row>
    <row r="2499" spans="1:11">
      <c r="A2499" s="1">
        <v>2498</v>
      </c>
      <c r="B2499">
        <v>52659.945954000003</v>
      </c>
      <c r="C2499" s="255">
        <v>56</v>
      </c>
      <c r="D2499" s="256">
        <v>447.89511499999998</v>
      </c>
      <c r="E2499" s="256">
        <v>0</v>
      </c>
      <c r="F2499" s="1">
        <v>887591</v>
      </c>
      <c r="G2499" s="256">
        <v>0</v>
      </c>
      <c r="H2499" s="256">
        <v>37.648713999999998</v>
      </c>
      <c r="I2499" s="257">
        <v>1</v>
      </c>
      <c r="J2499" s="258">
        <f t="shared" si="78"/>
        <v>0.51252523962589958</v>
      </c>
      <c r="K2499" s="258">
        <f t="shared" si="79"/>
        <v>0.70027739507318443</v>
      </c>
    </row>
    <row r="2500" spans="1:11">
      <c r="A2500" s="1">
        <v>2499</v>
      </c>
      <c r="B2500">
        <v>51313.257019999997</v>
      </c>
      <c r="C2500" s="255">
        <v>54</v>
      </c>
      <c r="D2500" s="256">
        <v>394.84893599999998</v>
      </c>
      <c r="E2500" s="256">
        <v>0</v>
      </c>
      <c r="F2500" s="1">
        <v>685701</v>
      </c>
      <c r="G2500" s="256">
        <v>0</v>
      </c>
      <c r="H2500" s="256">
        <v>37.734814999999998</v>
      </c>
      <c r="I2500" s="257">
        <v>1</v>
      </c>
      <c r="J2500" s="258">
        <f t="shared" si="78"/>
        <v>0.451824632066888</v>
      </c>
      <c r="K2500" s="258">
        <f t="shared" si="79"/>
        <v>0.64684658166092834</v>
      </c>
    </row>
    <row r="2501" spans="1:11">
      <c r="A2501" s="1">
        <v>2500</v>
      </c>
      <c r="B2501">
        <v>51146.231535999999</v>
      </c>
      <c r="C2501" s="255">
        <v>54</v>
      </c>
      <c r="D2501" s="256">
        <v>335.308584</v>
      </c>
      <c r="E2501" s="256">
        <v>0</v>
      </c>
      <c r="F2501" s="1">
        <v>549465</v>
      </c>
      <c r="G2501" s="256">
        <v>0</v>
      </c>
      <c r="H2501" s="256">
        <v>37.749146000000003</v>
      </c>
      <c r="I2501" s="257">
        <v>1</v>
      </c>
      <c r="J2501" s="258">
        <f t="shared" si="78"/>
        <v>0.38369275887999155</v>
      </c>
      <c r="K2501" s="258">
        <f t="shared" si="79"/>
        <v>0.58044592279261087</v>
      </c>
    </row>
    <row r="2502" spans="1:11">
      <c r="A2502" s="1">
        <v>2501</v>
      </c>
      <c r="B2502">
        <v>51633.298035</v>
      </c>
      <c r="C2502" s="255">
        <v>50</v>
      </c>
      <c r="D2502" s="256">
        <v>307.66840000000002</v>
      </c>
      <c r="E2502" s="256">
        <v>0</v>
      </c>
      <c r="F2502" s="1">
        <v>621739</v>
      </c>
      <c r="G2502" s="256">
        <v>0</v>
      </c>
      <c r="H2502" s="256">
        <v>78.636208999999994</v>
      </c>
      <c r="I2502" s="257">
        <v>1</v>
      </c>
      <c r="J2502" s="258">
        <f t="shared" si="78"/>
        <v>0.35206416670857671</v>
      </c>
      <c r="K2502" s="258">
        <f t="shared" si="79"/>
        <v>0.54699326039800089</v>
      </c>
    </row>
    <row r="2503" spans="1:11">
      <c r="A2503" s="1">
        <v>2502</v>
      </c>
      <c r="B2503">
        <v>51925.153899999998</v>
      </c>
      <c r="C2503" s="255">
        <v>54</v>
      </c>
      <c r="D2503" s="256">
        <v>313.41010999999997</v>
      </c>
      <c r="E2503" s="256">
        <v>0.13219500000000001</v>
      </c>
      <c r="F2503" s="1">
        <v>994208</v>
      </c>
      <c r="G2503" s="256">
        <v>0</v>
      </c>
      <c r="H2503" s="256">
        <v>78.492654999999999</v>
      </c>
      <c r="I2503" s="257">
        <v>1</v>
      </c>
      <c r="J2503" s="258">
        <f t="shared" si="78"/>
        <v>0.3586343908415468</v>
      </c>
      <c r="K2503" s="258">
        <f t="shared" si="79"/>
        <v>0.5540903701045693</v>
      </c>
    </row>
    <row r="2504" spans="1:11">
      <c r="A2504" s="1">
        <v>2503</v>
      </c>
      <c r="B2504">
        <v>52836.676117000003</v>
      </c>
      <c r="C2504" s="255">
        <v>57</v>
      </c>
      <c r="D2504" s="256">
        <v>301.87034999999997</v>
      </c>
      <c r="E2504" s="256">
        <v>27.392603000000019</v>
      </c>
      <c r="F2504" s="1">
        <v>998708</v>
      </c>
      <c r="G2504" s="256">
        <v>0</v>
      </c>
      <c r="H2504" s="256">
        <v>80.947185000000005</v>
      </c>
      <c r="I2504" s="257">
        <v>1</v>
      </c>
      <c r="J2504" s="258">
        <f t="shared" si="78"/>
        <v>0.34542947285706427</v>
      </c>
      <c r="K2504" s="258">
        <f t="shared" si="79"/>
        <v>0.53974518110090897</v>
      </c>
    </row>
    <row r="2505" spans="1:11">
      <c r="A2505" s="1">
        <v>2504</v>
      </c>
      <c r="B2505">
        <v>53796.684021000001</v>
      </c>
      <c r="C2505" s="255">
        <v>68</v>
      </c>
      <c r="D2505" s="256">
        <v>303.85931099999999</v>
      </c>
      <c r="E2505" s="256">
        <v>223.5905620000006</v>
      </c>
      <c r="F2505" s="1">
        <v>952292</v>
      </c>
      <c r="G2505" s="256">
        <v>93.886464000000004</v>
      </c>
      <c r="H2505" s="256">
        <v>118.57337800000001</v>
      </c>
      <c r="I2505" s="257">
        <v>1</v>
      </c>
      <c r="J2505" s="258">
        <f t="shared" si="78"/>
        <v>0.34770543586490277</v>
      </c>
      <c r="K2505" s="258">
        <f t="shared" si="79"/>
        <v>0.54224085508976361</v>
      </c>
    </row>
    <row r="2506" spans="1:11">
      <c r="A2506" s="1">
        <v>2505</v>
      </c>
      <c r="B2506">
        <v>53723.707549999999</v>
      </c>
      <c r="C2506" s="255">
        <v>74</v>
      </c>
      <c r="D2506" s="256">
        <v>265.29744399999998</v>
      </c>
      <c r="E2506" s="256">
        <v>575.33487699999978</v>
      </c>
      <c r="F2506" s="1">
        <v>898766</v>
      </c>
      <c r="G2506" s="256">
        <v>154.26331200000001</v>
      </c>
      <c r="H2506" s="256">
        <v>497.58184299999999</v>
      </c>
      <c r="I2506" s="257">
        <v>1</v>
      </c>
      <c r="J2506" s="258">
        <f t="shared" si="78"/>
        <v>0.3035791896463052</v>
      </c>
      <c r="K2506" s="258">
        <f t="shared" si="79"/>
        <v>0.49204969609520788</v>
      </c>
    </row>
    <row r="2507" spans="1:11">
      <c r="A2507" s="1">
        <v>2506</v>
      </c>
      <c r="B2507">
        <v>53763.767211999999</v>
      </c>
      <c r="C2507" s="255">
        <v>70</v>
      </c>
      <c r="D2507" s="256">
        <v>282.11219799999998</v>
      </c>
      <c r="E2507" s="256">
        <v>867.22057200000063</v>
      </c>
      <c r="F2507" s="1">
        <v>877458</v>
      </c>
      <c r="G2507" s="256">
        <v>161.306208</v>
      </c>
      <c r="H2507" s="256">
        <v>514.05548699999997</v>
      </c>
      <c r="I2507" s="257">
        <v>1</v>
      </c>
      <c r="J2507" s="258">
        <f t="shared" si="78"/>
        <v>0.32282026983334977</v>
      </c>
      <c r="K2507" s="258">
        <f t="shared" si="79"/>
        <v>0.51441268277831798</v>
      </c>
    </row>
    <row r="2508" spans="1:11">
      <c r="A2508" s="1">
        <v>2507</v>
      </c>
      <c r="B2508">
        <v>54075.092772999997</v>
      </c>
      <c r="C2508" s="255">
        <v>68</v>
      </c>
      <c r="D2508" s="256">
        <v>262.24233400000003</v>
      </c>
      <c r="E2508" s="256">
        <v>1072.600324</v>
      </c>
      <c r="F2508" s="1">
        <v>865053</v>
      </c>
      <c r="G2508" s="256">
        <v>142.45576800000001</v>
      </c>
      <c r="H2508" s="256">
        <v>378.68601200000001</v>
      </c>
      <c r="I2508" s="257">
        <v>1</v>
      </c>
      <c r="J2508" s="258">
        <f t="shared" si="78"/>
        <v>0.30008323505248591</v>
      </c>
      <c r="K2508" s="258">
        <f t="shared" si="79"/>
        <v>0.48790390107924875</v>
      </c>
    </row>
    <row r="2509" spans="1:11">
      <c r="A2509" s="1">
        <v>2508</v>
      </c>
      <c r="B2509">
        <v>53827.944273999987</v>
      </c>
      <c r="C2509" s="255">
        <v>58</v>
      </c>
      <c r="D2509" s="256">
        <v>246.81074599999999</v>
      </c>
      <c r="E2509" s="256">
        <v>1214.6165940000001</v>
      </c>
      <c r="F2509" s="1">
        <v>889761</v>
      </c>
      <c r="G2509" s="256">
        <v>102.79886399999999</v>
      </c>
      <c r="H2509" s="256">
        <v>277.382542</v>
      </c>
      <c r="I2509" s="257">
        <v>1</v>
      </c>
      <c r="J2509" s="258">
        <f t="shared" si="78"/>
        <v>0.28242490819730653</v>
      </c>
      <c r="K2509" s="258">
        <f t="shared" si="79"/>
        <v>0.46656068946204787</v>
      </c>
    </row>
    <row r="2510" spans="1:11">
      <c r="A2510" s="1">
        <v>2509</v>
      </c>
      <c r="B2510">
        <v>51838.677275000002</v>
      </c>
      <c r="C2510" s="255">
        <v>59</v>
      </c>
      <c r="D2510" s="256">
        <v>216.34990400000001</v>
      </c>
      <c r="E2510" s="256">
        <v>1258.1885199999999</v>
      </c>
      <c r="F2510" s="1">
        <v>928562</v>
      </c>
      <c r="G2510" s="256">
        <v>27.882287999999999</v>
      </c>
      <c r="H2510" s="256">
        <v>60.521473</v>
      </c>
      <c r="I2510" s="257">
        <v>1</v>
      </c>
      <c r="J2510" s="258">
        <f t="shared" si="78"/>
        <v>0.24756864425869074</v>
      </c>
      <c r="K2510" s="258">
        <f t="shared" si="79"/>
        <v>0.42235478529590642</v>
      </c>
    </row>
    <row r="2511" spans="1:11">
      <c r="A2511" s="1">
        <v>2510</v>
      </c>
      <c r="B2511">
        <v>52282.686035999999</v>
      </c>
      <c r="C2511" s="255">
        <v>51</v>
      </c>
      <c r="D2511" s="256">
        <v>189.79194000000001</v>
      </c>
      <c r="E2511" s="256">
        <v>1213.467642999999</v>
      </c>
      <c r="F2511" s="1">
        <v>939458</v>
      </c>
      <c r="G2511" s="256">
        <v>0</v>
      </c>
      <c r="H2511" s="256">
        <v>126.187293</v>
      </c>
      <c r="I2511" s="257">
        <v>1</v>
      </c>
      <c r="J2511" s="258">
        <f t="shared" si="78"/>
        <v>0.21717843367763537</v>
      </c>
      <c r="K2511" s="258">
        <f t="shared" si="79"/>
        <v>0.38138404357779493</v>
      </c>
    </row>
    <row r="2512" spans="1:11">
      <c r="A2512" s="1">
        <v>2511</v>
      </c>
      <c r="B2512">
        <v>53125.315338</v>
      </c>
      <c r="C2512" s="255">
        <v>49</v>
      </c>
      <c r="D2512" s="256">
        <v>181.60322199999999</v>
      </c>
      <c r="E2512" s="256">
        <v>1089.4462870000009</v>
      </c>
      <c r="F2512" s="1">
        <v>876697</v>
      </c>
      <c r="G2512" s="256">
        <v>0</v>
      </c>
      <c r="H2512" s="256">
        <v>157.54497599999999</v>
      </c>
      <c r="I2512" s="257">
        <v>1</v>
      </c>
      <c r="J2512" s="258">
        <f t="shared" si="78"/>
        <v>0.20780810452104492</v>
      </c>
      <c r="K2512" s="258">
        <f t="shared" si="79"/>
        <v>0.36826182104754934</v>
      </c>
    </row>
    <row r="2513" spans="1:11">
      <c r="A2513" s="1">
        <v>2512</v>
      </c>
      <c r="B2513">
        <v>52679.145263999999</v>
      </c>
      <c r="C2513" s="255">
        <v>47</v>
      </c>
      <c r="D2513" s="256">
        <v>180.876676</v>
      </c>
      <c r="E2513" s="256">
        <v>908.65846700000009</v>
      </c>
      <c r="F2513" s="1">
        <v>902585</v>
      </c>
      <c r="G2513" s="256">
        <v>0</v>
      </c>
      <c r="H2513" s="256">
        <v>159.97404499999999</v>
      </c>
      <c r="I2513" s="257">
        <v>1</v>
      </c>
      <c r="J2513" s="258">
        <f t="shared" si="78"/>
        <v>0.20697671978323812</v>
      </c>
      <c r="K2513" s="258">
        <f t="shared" si="79"/>
        <v>0.3670859625710145</v>
      </c>
    </row>
    <row r="2514" spans="1:11">
      <c r="A2514" s="1">
        <v>2513</v>
      </c>
      <c r="B2514">
        <v>52667.619353999988</v>
      </c>
      <c r="C2514" s="255">
        <v>49</v>
      </c>
      <c r="D2514" s="256">
        <v>192.17827500000001</v>
      </c>
      <c r="E2514" s="256">
        <v>623.94680100000051</v>
      </c>
      <c r="F2514" s="1">
        <v>863904</v>
      </c>
      <c r="G2514" s="256">
        <v>0</v>
      </c>
      <c r="H2514" s="256">
        <v>168.500201</v>
      </c>
      <c r="I2514" s="257">
        <v>1</v>
      </c>
      <c r="J2514" s="258">
        <f t="shared" si="78"/>
        <v>0.21990911074184644</v>
      </c>
      <c r="K2514" s="258">
        <f t="shared" si="79"/>
        <v>0.38516351088620171</v>
      </c>
    </row>
    <row r="2515" spans="1:11">
      <c r="A2515" s="1">
        <v>2514</v>
      </c>
      <c r="B2515">
        <v>52252.955107999987</v>
      </c>
      <c r="C2515" s="255">
        <v>52</v>
      </c>
      <c r="D2515" s="256">
        <v>191.442824</v>
      </c>
      <c r="E2515" s="256">
        <v>290.86022499999979</v>
      </c>
      <c r="F2515" s="1">
        <v>878277</v>
      </c>
      <c r="G2515" s="256">
        <v>0</v>
      </c>
      <c r="H2515" s="256">
        <v>281.15722</v>
      </c>
      <c r="I2515" s="257">
        <v>1</v>
      </c>
      <c r="J2515" s="258">
        <f t="shared" si="78"/>
        <v>0.21906753603521426</v>
      </c>
      <c r="K2515" s="258">
        <f t="shared" si="79"/>
        <v>0.38400082810731373</v>
      </c>
    </row>
    <row r="2516" spans="1:11">
      <c r="A2516" s="1">
        <v>2515</v>
      </c>
      <c r="B2516">
        <v>52004.883667000002</v>
      </c>
      <c r="C2516" s="255">
        <v>59</v>
      </c>
      <c r="D2516" s="256">
        <v>187.29155299999999</v>
      </c>
      <c r="E2516" s="256">
        <v>53.551904999999962</v>
      </c>
      <c r="F2516" s="1">
        <v>873705</v>
      </c>
      <c r="G2516" s="256">
        <v>0</v>
      </c>
      <c r="H2516" s="256">
        <v>293.49349599999999</v>
      </c>
      <c r="I2516" s="257">
        <v>1</v>
      </c>
      <c r="J2516" s="258">
        <f t="shared" si="78"/>
        <v>0.21431724720023321</v>
      </c>
      <c r="K2516" s="258">
        <f t="shared" si="79"/>
        <v>0.37740249385897029</v>
      </c>
    </row>
    <row r="2517" spans="1:11">
      <c r="A2517" s="1">
        <v>2516</v>
      </c>
      <c r="B2517">
        <v>52877.269805999997</v>
      </c>
      <c r="C2517" s="255">
        <v>64</v>
      </c>
      <c r="D2517" s="256">
        <v>185.73341199999999</v>
      </c>
      <c r="E2517" s="256">
        <v>0.72010499999999955</v>
      </c>
      <c r="F2517" s="1">
        <v>835207</v>
      </c>
      <c r="G2517" s="256">
        <v>0</v>
      </c>
      <c r="H2517" s="256">
        <v>259.09125399999999</v>
      </c>
      <c r="I2517" s="257">
        <v>1</v>
      </c>
      <c r="J2517" s="258">
        <f t="shared" si="78"/>
        <v>0.21253427042140421</v>
      </c>
      <c r="K2517" s="258">
        <f t="shared" si="79"/>
        <v>0.37491017215458533</v>
      </c>
    </row>
    <row r="2518" spans="1:11">
      <c r="A2518" s="1">
        <v>2517</v>
      </c>
      <c r="B2518">
        <v>54284.640198000001</v>
      </c>
      <c r="C2518" s="255">
        <v>69</v>
      </c>
      <c r="D2518" s="256">
        <v>205.70019500000001</v>
      </c>
      <c r="E2518" s="256">
        <v>2.1827200000000002</v>
      </c>
      <c r="F2518" s="1">
        <v>876276</v>
      </c>
      <c r="G2518" s="256">
        <v>15.951264</v>
      </c>
      <c r="H2518" s="256">
        <v>228.13994500000001</v>
      </c>
      <c r="I2518" s="257">
        <v>1</v>
      </c>
      <c r="J2518" s="258">
        <f t="shared" si="78"/>
        <v>0.23538220936718474</v>
      </c>
      <c r="K2518" s="258">
        <f t="shared" si="79"/>
        <v>0.40620943977225527</v>
      </c>
    </row>
    <row r="2519" spans="1:11">
      <c r="A2519" s="1">
        <v>2518</v>
      </c>
      <c r="B2519">
        <v>54030.077696</v>
      </c>
      <c r="C2519" s="255">
        <v>72</v>
      </c>
      <c r="D2519" s="256">
        <v>243.96209899999999</v>
      </c>
      <c r="E2519" s="256">
        <v>2.1419199999999998</v>
      </c>
      <c r="F2519" s="1">
        <v>920050</v>
      </c>
      <c r="G2519" s="256">
        <v>93.345336000000003</v>
      </c>
      <c r="H2519" s="256">
        <v>170.41976199999999</v>
      </c>
      <c r="I2519" s="257">
        <v>1</v>
      </c>
      <c r="J2519" s="258">
        <f t="shared" si="78"/>
        <v>0.27916520868867356</v>
      </c>
      <c r="K2519" s="258">
        <f t="shared" si="79"/>
        <v>0.46254566174405165</v>
      </c>
    </row>
    <row r="2520" spans="1:11">
      <c r="A2520" s="1">
        <v>2519</v>
      </c>
      <c r="B2520">
        <v>53853.699461999997</v>
      </c>
      <c r="C2520" s="255">
        <v>70</v>
      </c>
      <c r="D2520" s="256">
        <v>246.35004900000001</v>
      </c>
      <c r="E2520" s="256">
        <v>2.5992799999999998</v>
      </c>
      <c r="F2520" s="1">
        <v>956163</v>
      </c>
      <c r="G2520" s="256">
        <v>80.917032000000006</v>
      </c>
      <c r="H2520" s="256">
        <v>132.740882</v>
      </c>
      <c r="I2520" s="257">
        <v>1</v>
      </c>
      <c r="J2520" s="258">
        <f t="shared" si="78"/>
        <v>0.28189773379327238</v>
      </c>
      <c r="K2520" s="258">
        <f t="shared" si="79"/>
        <v>0.46591297261126779</v>
      </c>
    </row>
    <row r="2521" spans="1:11">
      <c r="A2521" s="1">
        <v>2520</v>
      </c>
      <c r="B2521">
        <v>53547.758178999997</v>
      </c>
      <c r="C2521" s="255">
        <v>67</v>
      </c>
      <c r="D2521" s="256">
        <v>248.46104800000001</v>
      </c>
      <c r="E2521" s="256">
        <v>1.35816</v>
      </c>
      <c r="F2521" s="1">
        <v>967194</v>
      </c>
      <c r="G2521" s="256">
        <v>17.223863999999999</v>
      </c>
      <c r="H2521" s="256">
        <v>50.748423000000003</v>
      </c>
      <c r="I2521" s="257">
        <v>1</v>
      </c>
      <c r="J2521" s="258">
        <f t="shared" si="78"/>
        <v>0.28431334457376733</v>
      </c>
      <c r="K2521" s="258">
        <f t="shared" si="79"/>
        <v>0.46887584747171007</v>
      </c>
    </row>
    <row r="2522" spans="1:11">
      <c r="A2522" s="1">
        <v>2521</v>
      </c>
      <c r="B2522">
        <v>52196.019074000003</v>
      </c>
      <c r="C2522" s="255">
        <v>60</v>
      </c>
      <c r="D2522" s="256">
        <v>279.70239400000003</v>
      </c>
      <c r="E2522" s="256">
        <v>0.10816000000000001</v>
      </c>
      <c r="F2522" s="1">
        <v>928173</v>
      </c>
      <c r="G2522" s="256">
        <v>0</v>
      </c>
      <c r="H2522" s="256">
        <v>37.743727</v>
      </c>
      <c r="I2522" s="257">
        <v>1</v>
      </c>
      <c r="J2522" s="258">
        <f t="shared" si="78"/>
        <v>0.32006273725219753</v>
      </c>
      <c r="K2522" s="258">
        <f t="shared" si="79"/>
        <v>0.51125414724918905</v>
      </c>
    </row>
    <row r="2523" spans="1:11">
      <c r="A2523" s="1">
        <v>2522</v>
      </c>
      <c r="B2523">
        <v>49051.734131999998</v>
      </c>
      <c r="C2523" s="255">
        <v>55</v>
      </c>
      <c r="D2523" s="256">
        <v>294.99998699999998</v>
      </c>
      <c r="E2523" s="256">
        <v>0</v>
      </c>
      <c r="F2523" s="1">
        <v>854354</v>
      </c>
      <c r="G2523" s="256">
        <v>0</v>
      </c>
      <c r="H2523" s="256">
        <v>37.685896</v>
      </c>
      <c r="I2523" s="257">
        <v>1</v>
      </c>
      <c r="J2523" s="258">
        <f t="shared" si="78"/>
        <v>0.33756773397006634</v>
      </c>
      <c r="K2523" s="258">
        <f t="shared" si="79"/>
        <v>0.53104888958551244</v>
      </c>
    </row>
    <row r="2524" spans="1:11">
      <c r="A2524" s="1">
        <v>2523</v>
      </c>
      <c r="B2524">
        <v>48495.901916000003</v>
      </c>
      <c r="C2524" s="255">
        <v>55</v>
      </c>
      <c r="D2524" s="256">
        <v>274.28748000000002</v>
      </c>
      <c r="E2524" s="256">
        <v>0</v>
      </c>
      <c r="F2524" s="1">
        <v>702747</v>
      </c>
      <c r="G2524" s="256">
        <v>0</v>
      </c>
      <c r="H2524" s="256">
        <v>37.797913000000001</v>
      </c>
      <c r="I2524" s="257">
        <v>1</v>
      </c>
      <c r="J2524" s="258">
        <f t="shared" si="78"/>
        <v>0.31386646494991166</v>
      </c>
      <c r="K2524" s="258">
        <f t="shared" si="79"/>
        <v>0.50410067168709727</v>
      </c>
    </row>
    <row r="2525" spans="1:11">
      <c r="A2525" s="1">
        <v>2524</v>
      </c>
      <c r="B2525">
        <v>48755.296233000001</v>
      </c>
      <c r="C2525" s="255">
        <v>50</v>
      </c>
      <c r="D2525" s="256">
        <v>248.821821</v>
      </c>
      <c r="E2525" s="256">
        <v>0</v>
      </c>
      <c r="F2525" s="1">
        <v>566931</v>
      </c>
      <c r="G2525" s="256">
        <v>0</v>
      </c>
      <c r="H2525" s="256">
        <v>38.051056000000003</v>
      </c>
      <c r="I2525" s="257">
        <v>1</v>
      </c>
      <c r="J2525" s="258">
        <f t="shared" si="78"/>
        <v>0.28472617619903645</v>
      </c>
      <c r="K2525" s="258">
        <f t="shared" si="79"/>
        <v>0.46938090880022665</v>
      </c>
    </row>
    <row r="2526" spans="1:11">
      <c r="A2526" s="1">
        <v>2525</v>
      </c>
      <c r="B2526">
        <v>48725.497558000003</v>
      </c>
      <c r="C2526" s="255">
        <v>48</v>
      </c>
      <c r="D2526" s="256">
        <v>222.487696</v>
      </c>
      <c r="E2526" s="256">
        <v>0</v>
      </c>
      <c r="F2526" s="1">
        <v>639161</v>
      </c>
      <c r="G2526" s="256">
        <v>0</v>
      </c>
      <c r="H2526" s="256">
        <v>38.089885000000002</v>
      </c>
      <c r="I2526" s="257">
        <v>1</v>
      </c>
      <c r="J2526" s="258">
        <f t="shared" si="78"/>
        <v>0.25459210401572319</v>
      </c>
      <c r="K2526" s="258">
        <f t="shared" si="79"/>
        <v>0.43149327644525309</v>
      </c>
    </row>
    <row r="2527" spans="1:11">
      <c r="A2527" s="1">
        <v>2526</v>
      </c>
      <c r="B2527">
        <v>48746.251313000001</v>
      </c>
      <c r="C2527" s="255">
        <v>50</v>
      </c>
      <c r="D2527" s="256">
        <v>245.08632399999999</v>
      </c>
      <c r="E2527" s="256">
        <v>0.110981</v>
      </c>
      <c r="F2527" s="1">
        <v>992726</v>
      </c>
      <c r="G2527" s="256">
        <v>0</v>
      </c>
      <c r="H2527" s="256">
        <v>37.878076999999998</v>
      </c>
      <c r="I2527" s="257">
        <v>1</v>
      </c>
      <c r="J2527" s="258">
        <f t="shared" si="78"/>
        <v>0.28045165649357634</v>
      </c>
      <c r="K2527" s="258">
        <f t="shared" si="79"/>
        <v>0.4641330475263859</v>
      </c>
    </row>
    <row r="2528" spans="1:11">
      <c r="A2528" s="1">
        <v>2527</v>
      </c>
      <c r="B2528">
        <v>48651.601286999998</v>
      </c>
      <c r="C2528" s="255">
        <v>54</v>
      </c>
      <c r="D2528" s="256">
        <v>229.68905599999999</v>
      </c>
      <c r="E2528" s="256">
        <v>28.539808000000001</v>
      </c>
      <c r="F2528" s="1">
        <v>1005375</v>
      </c>
      <c r="G2528" s="256">
        <v>0</v>
      </c>
      <c r="H2528" s="256">
        <v>39.706482999999999</v>
      </c>
      <c r="I2528" s="257">
        <v>1</v>
      </c>
      <c r="J2528" s="258">
        <f t="shared" si="78"/>
        <v>0.26283260192700847</v>
      </c>
      <c r="K2528" s="258">
        <f t="shared" si="79"/>
        <v>0.44206390697452314</v>
      </c>
    </row>
    <row r="2529" spans="1:11">
      <c r="A2529" s="1">
        <v>2528</v>
      </c>
      <c r="B2529">
        <v>48696.607117</v>
      </c>
      <c r="C2529" s="255">
        <v>57</v>
      </c>
      <c r="D2529" s="256">
        <v>224.98346799999999</v>
      </c>
      <c r="E2529" s="256">
        <v>177.59425800000031</v>
      </c>
      <c r="F2529" s="1">
        <v>978580</v>
      </c>
      <c r="G2529" s="256">
        <v>0</v>
      </c>
      <c r="H2529" s="256">
        <v>46.355733999999998</v>
      </c>
      <c r="I2529" s="257">
        <v>1</v>
      </c>
      <c r="J2529" s="258">
        <f t="shared" si="78"/>
        <v>0.25744800956037645</v>
      </c>
      <c r="K2529" s="258">
        <f t="shared" si="79"/>
        <v>0.43517507420960611</v>
      </c>
    </row>
    <row r="2530" spans="1:11">
      <c r="A2530" s="1">
        <v>2529</v>
      </c>
      <c r="B2530">
        <v>47738.425047999997</v>
      </c>
      <c r="C2530" s="255">
        <v>60</v>
      </c>
      <c r="D2530" s="256">
        <v>192.780913</v>
      </c>
      <c r="E2530" s="256">
        <v>453.06106300000022</v>
      </c>
      <c r="F2530" s="1">
        <v>935895</v>
      </c>
      <c r="G2530" s="256">
        <v>0</v>
      </c>
      <c r="H2530" s="256">
        <v>576.67841999999996</v>
      </c>
      <c r="I2530" s="257">
        <v>1</v>
      </c>
      <c r="J2530" s="258">
        <f t="shared" si="78"/>
        <v>0.22059870787075833</v>
      </c>
      <c r="K2530" s="258">
        <f t="shared" si="79"/>
        <v>0.38611482378204942</v>
      </c>
    </row>
    <row r="2531" spans="1:11">
      <c r="A2531" s="1">
        <v>2530</v>
      </c>
      <c r="B2531">
        <v>47894.993926000003</v>
      </c>
      <c r="C2531" s="255">
        <v>62</v>
      </c>
      <c r="D2531" s="256">
        <v>211.25922800000001</v>
      </c>
      <c r="E2531" s="256">
        <v>819.2777779999999</v>
      </c>
      <c r="F2531" s="1">
        <v>910990</v>
      </c>
      <c r="G2531" s="256">
        <v>90.565104000000005</v>
      </c>
      <c r="H2531" s="256">
        <v>607.18264299999998</v>
      </c>
      <c r="I2531" s="257">
        <v>1</v>
      </c>
      <c r="J2531" s="258">
        <f t="shared" si="78"/>
        <v>0.24174339667420255</v>
      </c>
      <c r="K2531" s="258">
        <f t="shared" si="79"/>
        <v>0.4146834534531344</v>
      </c>
    </row>
    <row r="2532" spans="1:11">
      <c r="A2532" s="1">
        <v>2531</v>
      </c>
      <c r="B2532">
        <v>48079.717803</v>
      </c>
      <c r="C2532" s="255">
        <v>62</v>
      </c>
      <c r="D2532" s="256">
        <v>211.18392800000001</v>
      </c>
      <c r="E2532" s="256">
        <v>1047.5139269999991</v>
      </c>
      <c r="F2532" s="1">
        <v>842989</v>
      </c>
      <c r="G2532" s="256">
        <v>124.267248</v>
      </c>
      <c r="H2532" s="256">
        <v>334.045368</v>
      </c>
      <c r="I2532" s="257">
        <v>1</v>
      </c>
      <c r="J2532" s="258">
        <f t="shared" si="78"/>
        <v>0.24165723107593781</v>
      </c>
      <c r="K2532" s="258">
        <f t="shared" si="79"/>
        <v>0.41456934813087326</v>
      </c>
    </row>
    <row r="2533" spans="1:11">
      <c r="A2533" s="1">
        <v>2532</v>
      </c>
      <c r="B2533">
        <v>48016.227417000002</v>
      </c>
      <c r="C2533" s="255">
        <v>53</v>
      </c>
      <c r="D2533" s="256">
        <v>208.30901299999999</v>
      </c>
      <c r="E2533" s="256">
        <v>1181.796246000001</v>
      </c>
      <c r="F2533" s="1">
        <v>866355</v>
      </c>
      <c r="G2533" s="256">
        <v>114.242688</v>
      </c>
      <c r="H2533" s="256">
        <v>281.92274200000003</v>
      </c>
      <c r="I2533" s="257">
        <v>1</v>
      </c>
      <c r="J2533" s="258">
        <f t="shared" si="78"/>
        <v>0.23836747316179066</v>
      </c>
      <c r="K2533" s="258">
        <f t="shared" si="79"/>
        <v>0.41019894604023954</v>
      </c>
    </row>
    <row r="2534" spans="1:11">
      <c r="A2534" s="1">
        <v>2533</v>
      </c>
      <c r="B2534">
        <v>48273.680237</v>
      </c>
      <c r="C2534" s="255">
        <v>51</v>
      </c>
      <c r="D2534" s="256">
        <v>170.537239</v>
      </c>
      <c r="E2534" s="256">
        <v>1254.652405999999</v>
      </c>
      <c r="F2534" s="1">
        <v>893560</v>
      </c>
      <c r="G2534" s="256">
        <v>82.860960000000006</v>
      </c>
      <c r="H2534" s="256">
        <v>65.686538999999996</v>
      </c>
      <c r="I2534" s="257">
        <v>1</v>
      </c>
      <c r="J2534" s="258">
        <f t="shared" si="78"/>
        <v>0.19514532835129117</v>
      </c>
      <c r="K2534" s="258">
        <f t="shared" si="79"/>
        <v>0.35014327714928684</v>
      </c>
    </row>
    <row r="2535" spans="1:11">
      <c r="A2535" s="1">
        <v>2534</v>
      </c>
      <c r="B2535">
        <v>48470.324737000003</v>
      </c>
      <c r="C2535" s="255">
        <v>46</v>
      </c>
      <c r="D2535" s="256">
        <v>163.692373</v>
      </c>
      <c r="E2535" s="256">
        <v>1192.896021999999</v>
      </c>
      <c r="F2535" s="1">
        <v>899657</v>
      </c>
      <c r="G2535" s="256">
        <v>5.1587759999999996</v>
      </c>
      <c r="H2535" s="256">
        <v>394.871442</v>
      </c>
      <c r="I2535" s="257">
        <v>1</v>
      </c>
      <c r="J2535" s="258">
        <f t="shared" si="78"/>
        <v>0.18731276561647059</v>
      </c>
      <c r="K2535" s="258">
        <f t="shared" si="79"/>
        <v>0.33870760742510408</v>
      </c>
    </row>
    <row r="2536" spans="1:11">
      <c r="A2536" s="1">
        <v>2535</v>
      </c>
      <c r="B2536">
        <v>49064.660248</v>
      </c>
      <c r="C2536" s="255">
        <v>38</v>
      </c>
      <c r="D2536" s="256">
        <v>153.984646</v>
      </c>
      <c r="E2536" s="256">
        <v>1038.9559010000009</v>
      </c>
      <c r="F2536" s="1">
        <v>876890</v>
      </c>
      <c r="G2536" s="256">
        <v>0</v>
      </c>
      <c r="H2536" s="256">
        <v>384.56385899999998</v>
      </c>
      <c r="I2536" s="257">
        <v>1</v>
      </c>
      <c r="J2536" s="258">
        <f t="shared" si="78"/>
        <v>0.17620423832900997</v>
      </c>
      <c r="K2536" s="258">
        <f t="shared" si="79"/>
        <v>0.32218004297095976</v>
      </c>
    </row>
    <row r="2537" spans="1:11">
      <c r="A2537" s="1">
        <v>2536</v>
      </c>
      <c r="B2537">
        <v>49618.626006999999</v>
      </c>
      <c r="C2537" s="255">
        <v>45</v>
      </c>
      <c r="D2537" s="256">
        <v>143.19117800000001</v>
      </c>
      <c r="E2537" s="256">
        <v>837.78078400000095</v>
      </c>
      <c r="F2537" s="1">
        <v>894607</v>
      </c>
      <c r="G2537" s="256">
        <v>0</v>
      </c>
      <c r="H2537" s="256">
        <v>343.21792099999999</v>
      </c>
      <c r="I2537" s="257">
        <v>1</v>
      </c>
      <c r="J2537" s="258">
        <f t="shared" si="78"/>
        <v>0.16385330037985535</v>
      </c>
      <c r="K2537" s="258">
        <f t="shared" si="79"/>
        <v>0.30336500800101213</v>
      </c>
    </row>
    <row r="2538" spans="1:11">
      <c r="A2538" s="1">
        <v>2537</v>
      </c>
      <c r="B2538">
        <v>49685.363248999987</v>
      </c>
      <c r="C2538" s="255">
        <v>38</v>
      </c>
      <c r="D2538" s="256">
        <v>147.157309</v>
      </c>
      <c r="E2538" s="256">
        <v>541.8672049999991</v>
      </c>
      <c r="F2538" s="1">
        <v>861460</v>
      </c>
      <c r="G2538" s="256">
        <v>0</v>
      </c>
      <c r="H2538" s="256">
        <v>323.08447899999999</v>
      </c>
      <c r="I2538" s="257">
        <v>1</v>
      </c>
      <c r="J2538" s="258">
        <f t="shared" si="78"/>
        <v>0.16839173398425555</v>
      </c>
      <c r="K2538" s="258">
        <f t="shared" si="79"/>
        <v>0.31033346514314886</v>
      </c>
    </row>
    <row r="2539" spans="1:11">
      <c r="A2539" s="1">
        <v>2538</v>
      </c>
      <c r="B2539">
        <v>50053.768859999996</v>
      </c>
      <c r="C2539" s="255">
        <v>44</v>
      </c>
      <c r="D2539" s="256">
        <v>126.26639299999999</v>
      </c>
      <c r="E2539" s="256">
        <v>244.0243210000001</v>
      </c>
      <c r="F2539" s="1">
        <v>881816</v>
      </c>
      <c r="G2539" s="256">
        <v>0</v>
      </c>
      <c r="H2539" s="256">
        <v>299.68368800000002</v>
      </c>
      <c r="I2539" s="257">
        <v>1</v>
      </c>
      <c r="J2539" s="258">
        <f t="shared" si="78"/>
        <v>0.14448631199968101</v>
      </c>
      <c r="K2539" s="258">
        <f t="shared" si="79"/>
        <v>0.27288987473225718</v>
      </c>
    </row>
    <row r="2540" spans="1:11">
      <c r="A2540" s="1">
        <v>2539</v>
      </c>
      <c r="B2540">
        <v>51141.610411999987</v>
      </c>
      <c r="C2540" s="255">
        <v>59</v>
      </c>
      <c r="D2540" s="256">
        <v>110.28761</v>
      </c>
      <c r="E2540" s="256">
        <v>45.06821800000008</v>
      </c>
      <c r="F2540" s="1">
        <v>861408</v>
      </c>
      <c r="G2540" s="256">
        <v>0</v>
      </c>
      <c r="H2540" s="256">
        <v>322.02177799999998</v>
      </c>
      <c r="I2540" s="257">
        <v>1</v>
      </c>
      <c r="J2540" s="258">
        <f t="shared" si="78"/>
        <v>0.12620183129931606</v>
      </c>
      <c r="K2540" s="258">
        <f t="shared" si="79"/>
        <v>0.24297103747585519</v>
      </c>
    </row>
    <row r="2541" spans="1:11">
      <c r="A2541" s="1">
        <v>2540</v>
      </c>
      <c r="B2541">
        <v>52090.243042000002</v>
      </c>
      <c r="C2541" s="255">
        <v>57</v>
      </c>
      <c r="D2541" s="256">
        <v>161.738597</v>
      </c>
      <c r="E2541" s="256">
        <v>0.71603099999999964</v>
      </c>
      <c r="F2541" s="1">
        <v>857449</v>
      </c>
      <c r="G2541" s="256">
        <v>0</v>
      </c>
      <c r="H2541" s="256">
        <v>375.85984500000001</v>
      </c>
      <c r="I2541" s="257">
        <v>1</v>
      </c>
      <c r="J2541" s="258">
        <f t="shared" si="78"/>
        <v>0.18507706471454105</v>
      </c>
      <c r="K2541" s="258">
        <f t="shared" si="79"/>
        <v>0.335410689865978</v>
      </c>
    </row>
    <row r="2542" spans="1:11">
      <c r="A2542" s="1">
        <v>2541</v>
      </c>
      <c r="B2542">
        <v>53334.527771000001</v>
      </c>
      <c r="C2542" s="255">
        <v>64</v>
      </c>
      <c r="D2542" s="256">
        <v>161.84077300000001</v>
      </c>
      <c r="E2542" s="256">
        <v>2.1480800000000002</v>
      </c>
      <c r="F2542" s="1">
        <v>843807</v>
      </c>
      <c r="G2542" s="256">
        <v>0</v>
      </c>
      <c r="H2542" s="256">
        <v>186.29121799999999</v>
      </c>
      <c r="I2542" s="257">
        <v>1</v>
      </c>
      <c r="J2542" s="258">
        <f t="shared" si="78"/>
        <v>0.18519398445117186</v>
      </c>
      <c r="K2542" s="258">
        <f t="shared" si="79"/>
        <v>0.33558347179808318</v>
      </c>
    </row>
    <row r="2543" spans="1:11">
      <c r="A2543" s="1">
        <v>2542</v>
      </c>
      <c r="B2543">
        <v>53382.623047000001</v>
      </c>
      <c r="C2543" s="255">
        <v>61</v>
      </c>
      <c r="D2543" s="256">
        <v>161.874674</v>
      </c>
      <c r="E2543" s="256">
        <v>2.1422400000000001</v>
      </c>
      <c r="F2543" s="1">
        <v>864391</v>
      </c>
      <c r="G2543" s="256">
        <v>0</v>
      </c>
      <c r="H2543" s="256">
        <v>153.659143</v>
      </c>
      <c r="I2543" s="257">
        <v>1</v>
      </c>
      <c r="J2543" s="258">
        <f t="shared" si="78"/>
        <v>0.18523277727915025</v>
      </c>
      <c r="K2543" s="258">
        <f t="shared" si="79"/>
        <v>0.33564079026133098</v>
      </c>
    </row>
    <row r="2544" spans="1:11">
      <c r="A2544" s="1">
        <v>2543</v>
      </c>
      <c r="B2544">
        <v>53171.926664999999</v>
      </c>
      <c r="C2544" s="255">
        <v>57</v>
      </c>
      <c r="D2544" s="256">
        <v>130.33045300000001</v>
      </c>
      <c r="E2544" s="256">
        <v>2.5998399999999999</v>
      </c>
      <c r="F2544" s="1">
        <v>926447</v>
      </c>
      <c r="G2544" s="256">
        <v>7.7921760000000004</v>
      </c>
      <c r="H2544" s="256">
        <v>159.81081499999999</v>
      </c>
      <c r="I2544" s="257">
        <v>1</v>
      </c>
      <c r="J2544" s="258">
        <f t="shared" si="78"/>
        <v>0.14913680550942612</v>
      </c>
      <c r="K2544" s="258">
        <f t="shared" si="79"/>
        <v>0.28031904023953402</v>
      </c>
    </row>
    <row r="2545" spans="1:11">
      <c r="A2545" s="1">
        <v>2544</v>
      </c>
      <c r="B2545">
        <v>52506.977874999997</v>
      </c>
      <c r="C2545" s="255">
        <v>55</v>
      </c>
      <c r="D2545" s="256">
        <v>97.283006000000015</v>
      </c>
      <c r="E2545" s="256">
        <v>1.34592</v>
      </c>
      <c r="F2545" s="1">
        <v>952718</v>
      </c>
      <c r="G2545" s="256">
        <v>38.705016000000001</v>
      </c>
      <c r="H2545" s="256">
        <v>214.31692899999999</v>
      </c>
      <c r="I2545" s="257">
        <v>1</v>
      </c>
      <c r="J2545" s="258">
        <f t="shared" si="78"/>
        <v>0.1113206960555438</v>
      </c>
      <c r="K2545" s="258">
        <f t="shared" si="79"/>
        <v>0.21775225182860358</v>
      </c>
    </row>
    <row r="2546" spans="1:11">
      <c r="A2546" s="1">
        <v>2545</v>
      </c>
      <c r="B2546">
        <v>50030.750794</v>
      </c>
      <c r="C2546" s="255">
        <v>41</v>
      </c>
      <c r="D2546" s="256">
        <v>108.796064</v>
      </c>
      <c r="E2546" s="256">
        <v>3.0640000000000001E-2</v>
      </c>
      <c r="F2546" s="1">
        <v>910068</v>
      </c>
      <c r="G2546" s="256">
        <v>5.3435759999999997</v>
      </c>
      <c r="H2546" s="256">
        <v>37.40381</v>
      </c>
      <c r="I2546" s="257">
        <v>1</v>
      </c>
      <c r="J2546" s="258">
        <f t="shared" si="78"/>
        <v>0.12449505900941722</v>
      </c>
      <c r="K2546" s="258">
        <f t="shared" si="79"/>
        <v>0.24011902510946567</v>
      </c>
    </row>
    <row r="2547" spans="1:11">
      <c r="A2547" s="1">
        <v>2546</v>
      </c>
      <c r="B2547">
        <v>48169.078826999998</v>
      </c>
      <c r="C2547" s="255">
        <v>41</v>
      </c>
      <c r="D2547" s="256">
        <v>136.71933999999999</v>
      </c>
      <c r="E2547" s="256">
        <v>2.16E-3</v>
      </c>
      <c r="F2547" s="1">
        <v>804424</v>
      </c>
      <c r="G2547" s="256">
        <v>0</v>
      </c>
      <c r="H2547" s="256">
        <v>37.319991000000002</v>
      </c>
      <c r="I2547" s="257">
        <v>1</v>
      </c>
      <c r="J2547" s="258">
        <f t="shared" si="78"/>
        <v>0.15644759263559915</v>
      </c>
      <c r="K2547" s="258">
        <f t="shared" si="79"/>
        <v>0.29185469397008557</v>
      </c>
    </row>
    <row r="2548" spans="1:11">
      <c r="A2548" s="1">
        <v>2547</v>
      </c>
      <c r="B2548">
        <v>48454.340942000003</v>
      </c>
      <c r="C2548" s="255">
        <v>32</v>
      </c>
      <c r="D2548" s="256">
        <v>146.98402400000001</v>
      </c>
      <c r="E2548" s="256">
        <v>1.4400000000000001E-3</v>
      </c>
      <c r="F2548" s="1">
        <v>697489</v>
      </c>
      <c r="G2548" s="256">
        <v>0</v>
      </c>
      <c r="H2548" s="256">
        <v>37.802602999999998</v>
      </c>
      <c r="I2548" s="257">
        <v>1</v>
      </c>
      <c r="J2548" s="258">
        <f t="shared" si="78"/>
        <v>0.16819344439998857</v>
      </c>
      <c r="K2548" s="258">
        <f t="shared" si="79"/>
        <v>0.31003034458203599</v>
      </c>
    </row>
    <row r="2549" spans="1:11">
      <c r="A2549" s="1">
        <v>2548</v>
      </c>
      <c r="B2549">
        <v>48922.415953999996</v>
      </c>
      <c r="C2549" s="255">
        <v>34</v>
      </c>
      <c r="D2549" s="256">
        <v>149.04585299999999</v>
      </c>
      <c r="E2549" s="256">
        <v>0</v>
      </c>
      <c r="F2549" s="1">
        <v>572665</v>
      </c>
      <c r="G2549" s="256">
        <v>0</v>
      </c>
      <c r="H2549" s="256">
        <v>37.799244999999999</v>
      </c>
      <c r="I2549" s="257">
        <v>1</v>
      </c>
      <c r="J2549" s="258">
        <f t="shared" si="78"/>
        <v>0.17055279007468435</v>
      </c>
      <c r="K2549" s="258">
        <f t="shared" si="79"/>
        <v>0.31362913704495804</v>
      </c>
    </row>
    <row r="2550" spans="1:11">
      <c r="A2550" s="1">
        <v>2549</v>
      </c>
      <c r="B2550">
        <v>49065.373717000002</v>
      </c>
      <c r="C2550" s="255">
        <v>33</v>
      </c>
      <c r="D2550" s="256">
        <v>145.98264399999999</v>
      </c>
      <c r="E2550" s="256">
        <v>7.2000000000000005E-4</v>
      </c>
      <c r="F2550" s="1">
        <v>635770</v>
      </c>
      <c r="G2550" s="256">
        <v>0</v>
      </c>
      <c r="H2550" s="256">
        <v>37.808647000000001</v>
      </c>
      <c r="I2550" s="257">
        <v>1</v>
      </c>
      <c r="J2550" s="258">
        <f t="shared" si="78"/>
        <v>0.16704756781578739</v>
      </c>
      <c r="K2550" s="258">
        <f t="shared" si="79"/>
        <v>0.30827628051981087</v>
      </c>
    </row>
    <row r="2551" spans="1:11">
      <c r="A2551" s="1">
        <v>2550</v>
      </c>
      <c r="B2551">
        <v>49405.322144000012</v>
      </c>
      <c r="C2551" s="255">
        <v>35</v>
      </c>
      <c r="D2551" s="256">
        <v>167.90121600000001</v>
      </c>
      <c r="E2551" s="256">
        <v>7.3732999999999993E-2</v>
      </c>
      <c r="F2551" s="1">
        <v>1009016</v>
      </c>
      <c r="G2551" s="256">
        <v>0</v>
      </c>
      <c r="H2551" s="256">
        <v>37.711849999999998</v>
      </c>
      <c r="I2551" s="257">
        <v>1</v>
      </c>
      <c r="J2551" s="258">
        <f t="shared" si="78"/>
        <v>0.19212893394445693</v>
      </c>
      <c r="K2551" s="258">
        <f t="shared" si="79"/>
        <v>0.34576028584203983</v>
      </c>
    </row>
    <row r="2552" spans="1:11">
      <c r="A2552" s="1">
        <v>2551</v>
      </c>
      <c r="B2552">
        <v>51301.927277000003</v>
      </c>
      <c r="C2552" s="255">
        <v>51</v>
      </c>
      <c r="D2552" s="256">
        <v>166.27455</v>
      </c>
      <c r="E2552" s="256">
        <v>3.2422170000000001</v>
      </c>
      <c r="F2552" s="1">
        <v>1080148</v>
      </c>
      <c r="G2552" s="256">
        <v>0</v>
      </c>
      <c r="H2552" s="256">
        <v>37.377665999999998</v>
      </c>
      <c r="I2552" s="257">
        <v>1</v>
      </c>
      <c r="J2552" s="258">
        <f t="shared" si="78"/>
        <v>0.1902675441826121</v>
      </c>
      <c r="K2552" s="258">
        <f t="shared" si="79"/>
        <v>0.34304249904212453</v>
      </c>
    </row>
    <row r="2553" spans="1:11">
      <c r="A2553" s="1">
        <v>2552</v>
      </c>
      <c r="B2553">
        <v>54262.528106999998</v>
      </c>
      <c r="C2553" s="255">
        <v>88</v>
      </c>
      <c r="D2553" s="256">
        <v>160.05288999999999</v>
      </c>
      <c r="E2553" s="256">
        <v>25.133986000000029</v>
      </c>
      <c r="F2553" s="1">
        <v>1065470</v>
      </c>
      <c r="G2553" s="256">
        <v>0</v>
      </c>
      <c r="H2553" s="256">
        <v>37.332734000000002</v>
      </c>
      <c r="I2553" s="257">
        <v>1</v>
      </c>
      <c r="J2553" s="258">
        <f t="shared" si="78"/>
        <v>0.18314811448673146</v>
      </c>
      <c r="K2553" s="258">
        <f t="shared" si="79"/>
        <v>0.33255429697044969</v>
      </c>
    </row>
    <row r="2554" spans="1:11">
      <c r="A2554" s="1">
        <v>2553</v>
      </c>
      <c r="B2554" s="253">
        <v>56440.982728000003</v>
      </c>
      <c r="C2554" s="255">
        <v>63</v>
      </c>
      <c r="D2554" s="256">
        <v>194.94727900000001</v>
      </c>
      <c r="E2554" s="256">
        <v>46.284037999999939</v>
      </c>
      <c r="F2554" s="1">
        <v>947694</v>
      </c>
      <c r="G2554" s="256">
        <v>0</v>
      </c>
      <c r="H2554" s="256">
        <v>275.44330500000001</v>
      </c>
      <c r="I2554" s="257">
        <v>1</v>
      </c>
      <c r="J2554" s="258">
        <f t="shared" si="78"/>
        <v>0.22307767496837316</v>
      </c>
      <c r="K2554" s="258">
        <f t="shared" si="79"/>
        <v>0.38952420154431788</v>
      </c>
    </row>
    <row r="2555" spans="1:11">
      <c r="A2555" s="1">
        <v>2554</v>
      </c>
      <c r="B2555" s="253">
        <f>(B2554+B2556)/2</f>
        <v>58392.623260499997</v>
      </c>
      <c r="C2555" s="255">
        <v>50</v>
      </c>
      <c r="D2555" s="256">
        <v>236.26285900000011</v>
      </c>
      <c r="E2555" s="256">
        <v>62.167786000000078</v>
      </c>
      <c r="F2555" s="1">
        <v>888876</v>
      </c>
      <c r="G2555" s="256">
        <v>0</v>
      </c>
      <c r="H2555" s="256">
        <v>418.53332699999999</v>
      </c>
      <c r="I2555" s="257">
        <v>1</v>
      </c>
      <c r="J2555" s="258">
        <f t="shared" si="78"/>
        <v>0.27035498796113278</v>
      </c>
      <c r="K2555" s="258">
        <f t="shared" si="79"/>
        <v>0.4515736360880967</v>
      </c>
    </row>
    <row r="2556" spans="1:11">
      <c r="A2556" s="1">
        <v>2555</v>
      </c>
      <c r="B2556">
        <v>60344.263792999998</v>
      </c>
      <c r="C2556" s="255">
        <v>47</v>
      </c>
      <c r="D2556" s="256">
        <v>236.43085600000001</v>
      </c>
      <c r="E2556" s="256">
        <v>65.655201999999946</v>
      </c>
      <c r="F2556" s="1">
        <v>884184</v>
      </c>
      <c r="G2556" s="256">
        <v>0</v>
      </c>
      <c r="H2556" s="256">
        <v>411.656024</v>
      </c>
      <c r="I2556" s="257">
        <v>1</v>
      </c>
      <c r="J2556" s="258">
        <f t="shared" si="78"/>
        <v>0.27054722650046442</v>
      </c>
      <c r="K2556" s="258">
        <f t="shared" si="79"/>
        <v>0.45181494016834289</v>
      </c>
    </row>
    <row r="2557" spans="1:11">
      <c r="A2557" s="1">
        <v>2556</v>
      </c>
      <c r="B2557">
        <v>60843.903413</v>
      </c>
      <c r="C2557" s="255">
        <v>42</v>
      </c>
      <c r="D2557" s="256">
        <v>291.42308100000002</v>
      </c>
      <c r="E2557" s="256">
        <v>69.073122000000083</v>
      </c>
      <c r="F2557" s="1">
        <v>866918</v>
      </c>
      <c r="G2557" s="256">
        <v>58.709615999999997</v>
      </c>
      <c r="H2557" s="256">
        <v>382.06694599999997</v>
      </c>
      <c r="I2557" s="257">
        <v>1</v>
      </c>
      <c r="J2557" s="258">
        <f t="shared" si="78"/>
        <v>0.33347468954208837</v>
      </c>
      <c r="K2557" s="258">
        <f t="shared" si="79"/>
        <v>0.52647435522902264</v>
      </c>
    </row>
    <row r="2558" spans="1:11">
      <c r="A2558" s="1">
        <v>2557</v>
      </c>
      <c r="B2558">
        <v>58715.222229999999</v>
      </c>
      <c r="C2558" s="255">
        <v>49</v>
      </c>
      <c r="D2558" s="256">
        <v>340.43342299999989</v>
      </c>
      <c r="E2558" s="256">
        <v>75.772526999999982</v>
      </c>
      <c r="F2558" s="1">
        <v>859428</v>
      </c>
      <c r="G2558" s="256">
        <v>80.938872000000003</v>
      </c>
      <c r="H2558" s="256">
        <v>74.333282999999994</v>
      </c>
      <c r="I2558" s="257">
        <v>1</v>
      </c>
      <c r="J2558" s="258">
        <f t="shared" si="78"/>
        <v>0.38955709909839092</v>
      </c>
      <c r="K2558" s="258">
        <f t="shared" si="79"/>
        <v>0.58645591740919023</v>
      </c>
    </row>
    <row r="2559" spans="1:11">
      <c r="A2559" s="1">
        <v>2558</v>
      </c>
      <c r="B2559">
        <v>58530.571686000003</v>
      </c>
      <c r="C2559" s="255">
        <v>45</v>
      </c>
      <c r="D2559" s="256">
        <v>355.96395200000001</v>
      </c>
      <c r="E2559" s="256">
        <v>67.530165000000068</v>
      </c>
      <c r="F2559" s="1">
        <v>856323</v>
      </c>
      <c r="G2559" s="256">
        <v>52.034135999999997</v>
      </c>
      <c r="H2559" s="256">
        <v>326.04342200000002</v>
      </c>
      <c r="I2559" s="257">
        <v>1</v>
      </c>
      <c r="J2559" s="258">
        <f t="shared" si="78"/>
        <v>0.40732864388793844</v>
      </c>
      <c r="K2559" s="258">
        <f t="shared" si="79"/>
        <v>0.60431759439320976</v>
      </c>
    </row>
    <row r="2560" spans="1:11">
      <c r="A2560" s="1">
        <v>2559</v>
      </c>
      <c r="B2560">
        <v>61075.515227000004</v>
      </c>
      <c r="C2560" s="255">
        <v>45</v>
      </c>
      <c r="D2560" s="256">
        <v>374.78178800000001</v>
      </c>
      <c r="E2560" s="256">
        <v>73.497464000000178</v>
      </c>
      <c r="F2560" s="1">
        <v>832873</v>
      </c>
      <c r="G2560" s="256">
        <v>0</v>
      </c>
      <c r="H2560" s="256">
        <v>474.24215600000002</v>
      </c>
      <c r="I2560" s="257">
        <v>1</v>
      </c>
      <c r="J2560" s="258">
        <f t="shared" si="78"/>
        <v>0.4288618457071654</v>
      </c>
      <c r="K2560" s="258">
        <f t="shared" si="79"/>
        <v>0.62527787354692066</v>
      </c>
    </row>
    <row r="2561" spans="1:11">
      <c r="A2561" s="1">
        <v>2560</v>
      </c>
      <c r="B2561">
        <v>60938.761291000003</v>
      </c>
      <c r="C2561" s="255">
        <v>45</v>
      </c>
      <c r="D2561" s="256">
        <v>316.53186799999997</v>
      </c>
      <c r="E2561" s="256">
        <v>136.92345599999999</v>
      </c>
      <c r="F2561" s="1">
        <v>826966</v>
      </c>
      <c r="G2561" s="256">
        <v>0</v>
      </c>
      <c r="H2561" s="256">
        <v>390.80408399999999</v>
      </c>
      <c r="I2561" s="257">
        <v>1</v>
      </c>
      <c r="J2561" s="258">
        <f t="shared" si="78"/>
        <v>0.36220661057206133</v>
      </c>
      <c r="K2561" s="258">
        <f t="shared" si="79"/>
        <v>0.55791590100778499</v>
      </c>
    </row>
    <row r="2562" spans="1:11">
      <c r="A2562" s="1">
        <v>2561</v>
      </c>
      <c r="B2562">
        <v>61094.213013000001</v>
      </c>
      <c r="C2562" s="255">
        <v>42</v>
      </c>
      <c r="D2562" s="256">
        <v>273.30656499999998</v>
      </c>
      <c r="E2562" s="256">
        <v>211.7358770000003</v>
      </c>
      <c r="F2562" s="1">
        <v>837783</v>
      </c>
      <c r="G2562" s="256">
        <v>0</v>
      </c>
      <c r="H2562" s="256">
        <v>143.77588499999999</v>
      </c>
      <c r="I2562" s="257">
        <v>1</v>
      </c>
      <c r="J2562" s="258">
        <f t="shared" ref="J2562:J2625" si="80">D2562/$L$1</f>
        <v>0.31274400641310074</v>
      </c>
      <c r="K2562" s="258">
        <f t="shared" ref="K2562:K2625" si="81">J2562/(1-$K$1*(1-J2562))</f>
        <v>0.50279642911975331</v>
      </c>
    </row>
    <row r="2563" spans="1:11">
      <c r="A2563" s="1">
        <v>2562</v>
      </c>
      <c r="B2563">
        <v>60108.216523000003</v>
      </c>
      <c r="C2563" s="255">
        <v>47</v>
      </c>
      <c r="D2563" s="256">
        <v>271.01479199999989</v>
      </c>
      <c r="E2563" s="256">
        <v>172.33683099999999</v>
      </c>
      <c r="F2563" s="1">
        <v>814724</v>
      </c>
      <c r="G2563" s="256">
        <v>0</v>
      </c>
      <c r="H2563" s="256">
        <v>139.52835899999999</v>
      </c>
      <c r="I2563" s="257">
        <v>1</v>
      </c>
      <c r="J2563" s="258">
        <f t="shared" si="80"/>
        <v>0.3101215364047078</v>
      </c>
      <c r="K2563" s="258">
        <f t="shared" si="81"/>
        <v>0.49973913187936914</v>
      </c>
    </row>
    <row r="2564" spans="1:11">
      <c r="A2564" s="1">
        <v>2563</v>
      </c>
      <c r="B2564">
        <v>59337.418793999997</v>
      </c>
      <c r="C2564" s="255">
        <v>59</v>
      </c>
      <c r="D2564" s="256">
        <v>312.78675800000002</v>
      </c>
      <c r="E2564" s="256">
        <v>40.156884000000062</v>
      </c>
      <c r="F2564" s="1">
        <v>840920</v>
      </c>
      <c r="G2564" s="256">
        <v>0</v>
      </c>
      <c r="H2564" s="256">
        <v>212.62175199999999</v>
      </c>
      <c r="I2564" s="257">
        <v>1</v>
      </c>
      <c r="J2564" s="258">
        <f t="shared" si="80"/>
        <v>0.35792109073517869</v>
      </c>
      <c r="K2564" s="258">
        <f t="shared" si="81"/>
        <v>0.55332370542111664</v>
      </c>
    </row>
    <row r="2565" spans="1:11">
      <c r="A2565" s="1">
        <v>2564</v>
      </c>
      <c r="B2565">
        <v>59490.363341999997</v>
      </c>
      <c r="C2565" s="255">
        <v>70</v>
      </c>
      <c r="D2565" s="256">
        <v>332.04477500000002</v>
      </c>
      <c r="E2565" s="256">
        <v>6.8078999999999987E-2</v>
      </c>
      <c r="F2565" s="1">
        <v>860631</v>
      </c>
      <c r="G2565" s="256">
        <v>0</v>
      </c>
      <c r="H2565" s="256">
        <v>216.43108799999999</v>
      </c>
      <c r="I2565" s="257">
        <v>1</v>
      </c>
      <c r="J2565" s="258">
        <f t="shared" si="80"/>
        <v>0.3799579905518794</v>
      </c>
      <c r="K2565" s="258">
        <f t="shared" si="81"/>
        <v>0.57658772795844293</v>
      </c>
    </row>
    <row r="2566" spans="1:11">
      <c r="A2566" s="1">
        <v>2565</v>
      </c>
      <c r="B2566">
        <v>58901.810271000002</v>
      </c>
      <c r="C2566" s="255">
        <v>78</v>
      </c>
      <c r="D2566" s="256">
        <v>321.7391550000001</v>
      </c>
      <c r="E2566" s="256">
        <v>0.11935999999999999</v>
      </c>
      <c r="F2566" s="1">
        <v>888904</v>
      </c>
      <c r="G2566" s="256">
        <v>0</v>
      </c>
      <c r="H2566" s="256">
        <v>215.94043600000001</v>
      </c>
      <c r="I2566" s="257">
        <v>1</v>
      </c>
      <c r="J2566" s="258">
        <f t="shared" si="80"/>
        <v>0.36816529582692481</v>
      </c>
      <c r="K2566" s="258">
        <f t="shared" si="81"/>
        <v>0.56424585945687389</v>
      </c>
    </row>
    <row r="2567" spans="1:11">
      <c r="A2567" s="1">
        <v>2566</v>
      </c>
      <c r="B2567">
        <v>57288.543333999987</v>
      </c>
      <c r="C2567" s="255">
        <v>78</v>
      </c>
      <c r="D2567" s="256">
        <v>297.18058600000012</v>
      </c>
      <c r="E2567" s="256">
        <v>0</v>
      </c>
      <c r="F2567" s="1">
        <v>1000947</v>
      </c>
      <c r="G2567" s="256">
        <v>0</v>
      </c>
      <c r="H2567" s="256">
        <v>270.02144900000002</v>
      </c>
      <c r="I2567" s="257">
        <v>1</v>
      </c>
      <c r="J2567" s="258">
        <f t="shared" si="80"/>
        <v>0.34006298785334005</v>
      </c>
      <c r="K2567" s="258">
        <f t="shared" si="81"/>
        <v>0.53382181239218884</v>
      </c>
    </row>
    <row r="2568" spans="1:11">
      <c r="A2568" s="1">
        <v>2567</v>
      </c>
      <c r="B2568">
        <v>56963.775634999998</v>
      </c>
      <c r="C2568" s="255">
        <v>72</v>
      </c>
      <c r="D2568" s="256">
        <v>212.15412499999999</v>
      </c>
      <c r="E2568" s="256">
        <v>0</v>
      </c>
      <c r="F2568" s="1">
        <v>1091916</v>
      </c>
      <c r="G2568" s="256">
        <v>0</v>
      </c>
      <c r="H2568" s="256">
        <v>339.39991400000002</v>
      </c>
      <c r="I2568" s="257">
        <v>1</v>
      </c>
      <c r="J2568" s="258">
        <f t="shared" si="80"/>
        <v>0.24276742503263976</v>
      </c>
      <c r="K2568" s="258">
        <f t="shared" si="81"/>
        <v>0.41603811027172821</v>
      </c>
    </row>
    <row r="2569" spans="1:11">
      <c r="A2569" s="1">
        <v>2568</v>
      </c>
      <c r="B2569">
        <v>56877.712982999998</v>
      </c>
      <c r="C2569" s="255">
        <v>65</v>
      </c>
      <c r="D2569" s="256">
        <v>182.245306</v>
      </c>
      <c r="E2569" s="256">
        <v>0</v>
      </c>
      <c r="F2569" s="1">
        <v>1111354</v>
      </c>
      <c r="G2569" s="256">
        <v>9.8817599999999999</v>
      </c>
      <c r="H2569" s="256">
        <v>177.98633799999999</v>
      </c>
      <c r="I2569" s="257">
        <v>1</v>
      </c>
      <c r="J2569" s="258">
        <f t="shared" si="80"/>
        <v>0.20854283960731609</v>
      </c>
      <c r="K2569" s="258">
        <f t="shared" si="81"/>
        <v>0.36929939922013816</v>
      </c>
    </row>
    <row r="2570" spans="1:11">
      <c r="A2570" s="1">
        <v>2569</v>
      </c>
      <c r="B2570">
        <v>55037.062530000003</v>
      </c>
      <c r="C2570" s="255">
        <v>53</v>
      </c>
      <c r="D2570" s="256">
        <v>173.12559200000001</v>
      </c>
      <c r="E2570" s="256">
        <v>0</v>
      </c>
      <c r="F2570" s="1">
        <v>971875</v>
      </c>
      <c r="G2570" s="256">
        <v>56.842967999999999</v>
      </c>
      <c r="H2570" s="256">
        <v>70.950629000000006</v>
      </c>
      <c r="I2570" s="257">
        <v>1</v>
      </c>
      <c r="J2570" s="258">
        <f t="shared" si="80"/>
        <v>0.19810717409850684</v>
      </c>
      <c r="K2570" s="258">
        <f t="shared" si="81"/>
        <v>0.35442168982770195</v>
      </c>
    </row>
    <row r="2571" spans="1:11">
      <c r="A2571" s="1">
        <v>2570</v>
      </c>
      <c r="B2571">
        <v>52494.544067000003</v>
      </c>
      <c r="C2571" s="255">
        <v>50</v>
      </c>
      <c r="D2571" s="256">
        <v>166.90002999999999</v>
      </c>
      <c r="E2571" s="256">
        <v>0</v>
      </c>
      <c r="F2571" s="1">
        <v>862046</v>
      </c>
      <c r="G2571" s="256">
        <v>25.505255999999999</v>
      </c>
      <c r="H2571" s="256">
        <v>67.408085</v>
      </c>
      <c r="I2571" s="257">
        <v>1</v>
      </c>
      <c r="J2571" s="258">
        <f t="shared" si="80"/>
        <v>0.19098327935396175</v>
      </c>
      <c r="K2571" s="258">
        <f t="shared" si="81"/>
        <v>0.34408871942363306</v>
      </c>
    </row>
    <row r="2572" spans="1:11">
      <c r="A2572" s="1">
        <v>2571</v>
      </c>
      <c r="B2572">
        <v>51990.282441000003</v>
      </c>
      <c r="C2572" s="255">
        <v>43</v>
      </c>
      <c r="D2572" s="256">
        <v>193.82865100000001</v>
      </c>
      <c r="E2572" s="256">
        <v>0</v>
      </c>
      <c r="F2572" s="1">
        <v>667200</v>
      </c>
      <c r="G2572" s="256">
        <v>0</v>
      </c>
      <c r="H2572" s="256">
        <v>58.903762</v>
      </c>
      <c r="I2572" s="257">
        <v>1</v>
      </c>
      <c r="J2572" s="258">
        <f t="shared" si="80"/>
        <v>0.22179763179631881</v>
      </c>
      <c r="K2572" s="258">
        <f t="shared" si="81"/>
        <v>0.38776575965643373</v>
      </c>
    </row>
    <row r="2573" spans="1:11">
      <c r="A2573" s="1">
        <v>2572</v>
      </c>
      <c r="B2573">
        <v>52291.692442</v>
      </c>
      <c r="C2573" s="255">
        <v>41</v>
      </c>
      <c r="D2573" s="256">
        <v>136.94284400000001</v>
      </c>
      <c r="E2573" s="256">
        <v>0</v>
      </c>
      <c r="F2573" s="1">
        <v>533204</v>
      </c>
      <c r="G2573" s="256">
        <v>0</v>
      </c>
      <c r="H2573" s="256">
        <v>32.947876000000001</v>
      </c>
      <c r="I2573" s="257">
        <v>1</v>
      </c>
      <c r="J2573" s="258">
        <f t="shared" si="80"/>
        <v>0.15670334769369432</v>
      </c>
      <c r="K2573" s="258">
        <f t="shared" si="81"/>
        <v>0.29225511639519697</v>
      </c>
    </row>
    <row r="2574" spans="1:11">
      <c r="A2574" s="1">
        <v>2573</v>
      </c>
      <c r="B2574">
        <v>52505.201326000002</v>
      </c>
      <c r="C2574" s="255">
        <v>43</v>
      </c>
      <c r="D2574" s="256">
        <v>107.685754</v>
      </c>
      <c r="E2574" s="256">
        <v>0</v>
      </c>
      <c r="F2574" s="1">
        <v>588054</v>
      </c>
      <c r="G2574" s="256">
        <v>0</v>
      </c>
      <c r="H2574" s="256">
        <v>32.713605000000001</v>
      </c>
      <c r="I2574" s="257">
        <v>1</v>
      </c>
      <c r="J2574" s="258">
        <f t="shared" si="80"/>
        <v>0.12322453410358289</v>
      </c>
      <c r="K2574" s="258">
        <f t="shared" si="81"/>
        <v>0.23798926671480267</v>
      </c>
    </row>
    <row r="2575" spans="1:11">
      <c r="A2575" s="1">
        <v>2574</v>
      </c>
      <c r="B2575">
        <v>54892.550141</v>
      </c>
      <c r="C2575" s="255">
        <v>45</v>
      </c>
      <c r="D2575" s="256">
        <v>92.401482999999985</v>
      </c>
      <c r="E2575" s="256">
        <v>0.17696000000000009</v>
      </c>
      <c r="F2575" s="1">
        <v>993627</v>
      </c>
      <c r="G2575" s="256">
        <v>0</v>
      </c>
      <c r="H2575" s="256">
        <v>36.548144999999998</v>
      </c>
      <c r="I2575" s="257">
        <v>1</v>
      </c>
      <c r="J2575" s="258">
        <f t="shared" si="80"/>
        <v>0.10573478171639243</v>
      </c>
      <c r="K2575" s="258">
        <f t="shared" si="81"/>
        <v>0.208076202643559</v>
      </c>
    </row>
    <row r="2576" spans="1:11">
      <c r="A2576" s="1">
        <v>2575</v>
      </c>
      <c r="B2576">
        <v>56686.893797999997</v>
      </c>
      <c r="C2576" s="255">
        <v>67</v>
      </c>
      <c r="D2576" s="256">
        <v>99.434615000000051</v>
      </c>
      <c r="E2576" s="256">
        <v>31.579365000000021</v>
      </c>
      <c r="F2576" s="1">
        <v>1162415</v>
      </c>
      <c r="G2576" s="256">
        <v>0</v>
      </c>
      <c r="H2576" s="256">
        <v>45.155437999999997</v>
      </c>
      <c r="I2576" s="257">
        <v>1</v>
      </c>
      <c r="J2576" s="258">
        <f t="shared" si="80"/>
        <v>0.11378277675563418</v>
      </c>
      <c r="K2576" s="258">
        <f t="shared" si="81"/>
        <v>0.22198029522057031</v>
      </c>
    </row>
    <row r="2577" spans="1:11">
      <c r="A2577" s="1">
        <v>2576</v>
      </c>
      <c r="B2577">
        <v>57002.954010000001</v>
      </c>
      <c r="C2577" s="255">
        <v>84</v>
      </c>
      <c r="D2577" s="256">
        <v>87.734350000000006</v>
      </c>
      <c r="E2577" s="256">
        <v>204.00930499999981</v>
      </c>
      <c r="F2577" s="1">
        <v>1199977</v>
      </c>
      <c r="G2577" s="256">
        <v>0</v>
      </c>
      <c r="H2577" s="256">
        <v>45.090124000000003</v>
      </c>
      <c r="I2577" s="257">
        <v>1</v>
      </c>
      <c r="J2577" s="258">
        <f t="shared" si="80"/>
        <v>0.10039419330834307</v>
      </c>
      <c r="K2577" s="258">
        <f t="shared" si="81"/>
        <v>0.19871507054505227</v>
      </c>
    </row>
    <row r="2578" spans="1:11">
      <c r="A2578" s="1">
        <v>2577</v>
      </c>
      <c r="B2578">
        <v>56832.940459999998</v>
      </c>
      <c r="C2578" s="255">
        <v>65</v>
      </c>
      <c r="D2578" s="256">
        <v>110.354382</v>
      </c>
      <c r="E2578" s="256">
        <v>518.44843499999922</v>
      </c>
      <c r="F2578" s="1">
        <v>1115149</v>
      </c>
      <c r="G2578" s="256">
        <v>0</v>
      </c>
      <c r="H2578" s="256">
        <v>47.934333000000002</v>
      </c>
      <c r="I2578" s="257">
        <v>1</v>
      </c>
      <c r="J2578" s="258">
        <f t="shared" si="80"/>
        <v>0.12627823832889551</v>
      </c>
      <c r="K2578" s="258">
        <f t="shared" si="81"/>
        <v>0.24309847237994203</v>
      </c>
    </row>
    <row r="2579" spans="1:11">
      <c r="A2579" s="1">
        <v>2578</v>
      </c>
      <c r="B2579">
        <v>58168.916168000003</v>
      </c>
      <c r="C2579" s="255">
        <v>55</v>
      </c>
      <c r="D2579" s="256">
        <v>210.45243600000001</v>
      </c>
      <c r="E2579" s="256">
        <v>774.40067100000078</v>
      </c>
      <c r="F2579" s="1">
        <v>1008449</v>
      </c>
      <c r="G2579" s="256">
        <v>0</v>
      </c>
      <c r="H2579" s="256">
        <v>265.302277</v>
      </c>
      <c r="I2579" s="257">
        <v>1</v>
      </c>
      <c r="J2579" s="258">
        <f t="shared" si="80"/>
        <v>0.2408201866429249</v>
      </c>
      <c r="K2579" s="258">
        <f t="shared" si="81"/>
        <v>0.41345992057661851</v>
      </c>
    </row>
    <row r="2580" spans="1:11">
      <c r="A2580" s="1">
        <v>2579</v>
      </c>
      <c r="B2580">
        <v>57946.888764000003</v>
      </c>
      <c r="C2580" s="255">
        <v>42</v>
      </c>
      <c r="D2580" s="256">
        <v>268.55712499999998</v>
      </c>
      <c r="E2580" s="256">
        <v>905.94887799999913</v>
      </c>
      <c r="F2580" s="1">
        <v>977865</v>
      </c>
      <c r="G2580" s="256">
        <v>0</v>
      </c>
      <c r="H2580" s="256">
        <v>353.72957500000001</v>
      </c>
      <c r="I2580" s="257">
        <v>1</v>
      </c>
      <c r="J2580" s="258">
        <f t="shared" si="80"/>
        <v>0.30730923431452845</v>
      </c>
      <c r="K2580" s="258">
        <f t="shared" si="81"/>
        <v>0.49644469509620143</v>
      </c>
    </row>
    <row r="2581" spans="1:11">
      <c r="A2581" s="1">
        <v>2580</v>
      </c>
      <c r="B2581">
        <v>58203.505278999997</v>
      </c>
      <c r="C2581" s="255">
        <v>43</v>
      </c>
      <c r="D2581" s="256">
        <v>354.25981999999999</v>
      </c>
      <c r="E2581" s="256">
        <v>931.37916100000064</v>
      </c>
      <c r="F2581" s="1">
        <v>966598</v>
      </c>
      <c r="G2581" s="256">
        <v>14.713775999999999</v>
      </c>
      <c r="H2581" s="256">
        <v>309.11703</v>
      </c>
      <c r="I2581" s="257">
        <v>1</v>
      </c>
      <c r="J2581" s="258">
        <f t="shared" si="80"/>
        <v>0.40537860997954411</v>
      </c>
      <c r="K2581" s="258">
        <f t="shared" si="81"/>
        <v>0.60238301368751346</v>
      </c>
    </row>
    <row r="2582" spans="1:11">
      <c r="A2582" s="1">
        <v>2581</v>
      </c>
      <c r="B2582">
        <v>56041.594727000003</v>
      </c>
      <c r="C2582" s="255">
        <v>39</v>
      </c>
      <c r="D2582" s="256">
        <v>399.75419699999998</v>
      </c>
      <c r="E2582" s="256">
        <v>948.14940600000011</v>
      </c>
      <c r="F2582" s="1">
        <v>898831</v>
      </c>
      <c r="G2582" s="256">
        <v>94.532424000000006</v>
      </c>
      <c r="H2582" s="256">
        <v>186.639475</v>
      </c>
      <c r="I2582" s="257">
        <v>1</v>
      </c>
      <c r="J2582" s="258">
        <f t="shared" si="80"/>
        <v>0.45743770973899567</v>
      </c>
      <c r="K2582" s="258">
        <f t="shared" si="81"/>
        <v>0.65200077969471426</v>
      </c>
    </row>
    <row r="2583" spans="1:11">
      <c r="A2583" s="1">
        <v>2582</v>
      </c>
      <c r="B2583">
        <v>55471.819427000002</v>
      </c>
      <c r="C2583" s="255">
        <v>37</v>
      </c>
      <c r="D2583" s="256">
        <v>433.20941499999998</v>
      </c>
      <c r="E2583" s="256">
        <v>807.50230800000008</v>
      </c>
      <c r="F2583" s="1">
        <v>919831</v>
      </c>
      <c r="G2583" s="256">
        <v>104.72280000000001</v>
      </c>
      <c r="H2583" s="256">
        <v>197.645048</v>
      </c>
      <c r="I2583" s="257">
        <v>1</v>
      </c>
      <c r="J2583" s="258">
        <f t="shared" si="80"/>
        <v>0.4957204305098768</v>
      </c>
      <c r="K2583" s="258">
        <f t="shared" si="81"/>
        <v>0.68597939805019115</v>
      </c>
    </row>
    <row r="2584" spans="1:11">
      <c r="A2584" s="1">
        <v>2583</v>
      </c>
      <c r="B2584">
        <v>58784.889222999998</v>
      </c>
      <c r="C2584" s="255">
        <v>37</v>
      </c>
      <c r="D2584" s="256">
        <v>470.14371599999998</v>
      </c>
      <c r="E2584" s="256">
        <v>547.09411699999941</v>
      </c>
      <c r="F2584" s="1">
        <v>919175</v>
      </c>
      <c r="G2584" s="256">
        <v>93.808344000000005</v>
      </c>
      <c r="H2584" s="256">
        <v>221.305295</v>
      </c>
      <c r="I2584" s="257">
        <v>1</v>
      </c>
      <c r="J2584" s="258">
        <f t="shared" si="80"/>
        <v>0.53798425709892128</v>
      </c>
      <c r="K2584" s="258">
        <f t="shared" si="81"/>
        <v>0.72126357719339385</v>
      </c>
    </row>
    <row r="2585" spans="1:11">
      <c r="A2585" s="1">
        <v>2584</v>
      </c>
      <c r="B2585">
        <v>59676.052857000002</v>
      </c>
      <c r="C2585" s="255">
        <v>40</v>
      </c>
      <c r="D2585" s="256">
        <v>552.55745300000012</v>
      </c>
      <c r="E2585" s="256">
        <v>362.98900199999991</v>
      </c>
      <c r="F2585" s="1">
        <v>886053</v>
      </c>
      <c r="G2585" s="256">
        <v>52.605840000000001</v>
      </c>
      <c r="H2585" s="256">
        <v>161.22650999999999</v>
      </c>
      <c r="I2585" s="257">
        <v>1</v>
      </c>
      <c r="J2585" s="258">
        <f t="shared" si="80"/>
        <v>0.63229008649916141</v>
      </c>
      <c r="K2585" s="258">
        <f t="shared" si="81"/>
        <v>0.79258228675738085</v>
      </c>
    </row>
    <row r="2586" spans="1:11">
      <c r="A2586" s="1">
        <v>2585</v>
      </c>
      <c r="B2586">
        <v>59748.129058999999</v>
      </c>
      <c r="C2586" s="255">
        <v>44</v>
      </c>
      <c r="D2586" s="256">
        <v>547.02046100000007</v>
      </c>
      <c r="E2586" s="256">
        <v>283.91153300000019</v>
      </c>
      <c r="F2586" s="1">
        <v>899963</v>
      </c>
      <c r="G2586" s="256">
        <v>0</v>
      </c>
      <c r="H2586" s="256">
        <v>83.391763999999995</v>
      </c>
      <c r="I2586" s="257">
        <v>1</v>
      </c>
      <c r="J2586" s="258">
        <f t="shared" si="80"/>
        <v>0.62595412065232081</v>
      </c>
      <c r="K2586" s="258">
        <f t="shared" si="81"/>
        <v>0.7880825970613492</v>
      </c>
    </row>
    <row r="2587" spans="1:11">
      <c r="A2587" s="1">
        <v>2586</v>
      </c>
      <c r="B2587">
        <v>59851.812286</v>
      </c>
      <c r="C2587" s="255">
        <v>50</v>
      </c>
      <c r="D2587" s="256">
        <v>623.17716800000005</v>
      </c>
      <c r="E2587" s="256">
        <v>193.58034000000021</v>
      </c>
      <c r="F2587" s="1">
        <v>923448</v>
      </c>
      <c r="G2587" s="256">
        <v>0</v>
      </c>
      <c r="H2587" s="256">
        <v>387.52933899999999</v>
      </c>
      <c r="I2587" s="257">
        <v>1</v>
      </c>
      <c r="J2587" s="258">
        <f t="shared" si="80"/>
        <v>0.71310004655574222</v>
      </c>
      <c r="K2587" s="258">
        <f t="shared" si="81"/>
        <v>0.84670599779777822</v>
      </c>
    </row>
    <row r="2588" spans="1:11">
      <c r="A2588" s="1">
        <v>2587</v>
      </c>
      <c r="B2588">
        <v>58596.643035000001</v>
      </c>
      <c r="C2588" s="255">
        <v>70</v>
      </c>
      <c r="D2588" s="256">
        <v>692.26593000000003</v>
      </c>
      <c r="E2588" s="256">
        <v>52.480193999999997</v>
      </c>
      <c r="F2588" s="1">
        <v>918832</v>
      </c>
      <c r="G2588" s="256">
        <v>0</v>
      </c>
      <c r="H2588" s="256">
        <v>413.669377</v>
      </c>
      <c r="I2588" s="257">
        <v>1</v>
      </c>
      <c r="J2588" s="258">
        <f t="shared" si="80"/>
        <v>0.79215814099266579</v>
      </c>
      <c r="K2588" s="258">
        <f t="shared" si="81"/>
        <v>0.89439967062353432</v>
      </c>
    </row>
    <row r="2589" spans="1:11">
      <c r="A2589" s="1">
        <v>2588</v>
      </c>
      <c r="B2589">
        <v>58682.677979</v>
      </c>
      <c r="C2589" s="255">
        <v>73</v>
      </c>
      <c r="D2589" s="256">
        <v>705.72936800000002</v>
      </c>
      <c r="E2589" s="256">
        <v>0.73222599999999993</v>
      </c>
      <c r="F2589" s="1">
        <v>937613</v>
      </c>
      <c r="G2589" s="256">
        <v>0</v>
      </c>
      <c r="H2589" s="256">
        <v>594.65898000000004</v>
      </c>
      <c r="I2589" s="257">
        <v>1</v>
      </c>
      <c r="J2589" s="258">
        <f t="shared" si="80"/>
        <v>0.80756431881431601</v>
      </c>
      <c r="K2589" s="258">
        <f t="shared" si="81"/>
        <v>0.90315377540648956</v>
      </c>
    </row>
    <row r="2590" spans="1:11">
      <c r="A2590" s="1">
        <v>2589</v>
      </c>
      <c r="B2590">
        <v>58498.075133999999</v>
      </c>
      <c r="C2590" s="255">
        <v>77</v>
      </c>
      <c r="D2590" s="256">
        <v>655.83512299999984</v>
      </c>
      <c r="E2590" s="256">
        <v>2.1464799999999999</v>
      </c>
      <c r="F2590" s="1">
        <v>972047</v>
      </c>
      <c r="G2590" s="256">
        <v>0</v>
      </c>
      <c r="H2590" s="256">
        <v>581.66405899999995</v>
      </c>
      <c r="I2590" s="257">
        <v>1</v>
      </c>
      <c r="J2590" s="258">
        <f t="shared" si="80"/>
        <v>0.75047046130578199</v>
      </c>
      <c r="K2590" s="258">
        <f t="shared" si="81"/>
        <v>0.8698497211086228</v>
      </c>
    </row>
    <row r="2591" spans="1:11">
      <c r="A2591" s="1">
        <v>2590</v>
      </c>
      <c r="B2591">
        <v>57636.921906000003</v>
      </c>
      <c r="C2591" s="255">
        <v>85</v>
      </c>
      <c r="D2591" s="256">
        <v>707.72107899999992</v>
      </c>
      <c r="E2591" s="256">
        <v>1.8183199999999999</v>
      </c>
      <c r="F2591" s="1">
        <v>1046425</v>
      </c>
      <c r="G2591" s="256">
        <v>0</v>
      </c>
      <c r="H2591" s="256">
        <v>510.26952399999999</v>
      </c>
      <c r="I2591" s="257">
        <v>1</v>
      </c>
      <c r="J2591" s="258">
        <f t="shared" si="80"/>
        <v>0.80984342864015202</v>
      </c>
      <c r="K2591" s="258">
        <f t="shared" si="81"/>
        <v>0.90443474411829283</v>
      </c>
    </row>
    <row r="2592" spans="1:11">
      <c r="A2592" s="1">
        <v>2591</v>
      </c>
      <c r="B2592">
        <v>57260.655121999996</v>
      </c>
      <c r="C2592" s="255">
        <v>83</v>
      </c>
      <c r="D2592" s="256">
        <v>688.2974650000001</v>
      </c>
      <c r="E2592" s="256">
        <v>2.0493600000000001</v>
      </c>
      <c r="F2592" s="1">
        <v>1149241</v>
      </c>
      <c r="G2592" s="256">
        <v>0</v>
      </c>
      <c r="H2592" s="256">
        <v>425.49425600000001</v>
      </c>
      <c r="I2592" s="257">
        <v>1</v>
      </c>
      <c r="J2592" s="258">
        <f t="shared" si="80"/>
        <v>0.78761703659800875</v>
      </c>
      <c r="K2592" s="258">
        <f t="shared" si="81"/>
        <v>0.89178726922749652</v>
      </c>
    </row>
    <row r="2593" spans="1:11">
      <c r="A2593" s="1">
        <v>2592</v>
      </c>
      <c r="B2593">
        <v>56398.971861999999</v>
      </c>
      <c r="C2593" s="255">
        <v>70</v>
      </c>
      <c r="D2593" s="256">
        <v>653.34634099999994</v>
      </c>
      <c r="E2593" s="256">
        <v>1.1302399999999999</v>
      </c>
      <c r="F2593" s="1">
        <v>1137200</v>
      </c>
      <c r="G2593" s="256">
        <v>0</v>
      </c>
      <c r="H2593" s="256">
        <v>197.616062</v>
      </c>
      <c r="I2593" s="257">
        <v>1</v>
      </c>
      <c r="J2593" s="258">
        <f t="shared" si="80"/>
        <v>0.74762255440033032</v>
      </c>
      <c r="K2593" s="258">
        <f t="shared" si="81"/>
        <v>0.86812488141906285</v>
      </c>
    </row>
    <row r="2594" spans="1:11">
      <c r="A2594" s="1">
        <v>2593</v>
      </c>
      <c r="B2594">
        <v>54739.983581</v>
      </c>
      <c r="C2594" s="255">
        <v>59</v>
      </c>
      <c r="D2594" s="256">
        <v>639.86734899999999</v>
      </c>
      <c r="E2594" s="256">
        <v>3.8400000000000001E-3</v>
      </c>
      <c r="F2594" s="1">
        <v>1070092</v>
      </c>
      <c r="G2594" s="256">
        <v>1.3744080000000001</v>
      </c>
      <c r="H2594" s="256">
        <v>187.14289099999999</v>
      </c>
      <c r="I2594" s="257">
        <v>1</v>
      </c>
      <c r="J2594" s="258">
        <f t="shared" si="80"/>
        <v>0.73219857817608514</v>
      </c>
      <c r="K2594" s="258">
        <f t="shared" si="81"/>
        <v>0.85867322965751336</v>
      </c>
    </row>
    <row r="2595" spans="1:11">
      <c r="A2595" s="1">
        <v>2594</v>
      </c>
      <c r="B2595">
        <v>52698.753417</v>
      </c>
      <c r="C2595" s="255">
        <v>57</v>
      </c>
      <c r="D2595" s="256">
        <v>626.91617400000007</v>
      </c>
      <c r="E2595" s="256">
        <v>0</v>
      </c>
      <c r="F2595" s="1">
        <v>850467</v>
      </c>
      <c r="G2595" s="256">
        <v>103.186272</v>
      </c>
      <c r="H2595" s="256">
        <v>186.60993099999999</v>
      </c>
      <c r="I2595" s="257">
        <v>1</v>
      </c>
      <c r="J2595" s="258">
        <f t="shared" si="80"/>
        <v>0.71737858160096746</v>
      </c>
      <c r="K2595" s="258">
        <f t="shared" si="81"/>
        <v>0.84941282283943076</v>
      </c>
    </row>
    <row r="2596" spans="1:11">
      <c r="A2596" s="1">
        <v>2595</v>
      </c>
      <c r="B2596">
        <v>52363.198087999997</v>
      </c>
      <c r="C2596" s="255">
        <v>49</v>
      </c>
      <c r="D2596" s="256">
        <v>618.39231600000005</v>
      </c>
      <c r="E2596" s="256">
        <v>0</v>
      </c>
      <c r="F2596" s="1">
        <v>662331</v>
      </c>
      <c r="G2596" s="256">
        <v>103.416096</v>
      </c>
      <c r="H2596" s="256">
        <v>187.094776</v>
      </c>
      <c r="I2596" s="257">
        <v>1</v>
      </c>
      <c r="J2596" s="258">
        <f t="shared" si="80"/>
        <v>0.70762475259573898</v>
      </c>
      <c r="K2596" s="258">
        <f t="shared" si="81"/>
        <v>0.84321989687678978</v>
      </c>
    </row>
    <row r="2597" spans="1:11">
      <c r="A2597" s="1">
        <v>2596</v>
      </c>
      <c r="B2597">
        <v>52612.759276999997</v>
      </c>
      <c r="C2597" s="255">
        <v>51</v>
      </c>
      <c r="D2597" s="256">
        <v>594.23409400000014</v>
      </c>
      <c r="E2597" s="256">
        <v>0</v>
      </c>
      <c r="F2597" s="1">
        <v>528495</v>
      </c>
      <c r="G2597" s="256">
        <v>62.730696000000002</v>
      </c>
      <c r="H2597" s="256">
        <v>187.401872</v>
      </c>
      <c r="I2597" s="257">
        <v>1</v>
      </c>
      <c r="J2597" s="258">
        <f t="shared" si="80"/>
        <v>0.67998056067485668</v>
      </c>
      <c r="K2597" s="258">
        <f t="shared" si="81"/>
        <v>0.82522983461886767</v>
      </c>
    </row>
    <row r="2598" spans="1:11">
      <c r="A2598" s="1">
        <v>2597</v>
      </c>
      <c r="B2598">
        <v>52851.724122</v>
      </c>
      <c r="C2598" s="255">
        <v>47</v>
      </c>
      <c r="D2598" s="256">
        <v>547.67382599999985</v>
      </c>
      <c r="E2598" s="256">
        <v>0</v>
      </c>
      <c r="F2598" s="1">
        <v>615697</v>
      </c>
      <c r="G2598" s="256">
        <v>0</v>
      </c>
      <c r="H2598" s="256">
        <v>187.373096</v>
      </c>
      <c r="I2598" s="257">
        <v>1</v>
      </c>
      <c r="J2598" s="258">
        <f t="shared" si="80"/>
        <v>0.62670176455816706</v>
      </c>
      <c r="K2598" s="258">
        <f t="shared" si="81"/>
        <v>0.78861561398692537</v>
      </c>
    </row>
    <row r="2599" spans="1:11">
      <c r="A2599" s="1">
        <v>2598</v>
      </c>
      <c r="B2599">
        <v>53964.305817</v>
      </c>
      <c r="C2599" s="255">
        <v>50</v>
      </c>
      <c r="D2599" s="256">
        <v>529.27937699999995</v>
      </c>
      <c r="E2599" s="256">
        <v>0.33004400000000012</v>
      </c>
      <c r="F2599" s="1">
        <v>989866</v>
      </c>
      <c r="G2599" s="256">
        <v>0</v>
      </c>
      <c r="H2599" s="256">
        <v>187.37322900000001</v>
      </c>
      <c r="I2599" s="257">
        <v>1</v>
      </c>
      <c r="J2599" s="258">
        <f t="shared" si="80"/>
        <v>0.60565304340497628</v>
      </c>
      <c r="K2599" s="258">
        <f t="shared" si="81"/>
        <v>0.77339541357920671</v>
      </c>
    </row>
    <row r="2600" spans="1:11">
      <c r="A2600" s="1">
        <v>2599</v>
      </c>
      <c r="B2600">
        <v>55894.822663000014</v>
      </c>
      <c r="C2600" s="255">
        <v>73</v>
      </c>
      <c r="D2600" s="256">
        <v>496.7560719999999</v>
      </c>
      <c r="E2600" s="256">
        <v>50.70580799999999</v>
      </c>
      <c r="F2600" s="1">
        <v>960411</v>
      </c>
      <c r="G2600" s="256">
        <v>0</v>
      </c>
      <c r="H2600" s="256">
        <v>187.103522</v>
      </c>
      <c r="I2600" s="257">
        <v>1</v>
      </c>
      <c r="J2600" s="258">
        <f t="shared" si="80"/>
        <v>0.56843670830707904</v>
      </c>
      <c r="K2600" s="258">
        <f t="shared" si="81"/>
        <v>0.74535372785481702</v>
      </c>
    </row>
    <row r="2601" spans="1:11">
      <c r="A2601" s="1">
        <v>2600</v>
      </c>
      <c r="B2601">
        <v>56601.200103000003</v>
      </c>
      <c r="C2601" s="255">
        <v>91</v>
      </c>
      <c r="D2601" s="256">
        <v>467.74931700000008</v>
      </c>
      <c r="E2601" s="256">
        <v>312.91198300000008</v>
      </c>
      <c r="F2601" s="1">
        <v>953633</v>
      </c>
      <c r="G2601" s="256">
        <v>0</v>
      </c>
      <c r="H2601" s="256">
        <v>261.88053400000001</v>
      </c>
      <c r="I2601" s="257">
        <v>1</v>
      </c>
      <c r="J2601" s="258">
        <f t="shared" si="80"/>
        <v>0.53524435242004353</v>
      </c>
      <c r="K2601" s="258">
        <f t="shared" si="81"/>
        <v>0.71904295261400197</v>
      </c>
    </row>
    <row r="2602" spans="1:11">
      <c r="A2602" s="1">
        <v>2601</v>
      </c>
      <c r="B2602">
        <v>56094.519775000001</v>
      </c>
      <c r="C2602" s="255">
        <v>66</v>
      </c>
      <c r="D2602" s="256">
        <v>469.86748899999992</v>
      </c>
      <c r="E2602" s="256">
        <v>690.76543900000081</v>
      </c>
      <c r="F2602" s="1">
        <v>955176</v>
      </c>
      <c r="G2602" s="256">
        <v>0</v>
      </c>
      <c r="H2602" s="256">
        <v>451.32246400000002</v>
      </c>
      <c r="I2602" s="257">
        <v>1</v>
      </c>
      <c r="J2602" s="258">
        <f t="shared" si="80"/>
        <v>0.53766817124617383</v>
      </c>
      <c r="K2602" s="258">
        <f t="shared" si="81"/>
        <v>0.7210078554392908</v>
      </c>
    </row>
    <row r="2603" spans="1:11">
      <c r="A2603" s="1">
        <v>2602</v>
      </c>
      <c r="B2603">
        <v>58219.954162000002</v>
      </c>
      <c r="C2603" s="255">
        <v>54</v>
      </c>
      <c r="D2603" s="256">
        <v>485.20248900000013</v>
      </c>
      <c r="E2603" s="256">
        <v>1005.339577</v>
      </c>
      <c r="F2603" s="1">
        <v>902433</v>
      </c>
      <c r="G2603" s="256">
        <v>0</v>
      </c>
      <c r="H2603" s="256">
        <v>484.87093599999997</v>
      </c>
      <c r="I2603" s="257">
        <v>1</v>
      </c>
      <c r="J2603" s="258">
        <f t="shared" si="80"/>
        <v>0.555215972698894</v>
      </c>
      <c r="K2603" s="258">
        <f t="shared" si="81"/>
        <v>0.73502636557898871</v>
      </c>
    </row>
    <row r="2604" spans="1:11">
      <c r="A2604" s="1">
        <v>2603</v>
      </c>
      <c r="B2604">
        <v>58557.172881999999</v>
      </c>
      <c r="C2604" s="255">
        <v>41</v>
      </c>
      <c r="D2604" s="256">
        <v>471.07650899999987</v>
      </c>
      <c r="E2604" s="256">
        <v>1225.961959</v>
      </c>
      <c r="F2604" s="1">
        <v>893952</v>
      </c>
      <c r="G2604" s="256">
        <v>0</v>
      </c>
      <c r="H2604" s="256">
        <v>480.05389000000002</v>
      </c>
      <c r="I2604" s="257">
        <v>1</v>
      </c>
      <c r="J2604" s="258">
        <f t="shared" si="80"/>
        <v>0.53905164975366426</v>
      </c>
      <c r="K2604" s="258">
        <f t="shared" si="81"/>
        <v>0.7221262456295513</v>
      </c>
    </row>
    <row r="2605" spans="1:11">
      <c r="A2605" s="1">
        <v>2604</v>
      </c>
      <c r="B2605">
        <v>57872.862823000003</v>
      </c>
      <c r="C2605" s="255">
        <v>44</v>
      </c>
      <c r="D2605" s="256">
        <v>452.51093400000002</v>
      </c>
      <c r="E2605" s="256">
        <v>1350.209267</v>
      </c>
      <c r="F2605" s="1">
        <v>891615</v>
      </c>
      <c r="G2605" s="256">
        <v>0</v>
      </c>
      <c r="H2605" s="256">
        <v>423.97668099999999</v>
      </c>
      <c r="I2605" s="257">
        <v>1</v>
      </c>
      <c r="J2605" s="258">
        <f t="shared" si="80"/>
        <v>0.51780710955440912</v>
      </c>
      <c r="K2605" s="258">
        <f t="shared" si="81"/>
        <v>0.70469706175812508</v>
      </c>
    </row>
    <row r="2606" spans="1:11">
      <c r="A2606" s="1">
        <v>2605</v>
      </c>
      <c r="B2606">
        <v>54673.141937</v>
      </c>
      <c r="C2606" s="255">
        <v>38</v>
      </c>
      <c r="D2606" s="256">
        <v>361.290908</v>
      </c>
      <c r="E2606" s="256">
        <v>1384.9724309999981</v>
      </c>
      <c r="F2606" s="1">
        <v>920963</v>
      </c>
      <c r="G2606" s="256">
        <v>28.609559999999998</v>
      </c>
      <c r="H2606" s="256">
        <v>162.50759600000001</v>
      </c>
      <c r="I2606" s="257">
        <v>1</v>
      </c>
      <c r="J2606" s="258">
        <f t="shared" si="80"/>
        <v>0.41342426607479044</v>
      </c>
      <c r="K2606" s="258">
        <f t="shared" si="81"/>
        <v>0.61032540629746634</v>
      </c>
    </row>
    <row r="2607" spans="1:11">
      <c r="A2607" s="1">
        <v>2606</v>
      </c>
      <c r="B2607">
        <v>54623.305877999999</v>
      </c>
      <c r="C2607" s="255">
        <v>39</v>
      </c>
      <c r="D2607" s="256">
        <v>278.05392499999999</v>
      </c>
      <c r="E2607" s="256">
        <v>1334.985589999997</v>
      </c>
      <c r="F2607" s="1">
        <v>934164</v>
      </c>
      <c r="G2607" s="256">
        <v>142.48164</v>
      </c>
      <c r="H2607" s="256">
        <v>165.17887099999999</v>
      </c>
      <c r="I2607" s="257">
        <v>1</v>
      </c>
      <c r="J2607" s="258">
        <f t="shared" si="80"/>
        <v>0.31817639837296935</v>
      </c>
      <c r="K2607" s="258">
        <f t="shared" si="81"/>
        <v>0.50908466544133668</v>
      </c>
    </row>
    <row r="2608" spans="1:11">
      <c r="A2608" s="1">
        <v>2607</v>
      </c>
      <c r="B2608">
        <v>57335.572570999997</v>
      </c>
      <c r="C2608" s="255">
        <v>38</v>
      </c>
      <c r="D2608" s="256">
        <v>264.70053000000001</v>
      </c>
      <c r="E2608" s="256">
        <v>1221.862039000001</v>
      </c>
      <c r="F2608" s="1">
        <v>887003</v>
      </c>
      <c r="G2608" s="256">
        <v>152.15625600000001</v>
      </c>
      <c r="H2608" s="256">
        <v>373.32367199999999</v>
      </c>
      <c r="I2608" s="257">
        <v>1</v>
      </c>
      <c r="J2608" s="258">
        <f t="shared" si="80"/>
        <v>0.30289614247601837</v>
      </c>
      <c r="K2608" s="258">
        <f t="shared" si="81"/>
        <v>0.49124171411250417</v>
      </c>
    </row>
    <row r="2609" spans="1:11">
      <c r="A2609" s="1">
        <v>2608</v>
      </c>
      <c r="B2609">
        <v>57683.895478000013</v>
      </c>
      <c r="C2609" s="255">
        <v>35</v>
      </c>
      <c r="D2609" s="256">
        <v>195.48563100000001</v>
      </c>
      <c r="E2609" s="256">
        <v>1015.598563000001</v>
      </c>
      <c r="F2609" s="1">
        <v>884219</v>
      </c>
      <c r="G2609" s="256">
        <v>134.51491200000001</v>
      </c>
      <c r="H2609" s="256">
        <v>377.28074600000002</v>
      </c>
      <c r="I2609" s="257">
        <v>1</v>
      </c>
      <c r="J2609" s="258">
        <f t="shared" si="80"/>
        <v>0.22369370979117556</v>
      </c>
      <c r="K2609" s="258">
        <f t="shared" si="81"/>
        <v>0.39036893089833474</v>
      </c>
    </row>
    <row r="2610" spans="1:11">
      <c r="A2610" s="1">
        <v>2609</v>
      </c>
      <c r="B2610">
        <v>58322.763854999997</v>
      </c>
      <c r="C2610" s="255">
        <v>36</v>
      </c>
      <c r="D2610" s="256">
        <v>196.4738199999999</v>
      </c>
      <c r="E2610" s="256">
        <v>711.57034699999849</v>
      </c>
      <c r="F2610" s="1">
        <v>842093</v>
      </c>
      <c r="G2610" s="256">
        <v>91.337736000000007</v>
      </c>
      <c r="H2610" s="256">
        <v>389.01079099999998</v>
      </c>
      <c r="I2610" s="257">
        <v>1</v>
      </c>
      <c r="J2610" s="258">
        <f t="shared" si="80"/>
        <v>0.22482449194766463</v>
      </c>
      <c r="K2610" s="258">
        <f t="shared" si="81"/>
        <v>0.39191690363835091</v>
      </c>
    </row>
    <row r="2611" spans="1:11">
      <c r="A2611" s="1">
        <v>2610</v>
      </c>
      <c r="B2611">
        <v>58500.810029</v>
      </c>
      <c r="C2611" s="255">
        <v>44</v>
      </c>
      <c r="D2611" s="256">
        <v>185.24085299999999</v>
      </c>
      <c r="E2611" s="256">
        <v>338.31089200000002</v>
      </c>
      <c r="F2611" s="1">
        <v>835865</v>
      </c>
      <c r="G2611" s="256">
        <v>2.1893760000000002</v>
      </c>
      <c r="H2611" s="256">
        <v>279.90553699999998</v>
      </c>
      <c r="I2611" s="257">
        <v>1</v>
      </c>
      <c r="J2611" s="258">
        <f t="shared" si="80"/>
        <v>0.21197063641189978</v>
      </c>
      <c r="K2611" s="258">
        <f t="shared" si="81"/>
        <v>0.37412050555618342</v>
      </c>
    </row>
    <row r="2612" spans="1:11">
      <c r="A2612" s="1">
        <v>2611</v>
      </c>
      <c r="B2612">
        <v>58312.912872000001</v>
      </c>
      <c r="C2612" s="255">
        <v>58</v>
      </c>
      <c r="D2612" s="256">
        <v>151.45556199999999</v>
      </c>
      <c r="E2612" s="256">
        <v>61.977087000000012</v>
      </c>
      <c r="F2612" s="1">
        <v>850656</v>
      </c>
      <c r="G2612" s="256">
        <v>0</v>
      </c>
      <c r="H2612" s="256">
        <v>468.13653799999997</v>
      </c>
      <c r="I2612" s="257">
        <v>1</v>
      </c>
      <c r="J2612" s="258">
        <f t="shared" si="80"/>
        <v>0.17331021394757853</v>
      </c>
      <c r="K2612" s="258">
        <f t="shared" si="81"/>
        <v>0.31781342632470522</v>
      </c>
    </row>
    <row r="2613" spans="1:11">
      <c r="A2613" s="1">
        <v>2612</v>
      </c>
      <c r="B2613">
        <v>59543.648925999987</v>
      </c>
      <c r="C2613" s="255">
        <v>68</v>
      </c>
      <c r="D2613" s="256">
        <v>196.084857</v>
      </c>
      <c r="E2613" s="256">
        <v>0.76803399999999977</v>
      </c>
      <c r="F2613" s="1">
        <v>834415</v>
      </c>
      <c r="G2613" s="256">
        <v>0</v>
      </c>
      <c r="H2613" s="256">
        <v>467.417778</v>
      </c>
      <c r="I2613" s="257">
        <v>1</v>
      </c>
      <c r="J2613" s="258">
        <f t="shared" si="80"/>
        <v>0.22437940257717537</v>
      </c>
      <c r="K2613" s="258">
        <f t="shared" si="81"/>
        <v>0.39130800380558811</v>
      </c>
    </row>
    <row r="2614" spans="1:11">
      <c r="A2614" s="1">
        <v>2613</v>
      </c>
      <c r="B2614">
        <v>60550.289551000002</v>
      </c>
      <c r="C2614" s="255">
        <v>76</v>
      </c>
      <c r="D2614" s="256">
        <v>221.32299800000001</v>
      </c>
      <c r="E2614" s="256">
        <v>2.18784</v>
      </c>
      <c r="F2614" s="1">
        <v>865158</v>
      </c>
      <c r="G2614" s="256">
        <v>0</v>
      </c>
      <c r="H2614" s="256">
        <v>432.128354</v>
      </c>
      <c r="I2614" s="257">
        <v>1</v>
      </c>
      <c r="J2614" s="258">
        <f t="shared" si="80"/>
        <v>0.25325934305997622</v>
      </c>
      <c r="K2614" s="258">
        <f t="shared" si="81"/>
        <v>0.42976838065716688</v>
      </c>
    </row>
    <row r="2615" spans="1:11">
      <c r="A2615" s="1">
        <v>2614</v>
      </c>
      <c r="B2615">
        <v>58802.094299999997</v>
      </c>
      <c r="C2615" s="255">
        <v>82</v>
      </c>
      <c r="D2615" s="256">
        <v>192.492131</v>
      </c>
      <c r="E2615" s="256">
        <v>2.1421600000000001</v>
      </c>
      <c r="F2615" s="1">
        <v>934491</v>
      </c>
      <c r="G2615" s="256">
        <v>0</v>
      </c>
      <c r="H2615" s="256">
        <v>430.55154499999998</v>
      </c>
      <c r="I2615" s="257">
        <v>1</v>
      </c>
      <c r="J2615" s="258">
        <f t="shared" si="80"/>
        <v>0.2202682553634796</v>
      </c>
      <c r="K2615" s="258">
        <f t="shared" si="81"/>
        <v>0.38565911566382</v>
      </c>
    </row>
    <row r="2616" spans="1:11">
      <c r="A2616" s="1">
        <v>2615</v>
      </c>
      <c r="B2616">
        <v>58018.601501999998</v>
      </c>
      <c r="C2616" s="255">
        <v>77</v>
      </c>
      <c r="D2616" s="256">
        <v>187.25386800000001</v>
      </c>
      <c r="E2616" s="256">
        <v>2.6026400000000001</v>
      </c>
      <c r="F2616" s="1">
        <v>995917</v>
      </c>
      <c r="G2616" s="256">
        <v>0</v>
      </c>
      <c r="H2616" s="256">
        <v>277.09951999999998</v>
      </c>
      <c r="I2616" s="257">
        <v>1</v>
      </c>
      <c r="J2616" s="258">
        <f t="shared" si="80"/>
        <v>0.21427412435068996</v>
      </c>
      <c r="K2616" s="258">
        <f t="shared" si="81"/>
        <v>0.37734231646304639</v>
      </c>
    </row>
    <row r="2617" spans="1:11">
      <c r="A2617" s="1">
        <v>2616</v>
      </c>
      <c r="B2617">
        <v>56870.961668999997</v>
      </c>
      <c r="C2617" s="255">
        <v>73</v>
      </c>
      <c r="D2617" s="256">
        <v>167.96689699999999</v>
      </c>
      <c r="E2617" s="256">
        <v>1.3538399999999999</v>
      </c>
      <c r="F2617" s="1">
        <v>991172</v>
      </c>
      <c r="G2617" s="256">
        <v>0</v>
      </c>
      <c r="H2617" s="256">
        <v>113.499104</v>
      </c>
      <c r="I2617" s="257">
        <v>1</v>
      </c>
      <c r="J2617" s="258">
        <f t="shared" si="80"/>
        <v>0.19220409254551435</v>
      </c>
      <c r="K2617" s="258">
        <f t="shared" si="81"/>
        <v>0.34586981344071527</v>
      </c>
    </row>
    <row r="2618" spans="1:11">
      <c r="A2618" s="1">
        <v>2617</v>
      </c>
      <c r="B2618">
        <v>55936.930419999997</v>
      </c>
      <c r="C2618" s="255">
        <v>62</v>
      </c>
      <c r="D2618" s="256">
        <v>166.87076400000001</v>
      </c>
      <c r="E2618" s="256">
        <v>0.10688</v>
      </c>
      <c r="F2618" s="1">
        <v>981538</v>
      </c>
      <c r="G2618" s="256">
        <v>0</v>
      </c>
      <c r="H2618" s="256">
        <v>61.255786999999998</v>
      </c>
      <c r="I2618" s="257">
        <v>1</v>
      </c>
      <c r="J2618" s="258">
        <f t="shared" si="80"/>
        <v>0.19094979034468137</v>
      </c>
      <c r="K2618" s="258">
        <f t="shared" si="81"/>
        <v>0.34403980021721109</v>
      </c>
    </row>
    <row r="2619" spans="1:11">
      <c r="A2619" s="1">
        <v>2618</v>
      </c>
      <c r="B2619">
        <v>53819.01715</v>
      </c>
      <c r="C2619" s="255">
        <v>55</v>
      </c>
      <c r="D2619" s="256">
        <v>154.91340600000001</v>
      </c>
      <c r="E2619" s="256">
        <v>0</v>
      </c>
      <c r="F2619" s="1">
        <v>842573</v>
      </c>
      <c r="G2619" s="256">
        <v>93.002951999999993</v>
      </c>
      <c r="H2619" s="256">
        <v>65.365163999999993</v>
      </c>
      <c r="I2619" s="257">
        <v>1</v>
      </c>
      <c r="J2619" s="258">
        <f t="shared" si="80"/>
        <v>0.17726701603212233</v>
      </c>
      <c r="K2619" s="258">
        <f t="shared" si="81"/>
        <v>0.32377722936152503</v>
      </c>
    </row>
    <row r="2620" spans="1:11">
      <c r="A2620" s="1">
        <v>2619</v>
      </c>
      <c r="B2620">
        <v>53341.580748</v>
      </c>
      <c r="C2620" s="255">
        <v>53</v>
      </c>
      <c r="D2620" s="256">
        <v>138.40634900000001</v>
      </c>
      <c r="E2620" s="256">
        <v>0</v>
      </c>
      <c r="F2620" s="1">
        <v>685599</v>
      </c>
      <c r="G2620" s="256">
        <v>141.488088</v>
      </c>
      <c r="H2620" s="256">
        <v>62.656902000000002</v>
      </c>
      <c r="I2620" s="257">
        <v>1</v>
      </c>
      <c r="J2620" s="258">
        <f t="shared" si="80"/>
        <v>0.15837803273869352</v>
      </c>
      <c r="K2620" s="258">
        <f t="shared" si="81"/>
        <v>0.29487190083993753</v>
      </c>
    </row>
    <row r="2621" spans="1:11">
      <c r="A2621" s="1">
        <v>2620</v>
      </c>
      <c r="B2621">
        <v>53396.252684999999</v>
      </c>
      <c r="C2621" s="255">
        <v>51</v>
      </c>
      <c r="D2621" s="256">
        <v>133.494722</v>
      </c>
      <c r="E2621" s="256">
        <v>0</v>
      </c>
      <c r="F2621" s="1">
        <v>552368</v>
      </c>
      <c r="G2621" s="256">
        <v>133.29808800000001</v>
      </c>
      <c r="H2621" s="256">
        <v>61.111865999999999</v>
      </c>
      <c r="I2621" s="257">
        <v>1</v>
      </c>
      <c r="J2621" s="258">
        <f t="shared" si="80"/>
        <v>0.15275767046899552</v>
      </c>
      <c r="K2621" s="258">
        <f t="shared" si="81"/>
        <v>0.28605409737786813</v>
      </c>
    </row>
    <row r="2622" spans="1:11">
      <c r="A2622" s="1">
        <v>2621</v>
      </c>
      <c r="B2622">
        <v>53477.743591999999</v>
      </c>
      <c r="C2622" s="255">
        <v>49</v>
      </c>
      <c r="D2622" s="256">
        <v>88.19274900000002</v>
      </c>
      <c r="E2622" s="256">
        <v>0</v>
      </c>
      <c r="F2622" s="1">
        <v>617174</v>
      </c>
      <c r="G2622" s="256">
        <v>86.206512000000004</v>
      </c>
      <c r="H2622" s="256">
        <v>60.977570999999998</v>
      </c>
      <c r="I2622" s="257">
        <v>1</v>
      </c>
      <c r="J2622" s="258">
        <f t="shared" si="80"/>
        <v>0.1009187381168286</v>
      </c>
      <c r="K2622" s="258">
        <f t="shared" si="81"/>
        <v>0.19963932509931867</v>
      </c>
    </row>
    <row r="2623" spans="1:11">
      <c r="A2623" s="1">
        <v>2622</v>
      </c>
      <c r="B2623">
        <v>54215.843658000013</v>
      </c>
      <c r="C2623" s="255">
        <v>49</v>
      </c>
      <c r="D2623" s="256">
        <v>82.264313000000001</v>
      </c>
      <c r="E2623" s="256">
        <v>5.0326000000000003E-2</v>
      </c>
      <c r="F2623" s="1">
        <v>989614</v>
      </c>
      <c r="G2623" s="256">
        <v>0</v>
      </c>
      <c r="H2623" s="256">
        <v>60.989575000000002</v>
      </c>
      <c r="I2623" s="257">
        <v>1</v>
      </c>
      <c r="J2623" s="258">
        <f t="shared" si="80"/>
        <v>9.4134843897516071E-2</v>
      </c>
      <c r="K2623" s="258">
        <f t="shared" si="81"/>
        <v>0.18760400718951684</v>
      </c>
    </row>
    <row r="2624" spans="1:11">
      <c r="A2624" s="1">
        <v>2623</v>
      </c>
      <c r="B2624">
        <v>55087.834350999998</v>
      </c>
      <c r="C2624" s="255">
        <v>69</v>
      </c>
      <c r="D2624" s="256">
        <v>89.362233000000003</v>
      </c>
      <c r="E2624" s="256">
        <v>14.895041999999989</v>
      </c>
      <c r="F2624" s="1">
        <v>990539</v>
      </c>
      <c r="G2624" s="256">
        <v>0</v>
      </c>
      <c r="H2624" s="256">
        <v>61.159993</v>
      </c>
      <c r="I2624" s="257">
        <v>1</v>
      </c>
      <c r="J2624" s="258">
        <f t="shared" si="80"/>
        <v>0.10225697568018904</v>
      </c>
      <c r="K2624" s="258">
        <f t="shared" si="81"/>
        <v>0.2019925444296882</v>
      </c>
    </row>
    <row r="2625" spans="1:11">
      <c r="A2625" s="1">
        <v>2624</v>
      </c>
      <c r="B2625">
        <v>55884.171844999997</v>
      </c>
      <c r="C2625" s="255">
        <v>93</v>
      </c>
      <c r="D2625" s="256">
        <v>102.114026</v>
      </c>
      <c r="E2625" s="256">
        <v>97.626238999999913</v>
      </c>
      <c r="F2625" s="1">
        <v>942718</v>
      </c>
      <c r="G2625" s="256">
        <v>0</v>
      </c>
      <c r="H2625" s="256">
        <v>63.652560999999999</v>
      </c>
      <c r="I2625" s="257">
        <v>1</v>
      </c>
      <c r="J2625" s="258">
        <f t="shared" si="80"/>
        <v>0.11684881994039016</v>
      </c>
      <c r="K2625" s="258">
        <f t="shared" si="81"/>
        <v>0.2272143726950806</v>
      </c>
    </row>
    <row r="2626" spans="1:11">
      <c r="A2626" s="1">
        <v>2625</v>
      </c>
      <c r="B2626">
        <v>57930.709473000003</v>
      </c>
      <c r="C2626" s="255">
        <v>69</v>
      </c>
      <c r="D2626" s="256">
        <v>71.791450000000012</v>
      </c>
      <c r="E2626" s="256">
        <v>295.20905799999957</v>
      </c>
      <c r="F2626" s="1">
        <v>895056</v>
      </c>
      <c r="G2626" s="256">
        <v>0</v>
      </c>
      <c r="H2626" s="256">
        <v>511.419085</v>
      </c>
      <c r="I2626" s="257">
        <v>1</v>
      </c>
      <c r="J2626" s="258">
        <f t="shared" ref="J2626:J2689" si="82">D2626/$L$1</f>
        <v>8.2150773433509752E-2</v>
      </c>
      <c r="K2626" s="258">
        <f t="shared" ref="K2626:K2689" si="83">J2626/(1-$K$1*(1-J2626))</f>
        <v>0.16589985078558436</v>
      </c>
    </row>
    <row r="2627" spans="1:11">
      <c r="A2627" s="1">
        <v>2626</v>
      </c>
      <c r="B2627">
        <v>61136.599366000002</v>
      </c>
      <c r="C2627" s="255">
        <v>54</v>
      </c>
      <c r="D2627" s="256">
        <v>120.063446</v>
      </c>
      <c r="E2627" s="256">
        <v>462.35838000000058</v>
      </c>
      <c r="F2627" s="1">
        <v>890548</v>
      </c>
      <c r="G2627" s="256">
        <v>0</v>
      </c>
      <c r="H2627" s="256">
        <v>580.14870299999995</v>
      </c>
      <c r="I2627" s="257">
        <v>1</v>
      </c>
      <c r="J2627" s="258">
        <f t="shared" si="82"/>
        <v>0.13738829554205176</v>
      </c>
      <c r="K2627" s="258">
        <f t="shared" si="83"/>
        <v>0.26141137881770565</v>
      </c>
    </row>
    <row r="2628" spans="1:11">
      <c r="A2628" s="1">
        <v>2627</v>
      </c>
      <c r="B2628">
        <v>61564.280701000003</v>
      </c>
      <c r="C2628" s="255">
        <v>46</v>
      </c>
      <c r="D2628" s="256">
        <v>148.50352899999999</v>
      </c>
      <c r="E2628" s="256">
        <v>470.96271400000018</v>
      </c>
      <c r="F2628" s="1">
        <v>850141</v>
      </c>
      <c r="G2628" s="256">
        <v>0</v>
      </c>
      <c r="H2628" s="256">
        <v>527.66719599999999</v>
      </c>
      <c r="I2628" s="257">
        <v>1</v>
      </c>
      <c r="J2628" s="258">
        <f t="shared" si="82"/>
        <v>0.16993221010239579</v>
      </c>
      <c r="K2628" s="258">
        <f t="shared" si="83"/>
        <v>0.31268421041256539</v>
      </c>
    </row>
    <row r="2629" spans="1:11">
      <c r="A2629" s="1">
        <v>2628</v>
      </c>
      <c r="B2629">
        <v>61610.552825999999</v>
      </c>
      <c r="C2629" s="255">
        <v>44</v>
      </c>
      <c r="D2629" s="256">
        <v>144.87618699999999</v>
      </c>
      <c r="E2629" s="256">
        <v>430.98413900000003</v>
      </c>
      <c r="F2629" s="1">
        <v>878750</v>
      </c>
      <c r="G2629" s="256">
        <v>0</v>
      </c>
      <c r="H2629" s="256">
        <v>481.35324500000002</v>
      </c>
      <c r="I2629" s="257">
        <v>1</v>
      </c>
      <c r="J2629" s="258">
        <f t="shared" si="82"/>
        <v>0.16578145188804222</v>
      </c>
      <c r="K2629" s="258">
        <f t="shared" si="83"/>
        <v>0.30633340774317891</v>
      </c>
    </row>
    <row r="2630" spans="1:11">
      <c r="A2630" s="1">
        <v>2629</v>
      </c>
      <c r="B2630">
        <v>58906.886473999999</v>
      </c>
      <c r="C2630" s="255">
        <v>47</v>
      </c>
      <c r="D2630" s="256">
        <v>157.69066100000001</v>
      </c>
      <c r="E2630" s="256">
        <v>390.05755899999969</v>
      </c>
      <c r="F2630" s="1">
        <v>870666</v>
      </c>
      <c r="G2630" s="256">
        <v>0</v>
      </c>
      <c r="H2630" s="256">
        <v>95.240004999999996</v>
      </c>
      <c r="I2630" s="257">
        <v>1</v>
      </c>
      <c r="J2630" s="258">
        <f t="shared" si="82"/>
        <v>0.18044502185693967</v>
      </c>
      <c r="K2630" s="258">
        <f t="shared" si="83"/>
        <v>0.32853298626439409</v>
      </c>
    </row>
    <row r="2631" spans="1:11">
      <c r="A2631" s="1">
        <v>2630</v>
      </c>
      <c r="B2631">
        <v>58382.648101000013</v>
      </c>
      <c r="C2631" s="255">
        <v>45</v>
      </c>
      <c r="D2631" s="256">
        <v>127.665913</v>
      </c>
      <c r="E2631" s="256">
        <v>341.32987800000018</v>
      </c>
      <c r="F2631" s="1">
        <v>887770</v>
      </c>
      <c r="G2631" s="256">
        <v>82.040616</v>
      </c>
      <c r="H2631" s="256">
        <v>447.72261500000002</v>
      </c>
      <c r="I2631" s="257">
        <v>1</v>
      </c>
      <c r="J2631" s="258">
        <f t="shared" si="82"/>
        <v>0.1460877791721043</v>
      </c>
      <c r="K2631" s="258">
        <f t="shared" si="83"/>
        <v>0.27545630877314736</v>
      </c>
    </row>
    <row r="2632" spans="1:11">
      <c r="A2632" s="1">
        <v>2631</v>
      </c>
      <c r="B2632">
        <v>61629.480377</v>
      </c>
      <c r="C2632" s="255">
        <v>44</v>
      </c>
      <c r="D2632" s="256">
        <v>130.31652099999999</v>
      </c>
      <c r="E2632" s="256">
        <v>270.76715599999989</v>
      </c>
      <c r="F2632" s="1">
        <v>872431</v>
      </c>
      <c r="G2632" s="256">
        <v>155.36135999999999</v>
      </c>
      <c r="H2632" s="256">
        <v>436.84413899999998</v>
      </c>
      <c r="I2632" s="257">
        <v>1</v>
      </c>
      <c r="J2632" s="258">
        <f t="shared" si="82"/>
        <v>0.14912086315730097</v>
      </c>
      <c r="K2632" s="258">
        <f t="shared" si="83"/>
        <v>0.28029369434687906</v>
      </c>
    </row>
    <row r="2633" spans="1:11">
      <c r="A2633" s="1">
        <v>2632</v>
      </c>
      <c r="B2633">
        <v>61478.493988000002</v>
      </c>
      <c r="C2633" s="255">
        <v>45</v>
      </c>
      <c r="D2633" s="256">
        <v>122.202716</v>
      </c>
      <c r="E2633" s="256">
        <v>201.97950700000021</v>
      </c>
      <c r="F2633" s="1">
        <v>861135</v>
      </c>
      <c r="G2633" s="256">
        <v>155.66040000000001</v>
      </c>
      <c r="H2633" s="256">
        <v>328.89366799999999</v>
      </c>
      <c r="I2633" s="257">
        <v>1</v>
      </c>
      <c r="J2633" s="258">
        <f t="shared" si="82"/>
        <v>0.1398362567558607</v>
      </c>
      <c r="K2633" s="258">
        <f t="shared" si="83"/>
        <v>0.26538929296574049</v>
      </c>
    </row>
    <row r="2634" spans="1:11">
      <c r="A2634" s="1">
        <v>2633</v>
      </c>
      <c r="B2634">
        <v>62195.074921000007</v>
      </c>
      <c r="C2634" s="255">
        <v>44</v>
      </c>
      <c r="D2634" s="256">
        <v>141.191283</v>
      </c>
      <c r="E2634" s="256">
        <v>147.8848210000001</v>
      </c>
      <c r="F2634" s="1">
        <v>846139</v>
      </c>
      <c r="G2634" s="256">
        <v>125.309352</v>
      </c>
      <c r="H2634" s="256">
        <v>472.33468499999998</v>
      </c>
      <c r="I2634" s="257">
        <v>1</v>
      </c>
      <c r="J2634" s="258">
        <f t="shared" si="82"/>
        <v>0.16156482562365793</v>
      </c>
      <c r="K2634" s="258">
        <f t="shared" si="83"/>
        <v>0.29982672588258874</v>
      </c>
    </row>
    <row r="2635" spans="1:11">
      <c r="A2635" s="1">
        <v>2634</v>
      </c>
      <c r="B2635">
        <v>61830.554779000013</v>
      </c>
      <c r="C2635" s="255">
        <v>53</v>
      </c>
      <c r="D2635" s="256">
        <v>169.13637800000001</v>
      </c>
      <c r="E2635" s="256">
        <v>75.893351999999979</v>
      </c>
      <c r="F2635" s="1">
        <v>888687</v>
      </c>
      <c r="G2635" s="256">
        <v>67.775735999999995</v>
      </c>
      <c r="H2635" s="256">
        <v>556.62743</v>
      </c>
      <c r="I2635" s="257">
        <v>1</v>
      </c>
      <c r="J2635" s="258">
        <f t="shared" si="82"/>
        <v>0.19354232667598248</v>
      </c>
      <c r="K2635" s="258">
        <f t="shared" si="83"/>
        <v>0.3478172792449632</v>
      </c>
    </row>
    <row r="2636" spans="1:11">
      <c r="A2636" s="1">
        <v>2635</v>
      </c>
      <c r="B2636">
        <v>60261.174439000002</v>
      </c>
      <c r="C2636" s="255">
        <v>80</v>
      </c>
      <c r="D2636" s="256">
        <v>143.05532099999999</v>
      </c>
      <c r="E2636" s="256">
        <v>20.78448000000002</v>
      </c>
      <c r="F2636" s="1">
        <v>856475</v>
      </c>
      <c r="G2636" s="256">
        <v>0.40420800000000001</v>
      </c>
      <c r="H2636" s="256">
        <v>514.62342999999998</v>
      </c>
      <c r="I2636" s="257">
        <v>1</v>
      </c>
      <c r="J2636" s="258">
        <f t="shared" si="82"/>
        <v>0.16369783956068595</v>
      </c>
      <c r="K2636" s="258">
        <f t="shared" si="83"/>
        <v>0.3031251673440179</v>
      </c>
    </row>
    <row r="2637" spans="1:11">
      <c r="A2637" s="1">
        <v>2636</v>
      </c>
      <c r="B2637">
        <v>60689.617431999999</v>
      </c>
      <c r="C2637" s="255">
        <v>86</v>
      </c>
      <c r="D2637" s="256">
        <v>123.528543</v>
      </c>
      <c r="E2637" s="256">
        <v>0.69279000000000002</v>
      </c>
      <c r="F2637" s="1">
        <v>833510</v>
      </c>
      <c r="G2637" s="256">
        <v>0</v>
      </c>
      <c r="H2637" s="256">
        <v>456.042011</v>
      </c>
      <c r="I2637" s="257">
        <v>1</v>
      </c>
      <c r="J2637" s="258">
        <f t="shared" si="82"/>
        <v>0.14135339721602733</v>
      </c>
      <c r="K2637" s="258">
        <f t="shared" si="83"/>
        <v>0.26784444451041084</v>
      </c>
    </row>
    <row r="2638" spans="1:11">
      <c r="A2638" s="1">
        <v>2637</v>
      </c>
      <c r="B2638">
        <v>61278.684083</v>
      </c>
      <c r="C2638" s="255">
        <v>87</v>
      </c>
      <c r="D2638" s="256">
        <v>122.420073</v>
      </c>
      <c r="E2638" s="256">
        <v>3.13056</v>
      </c>
      <c r="F2638" s="1">
        <v>883690</v>
      </c>
      <c r="G2638" s="256">
        <v>0</v>
      </c>
      <c r="H2638" s="256">
        <v>424.53257100000002</v>
      </c>
      <c r="I2638" s="257">
        <v>1</v>
      </c>
      <c r="J2638" s="258">
        <f t="shared" si="82"/>
        <v>0.14008497781750784</v>
      </c>
      <c r="K2638" s="258">
        <f t="shared" si="83"/>
        <v>0.26579232498876565</v>
      </c>
    </row>
    <row r="2639" spans="1:11">
      <c r="A2639" s="1">
        <v>2638</v>
      </c>
      <c r="B2639">
        <v>59167.998474</v>
      </c>
      <c r="C2639" s="255">
        <v>95</v>
      </c>
      <c r="D2639" s="256">
        <v>159.60448400000001</v>
      </c>
      <c r="E2639" s="256">
        <v>2.0234399999999999</v>
      </c>
      <c r="F2639" s="1">
        <v>934478</v>
      </c>
      <c r="G2639" s="256">
        <v>0</v>
      </c>
      <c r="H2639" s="256">
        <v>246.40910199999999</v>
      </c>
      <c r="I2639" s="257">
        <v>1</v>
      </c>
      <c r="J2639" s="258">
        <f t="shared" si="82"/>
        <v>0.18263500464270094</v>
      </c>
      <c r="K2639" s="258">
        <f t="shared" si="83"/>
        <v>0.33179262901252615</v>
      </c>
    </row>
    <row r="2640" spans="1:11">
      <c r="A2640" s="1">
        <v>2639</v>
      </c>
      <c r="B2640">
        <v>58564.074951000002</v>
      </c>
      <c r="C2640" s="255">
        <v>82</v>
      </c>
      <c r="D2640" s="256">
        <v>125.876537</v>
      </c>
      <c r="E2640" s="256">
        <v>1.0708</v>
      </c>
      <c r="F2640" s="1">
        <v>965055</v>
      </c>
      <c r="G2640" s="256">
        <v>0</v>
      </c>
      <c r="H2640" s="256">
        <v>159.272616</v>
      </c>
      <c r="I2640" s="257">
        <v>1</v>
      </c>
      <c r="J2640" s="258">
        <f t="shared" si="82"/>
        <v>0.14404020077156551</v>
      </c>
      <c r="K2640" s="258">
        <f t="shared" si="83"/>
        <v>0.27217343707742236</v>
      </c>
    </row>
    <row r="2641" spans="1:11">
      <c r="A2641" s="1">
        <v>2640</v>
      </c>
      <c r="B2641">
        <v>57996.010864000003</v>
      </c>
      <c r="C2641" s="255">
        <v>77</v>
      </c>
      <c r="D2641" s="256">
        <v>101.49933</v>
      </c>
      <c r="E2641" s="256">
        <v>0.25872000000000001</v>
      </c>
      <c r="F2641" s="1">
        <v>966397</v>
      </c>
      <c r="G2641" s="256">
        <v>0</v>
      </c>
      <c r="H2641" s="256">
        <v>102.754525</v>
      </c>
      <c r="I2641" s="257">
        <v>1</v>
      </c>
      <c r="J2641" s="258">
        <f t="shared" si="82"/>
        <v>0.11614542487278134</v>
      </c>
      <c r="K2641" s="258">
        <f t="shared" si="83"/>
        <v>0.2260166353260803</v>
      </c>
    </row>
    <row r="2642" spans="1:11">
      <c r="A2642" s="1">
        <v>2641</v>
      </c>
      <c r="B2642">
        <v>56297.869782000002</v>
      </c>
      <c r="C2642" s="255">
        <v>64</v>
      </c>
      <c r="D2642" s="256">
        <v>70.270469999999989</v>
      </c>
      <c r="E2642" s="256">
        <v>0</v>
      </c>
      <c r="F2642" s="1">
        <v>947743</v>
      </c>
      <c r="G2642" s="256">
        <v>0</v>
      </c>
      <c r="H2642" s="256">
        <v>73.471960999999993</v>
      </c>
      <c r="I2642" s="257">
        <v>1</v>
      </c>
      <c r="J2642" s="258">
        <f t="shared" si="82"/>
        <v>8.0410319892358251E-2</v>
      </c>
      <c r="K2642" s="258">
        <f t="shared" si="83"/>
        <v>0.16269960021662361</v>
      </c>
    </row>
    <row r="2643" spans="1:11">
      <c r="A2643" s="1">
        <v>2642</v>
      </c>
      <c r="B2643">
        <v>53279.437712999999</v>
      </c>
      <c r="C2643" s="255">
        <v>61</v>
      </c>
      <c r="D2643" s="256">
        <v>73.020136000000008</v>
      </c>
      <c r="E2643" s="256">
        <v>0</v>
      </c>
      <c r="F2643" s="1">
        <v>852203</v>
      </c>
      <c r="G2643" s="256">
        <v>92.375472000000002</v>
      </c>
      <c r="H2643" s="256">
        <v>73.644114000000002</v>
      </c>
      <c r="I2643" s="257">
        <v>1</v>
      </c>
      <c r="J2643" s="258">
        <f t="shared" si="82"/>
        <v>8.3556755694725052E-2</v>
      </c>
      <c r="K2643" s="258">
        <f t="shared" si="83"/>
        <v>0.16847607321188934</v>
      </c>
    </row>
    <row r="2644" spans="1:11">
      <c r="A2644" s="1">
        <v>2643</v>
      </c>
      <c r="B2644">
        <v>52833.702118000001</v>
      </c>
      <c r="C2644" s="255">
        <v>55</v>
      </c>
      <c r="D2644" s="256">
        <v>108.655293</v>
      </c>
      <c r="E2644" s="256">
        <v>0</v>
      </c>
      <c r="F2644" s="1">
        <v>705774</v>
      </c>
      <c r="G2644" s="256">
        <v>151.531632</v>
      </c>
      <c r="H2644" s="256">
        <v>73.782132000000004</v>
      </c>
      <c r="I2644" s="257">
        <v>1</v>
      </c>
      <c r="J2644" s="258">
        <f t="shared" si="82"/>
        <v>0.12433397511256031</v>
      </c>
      <c r="K2644" s="258">
        <f t="shared" si="83"/>
        <v>0.23984932087108421</v>
      </c>
    </row>
    <row r="2645" spans="1:11">
      <c r="A2645" s="1">
        <v>2644</v>
      </c>
      <c r="B2645">
        <v>52402.541626999999</v>
      </c>
      <c r="C2645" s="255">
        <v>59</v>
      </c>
      <c r="D2645" s="256">
        <v>120.23802999999999</v>
      </c>
      <c r="E2645" s="256">
        <v>0</v>
      </c>
      <c r="F2645" s="1">
        <v>562953</v>
      </c>
      <c r="G2645" s="256">
        <v>169.007496</v>
      </c>
      <c r="H2645" s="256">
        <v>73.786000999999999</v>
      </c>
      <c r="I2645" s="257">
        <v>1</v>
      </c>
      <c r="J2645" s="258">
        <f t="shared" si="82"/>
        <v>0.13758807156871114</v>
      </c>
      <c r="K2645" s="258">
        <f t="shared" si="83"/>
        <v>0.26173677661076455</v>
      </c>
    </row>
    <row r="2646" spans="1:11">
      <c r="A2646" s="1">
        <v>2645</v>
      </c>
      <c r="B2646">
        <v>52752.688691000003</v>
      </c>
      <c r="C2646" s="255">
        <v>55</v>
      </c>
      <c r="D2646" s="256">
        <v>123.38791399999999</v>
      </c>
      <c r="E2646" s="256">
        <v>0</v>
      </c>
      <c r="F2646" s="1">
        <v>631726</v>
      </c>
      <c r="G2646" s="256">
        <v>151.79908800000001</v>
      </c>
      <c r="H2646" s="256">
        <v>73.702636999999996</v>
      </c>
      <c r="I2646" s="257">
        <v>1</v>
      </c>
      <c r="J2646" s="258">
        <f t="shared" si="82"/>
        <v>0.14119247580940886</v>
      </c>
      <c r="K2646" s="258">
        <f t="shared" si="83"/>
        <v>0.26758439744383117</v>
      </c>
    </row>
    <row r="2647" spans="1:11">
      <c r="A2647" s="1">
        <v>2646</v>
      </c>
      <c r="B2647">
        <v>53723.17209</v>
      </c>
      <c r="C2647" s="255">
        <v>58</v>
      </c>
      <c r="D2647" s="256">
        <v>133.42052899999999</v>
      </c>
      <c r="E2647" s="256">
        <v>0.27950500000000011</v>
      </c>
      <c r="F2647" s="1">
        <v>1008463</v>
      </c>
      <c r="G2647" s="256">
        <v>105.87662400000001</v>
      </c>
      <c r="H2647" s="256">
        <v>73.669532000000004</v>
      </c>
      <c r="I2647" s="257">
        <v>1</v>
      </c>
      <c r="J2647" s="258">
        <f t="shared" si="82"/>
        <v>0.15267277160801204</v>
      </c>
      <c r="K2647" s="258">
        <f t="shared" si="83"/>
        <v>0.28592011655340127</v>
      </c>
    </row>
    <row r="2648" spans="1:11">
      <c r="A2648" s="1">
        <v>2647</v>
      </c>
      <c r="B2648">
        <v>55877.913971000002</v>
      </c>
      <c r="C2648" s="255">
        <v>74</v>
      </c>
      <c r="D2648" s="256">
        <v>158.28795700000001</v>
      </c>
      <c r="E2648" s="256">
        <v>44.809267999999989</v>
      </c>
      <c r="F2648" s="1">
        <v>1022604</v>
      </c>
      <c r="G2648" s="256">
        <v>35.180712</v>
      </c>
      <c r="H2648" s="256">
        <v>73.113367999999994</v>
      </c>
      <c r="I2648" s="257">
        <v>1</v>
      </c>
      <c r="J2648" s="258">
        <f t="shared" si="82"/>
        <v>0.18112850614885384</v>
      </c>
      <c r="K2648" s="258">
        <f t="shared" si="83"/>
        <v>0.32955184052046899</v>
      </c>
    </row>
    <row r="2649" spans="1:11">
      <c r="A2649" s="1">
        <v>2648</v>
      </c>
      <c r="B2649">
        <v>57300.339903999993</v>
      </c>
      <c r="C2649" s="255">
        <v>92</v>
      </c>
      <c r="D2649" s="256">
        <v>145.58481</v>
      </c>
      <c r="E2649" s="256">
        <v>253.85836900000029</v>
      </c>
      <c r="F2649" s="1">
        <v>946550</v>
      </c>
      <c r="G2649" s="256">
        <v>0</v>
      </c>
      <c r="H2649" s="256">
        <v>236.75300899999999</v>
      </c>
      <c r="I2649" s="257">
        <v>1</v>
      </c>
      <c r="J2649" s="258">
        <f t="shared" si="82"/>
        <v>0.16659232738258614</v>
      </c>
      <c r="K2649" s="258">
        <f t="shared" si="83"/>
        <v>0.30757828285795696</v>
      </c>
    </row>
    <row r="2650" spans="1:11">
      <c r="A2650" s="1">
        <v>2649</v>
      </c>
      <c r="B2650">
        <v>58173.969022999998</v>
      </c>
      <c r="C2650" s="255">
        <v>65</v>
      </c>
      <c r="D2650" s="256">
        <v>83.344497000000018</v>
      </c>
      <c r="E2650" s="256">
        <v>548.65333499999952</v>
      </c>
      <c r="F2650" s="1">
        <v>901532</v>
      </c>
      <c r="G2650" s="256">
        <v>0</v>
      </c>
      <c r="H2650" s="256">
        <v>479.79625399999998</v>
      </c>
      <c r="I2650" s="257">
        <v>1</v>
      </c>
      <c r="J2650" s="258">
        <f t="shared" si="82"/>
        <v>9.5370895698259808E-2</v>
      </c>
      <c r="K2650" s="258">
        <f t="shared" si="83"/>
        <v>0.18981020570319601</v>
      </c>
    </row>
    <row r="2651" spans="1:11">
      <c r="A2651" s="1">
        <v>2650</v>
      </c>
      <c r="B2651">
        <v>60259.938538000002</v>
      </c>
      <c r="C2651" s="255">
        <v>48</v>
      </c>
      <c r="D2651" s="256">
        <v>110.954888</v>
      </c>
      <c r="E2651" s="256">
        <v>859.00895800000023</v>
      </c>
      <c r="F2651" s="1">
        <v>890747</v>
      </c>
      <c r="G2651" s="256">
        <v>0</v>
      </c>
      <c r="H2651" s="256">
        <v>497.17927700000001</v>
      </c>
      <c r="I2651" s="257">
        <v>1</v>
      </c>
      <c r="J2651" s="258">
        <f t="shared" si="82"/>
        <v>0.1269653958156361</v>
      </c>
      <c r="K2651" s="258">
        <f t="shared" si="83"/>
        <v>0.24424361706986875</v>
      </c>
    </row>
    <row r="2652" spans="1:11">
      <c r="A2652" s="1">
        <v>2651</v>
      </c>
      <c r="B2652">
        <v>60044.686584000003</v>
      </c>
      <c r="C2652" s="255">
        <v>48</v>
      </c>
      <c r="D2652" s="256">
        <v>93.03496100000001</v>
      </c>
      <c r="E2652" s="256">
        <v>1065.233421000001</v>
      </c>
      <c r="F2652" s="1">
        <v>851106</v>
      </c>
      <c r="G2652" s="256">
        <v>0</v>
      </c>
      <c r="H2652" s="256">
        <v>473.03247199999998</v>
      </c>
      <c r="I2652" s="257">
        <v>1</v>
      </c>
      <c r="J2652" s="258">
        <f t="shared" si="82"/>
        <v>0.10645966897877694</v>
      </c>
      <c r="K2652" s="258">
        <f t="shared" si="83"/>
        <v>0.20933847030946437</v>
      </c>
    </row>
    <row r="2653" spans="1:11">
      <c r="A2653" s="1">
        <v>2652</v>
      </c>
      <c r="B2653">
        <v>59924.166442000002</v>
      </c>
      <c r="C2653" s="255">
        <v>42</v>
      </c>
      <c r="D2653" s="256">
        <v>100.490647</v>
      </c>
      <c r="E2653" s="256">
        <v>1177.855912</v>
      </c>
      <c r="F2653" s="1">
        <v>870876</v>
      </c>
      <c r="G2653" s="256">
        <v>0</v>
      </c>
      <c r="H2653" s="256">
        <v>500.02888999999999</v>
      </c>
      <c r="I2653" s="257">
        <v>1</v>
      </c>
      <c r="J2653" s="258">
        <f t="shared" si="82"/>
        <v>0.11499119148427571</v>
      </c>
      <c r="K2653" s="258">
        <f t="shared" si="83"/>
        <v>0.22404730038493589</v>
      </c>
    </row>
    <row r="2654" spans="1:11">
      <c r="A2654" s="1">
        <v>2653</v>
      </c>
      <c r="B2654">
        <v>56815.154783999998</v>
      </c>
      <c r="C2654" s="255">
        <v>36</v>
      </c>
      <c r="D2654" s="256">
        <v>72.353715000000022</v>
      </c>
      <c r="E2654" s="256">
        <v>1174.509801999998</v>
      </c>
      <c r="F2654" s="1">
        <v>911986</v>
      </c>
      <c r="G2654" s="256">
        <v>0</v>
      </c>
      <c r="H2654" s="256">
        <v>243.76307499999999</v>
      </c>
      <c r="I2654" s="257">
        <v>1</v>
      </c>
      <c r="J2654" s="258">
        <f t="shared" si="82"/>
        <v>8.2794171841322844E-2</v>
      </c>
      <c r="K2654" s="258">
        <f t="shared" si="83"/>
        <v>0.16707976634255023</v>
      </c>
    </row>
    <row r="2655" spans="1:11">
      <c r="A2655" s="1">
        <v>2654</v>
      </c>
      <c r="B2655">
        <v>56605.833037999997</v>
      </c>
      <c r="C2655" s="255">
        <v>36</v>
      </c>
      <c r="D2655" s="256">
        <v>73.285842999999986</v>
      </c>
      <c r="E2655" s="256">
        <v>1093.817097000001</v>
      </c>
      <c r="F2655" s="1">
        <v>895533</v>
      </c>
      <c r="G2655" s="256">
        <v>22.919063999999999</v>
      </c>
      <c r="H2655" s="256">
        <v>467.44730199999998</v>
      </c>
      <c r="I2655" s="257">
        <v>1</v>
      </c>
      <c r="J2655" s="258">
        <f t="shared" si="82"/>
        <v>8.3860803538259296E-2</v>
      </c>
      <c r="K2655" s="258">
        <f t="shared" si="83"/>
        <v>0.1690321328283049</v>
      </c>
    </row>
    <row r="2656" spans="1:11">
      <c r="A2656" s="1">
        <v>2655</v>
      </c>
      <c r="B2656">
        <v>59728.436981999999</v>
      </c>
      <c r="C2656" s="255">
        <v>36</v>
      </c>
      <c r="D2656" s="256">
        <v>82.033793000000003</v>
      </c>
      <c r="E2656" s="256">
        <v>922.87891699999909</v>
      </c>
      <c r="F2656" s="1">
        <v>883624</v>
      </c>
      <c r="G2656" s="256">
        <v>147.198744</v>
      </c>
      <c r="H2656" s="256">
        <v>564.84358399999996</v>
      </c>
      <c r="I2656" s="257">
        <v>1</v>
      </c>
      <c r="J2656" s="258">
        <f t="shared" si="82"/>
        <v>9.3871060448485685E-2</v>
      </c>
      <c r="K2656" s="258">
        <f t="shared" si="83"/>
        <v>0.18713241234126426</v>
      </c>
    </row>
    <row r="2657" spans="1:11">
      <c r="A2657" s="1">
        <v>2656</v>
      </c>
      <c r="B2657">
        <v>59613.369355000003</v>
      </c>
      <c r="C2657" s="255">
        <v>36</v>
      </c>
      <c r="D2657" s="256">
        <v>101.35592200000001</v>
      </c>
      <c r="E2657" s="256">
        <v>711.89501900000027</v>
      </c>
      <c r="F2657" s="1">
        <v>884053</v>
      </c>
      <c r="G2657" s="256">
        <v>176.34724800000001</v>
      </c>
      <c r="H2657" s="256">
        <v>543.33197900000005</v>
      </c>
      <c r="I2657" s="257">
        <v>1</v>
      </c>
      <c r="J2657" s="258">
        <f t="shared" si="82"/>
        <v>0.115981323463539</v>
      </c>
      <c r="K2657" s="258">
        <f t="shared" si="83"/>
        <v>0.22573694483241227</v>
      </c>
    </row>
    <row r="2658" spans="1:11">
      <c r="A2658" s="1">
        <v>2657</v>
      </c>
      <c r="B2658">
        <v>60128.589173</v>
      </c>
      <c r="C2658" s="255">
        <v>35</v>
      </c>
      <c r="D2658" s="256">
        <v>96.805674000000025</v>
      </c>
      <c r="E2658" s="256">
        <v>468.56439699999942</v>
      </c>
      <c r="F2658" s="1">
        <v>874881</v>
      </c>
      <c r="G2658" s="256">
        <v>162.554112</v>
      </c>
      <c r="H2658" s="256">
        <v>502.79426799999999</v>
      </c>
      <c r="I2658" s="257">
        <v>1</v>
      </c>
      <c r="J2658" s="258">
        <f t="shared" si="82"/>
        <v>0.11077448626336711</v>
      </c>
      <c r="K2658" s="258">
        <f t="shared" si="83"/>
        <v>0.21681122769576955</v>
      </c>
    </row>
    <row r="2659" spans="1:11">
      <c r="A2659" s="1">
        <v>2658</v>
      </c>
      <c r="B2659">
        <v>60244.144590999997</v>
      </c>
      <c r="C2659" s="255">
        <v>46</v>
      </c>
      <c r="D2659" s="256">
        <v>84.385938000000024</v>
      </c>
      <c r="E2659" s="256">
        <v>217.3069030000002</v>
      </c>
      <c r="F2659" s="1">
        <v>853030</v>
      </c>
      <c r="G2659" s="256">
        <v>116.54412000000001</v>
      </c>
      <c r="H2659" s="256">
        <v>389.98467699999998</v>
      </c>
      <c r="I2659" s="257">
        <v>1</v>
      </c>
      <c r="J2659" s="258">
        <f t="shared" si="82"/>
        <v>9.6562613982754245E-2</v>
      </c>
      <c r="K2659" s="258">
        <f t="shared" si="83"/>
        <v>0.19193162908256603</v>
      </c>
    </row>
    <row r="2660" spans="1:11">
      <c r="A2660" s="1">
        <v>2659</v>
      </c>
      <c r="B2660">
        <v>59603.017028000002</v>
      </c>
      <c r="C2660" s="255">
        <v>60</v>
      </c>
      <c r="D2660" s="256">
        <v>70.042686999999972</v>
      </c>
      <c r="E2660" s="256">
        <v>52.473848000000018</v>
      </c>
      <c r="F2660" s="1">
        <v>842179</v>
      </c>
      <c r="G2660" s="256">
        <v>42.188496000000001</v>
      </c>
      <c r="H2660" s="256">
        <v>359.55205999999998</v>
      </c>
      <c r="I2660" s="257">
        <v>1</v>
      </c>
      <c r="J2660" s="258">
        <f t="shared" si="82"/>
        <v>8.0149668385458658E-2</v>
      </c>
      <c r="K2660" s="258">
        <f t="shared" si="83"/>
        <v>0.16221926089732958</v>
      </c>
    </row>
    <row r="2661" spans="1:11">
      <c r="A2661" s="1">
        <v>2660</v>
      </c>
      <c r="B2661">
        <v>59988.167357999999</v>
      </c>
      <c r="C2661" s="255">
        <v>68</v>
      </c>
      <c r="D2661" s="256">
        <v>94.158223999999976</v>
      </c>
      <c r="E2661" s="256">
        <v>0.86353000000000035</v>
      </c>
      <c r="F2661" s="1">
        <v>820035</v>
      </c>
      <c r="G2661" s="256">
        <v>0</v>
      </c>
      <c r="H2661" s="256">
        <v>512.51389300000005</v>
      </c>
      <c r="I2661" s="257">
        <v>1</v>
      </c>
      <c r="J2661" s="258">
        <f t="shared" si="82"/>
        <v>0.10774501596952921</v>
      </c>
      <c r="K2661" s="258">
        <f t="shared" si="83"/>
        <v>0.2115718238310467</v>
      </c>
    </row>
    <row r="2662" spans="1:11">
      <c r="A2662" s="1">
        <v>2661</v>
      </c>
      <c r="B2662">
        <v>60707.219726000003</v>
      </c>
      <c r="C2662" s="255">
        <v>70</v>
      </c>
      <c r="D2662" s="256">
        <v>151.812622</v>
      </c>
      <c r="E2662" s="256">
        <v>3.1631999999999998</v>
      </c>
      <c r="F2662" s="1">
        <v>825219</v>
      </c>
      <c r="G2662" s="256">
        <v>0</v>
      </c>
      <c r="H2662" s="256">
        <v>310.68738200000001</v>
      </c>
      <c r="I2662" s="257">
        <v>1</v>
      </c>
      <c r="J2662" s="258">
        <f t="shared" si="82"/>
        <v>0.17371879679640204</v>
      </c>
      <c r="K2662" s="258">
        <f t="shared" si="83"/>
        <v>0.31843145678317325</v>
      </c>
    </row>
    <row r="2663" spans="1:11">
      <c r="A2663" s="1">
        <v>2662</v>
      </c>
      <c r="B2663">
        <v>59048.604798</v>
      </c>
      <c r="C2663" s="255">
        <v>75</v>
      </c>
      <c r="D2663" s="256">
        <v>156.45683600000001</v>
      </c>
      <c r="E2663" s="256">
        <v>3.1307200000000002</v>
      </c>
      <c r="F2663" s="1">
        <v>908465</v>
      </c>
      <c r="G2663" s="256">
        <v>0</v>
      </c>
      <c r="H2663" s="256">
        <v>277.13939900000003</v>
      </c>
      <c r="I2663" s="257">
        <v>1</v>
      </c>
      <c r="J2663" s="258">
        <f t="shared" si="82"/>
        <v>0.17903315905110972</v>
      </c>
      <c r="K2663" s="258">
        <f t="shared" si="83"/>
        <v>0.3264239327227314</v>
      </c>
    </row>
    <row r="2664" spans="1:11">
      <c r="A2664" s="1">
        <v>2663</v>
      </c>
      <c r="B2664">
        <v>58651.750244000003</v>
      </c>
      <c r="C2664" s="255">
        <v>65</v>
      </c>
      <c r="D2664" s="256">
        <v>122.720647</v>
      </c>
      <c r="E2664" s="256">
        <v>3.4166400000000001</v>
      </c>
      <c r="F2664" s="1">
        <v>954135</v>
      </c>
      <c r="G2664" s="256">
        <v>0</v>
      </c>
      <c r="H2664" s="256">
        <v>182.308843</v>
      </c>
      <c r="I2664" s="257">
        <v>1</v>
      </c>
      <c r="J2664" s="258">
        <f t="shared" si="82"/>
        <v>0.1404289238803608</v>
      </c>
      <c r="K2664" s="258">
        <f t="shared" si="83"/>
        <v>0.26634931671728462</v>
      </c>
    </row>
    <row r="2665" spans="1:11">
      <c r="A2665" s="1">
        <v>2664</v>
      </c>
      <c r="B2665">
        <v>57917.117737</v>
      </c>
      <c r="C2665" s="255">
        <v>62</v>
      </c>
      <c r="D2665" s="256">
        <v>118.799717</v>
      </c>
      <c r="E2665" s="256">
        <v>1.9932799999999999</v>
      </c>
      <c r="F2665" s="1">
        <v>992625</v>
      </c>
      <c r="G2665" s="256">
        <v>0</v>
      </c>
      <c r="H2665" s="256">
        <v>127.98380400000001</v>
      </c>
      <c r="I2665" s="257">
        <v>1</v>
      </c>
      <c r="J2665" s="258">
        <f t="shared" si="82"/>
        <v>0.13594221366516593</v>
      </c>
      <c r="K2665" s="258">
        <f t="shared" si="83"/>
        <v>0.25905191878557743</v>
      </c>
    </row>
    <row r="2666" spans="1:11">
      <c r="A2666" s="1">
        <v>2665</v>
      </c>
      <c r="B2666">
        <v>56495.086883999997</v>
      </c>
      <c r="C2666" s="255">
        <v>51</v>
      </c>
      <c r="D2666" s="256">
        <v>111.831065</v>
      </c>
      <c r="E2666" s="256">
        <v>0.10304000000000001</v>
      </c>
      <c r="F2666" s="1">
        <v>1003024</v>
      </c>
      <c r="G2666" s="256">
        <v>0</v>
      </c>
      <c r="H2666" s="256">
        <v>83.740674999999996</v>
      </c>
      <c r="I2666" s="257">
        <v>1</v>
      </c>
      <c r="J2666" s="258">
        <f t="shared" si="82"/>
        <v>0.12796800292573979</v>
      </c>
      <c r="K2666" s="258">
        <f t="shared" si="83"/>
        <v>0.24591147304372643</v>
      </c>
    </row>
    <row r="2667" spans="1:11">
      <c r="A2667" s="1">
        <v>2666</v>
      </c>
      <c r="B2667">
        <v>54023.552674000013</v>
      </c>
      <c r="C2667" s="255">
        <v>46</v>
      </c>
      <c r="D2667" s="256">
        <v>114.800712</v>
      </c>
      <c r="E2667" s="256">
        <v>0</v>
      </c>
      <c r="F2667" s="1">
        <v>876619</v>
      </c>
      <c r="G2667" s="256">
        <v>19.783512000000002</v>
      </c>
      <c r="H2667" s="256">
        <v>70.395690000000002</v>
      </c>
      <c r="I2667" s="257">
        <v>1</v>
      </c>
      <c r="J2667" s="258">
        <f t="shared" si="82"/>
        <v>0.13136616242627225</v>
      </c>
      <c r="K2667" s="258">
        <f t="shared" si="83"/>
        <v>0.25153817703325504</v>
      </c>
    </row>
    <row r="2668" spans="1:11">
      <c r="A2668" s="1">
        <v>2667</v>
      </c>
      <c r="B2668">
        <v>52761.425721000007</v>
      </c>
      <c r="C2668" s="255">
        <v>42</v>
      </c>
      <c r="D2668" s="256">
        <v>94.194433000000004</v>
      </c>
      <c r="E2668" s="256">
        <v>0</v>
      </c>
      <c r="F2668" s="1">
        <v>711544</v>
      </c>
      <c r="G2668" s="256">
        <v>144.59440799999999</v>
      </c>
      <c r="H2668" s="256">
        <v>70.670281000000003</v>
      </c>
      <c r="I2668" s="257">
        <v>1</v>
      </c>
      <c r="J2668" s="258">
        <f t="shared" si="82"/>
        <v>0.10778644983603081</v>
      </c>
      <c r="K2668" s="258">
        <f t="shared" si="83"/>
        <v>0.21164371405269392</v>
      </c>
    </row>
    <row r="2669" spans="1:11">
      <c r="A2669" s="1">
        <v>2668</v>
      </c>
      <c r="B2669">
        <v>52585.569946000003</v>
      </c>
      <c r="C2669" s="255">
        <v>41</v>
      </c>
      <c r="D2669" s="256">
        <v>116.231718</v>
      </c>
      <c r="E2669" s="256">
        <v>0</v>
      </c>
      <c r="F2669" s="1">
        <v>548353</v>
      </c>
      <c r="G2669" s="256">
        <v>186.73132799999999</v>
      </c>
      <c r="H2669" s="256">
        <v>70.540503999999999</v>
      </c>
      <c r="I2669" s="257">
        <v>1</v>
      </c>
      <c r="J2669" s="258">
        <f t="shared" si="82"/>
        <v>0.13300365894832319</v>
      </c>
      <c r="K2669" s="258">
        <f t="shared" si="83"/>
        <v>0.25423520466388516</v>
      </c>
    </row>
    <row r="2670" spans="1:11">
      <c r="A2670" s="1">
        <v>2669</v>
      </c>
      <c r="B2670">
        <v>52560.683929999999</v>
      </c>
      <c r="C2670" s="255">
        <v>40</v>
      </c>
      <c r="D2670" s="256">
        <v>118.045633</v>
      </c>
      <c r="E2670" s="256">
        <v>0</v>
      </c>
      <c r="F2670" s="1">
        <v>614081</v>
      </c>
      <c r="G2670" s="256">
        <v>191.22028800000001</v>
      </c>
      <c r="H2670" s="256">
        <v>70.472089999999994</v>
      </c>
      <c r="I2670" s="257">
        <v>1</v>
      </c>
      <c r="J2670" s="258">
        <f t="shared" si="82"/>
        <v>0.13507931726407868</v>
      </c>
      <c r="K2670" s="258">
        <f t="shared" si="83"/>
        <v>0.2576405871693071</v>
      </c>
    </row>
    <row r="2671" spans="1:11">
      <c r="A2671" s="1">
        <v>2670</v>
      </c>
      <c r="B2671">
        <v>53246.182097999997</v>
      </c>
      <c r="C2671" s="255">
        <v>42</v>
      </c>
      <c r="D2671" s="256">
        <v>109.074465</v>
      </c>
      <c r="E2671" s="256">
        <v>0.33889700000000023</v>
      </c>
      <c r="F2671" s="1">
        <v>1026727</v>
      </c>
      <c r="G2671" s="256">
        <v>153.916224</v>
      </c>
      <c r="H2671" s="256">
        <v>70.434650000000005</v>
      </c>
      <c r="I2671" s="257">
        <v>1</v>
      </c>
      <c r="J2671" s="258">
        <f t="shared" si="82"/>
        <v>0.12481363256482894</v>
      </c>
      <c r="K2671" s="258">
        <f t="shared" si="83"/>
        <v>0.2406521444095153</v>
      </c>
    </row>
    <row r="2672" spans="1:11">
      <c r="A2672" s="1">
        <v>2671</v>
      </c>
      <c r="B2672">
        <v>54417.544768</v>
      </c>
      <c r="C2672" s="255">
        <v>47</v>
      </c>
      <c r="D2672" s="256">
        <v>71.426671000000013</v>
      </c>
      <c r="E2672" s="256">
        <v>54.821365000000043</v>
      </c>
      <c r="F2672" s="1">
        <v>1012642</v>
      </c>
      <c r="G2672" s="256">
        <v>89.130216000000004</v>
      </c>
      <c r="H2672" s="256">
        <v>145.74849499999999</v>
      </c>
      <c r="I2672" s="257">
        <v>1</v>
      </c>
      <c r="J2672" s="258">
        <f t="shared" si="82"/>
        <v>8.1733357752641039E-2</v>
      </c>
      <c r="K2672" s="258">
        <f t="shared" si="83"/>
        <v>0.16513345810675037</v>
      </c>
    </row>
    <row r="2673" spans="1:11">
      <c r="A2673" s="1">
        <v>2672</v>
      </c>
      <c r="B2673">
        <v>53711.907135000001</v>
      </c>
      <c r="C2673" s="255">
        <v>51</v>
      </c>
      <c r="D2673" s="256">
        <v>27.092651</v>
      </c>
      <c r="E2673" s="256">
        <v>284.70462399999991</v>
      </c>
      <c r="F2673" s="1">
        <v>905194</v>
      </c>
      <c r="G2673" s="256">
        <v>14.729568</v>
      </c>
      <c r="H2673" s="256">
        <v>282.33771999999999</v>
      </c>
      <c r="I2673" s="257">
        <v>1</v>
      </c>
      <c r="J2673" s="258">
        <f t="shared" si="82"/>
        <v>3.1002051553689906E-2</v>
      </c>
      <c r="K2673" s="258">
        <f t="shared" si="83"/>
        <v>6.6378282101390948E-2</v>
      </c>
    </row>
    <row r="2674" spans="1:11">
      <c r="A2674" s="1">
        <v>2673</v>
      </c>
      <c r="B2674">
        <v>53386.721527000002</v>
      </c>
      <c r="C2674" s="255">
        <v>53</v>
      </c>
      <c r="D2674" s="256">
        <v>15.013926</v>
      </c>
      <c r="E2674" s="256">
        <v>641.42951800000014</v>
      </c>
      <c r="F2674" s="1">
        <v>919167</v>
      </c>
      <c r="G2674" s="256">
        <v>0</v>
      </c>
      <c r="H2674" s="256">
        <v>332.20771400000001</v>
      </c>
      <c r="I2674" s="257">
        <v>1</v>
      </c>
      <c r="J2674" s="258">
        <f t="shared" si="82"/>
        <v>1.7180397292065854E-2</v>
      </c>
      <c r="K2674" s="258">
        <f t="shared" si="83"/>
        <v>3.7393462867905888E-2</v>
      </c>
    </row>
    <row r="2675" spans="1:11">
      <c r="A2675" s="1">
        <v>2674</v>
      </c>
      <c r="B2675">
        <v>54048.392090000001</v>
      </c>
      <c r="C2675" s="255">
        <v>50</v>
      </c>
      <c r="D2675" s="256">
        <v>49.052884000000013</v>
      </c>
      <c r="E2675" s="256">
        <v>960.0237499999995</v>
      </c>
      <c r="F2675" s="1">
        <v>860612</v>
      </c>
      <c r="G2675" s="256">
        <v>0</v>
      </c>
      <c r="H2675" s="256">
        <v>514.44971499999997</v>
      </c>
      <c r="I2675" s="257">
        <v>1</v>
      </c>
      <c r="J2675" s="258">
        <f t="shared" si="82"/>
        <v>5.6131090258578653E-2</v>
      </c>
      <c r="K2675" s="258">
        <f t="shared" si="83"/>
        <v>0.11672769183394439</v>
      </c>
    </row>
    <row r="2676" spans="1:11">
      <c r="A2676" s="1">
        <v>2675</v>
      </c>
      <c r="B2676">
        <v>54157.207277000001</v>
      </c>
      <c r="C2676" s="255">
        <v>46</v>
      </c>
      <c r="D2676" s="256">
        <v>58.525357999999997</v>
      </c>
      <c r="E2676" s="256">
        <v>1157.974785000001</v>
      </c>
      <c r="F2676" s="1">
        <v>849709</v>
      </c>
      <c r="G2676" s="256">
        <v>0</v>
      </c>
      <c r="H2676" s="256">
        <v>507.39890200000002</v>
      </c>
      <c r="I2676" s="257">
        <v>1</v>
      </c>
      <c r="J2676" s="258">
        <f t="shared" si="82"/>
        <v>6.697041813716044E-2</v>
      </c>
      <c r="K2676" s="258">
        <f t="shared" si="83"/>
        <v>0.13756322541689797</v>
      </c>
    </row>
    <row r="2677" spans="1:11">
      <c r="A2677" s="1">
        <v>2676</v>
      </c>
      <c r="B2677">
        <v>54857.888032000003</v>
      </c>
      <c r="C2677" s="255">
        <v>40</v>
      </c>
      <c r="D2677" s="256">
        <v>67.174227999999999</v>
      </c>
      <c r="E2677" s="256">
        <v>1224.7951569999971</v>
      </c>
      <c r="F2677" s="1">
        <v>829074</v>
      </c>
      <c r="G2677" s="256">
        <v>0</v>
      </c>
      <c r="H2677" s="256">
        <v>484.73513100000002</v>
      </c>
      <c r="I2677" s="257">
        <v>1</v>
      </c>
      <c r="J2677" s="258">
        <f t="shared" si="82"/>
        <v>7.6867298055672731E-2</v>
      </c>
      <c r="K2677" s="258">
        <f t="shared" si="83"/>
        <v>0.15614642951114141</v>
      </c>
    </row>
    <row r="2678" spans="1:11">
      <c r="A2678" s="1">
        <v>2677</v>
      </c>
      <c r="B2678">
        <v>53627.100952000001</v>
      </c>
      <c r="C2678" s="255">
        <v>36</v>
      </c>
      <c r="D2678" s="256">
        <v>76.910080000000008</v>
      </c>
      <c r="E2678" s="256">
        <v>1200.614108</v>
      </c>
      <c r="F2678" s="1">
        <v>861059</v>
      </c>
      <c r="G2678" s="256">
        <v>0</v>
      </c>
      <c r="H2678" s="256">
        <v>145.249347</v>
      </c>
      <c r="I2678" s="257">
        <v>1</v>
      </c>
      <c r="J2678" s="258">
        <f t="shared" si="82"/>
        <v>8.8008008709019106E-2</v>
      </c>
      <c r="K2678" s="258">
        <f t="shared" si="83"/>
        <v>0.17657951627876919</v>
      </c>
    </row>
    <row r="2679" spans="1:11">
      <c r="A2679" s="1">
        <v>2678</v>
      </c>
      <c r="B2679">
        <v>53629.627594999998</v>
      </c>
      <c r="C2679" s="255">
        <v>34</v>
      </c>
      <c r="D2679" s="256">
        <v>76.232672000000008</v>
      </c>
      <c r="E2679" s="256">
        <v>1168.4696660000011</v>
      </c>
      <c r="F2679" s="1">
        <v>898378</v>
      </c>
      <c r="G2679" s="256">
        <v>0</v>
      </c>
      <c r="H2679" s="256">
        <v>438.12056999999999</v>
      </c>
      <c r="I2679" s="257">
        <v>1</v>
      </c>
      <c r="J2679" s="258">
        <f t="shared" si="82"/>
        <v>8.7232852459492916E-2</v>
      </c>
      <c r="K2679" s="258">
        <f t="shared" si="83"/>
        <v>0.17517408479547392</v>
      </c>
    </row>
    <row r="2680" spans="1:11">
      <c r="A2680" s="1">
        <v>2679</v>
      </c>
      <c r="B2680">
        <v>54219.676270999997</v>
      </c>
      <c r="C2680" s="255">
        <v>29</v>
      </c>
      <c r="D2680" s="256">
        <v>67.898457000000008</v>
      </c>
      <c r="E2680" s="256">
        <v>1072.879815</v>
      </c>
      <c r="F2680" s="1">
        <v>872343</v>
      </c>
      <c r="G2680" s="256">
        <v>117.04812</v>
      </c>
      <c r="H2680" s="256">
        <v>438.43206099999998</v>
      </c>
      <c r="I2680" s="257">
        <v>1</v>
      </c>
      <c r="J2680" s="258">
        <f t="shared" si="82"/>
        <v>7.7696031456279319E-2</v>
      </c>
      <c r="K2680" s="258">
        <f t="shared" si="83"/>
        <v>0.15768389830796226</v>
      </c>
    </row>
    <row r="2681" spans="1:11">
      <c r="A2681" s="1">
        <v>2680</v>
      </c>
      <c r="B2681">
        <v>54188.247955000013</v>
      </c>
      <c r="C2681" s="255">
        <v>29</v>
      </c>
      <c r="D2681" s="256">
        <v>60.127890999999991</v>
      </c>
      <c r="E2681" s="256">
        <v>900.63235200000076</v>
      </c>
      <c r="F2681" s="1">
        <v>890693</v>
      </c>
      <c r="G2681" s="256">
        <v>172.50744</v>
      </c>
      <c r="H2681" s="256">
        <v>328.50524200000001</v>
      </c>
      <c r="I2681" s="257">
        <v>1</v>
      </c>
      <c r="J2681" s="258">
        <f t="shared" si="82"/>
        <v>6.8804192568554731E-2</v>
      </c>
      <c r="K2681" s="258">
        <f t="shared" si="83"/>
        <v>0.14103777334322992</v>
      </c>
    </row>
    <row r="2682" spans="1:11">
      <c r="A2682" s="1">
        <v>2681</v>
      </c>
      <c r="B2682">
        <v>53993.039794999997</v>
      </c>
      <c r="C2682" s="255">
        <v>32</v>
      </c>
      <c r="D2682" s="256">
        <v>60.151263999999998</v>
      </c>
      <c r="E2682" s="256">
        <v>648.74786200000028</v>
      </c>
      <c r="F2682" s="1">
        <v>879957</v>
      </c>
      <c r="G2682" s="256">
        <v>183.99444</v>
      </c>
      <c r="H2682" s="256">
        <v>329.67427099999998</v>
      </c>
      <c r="I2682" s="257">
        <v>1</v>
      </c>
      <c r="J2682" s="258">
        <f t="shared" si="82"/>
        <v>6.8830938232940425E-2</v>
      </c>
      <c r="K2682" s="258">
        <f t="shared" si="83"/>
        <v>0.14108834345219998</v>
      </c>
    </row>
    <row r="2683" spans="1:11">
      <c r="A2683" s="1">
        <v>2682</v>
      </c>
      <c r="B2683">
        <v>53848.398681999999</v>
      </c>
      <c r="C2683" s="255">
        <v>37</v>
      </c>
      <c r="D2683" s="256">
        <v>52.611609999999999</v>
      </c>
      <c r="E2683" s="256">
        <v>327.20079299999992</v>
      </c>
      <c r="F2683" s="1">
        <v>872897</v>
      </c>
      <c r="G2683" s="256">
        <v>150.81813600000001</v>
      </c>
      <c r="H2683" s="256">
        <v>349.39085399999999</v>
      </c>
      <c r="I2683" s="257">
        <v>1</v>
      </c>
      <c r="J2683" s="258">
        <f t="shared" si="82"/>
        <v>6.0203331358848103E-2</v>
      </c>
      <c r="K2683" s="258">
        <f t="shared" si="83"/>
        <v>0.12461572526342587</v>
      </c>
    </row>
    <row r="2684" spans="1:11">
      <c r="A2684" s="1">
        <v>2683</v>
      </c>
      <c r="B2684">
        <v>53963.881225999998</v>
      </c>
      <c r="C2684" s="255">
        <v>51</v>
      </c>
      <c r="D2684" s="256">
        <v>41.013624000000007</v>
      </c>
      <c r="E2684" s="256">
        <v>67.25855</v>
      </c>
      <c r="F2684" s="1">
        <v>867834</v>
      </c>
      <c r="G2684" s="256">
        <v>87.849384000000001</v>
      </c>
      <c r="H2684" s="256">
        <v>478.21075100000002</v>
      </c>
      <c r="I2684" s="257">
        <v>1</v>
      </c>
      <c r="J2684" s="258">
        <f t="shared" si="82"/>
        <v>4.6931785510825566E-2</v>
      </c>
      <c r="K2684" s="258">
        <f t="shared" si="83"/>
        <v>9.8635044861585641E-2</v>
      </c>
    </row>
    <row r="2685" spans="1:11">
      <c r="A2685" s="1">
        <v>2684</v>
      </c>
      <c r="B2685">
        <v>55005.010834000001</v>
      </c>
      <c r="C2685" s="255">
        <v>55</v>
      </c>
      <c r="D2685" s="256">
        <v>61.758377000000003</v>
      </c>
      <c r="E2685" s="256">
        <v>0.94201900000000005</v>
      </c>
      <c r="F2685" s="1">
        <v>835044</v>
      </c>
      <c r="G2685" s="256">
        <v>15.305808000000001</v>
      </c>
      <c r="H2685" s="256">
        <v>570.39928899999995</v>
      </c>
      <c r="I2685" s="257">
        <v>1</v>
      </c>
      <c r="J2685" s="258">
        <f t="shared" si="82"/>
        <v>7.0669953546672756E-2</v>
      </c>
      <c r="K2685" s="258">
        <f t="shared" si="83"/>
        <v>0.14455821399832119</v>
      </c>
    </row>
    <row r="2686" spans="1:11">
      <c r="A2686" s="1">
        <v>2685</v>
      </c>
      <c r="B2686">
        <v>56274.444030999999</v>
      </c>
      <c r="C2686" s="255">
        <v>64</v>
      </c>
      <c r="D2686" s="256">
        <v>72.965012000000002</v>
      </c>
      <c r="E2686" s="256">
        <v>2.1812</v>
      </c>
      <c r="F2686" s="1">
        <v>836474</v>
      </c>
      <c r="G2686" s="256">
        <v>0</v>
      </c>
      <c r="H2686" s="256">
        <v>559.08580300000006</v>
      </c>
      <c r="I2686" s="257">
        <v>1</v>
      </c>
      <c r="J2686" s="258">
        <f t="shared" si="82"/>
        <v>8.349367744188646E-2</v>
      </c>
      <c r="K2686" s="258">
        <f t="shared" si="83"/>
        <v>0.1683606652224347</v>
      </c>
    </row>
    <row r="2687" spans="1:11">
      <c r="A2687" s="1">
        <v>2686</v>
      </c>
      <c r="B2687">
        <v>56103.767884000001</v>
      </c>
      <c r="C2687" s="255">
        <v>66</v>
      </c>
      <c r="D2687" s="256">
        <v>83.362083999999996</v>
      </c>
      <c r="E2687" s="256">
        <v>2.1511999999999998</v>
      </c>
      <c r="F2687" s="1">
        <v>900876</v>
      </c>
      <c r="G2687" s="256">
        <v>0</v>
      </c>
      <c r="H2687" s="256">
        <v>444.69540899999998</v>
      </c>
      <c r="I2687" s="257">
        <v>1</v>
      </c>
      <c r="J2687" s="258">
        <f t="shared" si="82"/>
        <v>9.5391020457578274E-2</v>
      </c>
      <c r="K2687" s="258">
        <f t="shared" si="83"/>
        <v>0.18984607650122778</v>
      </c>
    </row>
    <row r="2688" spans="1:11">
      <c r="A2688" s="1">
        <v>2687</v>
      </c>
      <c r="B2688">
        <v>55950.125549999997</v>
      </c>
      <c r="C2688" s="255">
        <v>61</v>
      </c>
      <c r="D2688" s="256">
        <v>98.369969999999995</v>
      </c>
      <c r="E2688" s="256">
        <v>2.1338400000000002</v>
      </c>
      <c r="F2688" s="1">
        <v>939151</v>
      </c>
      <c r="G2688" s="256">
        <v>0</v>
      </c>
      <c r="H2688" s="256">
        <v>194.36192299999999</v>
      </c>
      <c r="I2688" s="257">
        <v>1</v>
      </c>
      <c r="J2688" s="258">
        <f t="shared" si="82"/>
        <v>0.11256450619302369</v>
      </c>
      <c r="K2688" s="258">
        <f t="shared" si="83"/>
        <v>0.21989099840951506</v>
      </c>
    </row>
    <row r="2689" spans="1:11">
      <c r="A2689" s="1">
        <v>2688</v>
      </c>
      <c r="B2689">
        <v>55522.873900999999</v>
      </c>
      <c r="C2689" s="255">
        <v>56</v>
      </c>
      <c r="D2689" s="256">
        <v>86.294179999999983</v>
      </c>
      <c r="E2689" s="256">
        <v>1.2730399999999999</v>
      </c>
      <c r="F2689" s="1">
        <v>977928</v>
      </c>
      <c r="G2689" s="256">
        <v>0</v>
      </c>
      <c r="H2689" s="256">
        <v>131.243415</v>
      </c>
      <c r="I2689" s="257">
        <v>1</v>
      </c>
      <c r="J2689" s="258">
        <f t="shared" si="82"/>
        <v>9.8746210444426274E-2</v>
      </c>
      <c r="K2689" s="258">
        <f t="shared" si="83"/>
        <v>0.19580442394524553</v>
      </c>
    </row>
    <row r="2690" spans="1:11">
      <c r="A2690" s="1">
        <v>2689</v>
      </c>
      <c r="B2690">
        <v>54574.466125999999</v>
      </c>
      <c r="C2690" s="255">
        <v>49</v>
      </c>
      <c r="D2690" s="256">
        <v>84.377860999999996</v>
      </c>
      <c r="E2690" s="256">
        <v>1.0880000000000001E-2</v>
      </c>
      <c r="F2690" s="1">
        <v>895755</v>
      </c>
      <c r="G2690" s="256">
        <v>0</v>
      </c>
      <c r="H2690" s="256">
        <v>47.656399999999998</v>
      </c>
      <c r="I2690" s="257">
        <v>1</v>
      </c>
      <c r="J2690" s="258">
        <f t="shared" ref="J2690:J2753" si="84">D2690/$L$1</f>
        <v>9.6553371492220555E-2</v>
      </c>
      <c r="K2690" s="258">
        <f t="shared" ref="K2690:K2753" si="85">J2690/(1-$K$1*(1-J2690))</f>
        <v>0.19191519743967328</v>
      </c>
    </row>
    <row r="2691" spans="1:11">
      <c r="A2691" s="1">
        <v>2690</v>
      </c>
      <c r="B2691">
        <v>51210.434753000001</v>
      </c>
      <c r="C2691" s="255">
        <v>45</v>
      </c>
      <c r="D2691" s="256">
        <v>100.203694</v>
      </c>
      <c r="E2691" s="256">
        <v>0</v>
      </c>
      <c r="F2691" s="1">
        <v>851819</v>
      </c>
      <c r="G2691" s="256">
        <v>13.18464</v>
      </c>
      <c r="H2691" s="256">
        <v>48.097605999999999</v>
      </c>
      <c r="I2691" s="257">
        <v>1</v>
      </c>
      <c r="J2691" s="258">
        <f t="shared" si="84"/>
        <v>0.11466283189703982</v>
      </c>
      <c r="K2691" s="258">
        <f t="shared" si="85"/>
        <v>0.22348616799036408</v>
      </c>
    </row>
    <row r="2692" spans="1:11">
      <c r="A2692" s="1">
        <v>2691</v>
      </c>
      <c r="B2692">
        <v>50608.473540999999</v>
      </c>
      <c r="C2692" s="255">
        <v>41</v>
      </c>
      <c r="D2692" s="256">
        <v>109.419332</v>
      </c>
      <c r="E2692" s="256">
        <v>0</v>
      </c>
      <c r="F2692" s="1">
        <v>714181</v>
      </c>
      <c r="G2692" s="256">
        <v>125.660304</v>
      </c>
      <c r="H2692" s="256">
        <v>48.756644000000001</v>
      </c>
      <c r="I2692" s="257">
        <v>1</v>
      </c>
      <c r="J2692" s="258">
        <f t="shared" si="84"/>
        <v>0.12520826299479929</v>
      </c>
      <c r="K2692" s="258">
        <f t="shared" si="85"/>
        <v>0.24131204239431844</v>
      </c>
    </row>
    <row r="2693" spans="1:11">
      <c r="A2693" s="1">
        <v>2692</v>
      </c>
      <c r="B2693">
        <v>50204.702545</v>
      </c>
      <c r="C2693" s="255">
        <v>41</v>
      </c>
      <c r="D2693" s="256">
        <v>115.276747</v>
      </c>
      <c r="E2693" s="256">
        <v>0</v>
      </c>
      <c r="F2693" s="1">
        <v>562992</v>
      </c>
      <c r="G2693" s="256">
        <v>182.09268</v>
      </c>
      <c r="H2693" s="256">
        <v>48.553527000000003</v>
      </c>
      <c r="I2693" s="257">
        <v>1</v>
      </c>
      <c r="J2693" s="258">
        <f t="shared" si="84"/>
        <v>0.13191088806465148</v>
      </c>
      <c r="K2693" s="258">
        <f t="shared" si="85"/>
        <v>0.2524363956512139</v>
      </c>
    </row>
    <row r="2694" spans="1:11">
      <c r="A2694" s="1">
        <v>2693</v>
      </c>
      <c r="B2694">
        <v>50602.663819000001</v>
      </c>
      <c r="C2694" s="255">
        <v>40</v>
      </c>
      <c r="D2694" s="256">
        <v>107.60254</v>
      </c>
      <c r="E2694" s="256">
        <v>0</v>
      </c>
      <c r="F2694" s="1">
        <v>631169</v>
      </c>
      <c r="G2694" s="256">
        <v>207.62985599999999</v>
      </c>
      <c r="H2694" s="256">
        <v>48.551315000000002</v>
      </c>
      <c r="I2694" s="257">
        <v>1</v>
      </c>
      <c r="J2694" s="258">
        <f t="shared" si="84"/>
        <v>0.12312931253526944</v>
      </c>
      <c r="K2694" s="258">
        <f t="shared" si="85"/>
        <v>0.23782941689673742</v>
      </c>
    </row>
    <row r="2695" spans="1:11">
      <c r="A2695" s="1">
        <v>2694</v>
      </c>
      <c r="B2695">
        <v>50815.015837999999</v>
      </c>
      <c r="C2695" s="255">
        <v>43</v>
      </c>
      <c r="D2695" s="256">
        <v>108.62545799999999</v>
      </c>
      <c r="E2695" s="256">
        <v>0.44530500000000001</v>
      </c>
      <c r="F2695" s="1">
        <v>987236</v>
      </c>
      <c r="G2695" s="256">
        <v>193.77472800000001</v>
      </c>
      <c r="H2695" s="256">
        <v>48.511164999999998</v>
      </c>
      <c r="I2695" s="257">
        <v>1</v>
      </c>
      <c r="J2695" s="258">
        <f t="shared" si="84"/>
        <v>0.12429983499802871</v>
      </c>
      <c r="K2695" s="258">
        <f t="shared" si="85"/>
        <v>0.23979214792554693</v>
      </c>
    </row>
    <row r="2696" spans="1:11">
      <c r="A2696" s="1">
        <v>2695</v>
      </c>
      <c r="B2696">
        <v>51105.710754</v>
      </c>
      <c r="C2696" s="255">
        <v>44</v>
      </c>
      <c r="D2696" s="256">
        <v>97.822459000000009</v>
      </c>
      <c r="E2696" s="256">
        <v>58.423895999999957</v>
      </c>
      <c r="F2696" s="1">
        <v>1010623</v>
      </c>
      <c r="G2696" s="256">
        <v>139.04284799999999</v>
      </c>
      <c r="H2696" s="256">
        <v>148.080242</v>
      </c>
      <c r="I2696" s="257">
        <v>1</v>
      </c>
      <c r="J2696" s="258">
        <f t="shared" si="84"/>
        <v>0.11193799074984273</v>
      </c>
      <c r="K2696" s="258">
        <f t="shared" si="85"/>
        <v>0.21881441249911296</v>
      </c>
    </row>
    <row r="2697" spans="1:11">
      <c r="A2697" s="1">
        <v>2696</v>
      </c>
      <c r="B2697">
        <v>50856.211487999994</v>
      </c>
      <c r="C2697" s="255">
        <v>48</v>
      </c>
      <c r="D2697" s="256">
        <v>73.744343000000015</v>
      </c>
      <c r="E2697" s="256">
        <v>316.82817399999931</v>
      </c>
      <c r="F2697" s="1">
        <v>960824</v>
      </c>
      <c r="G2697" s="256">
        <v>65.219111999999996</v>
      </c>
      <c r="H2697" s="256">
        <v>147.223375</v>
      </c>
      <c r="I2697" s="257">
        <v>1</v>
      </c>
      <c r="J2697" s="258">
        <f t="shared" si="84"/>
        <v>8.4385463920787662E-2</v>
      </c>
      <c r="K2697" s="258">
        <f t="shared" si="85"/>
        <v>0.16999077992522654</v>
      </c>
    </row>
    <row r="2698" spans="1:11">
      <c r="A2698" s="1">
        <v>2697</v>
      </c>
      <c r="B2698">
        <v>49716.234406000003</v>
      </c>
      <c r="C2698" s="255">
        <v>51</v>
      </c>
      <c r="D2698" s="256">
        <v>62.270504000000003</v>
      </c>
      <c r="E2698" s="256">
        <v>693.56965700000023</v>
      </c>
      <c r="F2698" s="1">
        <v>913584</v>
      </c>
      <c r="G2698" s="256">
        <v>4.5692640000000004</v>
      </c>
      <c r="H2698" s="256">
        <v>268.22088200000002</v>
      </c>
      <c r="I2698" s="257">
        <v>1</v>
      </c>
      <c r="J2698" s="258">
        <f t="shared" si="84"/>
        <v>7.1255979168751468E-2</v>
      </c>
      <c r="K2698" s="258">
        <f t="shared" si="85"/>
        <v>0.1456609176575189</v>
      </c>
    </row>
    <row r="2699" spans="1:11">
      <c r="A2699" s="1">
        <v>2698</v>
      </c>
      <c r="B2699">
        <v>50200.833923999999</v>
      </c>
      <c r="C2699" s="255">
        <v>52</v>
      </c>
      <c r="D2699" s="256">
        <v>103.353336</v>
      </c>
      <c r="E2699" s="256">
        <v>1009.0699160000009</v>
      </c>
      <c r="F2699" s="1">
        <v>897284</v>
      </c>
      <c r="G2699" s="256">
        <v>0</v>
      </c>
      <c r="H2699" s="256">
        <v>362.94554599999998</v>
      </c>
      <c r="I2699" s="257">
        <v>1</v>
      </c>
      <c r="J2699" s="258">
        <f t="shared" si="84"/>
        <v>0.11826695921775374</v>
      </c>
      <c r="K2699" s="258">
        <f t="shared" si="85"/>
        <v>0.22962370193753717</v>
      </c>
    </row>
    <row r="2700" spans="1:11">
      <c r="A2700" s="1">
        <v>2699</v>
      </c>
      <c r="B2700">
        <v>49910.966796000001</v>
      </c>
      <c r="C2700" s="255">
        <v>48</v>
      </c>
      <c r="D2700" s="256">
        <v>111.46005700000001</v>
      </c>
      <c r="E2700" s="256">
        <v>1209.891740999999</v>
      </c>
      <c r="F2700" s="1">
        <v>851310</v>
      </c>
      <c r="G2700" s="256">
        <v>0</v>
      </c>
      <c r="H2700" s="256">
        <v>421.91724599999998</v>
      </c>
      <c r="I2700" s="257">
        <v>1</v>
      </c>
      <c r="J2700" s="258">
        <f t="shared" si="84"/>
        <v>0.12754345941603187</v>
      </c>
      <c r="K2700" s="258">
        <f t="shared" si="85"/>
        <v>0.2452056685290897</v>
      </c>
    </row>
    <row r="2701" spans="1:11">
      <c r="A2701" s="1">
        <v>2700</v>
      </c>
      <c r="B2701">
        <v>49847.865876000003</v>
      </c>
      <c r="C2701" s="255">
        <v>45</v>
      </c>
      <c r="D2701" s="256">
        <v>125.376407</v>
      </c>
      <c r="E2701" s="256">
        <v>1321.1042290000009</v>
      </c>
      <c r="F2701" s="1">
        <v>884434</v>
      </c>
      <c r="G2701" s="256">
        <v>0</v>
      </c>
      <c r="H2701" s="256">
        <v>426.221431</v>
      </c>
      <c r="I2701" s="257">
        <v>1</v>
      </c>
      <c r="J2701" s="258">
        <f t="shared" si="84"/>
        <v>0.14346790328603901</v>
      </c>
      <c r="K2701" s="258">
        <f t="shared" si="85"/>
        <v>0.27125337576054459</v>
      </c>
    </row>
    <row r="2702" spans="1:11">
      <c r="A2702" s="1">
        <v>2701</v>
      </c>
      <c r="B2702">
        <v>49193.946075</v>
      </c>
      <c r="C2702" s="255">
        <v>40</v>
      </c>
      <c r="D2702" s="256">
        <v>124.417074</v>
      </c>
      <c r="E2702" s="256">
        <v>1353.665911999999</v>
      </c>
      <c r="F2702" s="1">
        <v>878029</v>
      </c>
      <c r="G2702" s="256">
        <v>0</v>
      </c>
      <c r="H2702" s="256">
        <v>181.780542</v>
      </c>
      <c r="I2702" s="257">
        <v>1</v>
      </c>
      <c r="J2702" s="258">
        <f t="shared" si="84"/>
        <v>0.1423701409768742</v>
      </c>
      <c r="K2702" s="258">
        <f t="shared" si="85"/>
        <v>0.26948547583293164</v>
      </c>
    </row>
    <row r="2703" spans="1:11">
      <c r="A2703" s="1">
        <v>2702</v>
      </c>
      <c r="B2703">
        <v>49461.518432999997</v>
      </c>
      <c r="C2703" s="255">
        <v>37</v>
      </c>
      <c r="D2703" s="256">
        <v>131.29863700000001</v>
      </c>
      <c r="E2703" s="256">
        <v>1313.6671600000011</v>
      </c>
      <c r="F2703" s="1">
        <v>885166</v>
      </c>
      <c r="G2703" s="256">
        <v>0</v>
      </c>
      <c r="H2703" s="256">
        <v>180.770544</v>
      </c>
      <c r="I2703" s="257">
        <v>1</v>
      </c>
      <c r="J2703" s="258">
        <f t="shared" si="84"/>
        <v>0.15024469599535378</v>
      </c>
      <c r="K2703" s="258">
        <f t="shared" si="85"/>
        <v>0.28207837201680591</v>
      </c>
    </row>
    <row r="2704" spans="1:11">
      <c r="A2704" s="1">
        <v>2703</v>
      </c>
      <c r="B2704">
        <v>49566.122436999998</v>
      </c>
      <c r="C2704" s="255">
        <v>35</v>
      </c>
      <c r="D2704" s="256">
        <v>136.80292</v>
      </c>
      <c r="E2704" s="256">
        <v>1193.647063999998</v>
      </c>
      <c r="F2704" s="1">
        <v>835069</v>
      </c>
      <c r="G2704" s="256">
        <v>43.778951999999997</v>
      </c>
      <c r="H2704" s="256">
        <v>216.63623200000001</v>
      </c>
      <c r="I2704" s="257">
        <v>1</v>
      </c>
      <c r="J2704" s="258">
        <f t="shared" si="84"/>
        <v>0.15654323301678066</v>
      </c>
      <c r="K2704" s="258">
        <f t="shared" si="85"/>
        <v>0.29200445774992051</v>
      </c>
    </row>
    <row r="2705" spans="1:11">
      <c r="A2705" s="1">
        <v>2704</v>
      </c>
      <c r="B2705">
        <v>49283.417847999997</v>
      </c>
      <c r="C2705" s="255">
        <v>34</v>
      </c>
      <c r="D2705" s="256">
        <v>181.4624</v>
      </c>
      <c r="E2705" s="256">
        <v>999.89532500000121</v>
      </c>
      <c r="F2705" s="1">
        <v>803554</v>
      </c>
      <c r="G2705" s="256">
        <v>157.561488</v>
      </c>
      <c r="H2705" s="256">
        <v>307.222599</v>
      </c>
      <c r="I2705" s="257">
        <v>1</v>
      </c>
      <c r="J2705" s="258">
        <f t="shared" si="84"/>
        <v>0.20764696226501789</v>
      </c>
      <c r="K2705" s="258">
        <f t="shared" si="85"/>
        <v>0.36803406044670606</v>
      </c>
    </row>
    <row r="2706" spans="1:11">
      <c r="A2706" s="1">
        <v>2705</v>
      </c>
      <c r="B2706">
        <v>49677.239745999999</v>
      </c>
      <c r="C2706" s="255">
        <v>36</v>
      </c>
      <c r="D2706" s="256">
        <v>223.095372</v>
      </c>
      <c r="E2706" s="256">
        <v>718.53105700000003</v>
      </c>
      <c r="F2706" s="1">
        <v>802721</v>
      </c>
      <c r="G2706" s="256">
        <v>190.06512000000001</v>
      </c>
      <c r="H2706" s="256">
        <v>333.67601300000001</v>
      </c>
      <c r="I2706" s="257">
        <v>1</v>
      </c>
      <c r="J2706" s="258">
        <f t="shared" si="84"/>
        <v>0.25528746611520692</v>
      </c>
      <c r="K2706" s="258">
        <f t="shared" si="85"/>
        <v>0.43239153284608106</v>
      </c>
    </row>
    <row r="2707" spans="1:11">
      <c r="A2707" s="1">
        <v>2706</v>
      </c>
      <c r="B2707">
        <v>49868.295532999997</v>
      </c>
      <c r="C2707" s="255">
        <v>39</v>
      </c>
      <c r="D2707" s="256">
        <v>235.61475999999999</v>
      </c>
      <c r="E2707" s="256">
        <v>356.05809600000111</v>
      </c>
      <c r="F2707" s="1">
        <v>819945</v>
      </c>
      <c r="G2707" s="256">
        <v>180.432672</v>
      </c>
      <c r="H2707" s="256">
        <v>443.50840199999999</v>
      </c>
      <c r="I2707" s="257">
        <v>1</v>
      </c>
      <c r="J2707" s="258">
        <f t="shared" si="84"/>
        <v>0.26961336992567742</v>
      </c>
      <c r="K2707" s="258">
        <f t="shared" si="85"/>
        <v>0.4506419337912656</v>
      </c>
    </row>
    <row r="2708" spans="1:11">
      <c r="A2708" s="1">
        <v>2707</v>
      </c>
      <c r="B2708">
        <v>50531.924377000003</v>
      </c>
      <c r="C2708" s="255">
        <v>53</v>
      </c>
      <c r="D2708" s="256">
        <v>205.27734000000001</v>
      </c>
      <c r="E2708" s="256">
        <v>70.698447999999971</v>
      </c>
      <c r="F2708" s="1">
        <v>803700</v>
      </c>
      <c r="G2708" s="256">
        <v>129.92817600000001</v>
      </c>
      <c r="H2708" s="256">
        <v>419.047845</v>
      </c>
      <c r="I2708" s="257">
        <v>1</v>
      </c>
      <c r="J2708" s="258">
        <f t="shared" si="84"/>
        <v>0.23489833746739408</v>
      </c>
      <c r="K2708" s="258">
        <f t="shared" si="85"/>
        <v>0.40556066317768369</v>
      </c>
    </row>
    <row r="2709" spans="1:11">
      <c r="A2709" s="1">
        <v>2708</v>
      </c>
      <c r="B2709">
        <v>52415.567688000003</v>
      </c>
      <c r="C2709" s="255">
        <v>63</v>
      </c>
      <c r="D2709" s="256">
        <v>210.542563</v>
      </c>
      <c r="E2709" s="256">
        <v>1.0213960000000011</v>
      </c>
      <c r="F2709" s="1">
        <v>782706</v>
      </c>
      <c r="G2709" s="256">
        <v>51.029663999999997</v>
      </c>
      <c r="H2709" s="256">
        <v>436.61377900000002</v>
      </c>
      <c r="I2709" s="257">
        <v>1</v>
      </c>
      <c r="J2709" s="258">
        <f t="shared" si="84"/>
        <v>0.24092331873953585</v>
      </c>
      <c r="K2709" s="258">
        <f t="shared" si="85"/>
        <v>0.413596707671124</v>
      </c>
    </row>
    <row r="2710" spans="1:11">
      <c r="A2710" s="1">
        <v>2709</v>
      </c>
      <c r="B2710">
        <v>54571.592898000003</v>
      </c>
      <c r="C2710" s="255">
        <v>72</v>
      </c>
      <c r="D2710" s="256">
        <v>219.29882799999999</v>
      </c>
      <c r="E2710" s="256">
        <v>2.3710399999999998</v>
      </c>
      <c r="F2710" s="1">
        <v>802903</v>
      </c>
      <c r="G2710" s="256">
        <v>0</v>
      </c>
      <c r="H2710" s="256">
        <v>439.95158199999997</v>
      </c>
      <c r="I2710" s="257">
        <v>1</v>
      </c>
      <c r="J2710" s="258">
        <f t="shared" si="84"/>
        <v>0.25094309048308988</v>
      </c>
      <c r="K2710" s="258">
        <f t="shared" si="85"/>
        <v>0.42676039143496647</v>
      </c>
    </row>
    <row r="2711" spans="1:11">
      <c r="A2711" s="1">
        <v>2710</v>
      </c>
      <c r="B2711">
        <v>54302.619809999997</v>
      </c>
      <c r="C2711" s="255">
        <v>73</v>
      </c>
      <c r="D2711" s="256">
        <v>232.74196599999999</v>
      </c>
      <c r="E2711" s="256">
        <v>2.1506400000000001</v>
      </c>
      <c r="F2711" s="1">
        <v>807457</v>
      </c>
      <c r="G2711" s="256">
        <v>0</v>
      </c>
      <c r="H2711" s="256">
        <v>412.91458</v>
      </c>
      <c r="I2711" s="257">
        <v>1</v>
      </c>
      <c r="J2711" s="258">
        <f t="shared" si="84"/>
        <v>0.2663260390664296</v>
      </c>
      <c r="K2711" s="258">
        <f t="shared" si="85"/>
        <v>0.44649668391302499</v>
      </c>
    </row>
    <row r="2712" spans="1:11">
      <c r="A2712" s="1">
        <v>2711</v>
      </c>
      <c r="B2712">
        <v>54157.815552</v>
      </c>
      <c r="C2712" s="255">
        <v>66</v>
      </c>
      <c r="D2712" s="256">
        <v>241.073689</v>
      </c>
      <c r="E2712" s="256">
        <v>2.1297600000000001</v>
      </c>
      <c r="F2712" s="1">
        <v>890853</v>
      </c>
      <c r="G2712" s="256">
        <v>0</v>
      </c>
      <c r="H2712" s="256">
        <v>369.10333400000002</v>
      </c>
      <c r="I2712" s="257">
        <v>1</v>
      </c>
      <c r="J2712" s="258">
        <f t="shared" si="84"/>
        <v>0.27586000848038855</v>
      </c>
      <c r="K2712" s="258">
        <f t="shared" si="85"/>
        <v>0.45845016119057946</v>
      </c>
    </row>
    <row r="2713" spans="1:11">
      <c r="A2713" s="1">
        <v>2712</v>
      </c>
      <c r="B2713">
        <v>53381.590026999998</v>
      </c>
      <c r="C2713" s="255">
        <v>55</v>
      </c>
      <c r="D2713" s="256">
        <v>254.33639400000001</v>
      </c>
      <c r="E2713" s="256">
        <v>1.31216</v>
      </c>
      <c r="F2713" s="1">
        <v>905183</v>
      </c>
      <c r="G2713" s="256">
        <v>0</v>
      </c>
      <c r="H2713" s="256">
        <v>318.76681300000001</v>
      </c>
      <c r="I2713" s="257">
        <v>1</v>
      </c>
      <c r="J2713" s="258">
        <f t="shared" si="84"/>
        <v>0.29103648804126214</v>
      </c>
      <c r="K2713" s="258">
        <f t="shared" si="85"/>
        <v>0.47705419935405546</v>
      </c>
    </row>
    <row r="2714" spans="1:11">
      <c r="A2714" s="1">
        <v>2713</v>
      </c>
      <c r="B2714">
        <v>50907.962766999997</v>
      </c>
      <c r="C2714" s="255">
        <v>47</v>
      </c>
      <c r="D2714" s="256">
        <v>261.71389699999997</v>
      </c>
      <c r="E2714" s="256">
        <v>0.10911999999999999</v>
      </c>
      <c r="F2714" s="1">
        <v>867464</v>
      </c>
      <c r="G2714" s="256">
        <v>0</v>
      </c>
      <c r="H2714" s="256">
        <v>47.674621000000002</v>
      </c>
      <c r="I2714" s="257">
        <v>1</v>
      </c>
      <c r="J2714" s="258">
        <f t="shared" si="84"/>
        <v>0.29947854593893708</v>
      </c>
      <c r="K2714" s="258">
        <f t="shared" si="85"/>
        <v>0.4871841792386169</v>
      </c>
    </row>
    <row r="2715" spans="1:11">
      <c r="A2715" s="1">
        <v>2714</v>
      </c>
      <c r="B2715">
        <v>49531.389587000012</v>
      </c>
      <c r="C2715" s="255">
        <v>42</v>
      </c>
      <c r="D2715" s="256">
        <v>262.620496</v>
      </c>
      <c r="E2715" s="256">
        <v>0</v>
      </c>
      <c r="F2715" s="1">
        <v>746752</v>
      </c>
      <c r="G2715" s="256">
        <v>0</v>
      </c>
      <c r="H2715" s="256">
        <v>47.686264000000001</v>
      </c>
      <c r="I2715" s="257">
        <v>1</v>
      </c>
      <c r="J2715" s="258">
        <f t="shared" si="84"/>
        <v>0.30051596486617771</v>
      </c>
      <c r="K2715" s="258">
        <f t="shared" si="85"/>
        <v>0.48841847340070066</v>
      </c>
    </row>
    <row r="2716" spans="1:11">
      <c r="A2716" s="1">
        <v>2715</v>
      </c>
      <c r="B2716">
        <v>48930.941832999997</v>
      </c>
      <c r="C2716" s="255">
        <v>37</v>
      </c>
      <c r="D2716" s="256">
        <v>257.854602</v>
      </c>
      <c r="E2716" s="256">
        <v>0</v>
      </c>
      <c r="F2716" s="1">
        <v>639391</v>
      </c>
      <c r="G2716" s="256">
        <v>58.212504000000003</v>
      </c>
      <c r="H2716" s="256">
        <v>47.63888</v>
      </c>
      <c r="I2716" s="257">
        <v>1</v>
      </c>
      <c r="J2716" s="258">
        <f t="shared" si="84"/>
        <v>0.29506236449730194</v>
      </c>
      <c r="K2716" s="258">
        <f t="shared" si="85"/>
        <v>0.48190418122612738</v>
      </c>
    </row>
    <row r="2717" spans="1:11">
      <c r="A2717" s="1">
        <v>2716</v>
      </c>
      <c r="B2717">
        <v>48067.683470999997</v>
      </c>
      <c r="C2717" s="255">
        <v>38</v>
      </c>
      <c r="D2717" s="256">
        <v>245.56150299999999</v>
      </c>
      <c r="E2717" s="256">
        <v>0</v>
      </c>
      <c r="F2717" s="1">
        <v>543155</v>
      </c>
      <c r="G2717" s="256">
        <v>163.92112800000001</v>
      </c>
      <c r="H2717" s="256">
        <v>47.604205999999998</v>
      </c>
      <c r="I2717" s="257">
        <v>1</v>
      </c>
      <c r="J2717" s="258">
        <f t="shared" si="84"/>
        <v>0.28099540261333517</v>
      </c>
      <c r="K2717" s="258">
        <f t="shared" si="85"/>
        <v>0.46480287469445208</v>
      </c>
    </row>
    <row r="2718" spans="1:11">
      <c r="A2718" s="1">
        <v>2717</v>
      </c>
      <c r="B2718">
        <v>48217.330932999997</v>
      </c>
      <c r="C2718" s="255">
        <v>41</v>
      </c>
      <c r="D2718" s="256">
        <v>223.73915299999999</v>
      </c>
      <c r="E2718" s="256">
        <v>0</v>
      </c>
      <c r="F2718" s="1">
        <v>608305</v>
      </c>
      <c r="G2718" s="256">
        <v>208.99418399999999</v>
      </c>
      <c r="H2718" s="256">
        <v>47.577506</v>
      </c>
      <c r="I2718" s="257">
        <v>1</v>
      </c>
      <c r="J2718" s="258">
        <f t="shared" si="84"/>
        <v>0.25602414307425703</v>
      </c>
      <c r="K2718" s="258">
        <f t="shared" si="85"/>
        <v>0.43334189042191185</v>
      </c>
    </row>
    <row r="2719" spans="1:11">
      <c r="A2719" s="1">
        <v>2718</v>
      </c>
      <c r="B2719">
        <v>49816.994935000002</v>
      </c>
      <c r="C2719" s="255">
        <v>45</v>
      </c>
      <c r="D2719" s="256">
        <v>183.061038</v>
      </c>
      <c r="E2719" s="256">
        <v>0.68945300000000076</v>
      </c>
      <c r="F2719" s="1">
        <v>956451</v>
      </c>
      <c r="G2719" s="256">
        <v>213.56882400000001</v>
      </c>
      <c r="H2719" s="256">
        <v>47.960970000000003</v>
      </c>
      <c r="I2719" s="257">
        <v>1</v>
      </c>
      <c r="J2719" s="258">
        <f t="shared" si="84"/>
        <v>0.20947627965782997</v>
      </c>
      <c r="K2719" s="258">
        <f t="shared" si="85"/>
        <v>0.37061544478158259</v>
      </c>
    </row>
    <row r="2720" spans="1:11">
      <c r="A2720" s="1">
        <v>2719</v>
      </c>
      <c r="B2720">
        <v>51548.623901000014</v>
      </c>
      <c r="C2720" s="255">
        <v>64</v>
      </c>
      <c r="D2720" s="256">
        <v>171.127138</v>
      </c>
      <c r="E2720" s="256">
        <v>65.940085999999937</v>
      </c>
      <c r="F2720" s="1">
        <v>979453</v>
      </c>
      <c r="G2720" s="256">
        <v>177.823464</v>
      </c>
      <c r="H2720" s="256">
        <v>117.23352199999999</v>
      </c>
      <c r="I2720" s="257">
        <v>1</v>
      </c>
      <c r="J2720" s="258">
        <f t="shared" si="84"/>
        <v>0.19582034827494021</v>
      </c>
      <c r="K2720" s="258">
        <f t="shared" si="85"/>
        <v>0.35112054849708318</v>
      </c>
    </row>
    <row r="2721" spans="1:11">
      <c r="A2721" s="1">
        <v>2720</v>
      </c>
      <c r="B2721">
        <v>55189.798522999998</v>
      </c>
      <c r="C2721" s="255">
        <v>83</v>
      </c>
      <c r="D2721" s="256">
        <v>128.71563</v>
      </c>
      <c r="E2721" s="256">
        <v>360.04383599999971</v>
      </c>
      <c r="F2721" s="1">
        <v>952453</v>
      </c>
      <c r="G2721" s="256">
        <v>105.996072</v>
      </c>
      <c r="H2721" s="256">
        <v>117.19898999999999</v>
      </c>
      <c r="I2721" s="257">
        <v>1</v>
      </c>
      <c r="J2721" s="258">
        <f t="shared" si="84"/>
        <v>0.14728896766232566</v>
      </c>
      <c r="K2721" s="258">
        <f t="shared" si="85"/>
        <v>0.27737568753907488</v>
      </c>
    </row>
    <row r="2722" spans="1:11">
      <c r="A2722" s="1">
        <v>2721</v>
      </c>
      <c r="B2722">
        <v>54827.384400000003</v>
      </c>
      <c r="C2722" s="255">
        <v>54</v>
      </c>
      <c r="D2722" s="256">
        <v>181.13722899999999</v>
      </c>
      <c r="E2722" s="256">
        <v>742.33951900000034</v>
      </c>
      <c r="F2722" s="1">
        <v>907429</v>
      </c>
      <c r="G2722" s="256">
        <v>26.215223999999999</v>
      </c>
      <c r="H2722" s="256">
        <v>184.630818</v>
      </c>
      <c r="I2722" s="257">
        <v>1</v>
      </c>
      <c r="J2722" s="258">
        <f t="shared" si="84"/>
        <v>0.20727486991769592</v>
      </c>
      <c r="K2722" s="258">
        <f t="shared" si="85"/>
        <v>0.36750786671331748</v>
      </c>
    </row>
    <row r="2723" spans="1:11">
      <c r="A2723" s="1">
        <v>2722</v>
      </c>
      <c r="B2723">
        <v>58001.728697999999</v>
      </c>
      <c r="C2723" s="255">
        <v>39</v>
      </c>
      <c r="D2723" s="256">
        <v>237.553631</v>
      </c>
      <c r="E2723" s="256">
        <v>1039.484422999999</v>
      </c>
      <c r="F2723" s="1">
        <v>847486</v>
      </c>
      <c r="G2723" s="256">
        <v>0</v>
      </c>
      <c r="H2723" s="256">
        <v>316.42155300000002</v>
      </c>
      <c r="I2723" s="257">
        <v>1</v>
      </c>
      <c r="J2723" s="258">
        <f t="shared" si="84"/>
        <v>0.27183201507405935</v>
      </c>
      <c r="K2723" s="258">
        <f t="shared" si="85"/>
        <v>0.45342546335497674</v>
      </c>
    </row>
    <row r="2724" spans="1:11">
      <c r="A2724" s="1">
        <v>2723</v>
      </c>
      <c r="B2724">
        <v>58574.427063000003</v>
      </c>
      <c r="C2724" s="255">
        <v>40</v>
      </c>
      <c r="D2724" s="256">
        <v>225.827651</v>
      </c>
      <c r="E2724" s="256">
        <v>1237.6450639999989</v>
      </c>
      <c r="F2724" s="1">
        <v>811949</v>
      </c>
      <c r="G2724" s="256">
        <v>0</v>
      </c>
      <c r="H2724" s="256">
        <v>330.507586</v>
      </c>
      <c r="I2724" s="257">
        <v>1</v>
      </c>
      <c r="J2724" s="258">
        <f t="shared" si="84"/>
        <v>0.258414006017746</v>
      </c>
      <c r="K2724" s="258">
        <f t="shared" si="85"/>
        <v>0.43641600380004791</v>
      </c>
    </row>
    <row r="2725" spans="1:11">
      <c r="A2725" s="1">
        <v>2724</v>
      </c>
      <c r="B2725">
        <v>58477.806091999999</v>
      </c>
      <c r="C2725" s="255">
        <v>33</v>
      </c>
      <c r="D2725" s="256">
        <v>237.18290300000001</v>
      </c>
      <c r="E2725" s="256">
        <v>1348.2953869999999</v>
      </c>
      <c r="F2725" s="1">
        <v>832492</v>
      </c>
      <c r="G2725" s="256">
        <v>0</v>
      </c>
      <c r="H2725" s="256">
        <v>311.38697300000001</v>
      </c>
      <c r="I2725" s="257">
        <v>1</v>
      </c>
      <c r="J2725" s="258">
        <f t="shared" si="84"/>
        <v>0.27140779196763848</v>
      </c>
      <c r="K2725" s="258">
        <f t="shared" si="85"/>
        <v>0.45289410625046767</v>
      </c>
    </row>
    <row r="2726" spans="1:11">
      <c r="A2726" s="1">
        <v>2725</v>
      </c>
      <c r="B2726">
        <v>55458.203979999998</v>
      </c>
      <c r="C2726" s="255">
        <v>31</v>
      </c>
      <c r="D2726" s="256">
        <v>247.27849699999999</v>
      </c>
      <c r="E2726" s="256">
        <v>1378.224738999997</v>
      </c>
      <c r="F2726" s="1">
        <v>796874</v>
      </c>
      <c r="G2726" s="256">
        <v>0</v>
      </c>
      <c r="H2726" s="256">
        <v>188.59989100000001</v>
      </c>
      <c r="I2726" s="257">
        <v>1</v>
      </c>
      <c r="J2726" s="258">
        <f t="shared" si="84"/>
        <v>0.28296015447557915</v>
      </c>
      <c r="K2726" s="258">
        <f t="shared" si="85"/>
        <v>0.46721768937372682</v>
      </c>
    </row>
    <row r="2727" spans="1:11">
      <c r="A2727" s="1">
        <v>2726</v>
      </c>
      <c r="B2727">
        <v>54980.329926000013</v>
      </c>
      <c r="C2727" s="255">
        <v>31</v>
      </c>
      <c r="D2727" s="256">
        <v>271.08327400000002</v>
      </c>
      <c r="E2727" s="256">
        <v>1336.161953</v>
      </c>
      <c r="F2727" s="1">
        <v>795066</v>
      </c>
      <c r="G2727" s="256">
        <v>0</v>
      </c>
      <c r="H2727" s="256">
        <v>285.79581400000001</v>
      </c>
      <c r="I2727" s="257">
        <v>1</v>
      </c>
      <c r="J2727" s="258">
        <f t="shared" si="84"/>
        <v>0.31019990018293325</v>
      </c>
      <c r="K2727" s="258">
        <f t="shared" si="85"/>
        <v>0.49983069499900401</v>
      </c>
    </row>
    <row r="2728" spans="1:11">
      <c r="A2728" s="1">
        <v>2727</v>
      </c>
      <c r="B2728">
        <v>58095.611052</v>
      </c>
      <c r="C2728" s="255">
        <v>28</v>
      </c>
      <c r="D2728" s="256">
        <v>287.82697300000001</v>
      </c>
      <c r="E2728" s="256">
        <v>1216.035321000001</v>
      </c>
      <c r="F2728" s="1">
        <v>798768</v>
      </c>
      <c r="G2728" s="256">
        <v>22.328040000000001</v>
      </c>
      <c r="H2728" s="256">
        <v>298.00741799999997</v>
      </c>
      <c r="I2728" s="257">
        <v>1</v>
      </c>
      <c r="J2728" s="258">
        <f t="shared" si="84"/>
        <v>0.32935967231440411</v>
      </c>
      <c r="K2728" s="258">
        <f t="shared" si="85"/>
        <v>0.52184236718571397</v>
      </c>
    </row>
    <row r="2729" spans="1:11">
      <c r="A2729" s="1">
        <v>2728</v>
      </c>
      <c r="B2729">
        <v>57926.744628</v>
      </c>
      <c r="C2729" s="255">
        <v>28</v>
      </c>
      <c r="D2729" s="256">
        <v>330.48580000000021</v>
      </c>
      <c r="E2729" s="256">
        <v>1006.845721000002</v>
      </c>
      <c r="F2729" s="1">
        <v>806621</v>
      </c>
      <c r="G2729" s="256">
        <v>142.69667999999999</v>
      </c>
      <c r="H2729" s="256">
        <v>289.31758600000001</v>
      </c>
      <c r="I2729" s="257">
        <v>1</v>
      </c>
      <c r="J2729" s="258">
        <f t="shared" si="84"/>
        <v>0.37817405942897425</v>
      </c>
      <c r="K2729" s="258">
        <f t="shared" si="85"/>
        <v>0.57473634043988298</v>
      </c>
    </row>
    <row r="2730" spans="1:11">
      <c r="A2730" s="1">
        <v>2729</v>
      </c>
      <c r="B2730">
        <v>58257.734741</v>
      </c>
      <c r="C2730" s="255">
        <v>30</v>
      </c>
      <c r="D2730" s="256">
        <v>334.94117</v>
      </c>
      <c r="E2730" s="256">
        <v>709.33330600000011</v>
      </c>
      <c r="F2730" s="1">
        <v>810506</v>
      </c>
      <c r="G2730" s="256">
        <v>196.60687200000001</v>
      </c>
      <c r="H2730" s="256">
        <v>297.54206599999998</v>
      </c>
      <c r="I2730" s="257">
        <v>1</v>
      </c>
      <c r="J2730" s="258">
        <f t="shared" si="84"/>
        <v>0.38327232797533234</v>
      </c>
      <c r="K2730" s="258">
        <f t="shared" si="85"/>
        <v>0.5800127956325839</v>
      </c>
    </row>
    <row r="2731" spans="1:11">
      <c r="A2731" s="1">
        <v>2730</v>
      </c>
      <c r="B2731">
        <v>58738.975921999998</v>
      </c>
      <c r="C2731" s="255">
        <v>31</v>
      </c>
      <c r="D2731" s="256">
        <v>343.44453799999991</v>
      </c>
      <c r="E2731" s="256">
        <v>328.31163400000003</v>
      </c>
      <c r="F2731" s="1">
        <v>788314</v>
      </c>
      <c r="G2731" s="256">
        <v>207.718896</v>
      </c>
      <c r="H2731" s="256">
        <v>246.99914699999999</v>
      </c>
      <c r="I2731" s="257">
        <v>1</v>
      </c>
      <c r="J2731" s="258">
        <f t="shared" si="84"/>
        <v>0.39300271032573408</v>
      </c>
      <c r="K2731" s="258">
        <f t="shared" si="85"/>
        <v>0.58995996530017614</v>
      </c>
    </row>
    <row r="2732" spans="1:11">
      <c r="A2732" s="1">
        <v>2731</v>
      </c>
      <c r="B2732">
        <v>58990.470794000001</v>
      </c>
      <c r="C2732" s="255">
        <v>46</v>
      </c>
      <c r="D2732" s="256">
        <v>294.11487599999998</v>
      </c>
      <c r="E2732" s="256">
        <v>71.872430000000065</v>
      </c>
      <c r="F2732" s="1">
        <v>811944</v>
      </c>
      <c r="G2732" s="256">
        <v>169.66353599999999</v>
      </c>
      <c r="H2732" s="256">
        <v>302.695517</v>
      </c>
      <c r="I2732" s="257">
        <v>1</v>
      </c>
      <c r="J2732" s="258">
        <f t="shared" si="84"/>
        <v>0.33655490370651114</v>
      </c>
      <c r="K2732" s="258">
        <f t="shared" si="85"/>
        <v>0.52991993338399057</v>
      </c>
    </row>
    <row r="2733" spans="1:11">
      <c r="A2733" s="1">
        <v>2732</v>
      </c>
      <c r="B2733">
        <v>59673.552857000002</v>
      </c>
      <c r="C2733" s="255">
        <v>56</v>
      </c>
      <c r="D2733" s="256">
        <v>304.54613499999999</v>
      </c>
      <c r="E2733" s="256">
        <v>1.3524660000000019</v>
      </c>
      <c r="F2733" s="1">
        <v>786167</v>
      </c>
      <c r="G2733" s="256">
        <v>100.491888</v>
      </c>
      <c r="H2733" s="256">
        <v>499.00824</v>
      </c>
      <c r="I2733" s="257">
        <v>1</v>
      </c>
      <c r="J2733" s="258">
        <f t="shared" si="84"/>
        <v>0.34849136681925313</v>
      </c>
      <c r="K2733" s="258">
        <f t="shared" si="85"/>
        <v>0.54310039442923752</v>
      </c>
    </row>
    <row r="2734" spans="1:11">
      <c r="A2734" s="1">
        <v>2733</v>
      </c>
      <c r="B2734">
        <v>59978.926452</v>
      </c>
      <c r="C2734" s="255">
        <v>63</v>
      </c>
      <c r="D2734" s="256">
        <v>333.71003800000011</v>
      </c>
      <c r="E2734" s="256">
        <v>2.18384</v>
      </c>
      <c r="F2734" s="1">
        <v>830887</v>
      </c>
      <c r="G2734" s="256">
        <v>6.4288559999999997</v>
      </c>
      <c r="H2734" s="256">
        <v>394.52431799999999</v>
      </c>
      <c r="I2734" s="257">
        <v>1</v>
      </c>
      <c r="J2734" s="258">
        <f t="shared" si="84"/>
        <v>0.38186354676254536</v>
      </c>
      <c r="K2734" s="258">
        <f t="shared" si="85"/>
        <v>0.57855925953455234</v>
      </c>
    </row>
    <row r="2735" spans="1:11">
      <c r="A2735" s="1">
        <v>2734</v>
      </c>
      <c r="B2735">
        <v>58575.492187999997</v>
      </c>
      <c r="C2735" s="255">
        <v>66</v>
      </c>
      <c r="D2735" s="256">
        <v>350.94178499999992</v>
      </c>
      <c r="E2735" s="256">
        <v>3.1131199999999999</v>
      </c>
      <c r="F2735" s="1">
        <v>886852</v>
      </c>
      <c r="G2735" s="256">
        <v>0</v>
      </c>
      <c r="H2735" s="256">
        <v>397.55906900000002</v>
      </c>
      <c r="I2735" s="257">
        <v>1</v>
      </c>
      <c r="J2735" s="258">
        <f t="shared" si="84"/>
        <v>0.40158179097770669</v>
      </c>
      <c r="K2735" s="258">
        <f t="shared" si="85"/>
        <v>0.59859853613083669</v>
      </c>
    </row>
    <row r="2736" spans="1:11">
      <c r="A2736" s="1">
        <v>2735</v>
      </c>
      <c r="B2736">
        <v>57611.310211999997</v>
      </c>
      <c r="C2736" s="255">
        <v>61</v>
      </c>
      <c r="D2736" s="256">
        <v>396.305993</v>
      </c>
      <c r="E2736" s="256">
        <v>3.1033599999999999</v>
      </c>
      <c r="F2736" s="1">
        <v>957906</v>
      </c>
      <c r="G2736" s="256">
        <v>0</v>
      </c>
      <c r="H2736" s="256">
        <v>349.00065699999999</v>
      </c>
      <c r="I2736" s="257">
        <v>1</v>
      </c>
      <c r="J2736" s="258">
        <f t="shared" si="84"/>
        <v>0.45349193868190568</v>
      </c>
      <c r="K2736" s="258">
        <f t="shared" si="85"/>
        <v>0.64838233324635941</v>
      </c>
    </row>
    <row r="2737" spans="1:11">
      <c r="A2737" s="1">
        <v>2736</v>
      </c>
      <c r="B2737">
        <v>56651.831206000003</v>
      </c>
      <c r="C2737" s="255">
        <v>58</v>
      </c>
      <c r="D2737" s="256">
        <v>388.20011499999998</v>
      </c>
      <c r="E2737" s="256">
        <v>1.92944</v>
      </c>
      <c r="F2737" s="1">
        <v>979053</v>
      </c>
      <c r="G2737" s="256">
        <v>0</v>
      </c>
      <c r="H2737" s="256">
        <v>340.323328</v>
      </c>
      <c r="I2737" s="257">
        <v>1</v>
      </c>
      <c r="J2737" s="258">
        <f t="shared" si="84"/>
        <v>0.444216403126381</v>
      </c>
      <c r="K2737" s="258">
        <f t="shared" si="85"/>
        <v>0.63978717164663135</v>
      </c>
    </row>
    <row r="2738" spans="1:11">
      <c r="A2738" s="1">
        <v>2737</v>
      </c>
      <c r="B2738">
        <v>54715.587066</v>
      </c>
      <c r="C2738" s="255">
        <v>55</v>
      </c>
      <c r="D2738" s="256">
        <v>370.28729399999997</v>
      </c>
      <c r="E2738" s="256">
        <v>0.74208000000000007</v>
      </c>
      <c r="F2738" s="1">
        <v>901991</v>
      </c>
      <c r="G2738" s="256">
        <v>0</v>
      </c>
      <c r="H2738" s="256">
        <v>55.549622999999997</v>
      </c>
      <c r="I2738" s="257">
        <v>1</v>
      </c>
      <c r="J2738" s="258">
        <f t="shared" si="84"/>
        <v>0.42371880766722791</v>
      </c>
      <c r="K2738" s="258">
        <f t="shared" si="85"/>
        <v>0.62033774368664751</v>
      </c>
    </row>
    <row r="2739" spans="1:11">
      <c r="A2739" s="1">
        <v>2738</v>
      </c>
      <c r="B2739">
        <v>52137.004608000003</v>
      </c>
      <c r="C2739" s="255">
        <v>50</v>
      </c>
      <c r="D2739" s="256">
        <v>362.45654100000002</v>
      </c>
      <c r="E2739" s="256">
        <v>1.92E-3</v>
      </c>
      <c r="F2739" s="1">
        <v>780090</v>
      </c>
      <c r="G2739" s="256">
        <v>0</v>
      </c>
      <c r="H2739" s="256">
        <v>56.00826</v>
      </c>
      <c r="I2739" s="257">
        <v>1</v>
      </c>
      <c r="J2739" s="258">
        <f t="shared" si="84"/>
        <v>0.41475809694865667</v>
      </c>
      <c r="K2739" s="258">
        <f t="shared" si="85"/>
        <v>0.61163210109548349</v>
      </c>
    </row>
    <row r="2740" spans="1:11">
      <c r="A2740" s="1">
        <v>2739</v>
      </c>
      <c r="B2740">
        <v>51682.014618000001</v>
      </c>
      <c r="C2740" s="255">
        <v>48</v>
      </c>
      <c r="D2740" s="256">
        <v>352.53403100000008</v>
      </c>
      <c r="E2740" s="256">
        <v>0</v>
      </c>
      <c r="F2740" s="1">
        <v>647744</v>
      </c>
      <c r="G2740" s="256">
        <v>0</v>
      </c>
      <c r="H2740" s="256">
        <v>55.898052</v>
      </c>
      <c r="I2740" s="257">
        <v>1</v>
      </c>
      <c r="J2740" s="258">
        <f t="shared" si="84"/>
        <v>0.40340379402119481</v>
      </c>
      <c r="K2740" s="258">
        <f t="shared" si="85"/>
        <v>0.60041755268562147</v>
      </c>
    </row>
    <row r="2741" spans="1:11">
      <c r="A2741" s="1">
        <v>2740</v>
      </c>
      <c r="B2741">
        <v>51446.267883</v>
      </c>
      <c r="C2741" s="255">
        <v>53</v>
      </c>
      <c r="D2741" s="256">
        <v>352.66205100000008</v>
      </c>
      <c r="E2741" s="256">
        <v>0</v>
      </c>
      <c r="F2741" s="1">
        <v>528641</v>
      </c>
      <c r="G2741" s="256">
        <v>143.641344</v>
      </c>
      <c r="H2741" s="256">
        <v>55.856518999999999</v>
      </c>
      <c r="I2741" s="257">
        <v>1</v>
      </c>
      <c r="J2741" s="258">
        <f t="shared" si="84"/>
        <v>0.40355028698121942</v>
      </c>
      <c r="K2741" s="258">
        <f t="shared" si="85"/>
        <v>0.60056356987802462</v>
      </c>
    </row>
    <row r="2742" spans="1:11">
      <c r="A2742" s="1">
        <v>2741</v>
      </c>
      <c r="B2742">
        <v>52051.910035999987</v>
      </c>
      <c r="C2742" s="255">
        <v>50</v>
      </c>
      <c r="D2742" s="256">
        <v>344.08473700000002</v>
      </c>
      <c r="E2742" s="256">
        <v>0</v>
      </c>
      <c r="F2742" s="1">
        <v>574881</v>
      </c>
      <c r="G2742" s="256">
        <v>222.701808</v>
      </c>
      <c r="H2742" s="256">
        <v>55.815075</v>
      </c>
      <c r="I2742" s="257">
        <v>1</v>
      </c>
      <c r="J2742" s="258">
        <f t="shared" si="84"/>
        <v>0.39373528841130506</v>
      </c>
      <c r="K2742" s="258">
        <f t="shared" si="85"/>
        <v>0.59070239925770129</v>
      </c>
    </row>
    <row r="2743" spans="1:11">
      <c r="A2743" s="1">
        <v>2742</v>
      </c>
      <c r="B2743">
        <v>52927.668945999998</v>
      </c>
      <c r="C2743" s="255">
        <v>52</v>
      </c>
      <c r="D2743" s="256">
        <v>336.72925300000003</v>
      </c>
      <c r="E2743" s="256">
        <v>0.27288800000000002</v>
      </c>
      <c r="F2743" s="1">
        <v>892385</v>
      </c>
      <c r="G2743" s="256">
        <v>243.269544</v>
      </c>
      <c r="H2743" s="256">
        <v>55.882613999999997</v>
      </c>
      <c r="I2743" s="257">
        <v>1</v>
      </c>
      <c r="J2743" s="258">
        <f t="shared" si="84"/>
        <v>0.38531842679926348</v>
      </c>
      <c r="K2743" s="258">
        <f t="shared" si="85"/>
        <v>0.58211783565349873</v>
      </c>
    </row>
    <row r="2744" spans="1:11">
      <c r="A2744" s="1">
        <v>2743</v>
      </c>
      <c r="B2744">
        <v>53778.370301000003</v>
      </c>
      <c r="C2744" s="255">
        <v>65</v>
      </c>
      <c r="D2744" s="256">
        <v>307.73873700000001</v>
      </c>
      <c r="E2744" s="256">
        <v>52.848326999999962</v>
      </c>
      <c r="F2744" s="1">
        <v>1081132</v>
      </c>
      <c r="G2744" s="256">
        <v>222.96724800000001</v>
      </c>
      <c r="H2744" s="256">
        <v>159.38691399999999</v>
      </c>
      <c r="I2744" s="257">
        <v>1</v>
      </c>
      <c r="J2744" s="258">
        <f t="shared" si="84"/>
        <v>0.35214465315857868</v>
      </c>
      <c r="K2744" s="258">
        <f t="shared" si="85"/>
        <v>0.54708068340073102</v>
      </c>
    </row>
    <row r="2745" spans="1:11">
      <c r="A2745" s="1">
        <v>2744</v>
      </c>
      <c r="B2745">
        <v>55479.861357000002</v>
      </c>
      <c r="C2745" s="255">
        <v>92</v>
      </c>
      <c r="D2745" s="256">
        <v>275.78176500000001</v>
      </c>
      <c r="E2745" s="256">
        <v>235.38378</v>
      </c>
      <c r="F2745" s="1">
        <v>1087795</v>
      </c>
      <c r="G2745" s="256">
        <v>154.47448800000001</v>
      </c>
      <c r="H2745" s="256">
        <v>161.74581800000001</v>
      </c>
      <c r="I2745" s="257">
        <v>1</v>
      </c>
      <c r="J2745" s="258">
        <f t="shared" si="84"/>
        <v>0.31557637147053624</v>
      </c>
      <c r="K2745" s="258">
        <f t="shared" si="85"/>
        <v>0.50608253690450333</v>
      </c>
    </row>
    <row r="2746" spans="1:11">
      <c r="A2746" s="1">
        <v>2745</v>
      </c>
      <c r="B2746">
        <v>56904.929598000002</v>
      </c>
      <c r="C2746" s="255">
        <v>69</v>
      </c>
      <c r="D2746" s="256">
        <v>281.26791900000001</v>
      </c>
      <c r="E2746" s="256">
        <v>479.59589999999969</v>
      </c>
      <c r="F2746" s="1">
        <v>1067593</v>
      </c>
      <c r="G2746" s="256">
        <v>65.276231999999993</v>
      </c>
      <c r="H2746" s="256">
        <v>379.65988499999997</v>
      </c>
      <c r="I2746" s="257">
        <v>1</v>
      </c>
      <c r="J2746" s="258">
        <f t="shared" si="84"/>
        <v>0.32185416352342472</v>
      </c>
      <c r="K2746" s="258">
        <f t="shared" si="85"/>
        <v>0.51330782327509883</v>
      </c>
    </row>
    <row r="2747" spans="1:11">
      <c r="A2747" s="1">
        <v>2746</v>
      </c>
      <c r="B2747">
        <v>59275.386933000002</v>
      </c>
      <c r="C2747" s="255">
        <v>49</v>
      </c>
      <c r="D2747" s="256">
        <v>325.60963700000002</v>
      </c>
      <c r="E2747" s="256">
        <v>731.21315600000003</v>
      </c>
      <c r="F2747" s="1">
        <v>950051</v>
      </c>
      <c r="G2747" s="256">
        <v>0</v>
      </c>
      <c r="H2747" s="256">
        <v>383.94410199999999</v>
      </c>
      <c r="I2747" s="257">
        <v>1</v>
      </c>
      <c r="J2747" s="258">
        <f t="shared" si="84"/>
        <v>0.37259427852417459</v>
      </c>
      <c r="K2747" s="258">
        <f t="shared" si="85"/>
        <v>0.5689097594797371</v>
      </c>
    </row>
    <row r="2748" spans="1:11">
      <c r="A2748" s="1">
        <v>2747</v>
      </c>
      <c r="B2748">
        <v>59263.527039000001</v>
      </c>
      <c r="C2748" s="255">
        <v>46</v>
      </c>
      <c r="D2748" s="256">
        <v>322.39738699999998</v>
      </c>
      <c r="E2748" s="256">
        <v>926.69414300000074</v>
      </c>
      <c r="F2748" s="1">
        <v>895161</v>
      </c>
      <c r="G2748" s="256">
        <v>0</v>
      </c>
      <c r="H2748" s="256">
        <v>340.161878</v>
      </c>
      <c r="I2748" s="257">
        <v>1</v>
      </c>
      <c r="J2748" s="258">
        <f t="shared" si="84"/>
        <v>0.36891850902847845</v>
      </c>
      <c r="K2748" s="258">
        <f t="shared" si="85"/>
        <v>0.56504147975649421</v>
      </c>
    </row>
    <row r="2749" spans="1:11">
      <c r="A2749" s="1">
        <v>2748</v>
      </c>
      <c r="B2749">
        <v>59188.096953</v>
      </c>
      <c r="C2749" s="255">
        <v>45</v>
      </c>
      <c r="D2749" s="256">
        <v>266.27433000000002</v>
      </c>
      <c r="E2749" s="256">
        <v>1024.248016999999</v>
      </c>
      <c r="F2749" s="1">
        <v>840880</v>
      </c>
      <c r="G2749" s="256">
        <v>0</v>
      </c>
      <c r="H2749" s="256">
        <v>283.55695100000003</v>
      </c>
      <c r="I2749" s="257">
        <v>1</v>
      </c>
      <c r="J2749" s="258">
        <f t="shared" si="84"/>
        <v>0.30469703780867513</v>
      </c>
      <c r="K2749" s="258">
        <f t="shared" si="85"/>
        <v>0.49336988691350109</v>
      </c>
    </row>
    <row r="2750" spans="1:11">
      <c r="A2750" s="1">
        <v>2749</v>
      </c>
      <c r="B2750">
        <v>57011.188965000001</v>
      </c>
      <c r="C2750" s="255">
        <v>41</v>
      </c>
      <c r="D2750" s="256">
        <v>189.06081900000001</v>
      </c>
      <c r="E2750" s="256">
        <v>956.472730000002</v>
      </c>
      <c r="F2750" s="1">
        <v>869961</v>
      </c>
      <c r="G2750" s="256">
        <v>0</v>
      </c>
      <c r="H2750" s="256">
        <v>182.016865</v>
      </c>
      <c r="I2750" s="257">
        <v>1</v>
      </c>
      <c r="J2750" s="258">
        <f t="shared" si="84"/>
        <v>0.21634181377897779</v>
      </c>
      <c r="K2750" s="258">
        <f t="shared" si="85"/>
        <v>0.38022210433209364</v>
      </c>
    </row>
    <row r="2751" spans="1:11">
      <c r="A2751" s="1">
        <v>2750</v>
      </c>
      <c r="B2751">
        <v>56761.961820999997</v>
      </c>
      <c r="C2751" s="255">
        <v>41</v>
      </c>
      <c r="D2751" s="256">
        <v>197.67196799999999</v>
      </c>
      <c r="E2751" s="256">
        <v>786.53886599999862</v>
      </c>
      <c r="F2751" s="1">
        <v>832244</v>
      </c>
      <c r="G2751" s="256">
        <v>0</v>
      </c>
      <c r="H2751" s="256">
        <v>180.76857999999999</v>
      </c>
      <c r="I2751" s="257">
        <v>1</v>
      </c>
      <c r="J2751" s="258">
        <f t="shared" si="84"/>
        <v>0.22619552965323847</v>
      </c>
      <c r="K2751" s="258">
        <f t="shared" si="85"/>
        <v>0.39378927570772765</v>
      </c>
    </row>
    <row r="2752" spans="1:11">
      <c r="A2752" s="1">
        <v>2751</v>
      </c>
      <c r="B2752">
        <v>59660.786622</v>
      </c>
      <c r="C2752" s="255">
        <v>43</v>
      </c>
      <c r="D2752" s="256">
        <v>216.32428300000001</v>
      </c>
      <c r="E2752" s="256">
        <v>616.74245500000006</v>
      </c>
      <c r="F2752" s="1">
        <v>830655</v>
      </c>
      <c r="G2752" s="256">
        <v>0</v>
      </c>
      <c r="H2752" s="256">
        <v>181.099434</v>
      </c>
      <c r="I2752" s="257">
        <v>1</v>
      </c>
      <c r="J2752" s="258">
        <f t="shared" si="84"/>
        <v>0.24753932621362912</v>
      </c>
      <c r="K2752" s="258">
        <f t="shared" si="85"/>
        <v>0.42231638602038901</v>
      </c>
    </row>
    <row r="2753" spans="1:11">
      <c r="A2753" s="1">
        <v>2752</v>
      </c>
      <c r="B2753">
        <v>59891.135162000013</v>
      </c>
      <c r="C2753" s="255">
        <v>44</v>
      </c>
      <c r="D2753" s="256">
        <v>224.281327</v>
      </c>
      <c r="E2753" s="256">
        <v>454.03748000000019</v>
      </c>
      <c r="F2753" s="1">
        <v>857775</v>
      </c>
      <c r="G2753" s="256">
        <v>52.825415999999997</v>
      </c>
      <c r="H2753" s="256">
        <v>291.820582</v>
      </c>
      <c r="I2753" s="257">
        <v>1</v>
      </c>
      <c r="J2753" s="258">
        <f t="shared" si="84"/>
        <v>0.25664455140192755</v>
      </c>
      <c r="K2753" s="258">
        <f t="shared" si="85"/>
        <v>0.43414124392493914</v>
      </c>
    </row>
    <row r="2754" spans="1:11">
      <c r="A2754" s="1">
        <v>2753</v>
      </c>
      <c r="B2754">
        <v>60652.606629000002</v>
      </c>
      <c r="C2754" s="255">
        <v>44</v>
      </c>
      <c r="D2754" s="256">
        <v>242.725314</v>
      </c>
      <c r="E2754" s="256">
        <v>294.37864500000018</v>
      </c>
      <c r="F2754" s="1">
        <v>847533</v>
      </c>
      <c r="G2754" s="256">
        <v>175.310856</v>
      </c>
      <c r="H2754" s="256">
        <v>321.52680600000002</v>
      </c>
      <c r="I2754" s="257">
        <v>1</v>
      </c>
      <c r="J2754" s="258">
        <f t="shared" ref="J2754:J2817" si="86">D2754/$L$1</f>
        <v>0.27774995876238062</v>
      </c>
      <c r="K2754" s="258">
        <f t="shared" ref="K2754:K2817" si="87">J2754/(1-$K$1*(1-J2754))</f>
        <v>0.46079503820083423</v>
      </c>
    </row>
    <row r="2755" spans="1:11">
      <c r="A2755" s="1">
        <v>2754</v>
      </c>
      <c r="B2755">
        <v>60153.169006999997</v>
      </c>
      <c r="C2755" s="255">
        <v>50</v>
      </c>
      <c r="D2755" s="256">
        <v>240.12733200000011</v>
      </c>
      <c r="E2755" s="256">
        <v>139.6653409999999</v>
      </c>
      <c r="F2755" s="1">
        <v>810284</v>
      </c>
      <c r="G2755" s="256">
        <v>212.39148</v>
      </c>
      <c r="H2755" s="256">
        <v>349.731402</v>
      </c>
      <c r="I2755" s="257">
        <v>1</v>
      </c>
      <c r="J2755" s="258">
        <f t="shared" si="86"/>
        <v>0.27477709457498328</v>
      </c>
      <c r="K2755" s="258">
        <f t="shared" si="87"/>
        <v>0.45710292635696487</v>
      </c>
    </row>
    <row r="2756" spans="1:11">
      <c r="A2756" s="1">
        <v>2755</v>
      </c>
      <c r="B2756">
        <v>59810.081053999987</v>
      </c>
      <c r="C2756" s="255">
        <v>59</v>
      </c>
      <c r="D2756" s="256">
        <v>235.86147700000001</v>
      </c>
      <c r="E2756" s="256">
        <v>27.640805000000011</v>
      </c>
      <c r="F2756" s="1">
        <v>822524</v>
      </c>
      <c r="G2756" s="256">
        <v>201.41906399999999</v>
      </c>
      <c r="H2756" s="256">
        <v>353.94577199999998</v>
      </c>
      <c r="I2756" s="257">
        <v>1</v>
      </c>
      <c r="J2756" s="258">
        <f t="shared" si="86"/>
        <v>0.26989568756056564</v>
      </c>
      <c r="K2756" s="258">
        <f t="shared" si="87"/>
        <v>0.45099676203074202</v>
      </c>
    </row>
    <row r="2757" spans="1:11">
      <c r="A2757" s="1">
        <v>2756</v>
      </c>
      <c r="B2757">
        <v>59174.340332</v>
      </c>
      <c r="C2757" s="255">
        <v>72</v>
      </c>
      <c r="D2757" s="256">
        <v>245.87987100000001</v>
      </c>
      <c r="E2757" s="256">
        <v>0.67930099999999982</v>
      </c>
      <c r="F2757" s="1">
        <v>847755</v>
      </c>
      <c r="G2757" s="256">
        <v>143.04460800000001</v>
      </c>
      <c r="H2757" s="256">
        <v>592.76912700000003</v>
      </c>
      <c r="I2757" s="257">
        <v>1</v>
      </c>
      <c r="J2757" s="258">
        <f t="shared" si="86"/>
        <v>0.28135971030507956</v>
      </c>
      <c r="K2757" s="258">
        <f t="shared" si="87"/>
        <v>0.46525128555132611</v>
      </c>
    </row>
    <row r="2758" spans="1:11">
      <c r="A2758" s="1">
        <v>2757</v>
      </c>
      <c r="B2758">
        <v>58971.271486000012</v>
      </c>
      <c r="C2758" s="255">
        <v>79</v>
      </c>
      <c r="D2758" s="256">
        <v>253.83632</v>
      </c>
      <c r="E2758" s="256">
        <v>3.1232000000000002</v>
      </c>
      <c r="F2758" s="1">
        <v>891741</v>
      </c>
      <c r="G2758" s="256">
        <v>55.409255999999999</v>
      </c>
      <c r="H2758" s="256">
        <v>557.18757500000004</v>
      </c>
      <c r="I2758" s="257">
        <v>1</v>
      </c>
      <c r="J2758" s="258">
        <f t="shared" si="86"/>
        <v>0.29046425463639303</v>
      </c>
      <c r="K2758" s="258">
        <f t="shared" si="87"/>
        <v>0.47636196939672099</v>
      </c>
    </row>
    <row r="2759" spans="1:11">
      <c r="A2759" s="1">
        <v>2758</v>
      </c>
      <c r="B2759">
        <v>57593.074096999997</v>
      </c>
      <c r="C2759" s="255">
        <v>78</v>
      </c>
      <c r="D2759" s="256">
        <v>247.891493</v>
      </c>
      <c r="E2759" s="256">
        <v>3.1303200000000002</v>
      </c>
      <c r="F2759" s="1">
        <v>940976</v>
      </c>
      <c r="G2759" s="256">
        <v>0</v>
      </c>
      <c r="H2759" s="256">
        <v>438.639027</v>
      </c>
      <c r="I2759" s="257">
        <v>1</v>
      </c>
      <c r="J2759" s="258">
        <f t="shared" si="86"/>
        <v>0.28366160423751668</v>
      </c>
      <c r="K2759" s="258">
        <f t="shared" si="87"/>
        <v>0.46807773304895051</v>
      </c>
    </row>
    <row r="2760" spans="1:11">
      <c r="A2760" s="1">
        <v>2759</v>
      </c>
      <c r="B2760">
        <v>57264.509276999997</v>
      </c>
      <c r="C2760" s="255">
        <v>72</v>
      </c>
      <c r="D2760" s="256">
        <v>232.116209</v>
      </c>
      <c r="E2760" s="256">
        <v>3.5739200000000002</v>
      </c>
      <c r="F2760" s="1">
        <v>1036319</v>
      </c>
      <c r="G2760" s="256">
        <v>0</v>
      </c>
      <c r="H2760" s="256">
        <v>374.27993700000002</v>
      </c>
      <c r="I2760" s="257">
        <v>1</v>
      </c>
      <c r="J2760" s="258">
        <f t="shared" si="86"/>
        <v>0.26560998692468524</v>
      </c>
      <c r="K2760" s="258">
        <f t="shared" si="87"/>
        <v>0.44559042306701729</v>
      </c>
    </row>
    <row r="2761" spans="1:11">
      <c r="A2761" s="1">
        <v>2760</v>
      </c>
      <c r="B2761">
        <v>55989.352112</v>
      </c>
      <c r="C2761" s="255">
        <v>69</v>
      </c>
      <c r="D2761" s="256">
        <v>223.58419699999999</v>
      </c>
      <c r="E2761" s="256">
        <v>1.9921599999999999</v>
      </c>
      <c r="F2761" s="1">
        <v>1063008</v>
      </c>
      <c r="G2761" s="256">
        <v>0</v>
      </c>
      <c r="H2761" s="256">
        <v>150.862323</v>
      </c>
      <c r="I2761" s="257">
        <v>1</v>
      </c>
      <c r="J2761" s="258">
        <f t="shared" si="86"/>
        <v>0.25584682731801917</v>
      </c>
      <c r="K2761" s="258">
        <f t="shared" si="87"/>
        <v>0.43311326156728308</v>
      </c>
    </row>
    <row r="2762" spans="1:11">
      <c r="A2762" s="1">
        <v>2761</v>
      </c>
      <c r="B2762">
        <v>54612.767883</v>
      </c>
      <c r="C2762" s="255">
        <v>57</v>
      </c>
      <c r="D2762" s="256">
        <v>237.39494400000001</v>
      </c>
      <c r="E2762" s="256">
        <v>1.6959999999999999E-2</v>
      </c>
      <c r="F2762" s="1">
        <v>975067</v>
      </c>
      <c r="G2762" s="256">
        <v>0</v>
      </c>
      <c r="H2762" s="256">
        <v>54.674280000000003</v>
      </c>
      <c r="I2762" s="257">
        <v>1</v>
      </c>
      <c r="J2762" s="258">
        <f t="shared" si="86"/>
        <v>0.27165042994402167</v>
      </c>
      <c r="K2762" s="258">
        <f t="shared" si="87"/>
        <v>0.45319807105621968</v>
      </c>
    </row>
    <row r="2763" spans="1:11">
      <c r="A2763" s="1">
        <v>2762</v>
      </c>
      <c r="B2763">
        <v>51500.819214000003</v>
      </c>
      <c r="C2763" s="255">
        <v>49</v>
      </c>
      <c r="D2763" s="256">
        <v>226.69835800000001</v>
      </c>
      <c r="E2763" s="256">
        <v>0</v>
      </c>
      <c r="F2763" s="1">
        <v>802565</v>
      </c>
      <c r="G2763" s="256">
        <v>0</v>
      </c>
      <c r="H2763" s="256">
        <v>54.741318</v>
      </c>
      <c r="I2763" s="257">
        <v>1</v>
      </c>
      <c r="J2763" s="258">
        <f t="shared" si="86"/>
        <v>0.25941035382077787</v>
      </c>
      <c r="K2763" s="258">
        <f t="shared" si="87"/>
        <v>0.43769359226926013</v>
      </c>
    </row>
    <row r="2764" spans="1:11">
      <c r="A2764" s="1">
        <v>2763</v>
      </c>
      <c r="B2764">
        <v>51147.786865000002</v>
      </c>
      <c r="C2764" s="255">
        <v>45</v>
      </c>
      <c r="D2764" s="256">
        <v>166.539162</v>
      </c>
      <c r="E2764" s="256">
        <v>0</v>
      </c>
      <c r="F2764" s="1">
        <v>613662</v>
      </c>
      <c r="G2764" s="256">
        <v>0</v>
      </c>
      <c r="H2764" s="256">
        <v>54.700589000000001</v>
      </c>
      <c r="I2764" s="257">
        <v>1</v>
      </c>
      <c r="J2764" s="258">
        <f t="shared" si="86"/>
        <v>0.19057033902043455</v>
      </c>
      <c r="K2764" s="258">
        <f t="shared" si="87"/>
        <v>0.34348528825225438</v>
      </c>
    </row>
    <row r="2765" spans="1:11">
      <c r="A2765" s="1">
        <v>2764</v>
      </c>
      <c r="B2765">
        <v>51147.120757999997</v>
      </c>
      <c r="C2765" s="255">
        <v>50</v>
      </c>
      <c r="D2765" s="256">
        <v>84.533959999999993</v>
      </c>
      <c r="E2765" s="256">
        <v>0</v>
      </c>
      <c r="F2765" s="1">
        <v>494971</v>
      </c>
      <c r="G2765" s="256">
        <v>48.590136000000001</v>
      </c>
      <c r="H2765" s="256">
        <v>54.672469999999997</v>
      </c>
      <c r="I2765" s="257">
        <v>1</v>
      </c>
      <c r="J2765" s="258">
        <f t="shared" si="86"/>
        <v>9.6731995180448019E-2</v>
      </c>
      <c r="K2765" s="258">
        <f t="shared" si="87"/>
        <v>0.19223270247413177</v>
      </c>
    </row>
    <row r="2766" spans="1:11">
      <c r="A2766" s="1">
        <v>2765</v>
      </c>
      <c r="B2766">
        <v>51337.654693999997</v>
      </c>
      <c r="C2766" s="255">
        <v>45</v>
      </c>
      <c r="D2766" s="256">
        <v>52.290119000000011</v>
      </c>
      <c r="E2766" s="256">
        <v>0</v>
      </c>
      <c r="F2766" s="1">
        <v>574330</v>
      </c>
      <c r="G2766" s="256">
        <v>193.95566400000001</v>
      </c>
      <c r="H2766" s="256">
        <v>54.621912999999999</v>
      </c>
      <c r="I2766" s="257">
        <v>1</v>
      </c>
      <c r="J2766" s="258">
        <f t="shared" si="86"/>
        <v>5.9835450026155819E-2</v>
      </c>
      <c r="K2766" s="258">
        <f t="shared" si="87"/>
        <v>0.12390613631361297</v>
      </c>
    </row>
    <row r="2767" spans="1:11">
      <c r="A2767" s="1">
        <v>2766</v>
      </c>
      <c r="B2767">
        <v>51896.789062999997</v>
      </c>
      <c r="C2767" s="255">
        <v>50</v>
      </c>
      <c r="D2767" s="256">
        <v>53.952649000000001</v>
      </c>
      <c r="E2767" s="256">
        <v>0.173151</v>
      </c>
      <c r="F2767" s="1">
        <v>923680</v>
      </c>
      <c r="G2767" s="256">
        <v>239.0598</v>
      </c>
      <c r="H2767" s="256">
        <v>54.628571999999998</v>
      </c>
      <c r="I2767" s="257">
        <v>1</v>
      </c>
      <c r="J2767" s="258">
        <f t="shared" si="86"/>
        <v>6.1737878871880654E-2</v>
      </c>
      <c r="K2767" s="258">
        <f t="shared" si="87"/>
        <v>0.12756924209541193</v>
      </c>
    </row>
    <row r="2768" spans="1:11">
      <c r="A2768" s="1">
        <v>2767</v>
      </c>
      <c r="B2768">
        <v>53493.739227999999</v>
      </c>
      <c r="C2768" s="255">
        <v>67</v>
      </c>
      <c r="D2768" s="256">
        <v>54.108285000000002</v>
      </c>
      <c r="E2768" s="256">
        <v>19.891703999999979</v>
      </c>
      <c r="F2768" s="1">
        <v>917646</v>
      </c>
      <c r="G2768" s="256">
        <v>241.26228</v>
      </c>
      <c r="H2768" s="256">
        <v>133.69443799999999</v>
      </c>
      <c r="I2768" s="257">
        <v>1</v>
      </c>
      <c r="J2768" s="258">
        <f t="shared" si="86"/>
        <v>6.1915972750387044E-2</v>
      </c>
      <c r="K2768" s="258">
        <f t="shared" si="87"/>
        <v>0.12791134924967257</v>
      </c>
    </row>
    <row r="2769" spans="1:11">
      <c r="A2769" s="1">
        <v>2768</v>
      </c>
      <c r="B2769">
        <v>55323.109681999988</v>
      </c>
      <c r="C2769" s="255">
        <v>89</v>
      </c>
      <c r="D2769" s="256">
        <v>28.739142000000001</v>
      </c>
      <c r="E2769" s="256">
        <v>134.0507529999997</v>
      </c>
      <c r="F2769" s="1">
        <v>859749</v>
      </c>
      <c r="G2769" s="256">
        <v>199.85817599999999</v>
      </c>
      <c r="H2769" s="256">
        <v>132.927852</v>
      </c>
      <c r="I2769" s="257">
        <v>1</v>
      </c>
      <c r="J2769" s="258">
        <f t="shared" si="86"/>
        <v>3.2886127012554618E-2</v>
      </c>
      <c r="K2769" s="258">
        <f t="shared" si="87"/>
        <v>7.0256386158438655E-2</v>
      </c>
    </row>
    <row r="2770" spans="1:11">
      <c r="A2770" s="1">
        <v>2769</v>
      </c>
      <c r="B2770">
        <v>56598.215820999998</v>
      </c>
      <c r="C2770" s="255">
        <v>63</v>
      </c>
      <c r="D2770" s="256">
        <v>19.355744999999999</v>
      </c>
      <c r="E2770" s="256">
        <v>329.10986600000012</v>
      </c>
      <c r="F2770" s="1">
        <v>830285</v>
      </c>
      <c r="G2770" s="256">
        <v>116.87927999999999</v>
      </c>
      <c r="H2770" s="256">
        <v>305.12123500000001</v>
      </c>
      <c r="I2770" s="257">
        <v>1</v>
      </c>
      <c r="J2770" s="258">
        <f t="shared" si="86"/>
        <v>2.2148729718257383E-2</v>
      </c>
      <c r="K2770" s="258">
        <f t="shared" si="87"/>
        <v>4.7922115612947437E-2</v>
      </c>
    </row>
    <row r="2771" spans="1:11">
      <c r="A2771" s="1">
        <v>2770</v>
      </c>
      <c r="B2771">
        <v>58819.266358000001</v>
      </c>
      <c r="C2771" s="255">
        <v>52</v>
      </c>
      <c r="D2771" s="256">
        <v>80.131856999999982</v>
      </c>
      <c r="E2771" s="256">
        <v>533.28678100000002</v>
      </c>
      <c r="F2771" s="1">
        <v>806355</v>
      </c>
      <c r="G2771" s="256">
        <v>22.382135999999999</v>
      </c>
      <c r="H2771" s="256">
        <v>348.30282399999999</v>
      </c>
      <c r="I2771" s="257">
        <v>1</v>
      </c>
      <c r="J2771" s="258">
        <f t="shared" si="86"/>
        <v>9.1694679926556721E-2</v>
      </c>
      <c r="K2771" s="258">
        <f t="shared" si="87"/>
        <v>0.18323102114745371</v>
      </c>
    </row>
    <row r="2772" spans="1:11">
      <c r="A2772" s="1">
        <v>2771</v>
      </c>
      <c r="B2772">
        <v>58917.161619999999</v>
      </c>
      <c r="C2772" s="255">
        <v>49</v>
      </c>
      <c r="D2772" s="256">
        <v>101.639489</v>
      </c>
      <c r="E2772" s="256">
        <v>745.56743600000061</v>
      </c>
      <c r="F2772" s="1">
        <v>851650</v>
      </c>
      <c r="G2772" s="256">
        <v>0</v>
      </c>
      <c r="H2772" s="256">
        <v>341.23107299999998</v>
      </c>
      <c r="I2772" s="257">
        <v>1</v>
      </c>
      <c r="J2772" s="258">
        <f t="shared" si="86"/>
        <v>0.11630580845959659</v>
      </c>
      <c r="K2772" s="258">
        <f t="shared" si="87"/>
        <v>0.22628989433513372</v>
      </c>
    </row>
    <row r="2773" spans="1:11">
      <c r="A2773" s="1">
        <v>2772</v>
      </c>
      <c r="B2773">
        <v>58512.459228</v>
      </c>
      <c r="C2773" s="255">
        <v>42</v>
      </c>
      <c r="D2773" s="256">
        <v>111.08260900000001</v>
      </c>
      <c r="E2773" s="256">
        <v>953.16328600000122</v>
      </c>
      <c r="F2773" s="1">
        <v>868331</v>
      </c>
      <c r="G2773" s="256">
        <v>0</v>
      </c>
      <c r="H2773" s="256">
        <v>336.539039</v>
      </c>
      <c r="I2773" s="257">
        <v>1</v>
      </c>
      <c r="J2773" s="258">
        <f t="shared" si="86"/>
        <v>0.12711154663072205</v>
      </c>
      <c r="K2773" s="258">
        <f t="shared" si="87"/>
        <v>0.24448696200335721</v>
      </c>
    </row>
    <row r="2774" spans="1:11">
      <c r="A2774" s="1">
        <v>2773</v>
      </c>
      <c r="B2774">
        <v>56032.163178000003</v>
      </c>
      <c r="C2774" s="255">
        <v>38</v>
      </c>
      <c r="D2774" s="256">
        <v>109.801817</v>
      </c>
      <c r="E2774" s="256">
        <v>1071.2551670000021</v>
      </c>
      <c r="F2774" s="1">
        <v>870220</v>
      </c>
      <c r="G2774" s="256">
        <v>0</v>
      </c>
      <c r="H2774" s="256">
        <v>157.28853899999999</v>
      </c>
      <c r="I2774" s="257">
        <v>1</v>
      </c>
      <c r="J2774" s="258">
        <f t="shared" si="86"/>
        <v>0.12564593960638348</v>
      </c>
      <c r="K2774" s="258">
        <f t="shared" si="87"/>
        <v>0.2420432764724447</v>
      </c>
    </row>
    <row r="2775" spans="1:11">
      <c r="A2775" s="1">
        <v>2774</v>
      </c>
      <c r="B2775">
        <v>55791.396239999987</v>
      </c>
      <c r="C2775" s="255">
        <v>40</v>
      </c>
      <c r="D2775" s="256">
        <v>144.51126400000001</v>
      </c>
      <c r="E2775" s="256">
        <v>1088.833946</v>
      </c>
      <c r="F2775" s="1">
        <v>872599</v>
      </c>
      <c r="G2775" s="256">
        <v>0</v>
      </c>
      <c r="H2775" s="256">
        <v>358.281812</v>
      </c>
      <c r="I2775" s="257">
        <v>1</v>
      </c>
      <c r="J2775" s="258">
        <f t="shared" si="86"/>
        <v>0.16536387142834019</v>
      </c>
      <c r="K2775" s="258">
        <f t="shared" si="87"/>
        <v>0.30569152769540914</v>
      </c>
    </row>
    <row r="2776" spans="1:11">
      <c r="A2776" s="1">
        <v>2775</v>
      </c>
      <c r="B2776">
        <v>58084.192991999997</v>
      </c>
      <c r="C2776" s="255">
        <v>39</v>
      </c>
      <c r="D2776" s="256">
        <v>169.18263400000009</v>
      </c>
      <c r="E2776" s="256">
        <v>1048.220329</v>
      </c>
      <c r="F2776" s="1">
        <v>830625</v>
      </c>
      <c r="G2776" s="256">
        <v>0</v>
      </c>
      <c r="H2776" s="256">
        <v>340.92009200000001</v>
      </c>
      <c r="I2776" s="257">
        <v>1</v>
      </c>
      <c r="J2776" s="258">
        <f t="shared" si="86"/>
        <v>0.19359525729900162</v>
      </c>
      <c r="K2776" s="258">
        <f t="shared" si="87"/>
        <v>0.34789420064691751</v>
      </c>
    </row>
    <row r="2777" spans="1:11">
      <c r="A2777" s="1">
        <v>2776</v>
      </c>
      <c r="B2777">
        <v>57859.765442000004</v>
      </c>
      <c r="C2777" s="255">
        <v>37</v>
      </c>
      <c r="D2777" s="256">
        <v>210.76319000000001</v>
      </c>
      <c r="E2777" s="256">
        <v>920.80808499999944</v>
      </c>
      <c r="F2777" s="1">
        <v>851409</v>
      </c>
      <c r="G2777" s="256">
        <v>0</v>
      </c>
      <c r="H2777" s="256">
        <v>333.08717000000001</v>
      </c>
      <c r="I2777" s="257">
        <v>1</v>
      </c>
      <c r="J2777" s="258">
        <f t="shared" si="86"/>
        <v>0.24117578165385664</v>
      </c>
      <c r="K2777" s="258">
        <f t="shared" si="87"/>
        <v>0.413931444166587</v>
      </c>
    </row>
    <row r="2778" spans="1:11">
      <c r="A2778" s="1">
        <v>2777</v>
      </c>
      <c r="B2778">
        <v>57882.315613999999</v>
      </c>
      <c r="C2778" s="255">
        <v>41</v>
      </c>
      <c r="D2778" s="256">
        <v>245.277165</v>
      </c>
      <c r="E2778" s="256">
        <v>667.42524299999991</v>
      </c>
      <c r="F2778" s="1">
        <v>849063</v>
      </c>
      <c r="G2778" s="256">
        <v>126.42369600000001</v>
      </c>
      <c r="H2778" s="256">
        <v>446.81308300000001</v>
      </c>
      <c r="I2778" s="257">
        <v>1</v>
      </c>
      <c r="J2778" s="258">
        <f t="shared" si="86"/>
        <v>0.28067003536394075</v>
      </c>
      <c r="K2778" s="258">
        <f t="shared" si="87"/>
        <v>0.46440214261868606</v>
      </c>
    </row>
    <row r="2779" spans="1:11">
      <c r="A2779" s="1">
        <v>2778</v>
      </c>
      <c r="B2779">
        <v>58380.683928999999</v>
      </c>
      <c r="C2779" s="255">
        <v>47</v>
      </c>
      <c r="D2779" s="256">
        <v>276.81918999999999</v>
      </c>
      <c r="E2779" s="256">
        <v>345.22186799999997</v>
      </c>
      <c r="F2779" s="1">
        <v>880722</v>
      </c>
      <c r="G2779" s="256">
        <v>191.23003199999999</v>
      </c>
      <c r="H2779" s="256">
        <v>436.82526000000001</v>
      </c>
      <c r="I2779" s="257">
        <v>1</v>
      </c>
      <c r="J2779" s="258">
        <f t="shared" si="86"/>
        <v>0.3167634942564565</v>
      </c>
      <c r="K2779" s="258">
        <f t="shared" si="87"/>
        <v>0.5074549580574198</v>
      </c>
    </row>
    <row r="2780" spans="1:11">
      <c r="A2780" s="1">
        <v>2779</v>
      </c>
      <c r="B2780">
        <v>57720.852233999998</v>
      </c>
      <c r="C2780" s="255">
        <v>59</v>
      </c>
      <c r="D2780" s="256">
        <v>331.146861</v>
      </c>
      <c r="E2780" s="256">
        <v>80.316876999999948</v>
      </c>
      <c r="F2780" s="1">
        <v>879869</v>
      </c>
      <c r="G2780" s="256">
        <v>202.82068799999999</v>
      </c>
      <c r="H2780" s="256">
        <v>470.88331499999998</v>
      </c>
      <c r="I2780" s="257">
        <v>1</v>
      </c>
      <c r="J2780" s="258">
        <f t="shared" si="86"/>
        <v>0.37893050984802429</v>
      </c>
      <c r="K2780" s="258">
        <f t="shared" si="87"/>
        <v>0.57552206858809429</v>
      </c>
    </row>
    <row r="2781" spans="1:11">
      <c r="A2781" s="1">
        <v>2780</v>
      </c>
      <c r="B2781">
        <v>58666.872192000003</v>
      </c>
      <c r="C2781" s="255">
        <v>71</v>
      </c>
      <c r="D2781" s="256">
        <v>364.60774500000002</v>
      </c>
      <c r="E2781" s="256">
        <v>1.237040000000001</v>
      </c>
      <c r="F2781" s="1">
        <v>834911</v>
      </c>
      <c r="G2781" s="256">
        <v>165.17356799999999</v>
      </c>
      <c r="H2781" s="256">
        <v>470.914267</v>
      </c>
      <c r="I2781" s="257">
        <v>1</v>
      </c>
      <c r="J2781" s="258">
        <f t="shared" si="86"/>
        <v>0.41721971420827825</v>
      </c>
      <c r="K2781" s="258">
        <f t="shared" si="87"/>
        <v>0.61403622925163459</v>
      </c>
    </row>
    <row r="2782" spans="1:11">
      <c r="A2782" s="1">
        <v>2781</v>
      </c>
      <c r="B2782">
        <v>59070.371764000003</v>
      </c>
      <c r="C2782" s="255">
        <v>79</v>
      </c>
      <c r="D2782" s="256">
        <v>366.75728800000002</v>
      </c>
      <c r="E2782" s="256">
        <v>3.1725599999999998</v>
      </c>
      <c r="F2782" s="1">
        <v>830962</v>
      </c>
      <c r="G2782" s="256">
        <v>93.585408000000001</v>
      </c>
      <c r="H2782" s="256">
        <v>467.32552500000003</v>
      </c>
      <c r="I2782" s="257">
        <v>1</v>
      </c>
      <c r="J2782" s="258">
        <f t="shared" si="86"/>
        <v>0.41967943078982922</v>
      </c>
      <c r="K2782" s="258">
        <f t="shared" si="87"/>
        <v>0.61642895046667667</v>
      </c>
    </row>
    <row r="2783" spans="1:11">
      <c r="A2783" s="1">
        <v>2782</v>
      </c>
      <c r="B2783">
        <v>57905.360076999998</v>
      </c>
      <c r="C2783" s="255">
        <v>81</v>
      </c>
      <c r="D2783" s="256">
        <v>338.13991399999998</v>
      </c>
      <c r="E2783" s="256">
        <v>3.1348799999999999</v>
      </c>
      <c r="F2783" s="1">
        <v>906673</v>
      </c>
      <c r="G2783" s="256">
        <v>8.1431280000000008</v>
      </c>
      <c r="H2783" s="256">
        <v>442.90069199999999</v>
      </c>
      <c r="I2783" s="257">
        <v>1</v>
      </c>
      <c r="J2783" s="258">
        <f t="shared" si="86"/>
        <v>0.38693264258961851</v>
      </c>
      <c r="K2783" s="258">
        <f t="shared" si="87"/>
        <v>0.58377350742861711</v>
      </c>
    </row>
    <row r="2784" spans="1:11">
      <c r="A2784" s="1">
        <v>2783</v>
      </c>
      <c r="B2784">
        <v>57104.338135000013</v>
      </c>
      <c r="C2784" s="255">
        <v>77</v>
      </c>
      <c r="D2784" s="256">
        <v>351.61542100000003</v>
      </c>
      <c r="E2784" s="256">
        <v>3.4348000000000001</v>
      </c>
      <c r="F2784" s="1">
        <v>960883</v>
      </c>
      <c r="G2784" s="256">
        <v>0</v>
      </c>
      <c r="H2784" s="256">
        <v>366.67089900000002</v>
      </c>
      <c r="I2784" s="257">
        <v>1</v>
      </c>
      <c r="J2784" s="258">
        <f t="shared" si="86"/>
        <v>0.40235263093723761</v>
      </c>
      <c r="K2784" s="258">
        <f t="shared" si="87"/>
        <v>0.59936877537189981</v>
      </c>
    </row>
    <row r="2785" spans="1:11">
      <c r="A2785" s="1">
        <v>2784</v>
      </c>
      <c r="B2785">
        <v>56647.276306</v>
      </c>
      <c r="C2785" s="255">
        <v>66</v>
      </c>
      <c r="D2785" s="256">
        <v>343.22241500000001</v>
      </c>
      <c r="E2785" s="256">
        <v>1.78888</v>
      </c>
      <c r="F2785" s="1">
        <v>994161</v>
      </c>
      <c r="G2785" s="256">
        <v>0</v>
      </c>
      <c r="H2785" s="256">
        <v>225.80558300000001</v>
      </c>
      <c r="I2785" s="257">
        <v>1</v>
      </c>
      <c r="J2785" s="258">
        <f t="shared" si="86"/>
        <v>0.39274853554242262</v>
      </c>
      <c r="K2785" s="258">
        <f t="shared" si="87"/>
        <v>0.58970216102402218</v>
      </c>
    </row>
    <row r="2786" spans="1:11">
      <c r="A2786" s="1">
        <v>2785</v>
      </c>
      <c r="B2786">
        <v>55439.363648999999</v>
      </c>
      <c r="C2786" s="255">
        <v>57</v>
      </c>
      <c r="D2786" s="256">
        <v>337.01876700000003</v>
      </c>
      <c r="E2786" s="256">
        <v>2.4320000000000001E-2</v>
      </c>
      <c r="F2786" s="1">
        <v>943225</v>
      </c>
      <c r="G2786" s="256">
        <v>0</v>
      </c>
      <c r="H2786" s="256">
        <v>53.989868000000001</v>
      </c>
      <c r="I2786" s="257">
        <v>1</v>
      </c>
      <c r="J2786" s="258">
        <f t="shared" si="86"/>
        <v>0.38564971693227834</v>
      </c>
      <c r="K2786" s="258">
        <f t="shared" si="87"/>
        <v>0.58245799604076409</v>
      </c>
    </row>
    <row r="2787" spans="1:11">
      <c r="A2787" s="1">
        <v>2786</v>
      </c>
      <c r="B2787">
        <v>53305.679321000003</v>
      </c>
      <c r="C2787" s="255">
        <v>51</v>
      </c>
      <c r="D2787" s="256">
        <v>348.8885370000001</v>
      </c>
      <c r="E2787" s="256">
        <v>0</v>
      </c>
      <c r="F2787" s="1">
        <v>839019</v>
      </c>
      <c r="G2787" s="256">
        <v>0</v>
      </c>
      <c r="H2787" s="256">
        <v>53.835591999999998</v>
      </c>
      <c r="I2787" s="257">
        <v>1</v>
      </c>
      <c r="J2787" s="258">
        <f t="shared" si="86"/>
        <v>0.39923226451946142</v>
      </c>
      <c r="K2787" s="258">
        <f t="shared" si="87"/>
        <v>0.5962448232652402</v>
      </c>
    </row>
    <row r="2788" spans="1:11">
      <c r="A2788" s="1">
        <v>2787</v>
      </c>
      <c r="B2788">
        <v>52837.212312000003</v>
      </c>
      <c r="C2788" s="255">
        <v>46</v>
      </c>
      <c r="D2788" s="256">
        <v>361.06944900000002</v>
      </c>
      <c r="E2788" s="256">
        <v>0</v>
      </c>
      <c r="F2788" s="1">
        <v>696536</v>
      </c>
      <c r="G2788" s="256">
        <v>0</v>
      </c>
      <c r="H2788" s="256">
        <v>53.963214999999998</v>
      </c>
      <c r="I2788" s="257">
        <v>1</v>
      </c>
      <c r="J2788" s="258">
        <f t="shared" si="86"/>
        <v>0.41317085110498819</v>
      </c>
      <c r="K2788" s="258">
        <f t="shared" si="87"/>
        <v>0.61007682690686793</v>
      </c>
    </row>
    <row r="2789" spans="1:11">
      <c r="A2789" s="1">
        <v>2788</v>
      </c>
      <c r="B2789">
        <v>53105.869691</v>
      </c>
      <c r="C2789" s="255">
        <v>47</v>
      </c>
      <c r="D2789" s="256">
        <v>333.59937200000002</v>
      </c>
      <c r="E2789" s="256">
        <v>0</v>
      </c>
      <c r="F2789" s="1">
        <v>547123</v>
      </c>
      <c r="G2789" s="256">
        <v>0</v>
      </c>
      <c r="H2789" s="256">
        <v>53.926990000000004</v>
      </c>
      <c r="I2789" s="257">
        <v>1</v>
      </c>
      <c r="J2789" s="258">
        <f t="shared" si="86"/>
        <v>0.38173691194053239</v>
      </c>
      <c r="K2789" s="258">
        <f t="shared" si="87"/>
        <v>0.57842843452271042</v>
      </c>
    </row>
    <row r="2790" spans="1:11">
      <c r="A2790" s="1">
        <v>2789</v>
      </c>
      <c r="B2790">
        <v>53178.447693000002</v>
      </c>
      <c r="C2790" s="255">
        <v>48</v>
      </c>
      <c r="D2790" s="256">
        <v>316.84885800000012</v>
      </c>
      <c r="E2790" s="256">
        <v>0</v>
      </c>
      <c r="F2790" s="1">
        <v>627271</v>
      </c>
      <c r="G2790" s="256">
        <v>127.694112</v>
      </c>
      <c r="H2790" s="256">
        <v>53.941606999999998</v>
      </c>
      <c r="I2790" s="257">
        <v>1</v>
      </c>
      <c r="J2790" s="258">
        <f t="shared" si="86"/>
        <v>0.3625693414219146</v>
      </c>
      <c r="K2790" s="258">
        <f t="shared" si="87"/>
        <v>0.55830305906683875</v>
      </c>
    </row>
    <row r="2791" spans="1:11">
      <c r="A2791" s="1">
        <v>2790</v>
      </c>
      <c r="B2791">
        <v>53539.261841</v>
      </c>
      <c r="C2791" s="255">
        <v>51</v>
      </c>
      <c r="D2791" s="256">
        <v>309.43641600000001</v>
      </c>
      <c r="E2791" s="256">
        <v>0.72451700000000052</v>
      </c>
      <c r="F2791" s="1">
        <v>986220</v>
      </c>
      <c r="G2791" s="256">
        <v>214.69963200000001</v>
      </c>
      <c r="H2791" s="256">
        <v>53.965784999999997</v>
      </c>
      <c r="I2791" s="257">
        <v>1</v>
      </c>
      <c r="J2791" s="258">
        <f t="shared" si="86"/>
        <v>0.35408730291550417</v>
      </c>
      <c r="K2791" s="258">
        <f t="shared" si="87"/>
        <v>0.54918711465108994</v>
      </c>
    </row>
    <row r="2792" spans="1:11">
      <c r="A2792" s="1">
        <v>2791</v>
      </c>
      <c r="B2792">
        <v>54599.715239999998</v>
      </c>
      <c r="C2792" s="255">
        <v>63</v>
      </c>
      <c r="D2792" s="256">
        <v>254.028615</v>
      </c>
      <c r="E2792" s="256">
        <v>59.14498399999993</v>
      </c>
      <c r="F2792" s="1">
        <v>988662</v>
      </c>
      <c r="G2792" s="256">
        <v>238.48154400000001</v>
      </c>
      <c r="H2792" s="256">
        <v>53.925477000000001</v>
      </c>
      <c r="I2792" s="257">
        <v>1</v>
      </c>
      <c r="J2792" s="258">
        <f t="shared" si="86"/>
        <v>0.29068429731525514</v>
      </c>
      <c r="K2792" s="258">
        <f t="shared" si="87"/>
        <v>0.47662823926460735</v>
      </c>
    </row>
    <row r="2793" spans="1:11">
      <c r="A2793" s="1">
        <v>2792</v>
      </c>
      <c r="B2793">
        <v>55893.997192000003</v>
      </c>
      <c r="C2793" s="255">
        <v>86</v>
      </c>
      <c r="D2793" s="256">
        <v>225.200503</v>
      </c>
      <c r="E2793" s="256">
        <v>269.40568399999972</v>
      </c>
      <c r="F2793" s="1">
        <v>959391</v>
      </c>
      <c r="G2793" s="256">
        <v>221.97571199999999</v>
      </c>
      <c r="H2793" s="256">
        <v>68.128129000000001</v>
      </c>
      <c r="I2793" s="257">
        <v>1</v>
      </c>
      <c r="J2793" s="258">
        <f t="shared" si="86"/>
        <v>0.25769636215824349</v>
      </c>
      <c r="K2793" s="258">
        <f t="shared" si="87"/>
        <v>0.43549432347407629</v>
      </c>
    </row>
    <row r="2794" spans="1:11">
      <c r="A2794" s="1">
        <v>2793</v>
      </c>
      <c r="B2794">
        <v>56210.796264999997</v>
      </c>
      <c r="C2794" s="255">
        <v>69</v>
      </c>
      <c r="D2794" s="256">
        <v>188.91313</v>
      </c>
      <c r="E2794" s="256">
        <v>594.02595899999938</v>
      </c>
      <c r="F2794" s="1">
        <v>921323</v>
      </c>
      <c r="G2794" s="256">
        <v>158.52849599999999</v>
      </c>
      <c r="H2794" s="256">
        <v>312.00763599999999</v>
      </c>
      <c r="I2794" s="257">
        <v>1</v>
      </c>
      <c r="J2794" s="258">
        <f t="shared" si="86"/>
        <v>0.21617281363233606</v>
      </c>
      <c r="K2794" s="258">
        <f t="shared" si="87"/>
        <v>0.37998716034380287</v>
      </c>
    </row>
    <row r="2795" spans="1:11">
      <c r="A2795" s="1">
        <v>2794</v>
      </c>
      <c r="B2795">
        <v>58535.208923999999</v>
      </c>
      <c r="C2795" s="255">
        <v>53</v>
      </c>
      <c r="D2795" s="256">
        <v>245.88928200000001</v>
      </c>
      <c r="E2795" s="256">
        <v>973.2838579999991</v>
      </c>
      <c r="F2795" s="1">
        <v>901212</v>
      </c>
      <c r="G2795" s="256">
        <v>75.076679999999996</v>
      </c>
      <c r="H2795" s="256">
        <v>388.376238</v>
      </c>
      <c r="I2795" s="257">
        <v>1</v>
      </c>
      <c r="J2795" s="258">
        <f t="shared" si="86"/>
        <v>0.28137047928841646</v>
      </c>
      <c r="K2795" s="258">
        <f t="shared" si="87"/>
        <v>0.4652645361137554</v>
      </c>
    </row>
    <row r="2796" spans="1:11">
      <c r="A2796" s="1">
        <v>2795</v>
      </c>
      <c r="B2796">
        <v>58128.796294</v>
      </c>
      <c r="C2796" s="255">
        <v>49</v>
      </c>
      <c r="D2796" s="256">
        <v>271.559168</v>
      </c>
      <c r="E2796" s="256">
        <v>1205.660062000002</v>
      </c>
      <c r="F2796" s="1">
        <v>867506</v>
      </c>
      <c r="G2796" s="256">
        <v>0.62327999999999995</v>
      </c>
      <c r="H2796" s="256">
        <v>406.62308999999999</v>
      </c>
      <c r="I2796" s="257">
        <v>1</v>
      </c>
      <c r="J2796" s="258">
        <f t="shared" si="86"/>
        <v>0.31074446447537152</v>
      </c>
      <c r="K2796" s="258">
        <f t="shared" si="87"/>
        <v>0.50046663284331705</v>
      </c>
    </row>
    <row r="2797" spans="1:11">
      <c r="A2797" s="1">
        <v>2796</v>
      </c>
      <c r="B2797">
        <v>58570.677247</v>
      </c>
      <c r="C2797" s="255">
        <v>45</v>
      </c>
      <c r="D2797" s="256">
        <v>309.02279900000002</v>
      </c>
      <c r="E2797" s="256">
        <v>1289.577184</v>
      </c>
      <c r="F2797" s="1">
        <v>862609</v>
      </c>
      <c r="G2797" s="256">
        <v>0</v>
      </c>
      <c r="H2797" s="256">
        <v>400.96020299999998</v>
      </c>
      <c r="I2797" s="257">
        <v>1</v>
      </c>
      <c r="J2797" s="258">
        <f t="shared" si="86"/>
        <v>0.3536140020355909</v>
      </c>
      <c r="K2797" s="258">
        <f t="shared" si="87"/>
        <v>0.54867455410135613</v>
      </c>
    </row>
    <row r="2798" spans="1:11">
      <c r="A2798" s="1">
        <v>2797</v>
      </c>
      <c r="B2798">
        <v>55676.763121999997</v>
      </c>
      <c r="C2798" s="255">
        <v>45</v>
      </c>
      <c r="D2798" s="256">
        <v>316.47722700000003</v>
      </c>
      <c r="E2798" s="256">
        <v>1338.173529000002</v>
      </c>
      <c r="F2798" s="1">
        <v>868194</v>
      </c>
      <c r="G2798" s="256">
        <v>0</v>
      </c>
      <c r="H2798" s="256">
        <v>103.597869</v>
      </c>
      <c r="I2798" s="257">
        <v>1</v>
      </c>
      <c r="J2798" s="258">
        <f t="shared" si="86"/>
        <v>0.36214408501489292</v>
      </c>
      <c r="K2798" s="258">
        <f t="shared" si="87"/>
        <v>0.55784914077788728</v>
      </c>
    </row>
    <row r="2799" spans="1:11">
      <c r="A2799" s="1">
        <v>2798</v>
      </c>
      <c r="B2799">
        <v>55287.276672</v>
      </c>
      <c r="C2799" s="255">
        <v>46</v>
      </c>
      <c r="D2799" s="256">
        <v>348.43967600000002</v>
      </c>
      <c r="E2799" s="256">
        <v>1282.2521719999991</v>
      </c>
      <c r="F2799" s="1">
        <v>886357</v>
      </c>
      <c r="G2799" s="256">
        <v>0</v>
      </c>
      <c r="H2799" s="256">
        <v>417.730774</v>
      </c>
      <c r="I2799" s="257">
        <v>1</v>
      </c>
      <c r="J2799" s="258">
        <f t="shared" si="86"/>
        <v>0.39871863402008934</v>
      </c>
      <c r="K2799" s="258">
        <f t="shared" si="87"/>
        <v>0.59572906693713257</v>
      </c>
    </row>
    <row r="2800" spans="1:11">
      <c r="A2800" s="1">
        <v>2799</v>
      </c>
      <c r="B2800">
        <v>57794.904541000004</v>
      </c>
      <c r="C2800" s="255">
        <v>42</v>
      </c>
      <c r="D2800" s="256">
        <v>346.78641199999998</v>
      </c>
      <c r="E2800" s="256">
        <v>1193.874025999999</v>
      </c>
      <c r="F2800" s="1">
        <v>890019</v>
      </c>
      <c r="G2800" s="256">
        <v>0</v>
      </c>
      <c r="H2800" s="256">
        <v>536.72768900000005</v>
      </c>
      <c r="I2800" s="257">
        <v>1</v>
      </c>
      <c r="J2800" s="258">
        <f t="shared" si="86"/>
        <v>0.39682680823457062</v>
      </c>
      <c r="K2800" s="258">
        <f t="shared" si="87"/>
        <v>0.59382565029785805</v>
      </c>
    </row>
    <row r="2801" spans="1:11">
      <c r="A2801" s="1">
        <v>2800</v>
      </c>
      <c r="B2801">
        <v>57854.699767999999</v>
      </c>
      <c r="C2801" s="255">
        <v>41</v>
      </c>
      <c r="D2801" s="256">
        <v>362.01387299999999</v>
      </c>
      <c r="E2801" s="256">
        <v>1000.997498000001</v>
      </c>
      <c r="F2801" s="1">
        <v>897900</v>
      </c>
      <c r="G2801" s="256">
        <v>0</v>
      </c>
      <c r="H2801" s="256">
        <v>483.047551</v>
      </c>
      <c r="I2801" s="257">
        <v>1</v>
      </c>
      <c r="J2801" s="258">
        <f t="shared" si="86"/>
        <v>0.41425155308341549</v>
      </c>
      <c r="K2801" s="258">
        <f t="shared" si="87"/>
        <v>0.61113619570088107</v>
      </c>
    </row>
    <row r="2802" spans="1:11">
      <c r="A2802" s="1">
        <v>2801</v>
      </c>
      <c r="B2802">
        <v>58244.798188000001</v>
      </c>
      <c r="C2802" s="255">
        <v>40</v>
      </c>
      <c r="D2802" s="256">
        <v>390.32267400000001</v>
      </c>
      <c r="E2802" s="256">
        <v>719.12664099999995</v>
      </c>
      <c r="F2802" s="1">
        <v>862714</v>
      </c>
      <c r="G2802" s="256">
        <v>2.6537280000000001</v>
      </c>
      <c r="H2802" s="256">
        <v>423.89252199999999</v>
      </c>
      <c r="I2802" s="257">
        <v>1</v>
      </c>
      <c r="J2802" s="258">
        <f t="shared" si="86"/>
        <v>0.44664524198544098</v>
      </c>
      <c r="K2802" s="258">
        <f t="shared" si="87"/>
        <v>0.64205003492569057</v>
      </c>
    </row>
    <row r="2803" spans="1:11">
      <c r="A2803" s="1">
        <v>2802</v>
      </c>
      <c r="B2803">
        <v>57940.508942</v>
      </c>
      <c r="C2803" s="255">
        <v>45</v>
      </c>
      <c r="D2803" s="256">
        <v>387.14175999999998</v>
      </c>
      <c r="E2803" s="256">
        <v>370.436284</v>
      </c>
      <c r="F2803" s="1">
        <v>866661</v>
      </c>
      <c r="G2803" s="256">
        <v>152.91225600000001</v>
      </c>
      <c r="H2803" s="256">
        <v>435.70533599999999</v>
      </c>
      <c r="I2803" s="257">
        <v>1</v>
      </c>
      <c r="J2803" s="258">
        <f t="shared" si="86"/>
        <v>0.44300533019475441</v>
      </c>
      <c r="K2803" s="258">
        <f t="shared" si="87"/>
        <v>0.63865560139472266</v>
      </c>
    </row>
    <row r="2804" spans="1:11">
      <c r="A2804" s="1">
        <v>2803</v>
      </c>
      <c r="B2804">
        <v>57989.762908999997</v>
      </c>
      <c r="C2804" s="255">
        <v>60</v>
      </c>
      <c r="D2804" s="256">
        <v>376.63842299999999</v>
      </c>
      <c r="E2804" s="256">
        <v>78.802415999999909</v>
      </c>
      <c r="F2804" s="1">
        <v>870926</v>
      </c>
      <c r="G2804" s="256">
        <v>184.68844799999999</v>
      </c>
      <c r="H2804" s="256">
        <v>457.44172200000003</v>
      </c>
      <c r="I2804" s="257">
        <v>1</v>
      </c>
      <c r="J2804" s="258">
        <f t="shared" si="86"/>
        <v>0.43098638841014358</v>
      </c>
      <c r="K2804" s="258">
        <f t="shared" si="87"/>
        <v>0.62730672391115005</v>
      </c>
    </row>
    <row r="2805" spans="1:11">
      <c r="A2805" s="1">
        <v>2804</v>
      </c>
      <c r="B2805">
        <v>58564.474609999997</v>
      </c>
      <c r="C2805" s="255">
        <v>71</v>
      </c>
      <c r="D2805" s="256">
        <v>339.14461200000011</v>
      </c>
      <c r="E2805" s="256">
        <v>1.384090000000002</v>
      </c>
      <c r="F2805" s="1">
        <v>840128</v>
      </c>
      <c r="G2805" s="256">
        <v>173.76055199999999</v>
      </c>
      <c r="H2805" s="256">
        <v>471.42273499999999</v>
      </c>
      <c r="I2805" s="257">
        <v>1</v>
      </c>
      <c r="J2805" s="258">
        <f t="shared" si="86"/>
        <v>0.38808231595277126</v>
      </c>
      <c r="K2805" s="258">
        <f t="shared" si="87"/>
        <v>0.58495000461026092</v>
      </c>
    </row>
    <row r="2806" spans="1:11">
      <c r="A2806" s="1">
        <v>2805</v>
      </c>
      <c r="B2806">
        <v>59015.507721000002</v>
      </c>
      <c r="C2806" s="255">
        <v>81</v>
      </c>
      <c r="D2806" s="256">
        <v>345.281206</v>
      </c>
      <c r="E2806" s="256">
        <v>2.2555999999999998</v>
      </c>
      <c r="F2806" s="1">
        <v>861672</v>
      </c>
      <c r="G2806" s="256">
        <v>124.374432</v>
      </c>
      <c r="H2806" s="256">
        <v>269.166945</v>
      </c>
      <c r="I2806" s="257">
        <v>1</v>
      </c>
      <c r="J2806" s="258">
        <f t="shared" si="86"/>
        <v>0.39510440484145404</v>
      </c>
      <c r="K2806" s="258">
        <f t="shared" si="87"/>
        <v>0.59208753180781881</v>
      </c>
    </row>
    <row r="2807" spans="1:11">
      <c r="A2807" s="1">
        <v>2806</v>
      </c>
      <c r="B2807">
        <v>57196.000304999987</v>
      </c>
      <c r="C2807" s="255">
        <v>83</v>
      </c>
      <c r="D2807" s="256">
        <v>345.27000399999991</v>
      </c>
      <c r="E2807" s="256">
        <v>2.2115200000000002</v>
      </c>
      <c r="F2807" s="1">
        <v>925099</v>
      </c>
      <c r="G2807" s="256">
        <v>36.207360000000001</v>
      </c>
      <c r="H2807" s="256">
        <v>111.160371</v>
      </c>
      <c r="I2807" s="257">
        <v>1</v>
      </c>
      <c r="J2807" s="258">
        <f t="shared" si="86"/>
        <v>0.39509158642137743</v>
      </c>
      <c r="K2807" s="258">
        <f t="shared" si="87"/>
        <v>0.59207457793315499</v>
      </c>
    </row>
    <row r="2808" spans="1:11">
      <c r="A2808" s="1">
        <v>2807</v>
      </c>
      <c r="B2808">
        <v>56346.012205999999</v>
      </c>
      <c r="C2808" s="255">
        <v>79</v>
      </c>
      <c r="D2808" s="256">
        <v>340.90220899999991</v>
      </c>
      <c r="E2808" s="256">
        <v>2.5815999999999999</v>
      </c>
      <c r="F2808" s="1">
        <v>951175</v>
      </c>
      <c r="G2808" s="256">
        <v>0</v>
      </c>
      <c r="H2808" s="256">
        <v>78.793428000000006</v>
      </c>
      <c r="I2808" s="257">
        <v>1</v>
      </c>
      <c r="J2808" s="258">
        <f t="shared" si="86"/>
        <v>0.39009352972452821</v>
      </c>
      <c r="K2808" s="258">
        <f t="shared" si="87"/>
        <v>0.58700275923404899</v>
      </c>
    </row>
    <row r="2809" spans="1:11">
      <c r="A2809" s="1">
        <v>2808</v>
      </c>
      <c r="B2809">
        <v>55851.603211000001</v>
      </c>
      <c r="C2809" s="255">
        <v>73</v>
      </c>
      <c r="D2809" s="256">
        <v>367.57288099999988</v>
      </c>
      <c r="E2809" s="256">
        <v>1.3577600000000001</v>
      </c>
      <c r="F2809" s="1">
        <v>992769</v>
      </c>
      <c r="G2809" s="256">
        <v>0</v>
      </c>
      <c r="H2809" s="256">
        <v>224.17566199999999</v>
      </c>
      <c r="I2809" s="257">
        <v>1</v>
      </c>
      <c r="J2809" s="258">
        <f t="shared" si="86"/>
        <v>0.42061271178299686</v>
      </c>
      <c r="K2809" s="258">
        <f t="shared" si="87"/>
        <v>0.6173343250730331</v>
      </c>
    </row>
    <row r="2810" spans="1:11">
      <c r="A2810" s="1">
        <v>2809</v>
      </c>
      <c r="B2810">
        <v>54189.412171000004</v>
      </c>
      <c r="C2810" s="255">
        <v>62</v>
      </c>
      <c r="D2810" s="256">
        <v>352.10627899999992</v>
      </c>
      <c r="E2810" s="256">
        <v>0.10432</v>
      </c>
      <c r="F2810" s="1">
        <v>906673</v>
      </c>
      <c r="G2810" s="256">
        <v>0</v>
      </c>
      <c r="H2810" s="256">
        <v>130.716521</v>
      </c>
      <c r="I2810" s="257">
        <v>1</v>
      </c>
      <c r="J2810" s="258">
        <f t="shared" si="86"/>
        <v>0.40291431849677312</v>
      </c>
      <c r="K2810" s="258">
        <f t="shared" si="87"/>
        <v>0.59992941273941125</v>
      </c>
    </row>
    <row r="2811" spans="1:11">
      <c r="A2811" s="1">
        <v>2810</v>
      </c>
      <c r="B2811">
        <v>51607.436034999999</v>
      </c>
      <c r="C2811" s="255">
        <v>54</v>
      </c>
      <c r="D2811" s="256">
        <v>371.96696400000002</v>
      </c>
      <c r="E2811" s="256">
        <v>0</v>
      </c>
      <c r="F2811" s="1">
        <v>839139</v>
      </c>
      <c r="G2811" s="256">
        <v>0</v>
      </c>
      <c r="H2811" s="256">
        <v>127.748795</v>
      </c>
      <c r="I2811" s="257">
        <v>1</v>
      </c>
      <c r="J2811" s="258">
        <f t="shared" si="86"/>
        <v>0.4256408497713095</v>
      </c>
      <c r="K2811" s="258">
        <f t="shared" si="87"/>
        <v>0.62218873644037587</v>
      </c>
    </row>
    <row r="2812" spans="1:11">
      <c r="A2812" s="1">
        <v>2811</v>
      </c>
      <c r="B2812">
        <v>52097.670318999997</v>
      </c>
      <c r="C2812" s="255">
        <v>51</v>
      </c>
      <c r="D2812" s="256">
        <v>381.89022200000011</v>
      </c>
      <c r="E2812" s="256">
        <v>0</v>
      </c>
      <c r="F2812" s="1">
        <v>691856</v>
      </c>
      <c r="G2812" s="256">
        <v>0</v>
      </c>
      <c r="H2812" s="256">
        <v>127.517529</v>
      </c>
      <c r="I2812" s="257">
        <v>1</v>
      </c>
      <c r="J2812" s="258">
        <f t="shared" si="86"/>
        <v>0.43699600863326687</v>
      </c>
      <c r="K2812" s="258">
        <f t="shared" si="87"/>
        <v>0.63300847142202066</v>
      </c>
    </row>
    <row r="2813" spans="1:11">
      <c r="A2813" s="1">
        <v>2812</v>
      </c>
      <c r="B2813">
        <v>51294.011658000003</v>
      </c>
      <c r="C2813" s="255">
        <v>49</v>
      </c>
      <c r="D2813" s="256">
        <v>399.574388</v>
      </c>
      <c r="E2813" s="256">
        <v>0</v>
      </c>
      <c r="F2813" s="1">
        <v>552694</v>
      </c>
      <c r="G2813" s="256">
        <v>0</v>
      </c>
      <c r="H2813" s="256">
        <v>127.22440899999999</v>
      </c>
      <c r="I2813" s="257">
        <v>1</v>
      </c>
      <c r="J2813" s="258">
        <f t="shared" si="86"/>
        <v>0.4572319547581406</v>
      </c>
      <c r="K2813" s="258">
        <f t="shared" si="87"/>
        <v>0.65181264658659022</v>
      </c>
    </row>
    <row r="2814" spans="1:11">
      <c r="A2814" s="1">
        <v>2813</v>
      </c>
      <c r="B2814">
        <v>51554.049468999998</v>
      </c>
      <c r="C2814" s="255">
        <v>50</v>
      </c>
      <c r="D2814" s="256">
        <v>407.69524699999999</v>
      </c>
      <c r="E2814" s="256">
        <v>0</v>
      </c>
      <c r="F2814" s="1">
        <v>625855</v>
      </c>
      <c r="G2814" s="256">
        <v>18.489744000000002</v>
      </c>
      <c r="H2814" s="256">
        <v>125.218915</v>
      </c>
      <c r="I2814" s="257">
        <v>1</v>
      </c>
      <c r="J2814" s="258">
        <f t="shared" si="86"/>
        <v>0.46652463303381936</v>
      </c>
      <c r="K2814" s="258">
        <f t="shared" si="87"/>
        <v>0.6602493547949505</v>
      </c>
    </row>
    <row r="2815" spans="1:11">
      <c r="A2815" s="1">
        <v>2814</v>
      </c>
      <c r="B2815">
        <v>52324.055602</v>
      </c>
      <c r="C2815" s="255">
        <v>50</v>
      </c>
      <c r="D2815" s="256">
        <v>406.00680799999992</v>
      </c>
      <c r="E2815" s="256">
        <v>0.90497100000000041</v>
      </c>
      <c r="F2815" s="1">
        <v>968125</v>
      </c>
      <c r="G2815" s="256">
        <v>175.73455200000001</v>
      </c>
      <c r="H2815" s="256">
        <v>127.207697</v>
      </c>
      <c r="I2815" s="257">
        <v>1</v>
      </c>
      <c r="J2815" s="258">
        <f t="shared" si="86"/>
        <v>0.46459255658536613</v>
      </c>
      <c r="K2815" s="258">
        <f t="shared" si="87"/>
        <v>0.65850531150455083</v>
      </c>
    </row>
    <row r="2816" spans="1:11">
      <c r="A2816" s="1">
        <v>2815</v>
      </c>
      <c r="B2816">
        <v>53617.349335999999</v>
      </c>
      <c r="C2816" s="255">
        <v>69</v>
      </c>
      <c r="D2816" s="256">
        <v>415.21407599999998</v>
      </c>
      <c r="E2816" s="256">
        <v>73.885254999999987</v>
      </c>
      <c r="F2816" s="1">
        <v>1005359</v>
      </c>
      <c r="G2816" s="256">
        <v>220.82104799999999</v>
      </c>
      <c r="H2816" s="256">
        <v>134.21054699999999</v>
      </c>
      <c r="I2816" s="257">
        <v>1</v>
      </c>
      <c r="J2816" s="258">
        <f t="shared" si="86"/>
        <v>0.47512840991343808</v>
      </c>
      <c r="K2816" s="258">
        <f t="shared" si="87"/>
        <v>0.66795252789311765</v>
      </c>
    </row>
    <row r="2817" spans="1:11">
      <c r="A2817" s="1">
        <v>2816</v>
      </c>
      <c r="B2817">
        <v>54427.281860000003</v>
      </c>
      <c r="C2817" s="255">
        <v>91</v>
      </c>
      <c r="D2817" s="256">
        <v>365.759883</v>
      </c>
      <c r="E2817" s="256">
        <v>355.11449800000071</v>
      </c>
      <c r="F2817" s="1">
        <v>927663</v>
      </c>
      <c r="G2817" s="256">
        <v>224.727048</v>
      </c>
      <c r="H2817" s="256">
        <v>151.54032100000001</v>
      </c>
      <c r="I2817" s="257">
        <v>1</v>
      </c>
      <c r="J2817" s="258">
        <f t="shared" si="86"/>
        <v>0.41853810278800657</v>
      </c>
      <c r="K2817" s="258">
        <f t="shared" si="87"/>
        <v>0.61531989240434803</v>
      </c>
    </row>
    <row r="2818" spans="1:11">
      <c r="A2818" s="1">
        <v>2817</v>
      </c>
      <c r="B2818">
        <v>55411.462707999999</v>
      </c>
      <c r="C2818" s="255">
        <v>65</v>
      </c>
      <c r="D2818" s="256">
        <v>366.40545900000001</v>
      </c>
      <c r="E2818" s="256">
        <v>723.56817700000011</v>
      </c>
      <c r="F2818" s="1">
        <v>909342</v>
      </c>
      <c r="G2818" s="256">
        <v>186.31031999999999</v>
      </c>
      <c r="H2818" s="256">
        <v>577.60056999999995</v>
      </c>
      <c r="I2818" s="257">
        <v>1</v>
      </c>
      <c r="J2818" s="258">
        <f t="shared" ref="J2818:J2881" si="88">D2818/$L$1</f>
        <v>0.41927683376098607</v>
      </c>
      <c r="K2818" s="258">
        <f t="shared" ref="K2818:K2881" si="89">J2818/(1-$K$1*(1-J2818))</f>
        <v>0.61603797002204841</v>
      </c>
    </row>
    <row r="2819" spans="1:11">
      <c r="A2819" s="1">
        <v>2818</v>
      </c>
      <c r="B2819">
        <v>57790.756623000001</v>
      </c>
      <c r="C2819" s="255">
        <v>50</v>
      </c>
      <c r="D2819" s="256">
        <v>399.85688199999993</v>
      </c>
      <c r="E2819" s="256">
        <v>1013.298733</v>
      </c>
      <c r="F2819" s="1">
        <v>917305</v>
      </c>
      <c r="G2819" s="256">
        <v>113.68543200000001</v>
      </c>
      <c r="H2819" s="256">
        <v>642.22451899999999</v>
      </c>
      <c r="I2819" s="257">
        <v>1</v>
      </c>
      <c r="J2819" s="258">
        <f t="shared" si="88"/>
        <v>0.45755521192303034</v>
      </c>
      <c r="K2819" s="258">
        <f t="shared" si="89"/>
        <v>0.65210819118765395</v>
      </c>
    </row>
    <row r="2820" spans="1:11">
      <c r="A2820" s="1">
        <v>2819</v>
      </c>
      <c r="B2820">
        <v>57754.188324000002</v>
      </c>
      <c r="C2820" s="255">
        <v>49</v>
      </c>
      <c r="D2820" s="256">
        <v>409.080172</v>
      </c>
      <c r="E2820" s="256">
        <v>1205.0550240000009</v>
      </c>
      <c r="F2820" s="1">
        <v>861414</v>
      </c>
      <c r="G2820" s="256">
        <v>0.68476800000000004</v>
      </c>
      <c r="H2820" s="256">
        <v>625.09799299999997</v>
      </c>
      <c r="I2820" s="257">
        <v>1</v>
      </c>
      <c r="J2820" s="258">
        <f t="shared" si="88"/>
        <v>0.46810939918490568</v>
      </c>
      <c r="K2820" s="258">
        <f t="shared" si="89"/>
        <v>0.66167597743564321</v>
      </c>
    </row>
    <row r="2821" spans="1:11">
      <c r="A2821" s="1">
        <v>2820</v>
      </c>
      <c r="B2821">
        <v>57600.422882999999</v>
      </c>
      <c r="C2821" s="255">
        <v>44</v>
      </c>
      <c r="D2821" s="256">
        <v>430.64263499999993</v>
      </c>
      <c r="E2821" s="256">
        <v>1322.9606879999981</v>
      </c>
      <c r="F2821" s="1">
        <v>874856</v>
      </c>
      <c r="G2821" s="256">
        <v>0</v>
      </c>
      <c r="H2821" s="256">
        <v>322.80030799999997</v>
      </c>
      <c r="I2821" s="257">
        <v>1</v>
      </c>
      <c r="J2821" s="258">
        <f t="shared" si="88"/>
        <v>0.49278327069163008</v>
      </c>
      <c r="K2821" s="258">
        <f t="shared" si="89"/>
        <v>0.68344274815557804</v>
      </c>
    </row>
    <row r="2822" spans="1:11">
      <c r="A2822" s="1">
        <v>2821</v>
      </c>
      <c r="B2822">
        <v>54616.355257000003</v>
      </c>
      <c r="C2822" s="255">
        <v>48</v>
      </c>
      <c r="D2822" s="256">
        <v>465.720865</v>
      </c>
      <c r="E2822" s="256">
        <v>1355.498771999999</v>
      </c>
      <c r="F2822" s="1">
        <v>875342</v>
      </c>
      <c r="G2822" s="256">
        <v>0</v>
      </c>
      <c r="H2822" s="256">
        <v>112.167177</v>
      </c>
      <c r="I2822" s="257">
        <v>1</v>
      </c>
      <c r="J2822" s="258">
        <f t="shared" si="88"/>
        <v>0.53292319996146031</v>
      </c>
      <c r="K2822" s="258">
        <f t="shared" si="89"/>
        <v>0.71715466943402895</v>
      </c>
    </row>
    <row r="2823" spans="1:11">
      <c r="A2823" s="1">
        <v>2822</v>
      </c>
      <c r="B2823">
        <v>54716.487000000001</v>
      </c>
      <c r="C2823" s="255">
        <v>41</v>
      </c>
      <c r="D2823" s="256">
        <v>472.32256899999987</v>
      </c>
      <c r="E2823" s="256">
        <v>1302.316521999998</v>
      </c>
      <c r="F2823" s="1">
        <v>866580</v>
      </c>
      <c r="G2823" s="256">
        <v>0</v>
      </c>
      <c r="H2823" s="256">
        <v>605.06164200000001</v>
      </c>
      <c r="I2823" s="257">
        <v>1</v>
      </c>
      <c r="J2823" s="258">
        <f t="shared" si="88"/>
        <v>0.54047751303884051</v>
      </c>
      <c r="K2823" s="258">
        <f t="shared" si="89"/>
        <v>0.72327651587279984</v>
      </c>
    </row>
    <row r="2824" spans="1:11">
      <c r="A2824" s="1">
        <v>2823</v>
      </c>
      <c r="B2824">
        <v>56840.891449000002</v>
      </c>
      <c r="C2824" s="255">
        <v>42</v>
      </c>
      <c r="D2824" s="256">
        <v>512.55935800000009</v>
      </c>
      <c r="E2824" s="256">
        <v>1133.638365</v>
      </c>
      <c r="F2824" s="1">
        <v>848454</v>
      </c>
      <c r="G2824" s="256">
        <v>0</v>
      </c>
      <c r="H2824" s="256">
        <v>639.22168299999998</v>
      </c>
      <c r="I2824" s="257">
        <v>1</v>
      </c>
      <c r="J2824" s="258">
        <f t="shared" si="88"/>
        <v>0.58652036823720954</v>
      </c>
      <c r="K2824" s="258">
        <f t="shared" si="89"/>
        <v>0.75916495313554522</v>
      </c>
    </row>
    <row r="2825" spans="1:11">
      <c r="A2825" s="1">
        <v>2824</v>
      </c>
      <c r="B2825">
        <v>56960.970396999997</v>
      </c>
      <c r="C2825" s="255">
        <v>44</v>
      </c>
      <c r="D2825" s="256">
        <v>535.46819400000004</v>
      </c>
      <c r="E2825" s="256">
        <v>901.11909799999921</v>
      </c>
      <c r="F2825" s="1">
        <v>847154</v>
      </c>
      <c r="G2825" s="256">
        <v>0</v>
      </c>
      <c r="H2825" s="256">
        <v>510.88657000000001</v>
      </c>
      <c r="I2825" s="257">
        <v>1</v>
      </c>
      <c r="J2825" s="258">
        <f t="shared" si="88"/>
        <v>0.61273489093958466</v>
      </c>
      <c r="K2825" s="258">
        <f t="shared" si="89"/>
        <v>0.77856623727318008</v>
      </c>
    </row>
    <row r="2826" spans="1:11">
      <c r="A2826" s="1">
        <v>2825</v>
      </c>
      <c r="B2826">
        <v>57472.249939000001</v>
      </c>
      <c r="C2826" s="255">
        <v>43</v>
      </c>
      <c r="D2826" s="256">
        <v>543.54746</v>
      </c>
      <c r="E2826" s="256">
        <v>627.36412000000007</v>
      </c>
      <c r="F2826" s="1">
        <v>862066</v>
      </c>
      <c r="G2826" s="256">
        <v>0</v>
      </c>
      <c r="H2826" s="256">
        <v>507.725685</v>
      </c>
      <c r="I2826" s="257">
        <v>1</v>
      </c>
      <c r="J2826" s="258">
        <f t="shared" si="88"/>
        <v>0.62197997445127107</v>
      </c>
      <c r="K2826" s="258">
        <f t="shared" si="89"/>
        <v>0.78524002414540228</v>
      </c>
    </row>
    <row r="2827" spans="1:11">
      <c r="A2827" s="1">
        <v>2826</v>
      </c>
      <c r="B2827">
        <v>57698.635590000013</v>
      </c>
      <c r="C2827" s="255">
        <v>48</v>
      </c>
      <c r="D2827" s="256">
        <v>509.77083800000008</v>
      </c>
      <c r="E2827" s="256">
        <v>324.28920900000043</v>
      </c>
      <c r="F2827" s="1">
        <v>857562</v>
      </c>
      <c r="G2827" s="256">
        <v>57.934296000000003</v>
      </c>
      <c r="H2827" s="256">
        <v>350.49348600000002</v>
      </c>
      <c r="I2827" s="257">
        <v>1</v>
      </c>
      <c r="J2827" s="258">
        <f t="shared" si="88"/>
        <v>0.58332947190157614</v>
      </c>
      <c r="K2827" s="258">
        <f t="shared" si="89"/>
        <v>0.75675383232762861</v>
      </c>
    </row>
    <row r="2828" spans="1:11">
      <c r="A2828" s="1">
        <v>2827</v>
      </c>
      <c r="B2828">
        <v>57817.516539999997</v>
      </c>
      <c r="C2828" s="255">
        <v>63</v>
      </c>
      <c r="D2828" s="256">
        <v>464.74620899999991</v>
      </c>
      <c r="E2828" s="256">
        <v>75.350040999999962</v>
      </c>
      <c r="F2828" s="1">
        <v>875321</v>
      </c>
      <c r="G2828" s="256">
        <v>160.45931999999999</v>
      </c>
      <c r="H2828" s="256">
        <v>318.89205299999998</v>
      </c>
      <c r="I2828" s="257">
        <v>1</v>
      </c>
      <c r="J2828" s="258">
        <f t="shared" si="88"/>
        <v>0.53180790358241214</v>
      </c>
      <c r="K2828" s="258">
        <f t="shared" si="89"/>
        <v>0.71624505392182536</v>
      </c>
    </row>
    <row r="2829" spans="1:11">
      <c r="A2829" s="1">
        <v>2828</v>
      </c>
      <c r="B2829">
        <v>58243.832275000001</v>
      </c>
      <c r="C2829" s="255">
        <v>67</v>
      </c>
      <c r="D2829" s="256">
        <v>466.27306700000003</v>
      </c>
      <c r="E2829" s="256">
        <v>1.338255000000002</v>
      </c>
      <c r="F2829" s="1">
        <v>847350</v>
      </c>
      <c r="G2829" s="256">
        <v>167.607888</v>
      </c>
      <c r="H2829" s="256">
        <v>332.70668899999998</v>
      </c>
      <c r="I2829" s="257">
        <v>1</v>
      </c>
      <c r="J2829" s="258">
        <f t="shared" si="88"/>
        <v>0.5335550833039967</v>
      </c>
      <c r="K2829" s="258">
        <f t="shared" si="89"/>
        <v>0.71766935591940151</v>
      </c>
    </row>
    <row r="2830" spans="1:11">
      <c r="A2830" s="1">
        <v>2829</v>
      </c>
      <c r="B2830">
        <v>58722.761627</v>
      </c>
      <c r="C2830" s="255">
        <v>76</v>
      </c>
      <c r="D2830" s="256">
        <v>400.83896800000008</v>
      </c>
      <c r="E2830" s="256">
        <v>2.1760799999999998</v>
      </c>
      <c r="F2830" s="1">
        <v>890210</v>
      </c>
      <c r="G2830" s="256">
        <v>138.47366400000001</v>
      </c>
      <c r="H2830" s="256">
        <v>434.79903899999999</v>
      </c>
      <c r="I2830" s="257">
        <v>1</v>
      </c>
      <c r="J2830" s="258">
        <f t="shared" si="88"/>
        <v>0.45867901043215964</v>
      </c>
      <c r="K2830" s="258">
        <f t="shared" si="89"/>
        <v>0.6531344829918857</v>
      </c>
    </row>
    <row r="2831" spans="1:11">
      <c r="A2831" s="1">
        <v>2830</v>
      </c>
      <c r="B2831">
        <v>57265.015503000002</v>
      </c>
      <c r="C2831" s="255">
        <v>76</v>
      </c>
      <c r="D2831" s="256">
        <v>321.86029300000013</v>
      </c>
      <c r="E2831" s="256">
        <v>2.14256</v>
      </c>
      <c r="F2831" s="1">
        <v>906986</v>
      </c>
      <c r="G2831" s="256">
        <v>40.541255999999997</v>
      </c>
      <c r="H2831" s="256">
        <v>394.18760900000001</v>
      </c>
      <c r="I2831" s="257">
        <v>1</v>
      </c>
      <c r="J2831" s="258">
        <f t="shared" si="88"/>
        <v>0.36830391373187299</v>
      </c>
      <c r="K2831" s="258">
        <f t="shared" si="89"/>
        <v>0.56439235761598561</v>
      </c>
    </row>
    <row r="2832" spans="1:11">
      <c r="A2832" s="1">
        <v>2831</v>
      </c>
      <c r="B2832">
        <v>56083.979522000001</v>
      </c>
      <c r="C2832" s="255">
        <v>76</v>
      </c>
      <c r="D2832" s="256">
        <v>321.79857099999998</v>
      </c>
      <c r="E2832" s="256">
        <v>2.5911200000000001</v>
      </c>
      <c r="F2832" s="1">
        <v>969149</v>
      </c>
      <c r="G2832" s="256">
        <v>0</v>
      </c>
      <c r="H2832" s="256">
        <v>121.65282000000001</v>
      </c>
      <c r="I2832" s="257">
        <v>1</v>
      </c>
      <c r="J2832" s="258">
        <f t="shared" si="88"/>
        <v>0.36823328540443462</v>
      </c>
      <c r="K2832" s="258">
        <f t="shared" si="89"/>
        <v>0.5643177184342254</v>
      </c>
    </row>
    <row r="2833" spans="1:11">
      <c r="A2833" s="1">
        <v>2832</v>
      </c>
      <c r="B2833">
        <v>55554.50232</v>
      </c>
      <c r="C2833" s="255">
        <v>69</v>
      </c>
      <c r="D2833" s="256">
        <v>257.72898300000003</v>
      </c>
      <c r="E2833" s="256">
        <v>1.33632</v>
      </c>
      <c r="F2833" s="1">
        <v>961784</v>
      </c>
      <c r="G2833" s="256">
        <v>0</v>
      </c>
      <c r="H2833" s="256">
        <v>96.749953000000005</v>
      </c>
      <c r="I2833" s="257">
        <v>1</v>
      </c>
      <c r="J2833" s="258">
        <f t="shared" si="88"/>
        <v>0.29491861899546373</v>
      </c>
      <c r="K2833" s="258">
        <f t="shared" si="89"/>
        <v>0.481731614678578</v>
      </c>
    </row>
    <row r="2834" spans="1:11">
      <c r="A2834" s="1">
        <v>2833</v>
      </c>
      <c r="B2834">
        <v>53379.191651000001</v>
      </c>
      <c r="C2834" s="255">
        <v>61</v>
      </c>
      <c r="D2834" s="256">
        <v>209.928259</v>
      </c>
      <c r="E2834" s="256">
        <v>0.11527999999999999</v>
      </c>
      <c r="F2834" s="1">
        <v>945531</v>
      </c>
      <c r="G2834" s="256">
        <v>0</v>
      </c>
      <c r="H2834" s="256">
        <v>63.937823000000002</v>
      </c>
      <c r="I2834" s="257">
        <v>1</v>
      </c>
      <c r="J2834" s="258">
        <f t="shared" si="88"/>
        <v>0.2402203722365289</v>
      </c>
      <c r="K2834" s="258">
        <f t="shared" si="89"/>
        <v>0.41266384093998193</v>
      </c>
    </row>
    <row r="2835" spans="1:11">
      <c r="A2835" s="1">
        <v>2834</v>
      </c>
      <c r="B2835">
        <v>51467.495208</v>
      </c>
      <c r="C2835" s="255">
        <v>53</v>
      </c>
      <c r="D2835" s="256">
        <v>220.20797099999999</v>
      </c>
      <c r="E2835" s="256">
        <v>0</v>
      </c>
      <c r="F2835" s="1">
        <v>826796</v>
      </c>
      <c r="G2835" s="256">
        <v>0</v>
      </c>
      <c r="H2835" s="256">
        <v>62.996161999999998</v>
      </c>
      <c r="I2835" s="257">
        <v>1</v>
      </c>
      <c r="J2835" s="258">
        <f t="shared" si="88"/>
        <v>0.25198342050305272</v>
      </c>
      <c r="K2835" s="258">
        <f t="shared" si="89"/>
        <v>0.42811302131709866</v>
      </c>
    </row>
    <row r="2836" spans="1:11">
      <c r="A2836" s="1">
        <v>2835</v>
      </c>
      <c r="B2836">
        <v>51336.663025000002</v>
      </c>
      <c r="C2836" s="255">
        <v>52</v>
      </c>
      <c r="D2836" s="256">
        <v>219.80496600000001</v>
      </c>
      <c r="E2836" s="256">
        <v>0</v>
      </c>
      <c r="F2836" s="1">
        <v>695145</v>
      </c>
      <c r="G2836" s="256">
        <v>0</v>
      </c>
      <c r="H2836" s="256">
        <v>63.040481</v>
      </c>
      <c r="I2836" s="257">
        <v>1</v>
      </c>
      <c r="J2836" s="258">
        <f t="shared" si="88"/>
        <v>0.25152226290771829</v>
      </c>
      <c r="K2836" s="258">
        <f t="shared" si="89"/>
        <v>0.42751375204717251</v>
      </c>
    </row>
    <row r="2837" spans="1:11">
      <c r="A2837" s="1">
        <v>2836</v>
      </c>
      <c r="B2837">
        <v>51322.069823999998</v>
      </c>
      <c r="C2837" s="255">
        <v>48</v>
      </c>
      <c r="D2837" s="256">
        <v>234.57341700000001</v>
      </c>
      <c r="E2837" s="256">
        <v>0</v>
      </c>
      <c r="F2837" s="1">
        <v>555224</v>
      </c>
      <c r="G2837" s="256">
        <v>0</v>
      </c>
      <c r="H2837" s="256">
        <v>63.259658000000002</v>
      </c>
      <c r="I2837" s="257">
        <v>1</v>
      </c>
      <c r="J2837" s="258">
        <f t="shared" si="88"/>
        <v>0.26842176378233346</v>
      </c>
      <c r="K2837" s="258">
        <f t="shared" si="89"/>
        <v>0.44914224342160747</v>
      </c>
    </row>
    <row r="2838" spans="1:11">
      <c r="A2838" s="1">
        <v>2837</v>
      </c>
      <c r="B2838">
        <v>51035.973845999994</v>
      </c>
      <c r="C2838" s="255">
        <v>51</v>
      </c>
      <c r="D2838" s="256">
        <v>248.35845800000001</v>
      </c>
      <c r="E2838" s="256">
        <v>0</v>
      </c>
      <c r="F2838" s="1">
        <v>639352</v>
      </c>
      <c r="G2838" s="256">
        <v>0</v>
      </c>
      <c r="H2838" s="256">
        <v>62.971372000000002</v>
      </c>
      <c r="I2838" s="257">
        <v>1</v>
      </c>
      <c r="J2838" s="258">
        <f t="shared" si="88"/>
        <v>0.28419595109799073</v>
      </c>
      <c r="K2838" s="258">
        <f t="shared" si="89"/>
        <v>0.46873215832793202</v>
      </c>
    </row>
    <row r="2839" spans="1:11">
      <c r="A2839" s="1">
        <v>2838</v>
      </c>
      <c r="B2839">
        <v>51495.062926999999</v>
      </c>
      <c r="C2839" s="255">
        <v>49</v>
      </c>
      <c r="D2839" s="256">
        <v>266.22476300000011</v>
      </c>
      <c r="E2839" s="256">
        <v>0.91496800000000067</v>
      </c>
      <c r="F2839" s="1">
        <v>983103</v>
      </c>
      <c r="G2839" s="256">
        <v>49.417031999999999</v>
      </c>
      <c r="H2839" s="256">
        <v>62.732343999999998</v>
      </c>
      <c r="I2839" s="257">
        <v>1</v>
      </c>
      <c r="J2839" s="258">
        <f t="shared" si="88"/>
        <v>0.3046403184167869</v>
      </c>
      <c r="K2839" s="258">
        <f t="shared" si="89"/>
        <v>0.49330296400144003</v>
      </c>
    </row>
    <row r="2840" spans="1:11">
      <c r="A2840" s="1">
        <v>2839</v>
      </c>
      <c r="B2840">
        <v>52299.915251999999</v>
      </c>
      <c r="C2840" s="255">
        <v>55</v>
      </c>
      <c r="D2840" s="256">
        <v>217.82703699999999</v>
      </c>
      <c r="E2840" s="256">
        <v>74.033449000000019</v>
      </c>
      <c r="F2840" s="1">
        <v>1001842</v>
      </c>
      <c r="G2840" s="256">
        <v>186.256224</v>
      </c>
      <c r="H2840" s="256">
        <v>86.222927999999996</v>
      </c>
      <c r="I2840" s="257">
        <v>1</v>
      </c>
      <c r="J2840" s="258">
        <f t="shared" si="88"/>
        <v>0.24925892378938916</v>
      </c>
      <c r="K2840" s="258">
        <f t="shared" si="89"/>
        <v>0.42456506055458321</v>
      </c>
    </row>
    <row r="2841" spans="1:11">
      <c r="A2841" s="1">
        <v>2840</v>
      </c>
      <c r="B2841">
        <v>52331.151429000012</v>
      </c>
      <c r="C2841" s="255">
        <v>64</v>
      </c>
      <c r="D2841" s="256">
        <v>141.20418799999999</v>
      </c>
      <c r="E2841" s="256">
        <v>349.71056800000008</v>
      </c>
      <c r="F2841" s="1">
        <v>941523</v>
      </c>
      <c r="G2841" s="256">
        <v>209.20317600000001</v>
      </c>
      <c r="H2841" s="256">
        <v>105.314719</v>
      </c>
      <c r="I2841" s="257">
        <v>1</v>
      </c>
      <c r="J2841" s="258">
        <f t="shared" si="88"/>
        <v>0.16157959278229808</v>
      </c>
      <c r="K2841" s="258">
        <f t="shared" si="89"/>
        <v>0.29984961083219908</v>
      </c>
    </row>
    <row r="2842" spans="1:11">
      <c r="A2842" s="1">
        <v>2841</v>
      </c>
      <c r="B2842">
        <v>52103.154296000001</v>
      </c>
      <c r="C2842" s="255">
        <v>66</v>
      </c>
      <c r="D2842" s="256">
        <v>83.189455000000009</v>
      </c>
      <c r="E2842" s="256">
        <v>716.91746000000023</v>
      </c>
      <c r="F2842" s="1">
        <v>904139</v>
      </c>
      <c r="G2842" s="256">
        <v>194.89764</v>
      </c>
      <c r="H2842" s="256">
        <v>501.70040799999998</v>
      </c>
      <c r="I2842" s="257">
        <v>1</v>
      </c>
      <c r="J2842" s="258">
        <f t="shared" si="88"/>
        <v>9.5193481532440907E-2</v>
      </c>
      <c r="K2842" s="258">
        <f t="shared" si="89"/>
        <v>0.18949391053804163</v>
      </c>
    </row>
    <row r="2843" spans="1:11">
      <c r="A2843" s="1">
        <v>2842</v>
      </c>
      <c r="B2843">
        <v>52495.907289000002</v>
      </c>
      <c r="C2843" s="255">
        <v>67</v>
      </c>
      <c r="D2843" s="256">
        <v>111.092607</v>
      </c>
      <c r="E2843" s="256">
        <v>1008.495125999999</v>
      </c>
      <c r="F2843" s="1">
        <v>889188</v>
      </c>
      <c r="G2843" s="256">
        <v>144.49713600000001</v>
      </c>
      <c r="H2843" s="256">
        <v>619.12268600000004</v>
      </c>
      <c r="I2843" s="257">
        <v>1</v>
      </c>
      <c r="J2843" s="258">
        <f t="shared" si="88"/>
        <v>0.1271229873166643</v>
      </c>
      <c r="K2843" s="258">
        <f t="shared" si="89"/>
        <v>0.24450600786931889</v>
      </c>
    </row>
    <row r="2844" spans="1:11">
      <c r="A2844" s="1">
        <v>2843</v>
      </c>
      <c r="B2844">
        <v>52597.618498999997</v>
      </c>
      <c r="C2844" s="255">
        <v>61</v>
      </c>
      <c r="D2844" s="256">
        <v>115.272807</v>
      </c>
      <c r="E2844" s="256">
        <v>1196.152107000001</v>
      </c>
      <c r="F2844" s="1">
        <v>814309</v>
      </c>
      <c r="G2844" s="256">
        <v>36.543024000000003</v>
      </c>
      <c r="H2844" s="256">
        <v>617.43199700000002</v>
      </c>
      <c r="I2844" s="257">
        <v>1</v>
      </c>
      <c r="J2844" s="258">
        <f t="shared" si="88"/>
        <v>0.13190637953268386</v>
      </c>
      <c r="K2844" s="258">
        <f t="shared" si="89"/>
        <v>0.25242896559018629</v>
      </c>
    </row>
    <row r="2845" spans="1:11">
      <c r="A2845" s="1">
        <v>2844</v>
      </c>
      <c r="B2845">
        <v>53070.647217999998</v>
      </c>
      <c r="C2845" s="255">
        <v>54</v>
      </c>
      <c r="D2845" s="256">
        <v>184.499349</v>
      </c>
      <c r="E2845" s="256">
        <v>1302.5714949999999</v>
      </c>
      <c r="F2845" s="1">
        <v>876536</v>
      </c>
      <c r="G2845" s="256">
        <v>0</v>
      </c>
      <c r="H2845" s="256">
        <v>544.17574300000001</v>
      </c>
      <c r="I2845" s="257">
        <v>1</v>
      </c>
      <c r="J2845" s="258">
        <f t="shared" si="88"/>
        <v>0.21112213527278029</v>
      </c>
      <c r="K2845" s="258">
        <f t="shared" si="89"/>
        <v>0.37293010143443794</v>
      </c>
    </row>
    <row r="2846" spans="1:11">
      <c r="A2846" s="1">
        <v>2845</v>
      </c>
      <c r="B2846">
        <v>51107.319183</v>
      </c>
      <c r="C2846" s="255">
        <v>50</v>
      </c>
      <c r="D2846" s="256">
        <v>233.79701900000001</v>
      </c>
      <c r="E2846" s="256">
        <v>1334.133501999999</v>
      </c>
      <c r="F2846" s="1">
        <v>884671</v>
      </c>
      <c r="G2846" s="256">
        <v>0</v>
      </c>
      <c r="H2846" s="256">
        <v>86.005318000000003</v>
      </c>
      <c r="I2846" s="257">
        <v>1</v>
      </c>
      <c r="J2846" s="258">
        <f t="shared" si="88"/>
        <v>0.26753333352786401</v>
      </c>
      <c r="K2846" s="258">
        <f t="shared" si="89"/>
        <v>0.44802197151984058</v>
      </c>
    </row>
    <row r="2847" spans="1:11">
      <c r="A2847" s="1">
        <v>2846</v>
      </c>
      <c r="B2847">
        <v>51723.743589999998</v>
      </c>
      <c r="C2847" s="255">
        <v>48</v>
      </c>
      <c r="D2847" s="256">
        <v>267.67021199999988</v>
      </c>
      <c r="E2847" s="256">
        <v>1292.9148319999999</v>
      </c>
      <c r="F2847" s="1">
        <v>908123</v>
      </c>
      <c r="G2847" s="256">
        <v>0</v>
      </c>
      <c r="H2847" s="256">
        <v>326.21651400000002</v>
      </c>
      <c r="I2847" s="257">
        <v>1</v>
      </c>
      <c r="J2847" s="258">
        <f t="shared" si="88"/>
        <v>0.3062943420269616</v>
      </c>
      <c r="K2847" s="258">
        <f t="shared" si="89"/>
        <v>0.49525176557054462</v>
      </c>
    </row>
    <row r="2848" spans="1:11">
      <c r="A2848" s="1">
        <v>2847</v>
      </c>
      <c r="B2848">
        <v>52335.426360999998</v>
      </c>
      <c r="C2848" s="255">
        <v>42</v>
      </c>
      <c r="D2848" s="256">
        <v>315.17675600000001</v>
      </c>
      <c r="E2848" s="256">
        <v>1173.7049730000019</v>
      </c>
      <c r="F2848" s="1">
        <v>866672</v>
      </c>
      <c r="G2848" s="256">
        <v>0</v>
      </c>
      <c r="H2848" s="256">
        <v>469.99215600000002</v>
      </c>
      <c r="I2848" s="257">
        <v>1</v>
      </c>
      <c r="J2848" s="258">
        <f t="shared" si="88"/>
        <v>0.36065595936096267</v>
      </c>
      <c r="K2848" s="258">
        <f t="shared" si="89"/>
        <v>0.55625813866931828</v>
      </c>
    </row>
    <row r="2849" spans="1:11">
      <c r="A2849" s="1">
        <v>2848</v>
      </c>
      <c r="B2849">
        <v>52029.312286</v>
      </c>
      <c r="C2849" s="255">
        <v>42</v>
      </c>
      <c r="D2849" s="256">
        <v>367.653863</v>
      </c>
      <c r="E2849" s="256">
        <v>968.98340599999938</v>
      </c>
      <c r="F2849" s="1">
        <v>871596</v>
      </c>
      <c r="G2849" s="256">
        <v>0</v>
      </c>
      <c r="H2849" s="256">
        <v>535.618156</v>
      </c>
      <c r="I2849" s="257">
        <v>1</v>
      </c>
      <c r="J2849" s="258">
        <f t="shared" si="88"/>
        <v>0.42070537927939372</v>
      </c>
      <c r="K2849" s="258">
        <f t="shared" si="89"/>
        <v>0.61742414723841565</v>
      </c>
    </row>
    <row r="2850" spans="1:11">
      <c r="A2850" s="1">
        <v>2849</v>
      </c>
      <c r="B2850">
        <v>51926.818328999987</v>
      </c>
      <c r="C2850" s="255">
        <v>43</v>
      </c>
      <c r="D2850" s="256">
        <v>389.11615100000012</v>
      </c>
      <c r="E2850" s="256">
        <v>677.88621799999976</v>
      </c>
      <c r="F2850" s="1">
        <v>870521</v>
      </c>
      <c r="G2850" s="256">
        <v>0</v>
      </c>
      <c r="H2850" s="256">
        <v>532.45570299999997</v>
      </c>
      <c r="I2850" s="257">
        <v>1</v>
      </c>
      <c r="J2850" s="258">
        <f t="shared" si="88"/>
        <v>0.44526462078869244</v>
      </c>
      <c r="K2850" s="258">
        <f t="shared" si="89"/>
        <v>0.64076482613484065</v>
      </c>
    </row>
    <row r="2851" spans="1:11">
      <c r="A2851" s="1">
        <v>2850</v>
      </c>
      <c r="B2851">
        <v>51198.943879000013</v>
      </c>
      <c r="C2851" s="255">
        <v>47</v>
      </c>
      <c r="D2851" s="256">
        <v>369.29660499999989</v>
      </c>
      <c r="E2851" s="256">
        <v>333.20723600000008</v>
      </c>
      <c r="F2851" s="1">
        <v>884492</v>
      </c>
      <c r="G2851" s="256">
        <v>0</v>
      </c>
      <c r="H2851" s="256">
        <v>487.996196</v>
      </c>
      <c r="I2851" s="257">
        <v>1</v>
      </c>
      <c r="J2851" s="258">
        <f t="shared" si="88"/>
        <v>0.42258516476710434</v>
      </c>
      <c r="K2851" s="258">
        <f t="shared" si="89"/>
        <v>0.61924331786039022</v>
      </c>
    </row>
    <row r="2852" spans="1:11">
      <c r="A2852" s="1">
        <v>2851</v>
      </c>
      <c r="B2852">
        <v>51703.902770999986</v>
      </c>
      <c r="C2852" s="255">
        <v>53</v>
      </c>
      <c r="D2852" s="256">
        <v>375.64732600000008</v>
      </c>
      <c r="E2852" s="256">
        <v>75.993669999999966</v>
      </c>
      <c r="F2852" s="1">
        <v>872798</v>
      </c>
      <c r="G2852" s="256">
        <v>18.824736000000001</v>
      </c>
      <c r="H2852" s="256">
        <v>431.553853</v>
      </c>
      <c r="I2852" s="257">
        <v>1</v>
      </c>
      <c r="J2852" s="258">
        <f t="shared" si="88"/>
        <v>0.42985227863665909</v>
      </c>
      <c r="K2852" s="258">
        <f t="shared" si="89"/>
        <v>0.626224555493753</v>
      </c>
    </row>
    <row r="2853" spans="1:11">
      <c r="A2853" s="1">
        <v>2852</v>
      </c>
      <c r="B2853">
        <v>52453.284576999999</v>
      </c>
      <c r="C2853" s="255">
        <v>59</v>
      </c>
      <c r="D2853" s="256">
        <v>413.85284800000011</v>
      </c>
      <c r="E2853" s="256">
        <v>1.418048000000002</v>
      </c>
      <c r="F2853" s="1">
        <v>860540</v>
      </c>
      <c r="G2853" s="256">
        <v>138.836376</v>
      </c>
      <c r="H2853" s="256">
        <v>386.82304699999997</v>
      </c>
      <c r="I2853" s="257">
        <v>1</v>
      </c>
      <c r="J2853" s="258">
        <f t="shared" si="88"/>
        <v>0.47357076017911265</v>
      </c>
      <c r="K2853" s="258">
        <f t="shared" si="89"/>
        <v>0.66656553290782039</v>
      </c>
    </row>
    <row r="2854" spans="1:11">
      <c r="A2854" s="1">
        <v>2853</v>
      </c>
      <c r="B2854">
        <v>53989.909545000002</v>
      </c>
      <c r="C2854" s="255">
        <v>68</v>
      </c>
      <c r="D2854" s="256">
        <v>402.72133799999989</v>
      </c>
      <c r="E2854" s="256">
        <v>1.79512</v>
      </c>
      <c r="F2854" s="1">
        <v>861730</v>
      </c>
      <c r="G2854" s="256">
        <v>135.519552</v>
      </c>
      <c r="H2854" s="256">
        <v>476.815922</v>
      </c>
      <c r="I2854" s="257">
        <v>1</v>
      </c>
      <c r="J2854" s="258">
        <f t="shared" si="88"/>
        <v>0.46083300163010898</v>
      </c>
      <c r="K2854" s="258">
        <f t="shared" si="89"/>
        <v>0.65509654134048434</v>
      </c>
    </row>
    <row r="2855" spans="1:11">
      <c r="A2855" s="1">
        <v>2854</v>
      </c>
      <c r="B2855">
        <v>53412.026918000003</v>
      </c>
      <c r="C2855" s="255">
        <v>68</v>
      </c>
      <c r="D2855" s="256">
        <v>396.92892699999987</v>
      </c>
      <c r="E2855" s="256">
        <v>1.5582400000000001</v>
      </c>
      <c r="F2855" s="1">
        <v>925386</v>
      </c>
      <c r="G2855" s="256">
        <v>85.715615999999997</v>
      </c>
      <c r="H2855" s="256">
        <v>420.40816799999999</v>
      </c>
      <c r="I2855" s="257">
        <v>1</v>
      </c>
      <c r="J2855" s="258">
        <f t="shared" si="88"/>
        <v>0.45420476047193808</v>
      </c>
      <c r="K2855" s="258">
        <f t="shared" si="89"/>
        <v>0.64903768326090683</v>
      </c>
    </row>
    <row r="2856" spans="1:11">
      <c r="A2856" s="1">
        <v>2855</v>
      </c>
      <c r="B2856">
        <v>53725.936644999987</v>
      </c>
      <c r="C2856" s="255">
        <v>65</v>
      </c>
      <c r="D2856" s="256">
        <v>400.73619100000002</v>
      </c>
      <c r="E2856" s="256">
        <v>1.55968</v>
      </c>
      <c r="F2856" s="1">
        <v>932941</v>
      </c>
      <c r="G2856" s="256">
        <v>0</v>
      </c>
      <c r="H2856" s="256">
        <v>94.910516000000001</v>
      </c>
      <c r="I2856" s="257">
        <v>1</v>
      </c>
      <c r="J2856" s="258">
        <f t="shared" si="88"/>
        <v>0.4585614029727591</v>
      </c>
      <c r="K2856" s="258">
        <f t="shared" si="89"/>
        <v>0.65302716442155551</v>
      </c>
    </row>
    <row r="2857" spans="1:11">
      <c r="A2857" s="1">
        <v>2856</v>
      </c>
      <c r="B2857">
        <v>52772.166748000003</v>
      </c>
      <c r="C2857" s="255">
        <v>61</v>
      </c>
      <c r="D2857" s="256">
        <v>407.65800600000011</v>
      </c>
      <c r="E2857" s="256">
        <v>0.88319999999999999</v>
      </c>
      <c r="F2857" s="1">
        <v>976734</v>
      </c>
      <c r="G2857" s="256">
        <v>0</v>
      </c>
      <c r="H2857" s="256">
        <v>80.725212999999997</v>
      </c>
      <c r="I2857" s="257">
        <v>1</v>
      </c>
      <c r="J2857" s="258">
        <f t="shared" si="88"/>
        <v>0.4664820182523457</v>
      </c>
      <c r="K2857" s="258">
        <f t="shared" si="89"/>
        <v>0.66021094393797053</v>
      </c>
    </row>
    <row r="2858" spans="1:11">
      <c r="A2858" s="1">
        <v>2857</v>
      </c>
      <c r="B2858">
        <v>50872.345886000003</v>
      </c>
      <c r="C2858" s="255">
        <v>49</v>
      </c>
      <c r="D2858" s="256">
        <v>411.13281199999989</v>
      </c>
      <c r="E2858" s="256">
        <v>0.10624</v>
      </c>
      <c r="F2858" s="1">
        <v>901621</v>
      </c>
      <c r="G2858" s="256">
        <v>0</v>
      </c>
      <c r="H2858" s="256">
        <v>73.443842000000004</v>
      </c>
      <c r="I2858" s="257">
        <v>1</v>
      </c>
      <c r="J2858" s="258">
        <f t="shared" si="88"/>
        <v>0.47045822991029917</v>
      </c>
      <c r="K2858" s="258">
        <f t="shared" si="89"/>
        <v>0.66378396442305931</v>
      </c>
    </row>
    <row r="2859" spans="1:11">
      <c r="A2859" s="1">
        <v>2858</v>
      </c>
      <c r="B2859">
        <v>49864.894469999999</v>
      </c>
      <c r="C2859" s="255">
        <v>47</v>
      </c>
      <c r="D2859" s="256">
        <v>418.82341300000002</v>
      </c>
      <c r="E2859" s="256">
        <v>0</v>
      </c>
      <c r="F2859" s="1">
        <v>808790</v>
      </c>
      <c r="G2859" s="256">
        <v>0</v>
      </c>
      <c r="H2859" s="256">
        <v>73.516267999999997</v>
      </c>
      <c r="I2859" s="257">
        <v>1</v>
      </c>
      <c r="J2859" s="258">
        <f t="shared" si="88"/>
        <v>0.47925856505213754</v>
      </c>
      <c r="K2859" s="258">
        <f t="shared" si="89"/>
        <v>0.67161406446570937</v>
      </c>
    </row>
    <row r="2860" spans="1:11">
      <c r="A2860" s="1">
        <v>2859</v>
      </c>
      <c r="B2860">
        <v>49436.965271000001</v>
      </c>
      <c r="C2860" s="255">
        <v>41</v>
      </c>
      <c r="D2860" s="256">
        <v>414.13535300000001</v>
      </c>
      <c r="E2860" s="256">
        <v>0</v>
      </c>
      <c r="F2860" s="1">
        <v>695648</v>
      </c>
      <c r="G2860" s="256">
        <v>0</v>
      </c>
      <c r="H2860" s="256">
        <v>73.668773999999999</v>
      </c>
      <c r="I2860" s="257">
        <v>1</v>
      </c>
      <c r="J2860" s="258">
        <f t="shared" si="88"/>
        <v>0.47389402993127427</v>
      </c>
      <c r="K2860" s="258">
        <f t="shared" si="89"/>
        <v>0.6668536605062656</v>
      </c>
    </row>
    <row r="2861" spans="1:11">
      <c r="A2861" s="1">
        <v>2860</v>
      </c>
      <c r="B2861">
        <v>48677.987642</v>
      </c>
      <c r="C2861" s="255">
        <v>47</v>
      </c>
      <c r="D2861" s="256">
        <v>428.418114</v>
      </c>
      <c r="E2861" s="256">
        <v>0</v>
      </c>
      <c r="F2861" s="1">
        <v>571713</v>
      </c>
      <c r="G2861" s="256">
        <v>0</v>
      </c>
      <c r="H2861" s="256">
        <v>73.856793999999994</v>
      </c>
      <c r="I2861" s="257">
        <v>1</v>
      </c>
      <c r="J2861" s="258">
        <f t="shared" si="88"/>
        <v>0.49023775697559457</v>
      </c>
      <c r="K2861" s="258">
        <f t="shared" si="89"/>
        <v>0.6812351276631029</v>
      </c>
    </row>
    <row r="2862" spans="1:11">
      <c r="A2862" s="1">
        <v>2861</v>
      </c>
      <c r="B2862">
        <v>48599.024108999998</v>
      </c>
      <c r="C2862" s="255">
        <v>44</v>
      </c>
      <c r="D2862" s="256">
        <v>461.53312199999988</v>
      </c>
      <c r="E2862" s="256">
        <v>0</v>
      </c>
      <c r="F2862" s="1">
        <v>634723</v>
      </c>
      <c r="G2862" s="256">
        <v>0</v>
      </c>
      <c r="H2862" s="256">
        <v>73.718711999999996</v>
      </c>
      <c r="I2862" s="257">
        <v>1</v>
      </c>
      <c r="J2862" s="258">
        <f t="shared" si="88"/>
        <v>0.52813117630974726</v>
      </c>
      <c r="K2862" s="258">
        <f t="shared" si="89"/>
        <v>0.71323570842008577</v>
      </c>
    </row>
    <row r="2863" spans="1:11">
      <c r="A2863" s="1">
        <v>2862</v>
      </c>
      <c r="B2863">
        <v>49082.076353999997</v>
      </c>
      <c r="C2863" s="255">
        <v>43</v>
      </c>
      <c r="D2863" s="256">
        <v>450.56487099999993</v>
      </c>
      <c r="E2863" s="256">
        <v>0.89603500000000147</v>
      </c>
      <c r="F2863" s="1">
        <v>988211</v>
      </c>
      <c r="G2863" s="256">
        <v>0</v>
      </c>
      <c r="H2863" s="256">
        <v>73.646646000000004</v>
      </c>
      <c r="I2863" s="257">
        <v>1</v>
      </c>
      <c r="J2863" s="258">
        <f t="shared" si="88"/>
        <v>0.51558023461873992</v>
      </c>
      <c r="K2863" s="258">
        <f t="shared" si="89"/>
        <v>0.70283796605951598</v>
      </c>
    </row>
    <row r="2864" spans="1:11">
      <c r="A2864" s="1">
        <v>2863</v>
      </c>
      <c r="B2864">
        <v>49045.056457999999</v>
      </c>
      <c r="C2864" s="255">
        <v>51</v>
      </c>
      <c r="D2864" s="256">
        <v>442.75585699999988</v>
      </c>
      <c r="E2864" s="256">
        <v>69.937692000000013</v>
      </c>
      <c r="F2864" s="1">
        <v>1000678</v>
      </c>
      <c r="G2864" s="256">
        <v>55.414296</v>
      </c>
      <c r="H2864" s="256">
        <v>102.898864</v>
      </c>
      <c r="I2864" s="257">
        <v>1</v>
      </c>
      <c r="J2864" s="258">
        <f t="shared" si="88"/>
        <v>0.50664439978251485</v>
      </c>
      <c r="K2864" s="258">
        <f t="shared" si="89"/>
        <v>0.6953150711220365</v>
      </c>
    </row>
    <row r="2865" spans="1:11">
      <c r="A2865" s="1">
        <v>2864</v>
      </c>
      <c r="B2865">
        <v>48992.009337000003</v>
      </c>
      <c r="C2865" s="255">
        <v>46</v>
      </c>
      <c r="D2865" s="256">
        <v>382.97691300000002</v>
      </c>
      <c r="E2865" s="256">
        <v>303.46834900000022</v>
      </c>
      <c r="F2865" s="1">
        <v>959190</v>
      </c>
      <c r="G2865" s="256">
        <v>167.87904</v>
      </c>
      <c r="H2865" s="256">
        <v>104.044743</v>
      </c>
      <c r="I2865" s="257">
        <v>1</v>
      </c>
      <c r="J2865" s="258">
        <f t="shared" si="88"/>
        <v>0.43823950637754183</v>
      </c>
      <c r="K2865" s="258">
        <f t="shared" si="89"/>
        <v>0.6341814540469275</v>
      </c>
    </row>
    <row r="2866" spans="1:11">
      <c r="A2866" s="1">
        <v>2865</v>
      </c>
      <c r="B2866">
        <v>48111.767089000001</v>
      </c>
      <c r="C2866" s="255">
        <v>59</v>
      </c>
      <c r="D2866" s="256">
        <v>375.31466899999998</v>
      </c>
      <c r="E2866" s="256">
        <v>630.50812299999984</v>
      </c>
      <c r="F2866" s="1">
        <v>913693</v>
      </c>
      <c r="G2866" s="256">
        <v>174.70168799999999</v>
      </c>
      <c r="H2866" s="256">
        <v>474.745251</v>
      </c>
      <c r="I2866" s="257">
        <v>1</v>
      </c>
      <c r="J2866" s="258">
        <f t="shared" si="88"/>
        <v>0.42947162007859851</v>
      </c>
      <c r="K2866" s="258">
        <f t="shared" si="89"/>
        <v>0.62586088981627341</v>
      </c>
    </row>
    <row r="2867" spans="1:11">
      <c r="A2867" s="1">
        <v>2866</v>
      </c>
      <c r="B2867">
        <v>47970.822661999999</v>
      </c>
      <c r="C2867" s="255">
        <v>61</v>
      </c>
      <c r="D2867" s="256">
        <v>469.02512000000007</v>
      </c>
      <c r="E2867" s="256">
        <v>917.52522400000134</v>
      </c>
      <c r="F2867" s="1">
        <v>898561</v>
      </c>
      <c r="G2867" s="256">
        <v>152.74711199999999</v>
      </c>
      <c r="H2867" s="256">
        <v>318.785932</v>
      </c>
      <c r="I2867" s="257">
        <v>1</v>
      </c>
      <c r="J2867" s="258">
        <f t="shared" si="88"/>
        <v>0.53670425054438553</v>
      </c>
      <c r="K2867" s="258">
        <f t="shared" si="89"/>
        <v>0.72022728154414029</v>
      </c>
    </row>
    <row r="2868" spans="1:11">
      <c r="A2868" s="1">
        <v>2867</v>
      </c>
      <c r="B2868">
        <v>47743.325134000013</v>
      </c>
      <c r="C2868" s="255">
        <v>61</v>
      </c>
      <c r="D2868" s="256">
        <v>533.92587300000002</v>
      </c>
      <c r="E2868" s="256">
        <v>1112.7639569999999</v>
      </c>
      <c r="F2868" s="1">
        <v>824408</v>
      </c>
      <c r="G2868" s="256">
        <v>106.102752</v>
      </c>
      <c r="H2868" s="256">
        <v>79.375333999999995</v>
      </c>
      <c r="I2868" s="257">
        <v>1</v>
      </c>
      <c r="J2868" s="258">
        <f t="shared" si="88"/>
        <v>0.61097001694647346</v>
      </c>
      <c r="K2868" s="258">
        <f t="shared" si="89"/>
        <v>0.77728240552313088</v>
      </c>
    </row>
    <row r="2869" spans="1:11">
      <c r="A2869" s="1">
        <v>2868</v>
      </c>
      <c r="B2869">
        <v>48173.640899999999</v>
      </c>
      <c r="C2869" s="255">
        <v>52</v>
      </c>
      <c r="D2869" s="256">
        <v>579.93522199999995</v>
      </c>
      <c r="E2869" s="256">
        <v>1221.367876999999</v>
      </c>
      <c r="F2869" s="1">
        <v>854285</v>
      </c>
      <c r="G2869" s="256">
        <v>12.276432</v>
      </c>
      <c r="H2869" s="256">
        <v>395.50733400000001</v>
      </c>
      <c r="I2869" s="257">
        <v>1</v>
      </c>
      <c r="J2869" s="258">
        <f t="shared" si="88"/>
        <v>0.66361839785425936</v>
      </c>
      <c r="K2869" s="258">
        <f t="shared" si="89"/>
        <v>0.81426557516454423</v>
      </c>
    </row>
    <row r="2870" spans="1:11">
      <c r="A2870" s="1">
        <v>2869</v>
      </c>
      <c r="B2870">
        <v>47517.298460999998</v>
      </c>
      <c r="C2870" s="255">
        <v>48</v>
      </c>
      <c r="D2870" s="256">
        <v>550.94237999999996</v>
      </c>
      <c r="E2870" s="256">
        <v>1255.115726</v>
      </c>
      <c r="F2870" s="1">
        <v>877520</v>
      </c>
      <c r="G2870" s="256">
        <v>0</v>
      </c>
      <c r="H2870" s="256">
        <v>75.827520000000007</v>
      </c>
      <c r="I2870" s="257">
        <v>1</v>
      </c>
      <c r="J2870" s="258">
        <f t="shared" si="88"/>
        <v>0.63044196257769725</v>
      </c>
      <c r="K2870" s="258">
        <f t="shared" si="89"/>
        <v>0.79127384832564784</v>
      </c>
    </row>
    <row r="2871" spans="1:11">
      <c r="A2871" s="1">
        <v>2870</v>
      </c>
      <c r="B2871">
        <v>48307.333007999987</v>
      </c>
      <c r="C2871" s="255">
        <v>50</v>
      </c>
      <c r="D2871" s="256">
        <v>518.53618699999993</v>
      </c>
      <c r="E2871" s="256">
        <v>1213.815124</v>
      </c>
      <c r="F2871" s="1">
        <v>865341</v>
      </c>
      <c r="G2871" s="256">
        <v>0</v>
      </c>
      <c r="H2871" s="256">
        <v>512.42957699999999</v>
      </c>
      <c r="I2871" s="257">
        <v>1</v>
      </c>
      <c r="J2871" s="258">
        <f t="shared" si="88"/>
        <v>0.5933596384431995</v>
      </c>
      <c r="K2871" s="258">
        <f t="shared" si="89"/>
        <v>0.76429615382310401</v>
      </c>
    </row>
    <row r="2872" spans="1:11">
      <c r="A2872" s="1">
        <v>2871</v>
      </c>
      <c r="B2872">
        <v>48841.376984000002</v>
      </c>
      <c r="C2872" s="255">
        <v>39</v>
      </c>
      <c r="D2872" s="256">
        <v>507.69724100000002</v>
      </c>
      <c r="E2872" s="256">
        <v>1091.7053880000001</v>
      </c>
      <c r="F2872" s="1">
        <v>861072</v>
      </c>
      <c r="G2872" s="256">
        <v>0</v>
      </c>
      <c r="H2872" s="256">
        <v>540.43606499999999</v>
      </c>
      <c r="I2872" s="257">
        <v>1</v>
      </c>
      <c r="J2872" s="258">
        <f t="shared" si="88"/>
        <v>0.58095666013444491</v>
      </c>
      <c r="K2872" s="258">
        <f t="shared" si="89"/>
        <v>0.75495374687945482</v>
      </c>
    </row>
    <row r="2873" spans="1:11">
      <c r="A2873" s="1">
        <v>2872</v>
      </c>
      <c r="B2873">
        <v>49365.068175</v>
      </c>
      <c r="C2873" s="255">
        <v>43</v>
      </c>
      <c r="D2873" s="256">
        <v>495.89265499999999</v>
      </c>
      <c r="E2873" s="256">
        <v>894.01303500000017</v>
      </c>
      <c r="F2873" s="1">
        <v>864090</v>
      </c>
      <c r="G2873" s="256">
        <v>0</v>
      </c>
      <c r="H2873" s="256">
        <v>544.49447099999998</v>
      </c>
      <c r="I2873" s="257">
        <v>1</v>
      </c>
      <c r="J2873" s="258">
        <f t="shared" si="88"/>
        <v>0.5674487024324848</v>
      </c>
      <c r="K2873" s="258">
        <f t="shared" si="89"/>
        <v>0.74458876169688126</v>
      </c>
    </row>
    <row r="2874" spans="1:11">
      <c r="A2874" s="1">
        <v>2873</v>
      </c>
      <c r="B2874">
        <v>49454.115569000001</v>
      </c>
      <c r="C2874" s="255">
        <v>44</v>
      </c>
      <c r="D2874" s="256">
        <v>463.39602400000012</v>
      </c>
      <c r="E2874" s="256">
        <v>615.32333099999926</v>
      </c>
      <c r="F2874" s="1">
        <v>839426</v>
      </c>
      <c r="G2874" s="256">
        <v>0</v>
      </c>
      <c r="H2874" s="256">
        <v>595.10464000000002</v>
      </c>
      <c r="I2874" s="257">
        <v>1</v>
      </c>
      <c r="J2874" s="258">
        <f t="shared" si="88"/>
        <v>0.53026289032486817</v>
      </c>
      <c r="K2874" s="258">
        <f t="shared" si="89"/>
        <v>0.71498248312525037</v>
      </c>
    </row>
    <row r="2875" spans="1:11">
      <c r="A2875" s="1">
        <v>2874</v>
      </c>
      <c r="B2875">
        <v>49192.993775000003</v>
      </c>
      <c r="C2875" s="255">
        <v>44</v>
      </c>
      <c r="D2875" s="256">
        <v>420.17338000000001</v>
      </c>
      <c r="E2875" s="256">
        <v>299.74879099999998</v>
      </c>
      <c r="F2875" s="1">
        <v>879374</v>
      </c>
      <c r="G2875" s="256">
        <v>0</v>
      </c>
      <c r="H2875" s="256">
        <v>596.09630200000004</v>
      </c>
      <c r="I2875" s="257">
        <v>1</v>
      </c>
      <c r="J2875" s="258">
        <f t="shared" si="88"/>
        <v>0.48080332885283689</v>
      </c>
      <c r="K2875" s="258">
        <f t="shared" si="89"/>
        <v>0.67297757225102406</v>
      </c>
    </row>
    <row r="2876" spans="1:11">
      <c r="A2876" s="1">
        <v>2875</v>
      </c>
      <c r="B2876">
        <v>50176.729584000001</v>
      </c>
      <c r="C2876" s="255">
        <v>56</v>
      </c>
      <c r="D2876" s="256">
        <v>395.50508200000002</v>
      </c>
      <c r="E2876" s="256">
        <v>70.42290399999996</v>
      </c>
      <c r="F2876" s="1">
        <v>900364</v>
      </c>
      <c r="G2876" s="256">
        <v>0</v>
      </c>
      <c r="H2876" s="256">
        <v>528.27306199999998</v>
      </c>
      <c r="I2876" s="257">
        <v>1</v>
      </c>
      <c r="J2876" s="258">
        <f t="shared" si="88"/>
        <v>0.45257545826395335</v>
      </c>
      <c r="K2876" s="258">
        <f t="shared" si="89"/>
        <v>0.64753866440357877</v>
      </c>
    </row>
    <row r="2877" spans="1:11">
      <c r="A2877" s="1">
        <v>2876</v>
      </c>
      <c r="B2877">
        <v>50454.487670000002</v>
      </c>
      <c r="C2877" s="255">
        <v>62</v>
      </c>
      <c r="D2877" s="256">
        <v>362.77152499999988</v>
      </c>
      <c r="E2877" s="256">
        <v>1.2451760000000009</v>
      </c>
      <c r="F2877" s="1">
        <v>825357</v>
      </c>
      <c r="G2877" s="256">
        <v>8.6224319999999999</v>
      </c>
      <c r="H2877" s="256">
        <v>514.01790000000005</v>
      </c>
      <c r="I2877" s="257">
        <v>1</v>
      </c>
      <c r="J2877" s="258">
        <f t="shared" si="88"/>
        <v>0.41511853233781748</v>
      </c>
      <c r="K2877" s="258">
        <f t="shared" si="89"/>
        <v>0.61198471853910674</v>
      </c>
    </row>
    <row r="2878" spans="1:11">
      <c r="A2878" s="1">
        <v>2877</v>
      </c>
      <c r="B2878">
        <v>51813.659973000002</v>
      </c>
      <c r="C2878" s="255">
        <v>63</v>
      </c>
      <c r="D2878" s="256">
        <v>299.19884600000012</v>
      </c>
      <c r="E2878" s="256">
        <v>3.2368800000000002</v>
      </c>
      <c r="F2878" s="1">
        <v>845038</v>
      </c>
      <c r="G2878" s="256">
        <v>114.488136</v>
      </c>
      <c r="H2878" s="256">
        <v>417.82871699999998</v>
      </c>
      <c r="I2878" s="257">
        <v>1</v>
      </c>
      <c r="J2878" s="258">
        <f t="shared" si="88"/>
        <v>0.34237247763227491</v>
      </c>
      <c r="K2878" s="258">
        <f t="shared" si="89"/>
        <v>0.53637767411838499</v>
      </c>
    </row>
    <row r="2879" spans="1:11">
      <c r="A2879" s="1">
        <v>2878</v>
      </c>
      <c r="B2879">
        <v>51159.931916000001</v>
      </c>
      <c r="C2879" s="255">
        <v>64</v>
      </c>
      <c r="D2879" s="256">
        <v>251.665651</v>
      </c>
      <c r="E2879" s="256">
        <v>3.0632799999999998</v>
      </c>
      <c r="F2879" s="1">
        <v>880660</v>
      </c>
      <c r="G2879" s="256">
        <v>103.207104</v>
      </c>
      <c r="H2879" s="256">
        <v>380.06029000000001</v>
      </c>
      <c r="I2879" s="257">
        <v>1</v>
      </c>
      <c r="J2879" s="258">
        <f t="shared" si="88"/>
        <v>0.28798036362683488</v>
      </c>
      <c r="K2879" s="258">
        <f t="shared" si="89"/>
        <v>0.47334890827995568</v>
      </c>
    </row>
    <row r="2880" spans="1:11">
      <c r="A2880" s="1">
        <v>2879</v>
      </c>
      <c r="B2880">
        <v>51949.861389999998</v>
      </c>
      <c r="C2880" s="255">
        <v>62</v>
      </c>
      <c r="D2880" s="256">
        <v>218.92379700000001</v>
      </c>
      <c r="E2880" s="256">
        <v>2.63672</v>
      </c>
      <c r="F2880" s="1">
        <v>943983</v>
      </c>
      <c r="G2880" s="256">
        <v>39.539976000000003</v>
      </c>
      <c r="H2880" s="256">
        <v>268.70684699999998</v>
      </c>
      <c r="I2880" s="257">
        <v>1</v>
      </c>
      <c r="J2880" s="258">
        <f t="shared" si="88"/>
        <v>0.25051394346472566</v>
      </c>
      <c r="K2880" s="258">
        <f t="shared" si="89"/>
        <v>0.42620165023096224</v>
      </c>
    </row>
    <row r="2881" spans="1:11">
      <c r="A2881" s="1">
        <v>2880</v>
      </c>
      <c r="B2881">
        <v>51075.881379000013</v>
      </c>
      <c r="C2881" s="255">
        <v>54</v>
      </c>
      <c r="D2881" s="256">
        <v>233.04002700000001</v>
      </c>
      <c r="E2881" s="256">
        <v>1.6642399999999999</v>
      </c>
      <c r="F2881" s="1">
        <v>968022</v>
      </c>
      <c r="G2881" s="256">
        <v>0</v>
      </c>
      <c r="H2881" s="256">
        <v>70.983197000000004</v>
      </c>
      <c r="I2881" s="257">
        <v>1</v>
      </c>
      <c r="J2881" s="258">
        <f t="shared" si="88"/>
        <v>0.2666671095097814</v>
      </c>
      <c r="K2881" s="258">
        <f t="shared" si="89"/>
        <v>0.44692793405757703</v>
      </c>
    </row>
    <row r="2882" spans="1:11">
      <c r="A2882" s="1">
        <v>2881</v>
      </c>
      <c r="B2882">
        <v>49420.301087</v>
      </c>
      <c r="C2882" s="255">
        <v>43</v>
      </c>
      <c r="D2882" s="256">
        <v>177.72127100000009</v>
      </c>
      <c r="E2882" s="256">
        <v>9.6640000000000004E-2</v>
      </c>
      <c r="F2882" s="1">
        <v>877475</v>
      </c>
      <c r="G2882" s="256">
        <v>0</v>
      </c>
      <c r="H2882" s="256">
        <v>45.162502000000003</v>
      </c>
      <c r="I2882" s="257">
        <v>1</v>
      </c>
      <c r="J2882" s="258">
        <f t="shared" ref="J2882:J2945" si="90">D2882/$L$1</f>
        <v>0.20336599787629853</v>
      </c>
      <c r="K2882" s="258">
        <f t="shared" ref="K2882:K2945" si="91">J2882/(1-$K$1*(1-J2882))</f>
        <v>0.36195697740501309</v>
      </c>
    </row>
    <row r="2883" spans="1:11">
      <c r="A2883" s="1">
        <v>2882</v>
      </c>
      <c r="B2883">
        <v>48663.199006000003</v>
      </c>
      <c r="C2883" s="255">
        <v>36</v>
      </c>
      <c r="D2883" s="256">
        <v>156.79167899999999</v>
      </c>
      <c r="E2883" s="256">
        <v>0</v>
      </c>
      <c r="F2883" s="1">
        <v>785924</v>
      </c>
      <c r="G2883" s="256">
        <v>0</v>
      </c>
      <c r="H2883" s="256">
        <v>45.604072000000002</v>
      </c>
      <c r="I2883" s="257">
        <v>1</v>
      </c>
      <c r="J2883" s="258">
        <f t="shared" si="90"/>
        <v>0.17941631904340402</v>
      </c>
      <c r="K2883" s="258">
        <f t="shared" si="91"/>
        <v>0.32699689082937672</v>
      </c>
    </row>
    <row r="2884" spans="1:11">
      <c r="A2884" s="1">
        <v>2883</v>
      </c>
      <c r="B2884">
        <v>48253.112517000001</v>
      </c>
      <c r="C2884" s="255">
        <v>31</v>
      </c>
      <c r="D2884" s="256">
        <v>166.875674</v>
      </c>
      <c r="E2884" s="256">
        <v>0</v>
      </c>
      <c r="F2884" s="1">
        <v>655924</v>
      </c>
      <c r="G2884" s="256">
        <v>0</v>
      </c>
      <c r="H2884" s="256">
        <v>134.05614</v>
      </c>
      <c r="I2884" s="257">
        <v>1</v>
      </c>
      <c r="J2884" s="258">
        <f t="shared" si="90"/>
        <v>0.19095540884517909</v>
      </c>
      <c r="K2884" s="258">
        <f t="shared" si="91"/>
        <v>0.34404800769131849</v>
      </c>
    </row>
    <row r="2885" spans="1:11">
      <c r="A2885" s="1">
        <v>2884</v>
      </c>
      <c r="B2885">
        <v>48218.285767000001</v>
      </c>
      <c r="C2885" s="255">
        <v>32</v>
      </c>
      <c r="D2885" s="256">
        <v>215.792846</v>
      </c>
      <c r="E2885" s="256">
        <v>0</v>
      </c>
      <c r="F2885" s="1">
        <v>563444</v>
      </c>
      <c r="G2885" s="256">
        <v>0</v>
      </c>
      <c r="H2885" s="256">
        <v>134.74945399999999</v>
      </c>
      <c r="I2885" s="257">
        <v>1</v>
      </c>
      <c r="J2885" s="258">
        <f t="shared" si="90"/>
        <v>0.24693120420771916</v>
      </c>
      <c r="K2885" s="258">
        <f t="shared" si="91"/>
        <v>0.42151942225340577</v>
      </c>
    </row>
    <row r="2886" spans="1:11">
      <c r="A2886" s="1">
        <v>2885</v>
      </c>
      <c r="B2886">
        <v>47927.452270000002</v>
      </c>
      <c r="C2886" s="255">
        <v>32</v>
      </c>
      <c r="D2886" s="256">
        <v>231.589564</v>
      </c>
      <c r="E2886" s="256">
        <v>0</v>
      </c>
      <c r="F2886" s="1">
        <v>626770</v>
      </c>
      <c r="G2886" s="256">
        <v>0</v>
      </c>
      <c r="H2886" s="256">
        <v>134.743627</v>
      </c>
      <c r="I2886" s="257">
        <v>1</v>
      </c>
      <c r="J2886" s="258">
        <f t="shared" si="90"/>
        <v>0.26500734839217349</v>
      </c>
      <c r="K2886" s="258">
        <f t="shared" si="91"/>
        <v>0.44482677393756137</v>
      </c>
    </row>
    <row r="2887" spans="1:11">
      <c r="A2887" s="1">
        <v>2886</v>
      </c>
      <c r="B2887">
        <v>48471.492889000001</v>
      </c>
      <c r="C2887" s="255">
        <v>36</v>
      </c>
      <c r="D2887" s="256">
        <v>213.485557</v>
      </c>
      <c r="E2887" s="256">
        <v>0.85390500000000114</v>
      </c>
      <c r="F2887" s="1">
        <v>959473</v>
      </c>
      <c r="G2887" s="256">
        <v>0</v>
      </c>
      <c r="H2887" s="256">
        <v>134.65427099999999</v>
      </c>
      <c r="I2887" s="257">
        <v>1</v>
      </c>
      <c r="J2887" s="258">
        <f t="shared" si="90"/>
        <v>0.24429097928003446</v>
      </c>
      <c r="K2887" s="258">
        <f t="shared" si="91"/>
        <v>0.41804874245614498</v>
      </c>
    </row>
    <row r="2888" spans="1:11">
      <c r="A2888" s="1">
        <v>2887</v>
      </c>
      <c r="B2888">
        <v>49216.388610999988</v>
      </c>
      <c r="C2888" s="255">
        <v>44</v>
      </c>
      <c r="D2888" s="256">
        <v>201.44578200000001</v>
      </c>
      <c r="E2888" s="256">
        <v>64.931039000000084</v>
      </c>
      <c r="F2888" s="1">
        <v>1007133</v>
      </c>
      <c r="G2888" s="256">
        <v>0</v>
      </c>
      <c r="H2888" s="256">
        <v>134.65382399999999</v>
      </c>
      <c r="I2888" s="257">
        <v>1</v>
      </c>
      <c r="J2888" s="258">
        <f t="shared" si="90"/>
        <v>0.23051389540423262</v>
      </c>
      <c r="K2888" s="258">
        <f t="shared" si="91"/>
        <v>0.39965470253431196</v>
      </c>
    </row>
    <row r="2889" spans="1:11">
      <c r="A2889" s="1">
        <v>2888</v>
      </c>
      <c r="B2889">
        <v>50078.126619000002</v>
      </c>
      <c r="C2889" s="255">
        <v>72</v>
      </c>
      <c r="D2889" s="256">
        <v>166.223198</v>
      </c>
      <c r="E2889" s="256">
        <v>275.64920299999989</v>
      </c>
      <c r="F2889" s="1">
        <v>1040895</v>
      </c>
      <c r="G2889" s="256">
        <v>46.871327999999998</v>
      </c>
      <c r="H2889" s="256">
        <v>170.30336299999999</v>
      </c>
      <c r="I2889" s="257">
        <v>1</v>
      </c>
      <c r="J2889" s="258">
        <f t="shared" si="90"/>
        <v>0.19020878221976892</v>
      </c>
      <c r="K2889" s="258">
        <f t="shared" si="91"/>
        <v>0.34295653822314692</v>
      </c>
    </row>
    <row r="2890" spans="1:11">
      <c r="A2890" s="1">
        <v>2889</v>
      </c>
      <c r="B2890">
        <v>49095.298402</v>
      </c>
      <c r="C2890" s="255">
        <v>59</v>
      </c>
      <c r="D2890" s="256">
        <v>128.346891</v>
      </c>
      <c r="E2890" s="256">
        <v>596.20600899999988</v>
      </c>
      <c r="F2890" s="1">
        <v>910234</v>
      </c>
      <c r="G2890" s="256">
        <v>148.21531200000001</v>
      </c>
      <c r="H2890" s="256">
        <v>343.80905899999999</v>
      </c>
      <c r="I2890" s="257">
        <v>1</v>
      </c>
      <c r="J2890" s="258">
        <f t="shared" si="90"/>
        <v>0.14686702056354023</v>
      </c>
      <c r="K2890" s="258">
        <f t="shared" si="91"/>
        <v>0.27670200279845519</v>
      </c>
    </row>
    <row r="2891" spans="1:11">
      <c r="A2891" s="1">
        <v>2890</v>
      </c>
      <c r="B2891">
        <v>49497.678314999997</v>
      </c>
      <c r="C2891" s="255">
        <v>44</v>
      </c>
      <c r="D2891" s="256">
        <v>114.57148100000001</v>
      </c>
      <c r="E2891" s="256">
        <v>932.46660399999951</v>
      </c>
      <c r="F2891" s="1">
        <v>887612</v>
      </c>
      <c r="G2891" s="256">
        <v>150.93321599999999</v>
      </c>
      <c r="H2891" s="256">
        <v>407.91736600000002</v>
      </c>
      <c r="I2891" s="257">
        <v>1</v>
      </c>
      <c r="J2891" s="258">
        <f t="shared" si="90"/>
        <v>0.13110385397665972</v>
      </c>
      <c r="K2891" s="258">
        <f t="shared" si="91"/>
        <v>0.25110527903778596</v>
      </c>
    </row>
    <row r="2892" spans="1:11">
      <c r="A2892" s="1">
        <v>2891</v>
      </c>
      <c r="B2892">
        <v>49851.106323</v>
      </c>
      <c r="C2892" s="255">
        <v>41</v>
      </c>
      <c r="D2892" s="256">
        <v>99.772570000000002</v>
      </c>
      <c r="E2892" s="256">
        <v>1145.676696000002</v>
      </c>
      <c r="F2892" s="1">
        <v>896089</v>
      </c>
      <c r="G2892" s="256">
        <v>129.290952</v>
      </c>
      <c r="H2892" s="256">
        <v>410.20705900000002</v>
      </c>
      <c r="I2892" s="257">
        <v>1</v>
      </c>
      <c r="J2892" s="258">
        <f t="shared" si="90"/>
        <v>0.11416949780160439</v>
      </c>
      <c r="K2892" s="258">
        <f t="shared" si="91"/>
        <v>0.22264236831679127</v>
      </c>
    </row>
    <row r="2893" spans="1:11">
      <c r="A2893" s="1">
        <v>2892</v>
      </c>
      <c r="B2893">
        <v>50982.53067</v>
      </c>
      <c r="C2893" s="255">
        <v>37</v>
      </c>
      <c r="D2893" s="256">
        <v>87.232035999999994</v>
      </c>
      <c r="E2893" s="256">
        <v>1256.034619</v>
      </c>
      <c r="F2893" s="1">
        <v>869217</v>
      </c>
      <c r="G2893" s="256">
        <v>26.791632</v>
      </c>
      <c r="H2893" s="256">
        <v>402.723319</v>
      </c>
      <c r="I2893" s="257">
        <v>1</v>
      </c>
      <c r="J2893" s="258">
        <f t="shared" si="90"/>
        <v>9.9819396677177652E-2</v>
      </c>
      <c r="K2893" s="258">
        <f t="shared" si="91"/>
        <v>0.19770105878149591</v>
      </c>
    </row>
    <row r="2894" spans="1:11">
      <c r="A2894" s="1">
        <v>2893</v>
      </c>
      <c r="B2894">
        <v>50453.300201000013</v>
      </c>
      <c r="C2894" s="255">
        <v>39</v>
      </c>
      <c r="D2894" s="256">
        <v>60.562589999999993</v>
      </c>
      <c r="E2894" s="256">
        <v>1294.9559030000039</v>
      </c>
      <c r="F2894" s="1">
        <v>866117</v>
      </c>
      <c r="G2894" s="256">
        <v>0</v>
      </c>
      <c r="H2894" s="256">
        <v>199.28938199999999</v>
      </c>
      <c r="I2894" s="257">
        <v>1</v>
      </c>
      <c r="J2894" s="258">
        <f t="shared" si="90"/>
        <v>6.9301617527387213E-2</v>
      </c>
      <c r="K2894" s="258">
        <f t="shared" si="91"/>
        <v>0.14197779461449264</v>
      </c>
    </row>
    <row r="2895" spans="1:11">
      <c r="A2895" s="1">
        <v>2894</v>
      </c>
      <c r="B2895">
        <v>49965.017271999997</v>
      </c>
      <c r="C2895" s="255">
        <v>32</v>
      </c>
      <c r="D2895" s="256">
        <v>57.250867999999997</v>
      </c>
      <c r="E2895" s="256">
        <v>1265.394417999999</v>
      </c>
      <c r="F2895" s="1">
        <v>872950</v>
      </c>
      <c r="G2895" s="256">
        <v>0</v>
      </c>
      <c r="H2895" s="256">
        <v>389.72015699999997</v>
      </c>
      <c r="I2895" s="257">
        <v>1</v>
      </c>
      <c r="J2895" s="258">
        <f t="shared" si="90"/>
        <v>6.5512022475375173E-2</v>
      </c>
      <c r="K2895" s="258">
        <f t="shared" si="91"/>
        <v>0.13478963262713581</v>
      </c>
    </row>
    <row r="2896" spans="1:11">
      <c r="A2896" s="1">
        <v>2895</v>
      </c>
      <c r="B2896">
        <v>51710.422211999998</v>
      </c>
      <c r="C2896" s="255">
        <v>32</v>
      </c>
      <c r="D2896" s="256">
        <v>43.82743</v>
      </c>
      <c r="E2896" s="256">
        <v>1150.2547669999999</v>
      </c>
      <c r="F2896" s="1">
        <v>863304</v>
      </c>
      <c r="G2896" s="256">
        <v>0</v>
      </c>
      <c r="H2896" s="256">
        <v>396.62607100000002</v>
      </c>
      <c r="I2896" s="257">
        <v>1</v>
      </c>
      <c r="J2896" s="258">
        <f t="shared" si="90"/>
        <v>5.0151616551873626E-2</v>
      </c>
      <c r="K2896" s="258">
        <f t="shared" si="91"/>
        <v>0.10501122462825391</v>
      </c>
    </row>
    <row r="2897" spans="1:11">
      <c r="A2897" s="1">
        <v>2896</v>
      </c>
      <c r="B2897">
        <v>51967.667235000001</v>
      </c>
      <c r="C2897" s="255">
        <v>35</v>
      </c>
      <c r="D2897" s="256">
        <v>44.507988000000019</v>
      </c>
      <c r="E2897" s="256">
        <v>947.58550800000103</v>
      </c>
      <c r="F2897" s="1">
        <v>850579</v>
      </c>
      <c r="G2897" s="256">
        <v>0</v>
      </c>
      <c r="H2897" s="256">
        <v>375.50444099999999</v>
      </c>
      <c r="I2897" s="257">
        <v>1</v>
      </c>
      <c r="J2897" s="258">
        <f t="shared" si="90"/>
        <v>5.0930377338379039E-2</v>
      </c>
      <c r="K2897" s="258">
        <f t="shared" si="91"/>
        <v>0.1065462969534733</v>
      </c>
    </row>
    <row r="2898" spans="1:11">
      <c r="A2898" s="1">
        <v>2897</v>
      </c>
      <c r="B2898">
        <v>52556.832977999999</v>
      </c>
      <c r="C2898" s="255">
        <v>39</v>
      </c>
      <c r="D2898" s="256">
        <v>49.016790000000007</v>
      </c>
      <c r="E2898" s="256">
        <v>657.02891799999986</v>
      </c>
      <c r="F2898" s="1">
        <v>841484</v>
      </c>
      <c r="G2898" s="256">
        <v>0</v>
      </c>
      <c r="H2898" s="256">
        <v>377.72437300000001</v>
      </c>
      <c r="I2898" s="257">
        <v>1</v>
      </c>
      <c r="J2898" s="258">
        <f t="shared" si="90"/>
        <v>5.6089787986284251E-2</v>
      </c>
      <c r="K2898" s="258">
        <f t="shared" si="91"/>
        <v>0.11664731186835126</v>
      </c>
    </row>
    <row r="2899" spans="1:11">
      <c r="A2899" s="1">
        <v>2898</v>
      </c>
      <c r="B2899">
        <v>53103.727845000001</v>
      </c>
      <c r="C2899" s="255">
        <v>47</v>
      </c>
      <c r="D2899" s="256">
        <v>51.436098999999992</v>
      </c>
      <c r="E2899" s="256">
        <v>324.21253700000028</v>
      </c>
      <c r="F2899" s="1">
        <v>846230</v>
      </c>
      <c r="G2899" s="256">
        <v>0</v>
      </c>
      <c r="H2899" s="256">
        <v>151.26409899999999</v>
      </c>
      <c r="I2899" s="257">
        <v>1</v>
      </c>
      <c r="J2899" s="258">
        <f t="shared" si="90"/>
        <v>5.8858197114734084E-2</v>
      </c>
      <c r="K2899" s="258">
        <f t="shared" si="91"/>
        <v>0.12201826824148529</v>
      </c>
    </row>
    <row r="2900" spans="1:11">
      <c r="A2900" s="1">
        <v>2899</v>
      </c>
      <c r="B2900">
        <v>52634.984985000003</v>
      </c>
      <c r="C2900" s="255">
        <v>52</v>
      </c>
      <c r="D2900" s="256">
        <v>57.075175000000009</v>
      </c>
      <c r="E2900" s="256">
        <v>74.803951000000012</v>
      </c>
      <c r="F2900" s="1">
        <v>828879</v>
      </c>
      <c r="G2900" s="256">
        <v>0</v>
      </c>
      <c r="H2900" s="256">
        <v>132.87012300000001</v>
      </c>
      <c r="I2900" s="257">
        <v>1</v>
      </c>
      <c r="J2900" s="258">
        <f t="shared" si="90"/>
        <v>6.5310977422839631E-2</v>
      </c>
      <c r="K2900" s="258">
        <f t="shared" si="91"/>
        <v>0.13440656479447607</v>
      </c>
    </row>
    <row r="2901" spans="1:11">
      <c r="A2901" s="1">
        <v>2900</v>
      </c>
      <c r="B2901">
        <v>52846.124817000004</v>
      </c>
      <c r="C2901" s="255">
        <v>60</v>
      </c>
      <c r="D2901" s="256">
        <v>93.511913000000007</v>
      </c>
      <c r="E2901" s="256">
        <v>1.6311350000000051</v>
      </c>
      <c r="F2901" s="1">
        <v>838000</v>
      </c>
      <c r="G2901" s="256">
        <v>0</v>
      </c>
      <c r="H2901" s="256">
        <v>511.58908200000002</v>
      </c>
      <c r="I2901" s="257">
        <v>1</v>
      </c>
      <c r="J2901" s="258">
        <f t="shared" si="90"/>
        <v>0.10700544393792123</v>
      </c>
      <c r="K2901" s="258">
        <f t="shared" si="91"/>
        <v>0.21028753916115045</v>
      </c>
    </row>
    <row r="2902" spans="1:11">
      <c r="A2902" s="1">
        <v>2901</v>
      </c>
      <c r="B2902">
        <v>54271.585142999997</v>
      </c>
      <c r="C2902" s="255">
        <v>61</v>
      </c>
      <c r="D2902" s="256">
        <v>114.13365899999999</v>
      </c>
      <c r="E2902" s="256">
        <v>3.1670400000000001</v>
      </c>
      <c r="F2902" s="1">
        <v>902559</v>
      </c>
      <c r="G2902" s="256">
        <v>0</v>
      </c>
      <c r="H2902" s="256">
        <v>489.20387799999997</v>
      </c>
      <c r="I2902" s="257">
        <v>1</v>
      </c>
      <c r="J2902" s="258">
        <f t="shared" si="90"/>
        <v>0.13060285537687927</v>
      </c>
      <c r="K2902" s="258">
        <f t="shared" si="91"/>
        <v>0.25027779607590883</v>
      </c>
    </row>
    <row r="2903" spans="1:11">
      <c r="A2903" s="1">
        <v>2902</v>
      </c>
      <c r="B2903">
        <v>52813.498932000002</v>
      </c>
      <c r="C2903" s="255">
        <v>68</v>
      </c>
      <c r="D2903" s="256">
        <v>116.445103</v>
      </c>
      <c r="E2903" s="256">
        <v>3.1303999999999998</v>
      </c>
      <c r="F2903" s="1">
        <v>930537</v>
      </c>
      <c r="G2903" s="256">
        <v>28.142016000000002</v>
      </c>
      <c r="H2903" s="256">
        <v>336.32665200000002</v>
      </c>
      <c r="I2903" s="257">
        <v>1</v>
      </c>
      <c r="J2903" s="258">
        <f t="shared" si="90"/>
        <v>0.13324783486048417</v>
      </c>
      <c r="K2903" s="258">
        <f t="shared" si="91"/>
        <v>0.25463657757643388</v>
      </c>
    </row>
    <row r="2904" spans="1:11">
      <c r="A2904" s="1">
        <v>2903</v>
      </c>
      <c r="B2904">
        <v>53172.768065999997</v>
      </c>
      <c r="C2904" s="255">
        <v>57</v>
      </c>
      <c r="D2904" s="256">
        <v>96.724935999999985</v>
      </c>
      <c r="E2904" s="256">
        <v>3.0966399999999998</v>
      </c>
      <c r="F2904" s="1">
        <v>960807</v>
      </c>
      <c r="G2904" s="256">
        <v>42.831096000000002</v>
      </c>
      <c r="H2904" s="256">
        <v>305.233946</v>
      </c>
      <c r="I2904" s="257">
        <v>1</v>
      </c>
      <c r="J2904" s="258">
        <f t="shared" si="90"/>
        <v>0.11068209797554902</v>
      </c>
      <c r="K2904" s="258">
        <f t="shared" si="91"/>
        <v>0.21665194937260107</v>
      </c>
    </row>
    <row r="2905" spans="1:11">
      <c r="A2905" s="1">
        <v>2904</v>
      </c>
      <c r="B2905">
        <v>52269.841675000003</v>
      </c>
      <c r="C2905" s="255">
        <v>52</v>
      </c>
      <c r="D2905" s="256">
        <v>94.124547000000035</v>
      </c>
      <c r="E2905" s="256">
        <v>1.6935199999999999</v>
      </c>
      <c r="F2905" s="1">
        <v>359646</v>
      </c>
      <c r="G2905" s="256">
        <v>14.78064</v>
      </c>
      <c r="H2905" s="256">
        <v>221.85842</v>
      </c>
      <c r="I2905" s="257">
        <v>1</v>
      </c>
      <c r="J2905" s="258">
        <f t="shared" si="90"/>
        <v>0.10770647946418051</v>
      </c>
      <c r="K2905" s="258">
        <f t="shared" si="91"/>
        <v>0.21150495492818017</v>
      </c>
    </row>
    <row r="2906" spans="1:11">
      <c r="A2906" s="1">
        <v>2905</v>
      </c>
      <c r="B2906">
        <v>51647.828764999998</v>
      </c>
      <c r="C2906" s="255">
        <v>39</v>
      </c>
      <c r="D2906" s="256">
        <v>104.657528</v>
      </c>
      <c r="E2906" s="256">
        <v>0.16847999999999999</v>
      </c>
      <c r="F2906" s="1">
        <v>932806</v>
      </c>
      <c r="G2906" s="256">
        <v>0</v>
      </c>
      <c r="H2906" s="256">
        <v>221.42772299999999</v>
      </c>
      <c r="I2906" s="257">
        <v>1</v>
      </c>
      <c r="J2906" s="258">
        <f t="shared" si="90"/>
        <v>0.11975934280250924</v>
      </c>
      <c r="K2906" s="258">
        <f t="shared" si="91"/>
        <v>0.23215129978133492</v>
      </c>
    </row>
    <row r="2907" spans="1:11">
      <c r="A2907" s="1">
        <v>2906</v>
      </c>
      <c r="B2907">
        <v>48969.921355999999</v>
      </c>
      <c r="C2907" s="255">
        <v>37</v>
      </c>
      <c r="D2907" s="256">
        <v>92.007011000000006</v>
      </c>
      <c r="E2907" s="256">
        <v>0</v>
      </c>
      <c r="F2907" s="1">
        <v>822628</v>
      </c>
      <c r="G2907" s="256">
        <v>0</v>
      </c>
      <c r="H2907" s="256">
        <v>248.51383899999999</v>
      </c>
      <c r="I2907" s="257">
        <v>1</v>
      </c>
      <c r="J2907" s="258">
        <f t="shared" si="90"/>
        <v>0.10528338841123057</v>
      </c>
      <c r="K2907" s="258">
        <f t="shared" si="91"/>
        <v>0.20728917689503204</v>
      </c>
    </row>
    <row r="2908" spans="1:11">
      <c r="A2908" s="1">
        <v>2907</v>
      </c>
      <c r="B2908">
        <v>48526.805419999997</v>
      </c>
      <c r="C2908" s="255">
        <v>31</v>
      </c>
      <c r="D2908" s="256">
        <v>71.963377000000008</v>
      </c>
      <c r="E2908" s="256">
        <v>0</v>
      </c>
      <c r="F2908" s="1">
        <v>666040</v>
      </c>
      <c r="G2908" s="256">
        <v>0</v>
      </c>
      <c r="H2908" s="256">
        <v>189.162995</v>
      </c>
      <c r="I2908" s="257">
        <v>1</v>
      </c>
      <c r="J2908" s="258">
        <f t="shared" si="90"/>
        <v>8.234750906183462E-2</v>
      </c>
      <c r="K2908" s="258">
        <f t="shared" si="91"/>
        <v>0.16626081929731568</v>
      </c>
    </row>
    <row r="2909" spans="1:11">
      <c r="A2909" s="1">
        <v>2908</v>
      </c>
      <c r="B2909">
        <v>48015.734405000003</v>
      </c>
      <c r="C2909" s="255">
        <v>31</v>
      </c>
      <c r="D2909" s="256">
        <v>68.529616000000019</v>
      </c>
      <c r="E2909" s="256">
        <v>0</v>
      </c>
      <c r="F2909" s="1">
        <v>543540</v>
      </c>
      <c r="G2909" s="256">
        <v>0</v>
      </c>
      <c r="H2909" s="256">
        <v>188.245047</v>
      </c>
      <c r="I2909" s="257">
        <v>1</v>
      </c>
      <c r="J2909" s="258">
        <f t="shared" si="90"/>
        <v>7.8418265092868658E-2</v>
      </c>
      <c r="K2909" s="258">
        <f t="shared" si="91"/>
        <v>0.15902147062542116</v>
      </c>
    </row>
    <row r="2910" spans="1:11">
      <c r="A2910" s="1">
        <v>2909</v>
      </c>
      <c r="B2910">
        <v>48723.796721999999</v>
      </c>
      <c r="C2910" s="255">
        <v>30</v>
      </c>
      <c r="D2910" s="256">
        <v>63.687771999999988</v>
      </c>
      <c r="E2910" s="256">
        <v>0</v>
      </c>
      <c r="F2910" s="1">
        <v>595829</v>
      </c>
      <c r="G2910" s="256">
        <v>0</v>
      </c>
      <c r="H2910" s="256">
        <v>192.758375</v>
      </c>
      <c r="I2910" s="257">
        <v>1</v>
      </c>
      <c r="J2910" s="258">
        <f t="shared" si="90"/>
        <v>7.2877755332383234E-2</v>
      </c>
      <c r="K2910" s="258">
        <f t="shared" si="91"/>
        <v>0.14870499530425665</v>
      </c>
    </row>
    <row r="2911" spans="1:11">
      <c r="A2911" s="1">
        <v>2910</v>
      </c>
      <c r="B2911">
        <v>49804.737639999999</v>
      </c>
      <c r="C2911" s="255">
        <v>35</v>
      </c>
      <c r="D2911" s="256">
        <v>52.999116000000008</v>
      </c>
      <c r="E2911" s="256">
        <v>1.600003000000003</v>
      </c>
      <c r="F2911" s="1">
        <v>985761</v>
      </c>
      <c r="G2911" s="256">
        <v>0</v>
      </c>
      <c r="H2911" s="256">
        <v>247.202518</v>
      </c>
      <c r="I2911" s="257">
        <v>1</v>
      </c>
      <c r="J2911" s="258">
        <f t="shared" si="90"/>
        <v>6.0646753487947409E-2</v>
      </c>
      <c r="K2911" s="258">
        <f t="shared" si="91"/>
        <v>0.12547023171314842</v>
      </c>
    </row>
    <row r="2912" spans="1:11">
      <c r="A2912" s="1">
        <v>2911</v>
      </c>
      <c r="B2912">
        <v>50714.439147999998</v>
      </c>
      <c r="C2912" s="255">
        <v>49</v>
      </c>
      <c r="D2912" s="256">
        <v>53.917457000000013</v>
      </c>
      <c r="E2912" s="256">
        <v>74.307508000000112</v>
      </c>
      <c r="F2912" s="1">
        <v>1120467</v>
      </c>
      <c r="G2912" s="256">
        <v>0</v>
      </c>
      <c r="H2912" s="256">
        <v>190.99280999999999</v>
      </c>
      <c r="I2912" s="257">
        <v>1</v>
      </c>
      <c r="J2912" s="258">
        <f t="shared" si="90"/>
        <v>6.1697608755889526E-2</v>
      </c>
      <c r="K2912" s="258">
        <f t="shared" si="91"/>
        <v>0.1274918665341126</v>
      </c>
    </row>
    <row r="2913" spans="1:11">
      <c r="A2913" s="1">
        <v>2912</v>
      </c>
      <c r="B2913">
        <v>51947.482818999997</v>
      </c>
      <c r="C2913" s="255">
        <v>80</v>
      </c>
      <c r="D2913" s="256">
        <v>67.649464999999992</v>
      </c>
      <c r="E2913" s="256">
        <v>276.58273600000041</v>
      </c>
      <c r="F2913" s="1">
        <v>1162144</v>
      </c>
      <c r="G2913" s="256">
        <v>0</v>
      </c>
      <c r="H2913" s="256">
        <v>234.54687100000001</v>
      </c>
      <c r="I2913" s="257">
        <v>1</v>
      </c>
      <c r="J2913" s="258">
        <f t="shared" si="90"/>
        <v>7.74111105446839E-2</v>
      </c>
      <c r="K2913" s="258">
        <f t="shared" si="91"/>
        <v>0.15715563310414307</v>
      </c>
    </row>
    <row r="2914" spans="1:11">
      <c r="A2914" s="1">
        <v>2913</v>
      </c>
      <c r="B2914">
        <v>52994.880004999999</v>
      </c>
      <c r="C2914" s="255">
        <v>56</v>
      </c>
      <c r="D2914" s="256">
        <v>69.59542399999998</v>
      </c>
      <c r="E2914" s="256">
        <v>533.33490900000049</v>
      </c>
      <c r="F2914" s="1">
        <v>1060445</v>
      </c>
      <c r="G2914" s="256">
        <v>0</v>
      </c>
      <c r="H2914" s="256">
        <v>294.725551</v>
      </c>
      <c r="I2914" s="257">
        <v>1</v>
      </c>
      <c r="J2914" s="258">
        <f t="shared" si="90"/>
        <v>7.9637866473417723E-2</v>
      </c>
      <c r="K2914" s="258">
        <f t="shared" si="91"/>
        <v>0.16127527980895343</v>
      </c>
    </row>
    <row r="2915" spans="1:11">
      <c r="A2915" s="1">
        <v>2914</v>
      </c>
      <c r="B2915">
        <v>55788.138946999999</v>
      </c>
      <c r="C2915" s="255">
        <v>45</v>
      </c>
      <c r="D2915" s="256">
        <v>118.114779</v>
      </c>
      <c r="E2915" s="256">
        <v>797.29013399999985</v>
      </c>
      <c r="F2915" s="1">
        <v>1011748</v>
      </c>
      <c r="G2915" s="256">
        <v>7.2806160000000002</v>
      </c>
      <c r="H2915" s="256">
        <v>419.49108699999999</v>
      </c>
      <c r="I2915" s="257">
        <v>1</v>
      </c>
      <c r="J2915" s="258">
        <f t="shared" si="90"/>
        <v>0.13515844085581324</v>
      </c>
      <c r="K2915" s="258">
        <f t="shared" si="91"/>
        <v>0.25777010611710882</v>
      </c>
    </row>
    <row r="2916" spans="1:11">
      <c r="A2916" s="1">
        <v>2915</v>
      </c>
      <c r="B2916">
        <v>56396.411866000002</v>
      </c>
      <c r="C2916" s="255">
        <v>39</v>
      </c>
      <c r="D2916" s="256">
        <v>123.652193</v>
      </c>
      <c r="E2916" s="256">
        <v>1005.372314000001</v>
      </c>
      <c r="F2916" s="1">
        <v>942010</v>
      </c>
      <c r="G2916" s="256">
        <v>132.74956800000001</v>
      </c>
      <c r="H2916" s="256">
        <v>388.33230800000001</v>
      </c>
      <c r="I2916" s="257">
        <v>1</v>
      </c>
      <c r="J2916" s="258">
        <f t="shared" si="90"/>
        <v>0.1414948895961792</v>
      </c>
      <c r="K2916" s="258">
        <f t="shared" si="91"/>
        <v>0.26807302245052472</v>
      </c>
    </row>
    <row r="2917" spans="1:11">
      <c r="A2917" s="1">
        <v>2916</v>
      </c>
      <c r="B2917">
        <v>56587.460631000002</v>
      </c>
      <c r="C2917" s="255">
        <v>37</v>
      </c>
      <c r="D2917" s="256">
        <v>105.54514399999999</v>
      </c>
      <c r="E2917" s="256">
        <v>1100.078841</v>
      </c>
      <c r="F2917" s="1">
        <v>905985</v>
      </c>
      <c r="G2917" s="256">
        <v>119.975352</v>
      </c>
      <c r="H2917" s="256">
        <v>371.95780200000002</v>
      </c>
      <c r="I2917" s="257">
        <v>1</v>
      </c>
      <c r="J2917" s="258">
        <f t="shared" si="90"/>
        <v>0.12077503953118596</v>
      </c>
      <c r="K2917" s="258">
        <f t="shared" si="91"/>
        <v>0.23386695476152702</v>
      </c>
    </row>
    <row r="2918" spans="1:11">
      <c r="A2918" s="1">
        <v>2917</v>
      </c>
      <c r="B2918">
        <v>54635.425047999997</v>
      </c>
      <c r="C2918" s="255">
        <v>40</v>
      </c>
      <c r="D2918" s="256">
        <v>64.306976999999989</v>
      </c>
      <c r="E2918" s="256">
        <v>1092.4613270000009</v>
      </c>
      <c r="F2918" s="1">
        <v>877154</v>
      </c>
      <c r="G2918" s="256">
        <v>40.784688000000003</v>
      </c>
      <c r="H2918" s="256">
        <v>177.31738000000001</v>
      </c>
      <c r="I2918" s="257">
        <v>1</v>
      </c>
      <c r="J2918" s="258">
        <f t="shared" si="90"/>
        <v>7.3586310037210861E-2</v>
      </c>
      <c r="K2918" s="258">
        <f t="shared" si="91"/>
        <v>0.15003147874767483</v>
      </c>
    </row>
    <row r="2919" spans="1:11">
      <c r="A2919" s="1">
        <v>2918</v>
      </c>
      <c r="B2919">
        <v>54905.570618000012</v>
      </c>
      <c r="C2919" s="255">
        <v>38</v>
      </c>
      <c r="D2919" s="256">
        <v>60.883881000000002</v>
      </c>
      <c r="E2919" s="256">
        <v>1073.2539019999999</v>
      </c>
      <c r="F2919" s="1">
        <v>853370</v>
      </c>
      <c r="G2919" s="256">
        <v>0</v>
      </c>
      <c r="H2919" s="256">
        <v>315.89963699999998</v>
      </c>
      <c r="I2919" s="257">
        <v>1</v>
      </c>
      <c r="J2919" s="258">
        <f t="shared" si="90"/>
        <v>6.9669270000588771E-2</v>
      </c>
      <c r="K2919" s="258">
        <f t="shared" si="91"/>
        <v>0.14267189812245423</v>
      </c>
    </row>
    <row r="2920" spans="1:11">
      <c r="A2920" s="1">
        <v>2919</v>
      </c>
      <c r="B2920">
        <v>56552.828764999998</v>
      </c>
      <c r="C2920" s="255">
        <v>34</v>
      </c>
      <c r="D2920" s="256">
        <v>63.49138099999999</v>
      </c>
      <c r="E2920" s="256">
        <v>965.49088900000129</v>
      </c>
      <c r="F2920" s="1">
        <v>875800</v>
      </c>
      <c r="G2920" s="256">
        <v>0</v>
      </c>
      <c r="H2920" s="256">
        <v>200.15713099999999</v>
      </c>
      <c r="I2920" s="257">
        <v>1</v>
      </c>
      <c r="J2920" s="258">
        <f t="shared" si="90"/>
        <v>7.2653025611150696E-2</v>
      </c>
      <c r="K2920" s="258">
        <f t="shared" si="91"/>
        <v>0.14828383860655495</v>
      </c>
    </row>
    <row r="2921" spans="1:11">
      <c r="A2921" s="1">
        <v>2920</v>
      </c>
      <c r="B2921">
        <v>56961.711731000003</v>
      </c>
      <c r="C2921" s="255">
        <v>35</v>
      </c>
      <c r="D2921" s="256">
        <v>58.279057999999992</v>
      </c>
      <c r="E2921" s="256">
        <v>828.99466999999981</v>
      </c>
      <c r="F2921" s="1">
        <v>859746</v>
      </c>
      <c r="G2921" s="256">
        <v>0</v>
      </c>
      <c r="H2921" s="256">
        <v>173.47608199999999</v>
      </c>
      <c r="I2921" s="257">
        <v>1</v>
      </c>
      <c r="J2921" s="258">
        <f t="shared" si="90"/>
        <v>6.6688577674310426E-2</v>
      </c>
      <c r="K2921" s="258">
        <f t="shared" si="91"/>
        <v>0.13702793084237339</v>
      </c>
    </row>
    <row r="2922" spans="1:11">
      <c r="A2922" s="1">
        <v>2921</v>
      </c>
      <c r="B2922">
        <v>57646.046965999987</v>
      </c>
      <c r="C2922" s="255">
        <v>35</v>
      </c>
      <c r="D2922" s="256">
        <v>71.560420000000008</v>
      </c>
      <c r="E2922" s="256">
        <v>591.20527500000048</v>
      </c>
      <c r="F2922" s="1">
        <v>874895</v>
      </c>
      <c r="G2922" s="256">
        <v>0</v>
      </c>
      <c r="H2922" s="256">
        <v>242.17335199999999</v>
      </c>
      <c r="I2922" s="257">
        <v>1</v>
      </c>
      <c r="J2922" s="258">
        <f t="shared" si="90"/>
        <v>8.1886406392777972E-2</v>
      </c>
      <c r="K2922" s="258">
        <f t="shared" si="91"/>
        <v>0.16541454435852829</v>
      </c>
    </row>
    <row r="2923" spans="1:11">
      <c r="A2923" s="1">
        <v>2922</v>
      </c>
      <c r="B2923">
        <v>57713.298218000004</v>
      </c>
      <c r="C2923" s="255">
        <v>42</v>
      </c>
      <c r="D2923" s="256">
        <v>61.443828999999987</v>
      </c>
      <c r="E2923" s="256">
        <v>308.72438100000102</v>
      </c>
      <c r="F2923" s="1">
        <v>847980</v>
      </c>
      <c r="G2923" s="256">
        <v>0</v>
      </c>
      <c r="H2923" s="256">
        <v>262.87660399999999</v>
      </c>
      <c r="I2923" s="257">
        <v>1</v>
      </c>
      <c r="J2923" s="258">
        <f t="shared" si="90"/>
        <v>7.0310017071201575E-2</v>
      </c>
      <c r="K2923" s="258">
        <f t="shared" si="91"/>
        <v>0.14388021319127534</v>
      </c>
    </row>
    <row r="2924" spans="1:11">
      <c r="A2924" s="1">
        <v>2923</v>
      </c>
      <c r="B2924">
        <v>57007.422272999996</v>
      </c>
      <c r="C2924" s="255">
        <v>49</v>
      </c>
      <c r="D2924" s="256">
        <v>47.643756000000003</v>
      </c>
      <c r="E2924" s="256">
        <v>78.246344999999963</v>
      </c>
      <c r="F2924" s="1">
        <v>862553</v>
      </c>
      <c r="G2924" s="256">
        <v>0</v>
      </c>
      <c r="H2924" s="256">
        <v>616.76136299999996</v>
      </c>
      <c r="I2924" s="257">
        <v>1</v>
      </c>
      <c r="J2924" s="258">
        <f t="shared" si="90"/>
        <v>5.4518628676220086E-2</v>
      </c>
      <c r="K2924" s="258">
        <f t="shared" si="91"/>
        <v>0.11358396774997163</v>
      </c>
    </row>
    <row r="2925" spans="1:11">
      <c r="A2925" s="1">
        <v>2924</v>
      </c>
      <c r="B2925">
        <v>57024.022248000001</v>
      </c>
      <c r="C2925" s="255">
        <v>52</v>
      </c>
      <c r="D2925" s="256">
        <v>44.473917</v>
      </c>
      <c r="E2925" s="256">
        <v>2.0978840000000032</v>
      </c>
      <c r="F2925" s="1">
        <v>873066</v>
      </c>
      <c r="G2925" s="256">
        <v>0</v>
      </c>
      <c r="H2925" s="256">
        <v>662.052055</v>
      </c>
      <c r="I2925" s="257">
        <v>1</v>
      </c>
      <c r="J2925" s="258">
        <f t="shared" si="90"/>
        <v>5.0891389979833494E-2</v>
      </c>
      <c r="K2925" s="258">
        <f t="shared" si="91"/>
        <v>0.10646951153753972</v>
      </c>
    </row>
    <row r="2926" spans="1:11">
      <c r="A2926" s="1">
        <v>2925</v>
      </c>
      <c r="B2926">
        <v>57354.728578000002</v>
      </c>
      <c r="C2926" s="255">
        <v>55</v>
      </c>
      <c r="D2926" s="256">
        <v>39.929506000000003</v>
      </c>
      <c r="E2926" s="256">
        <v>3.1324000000000001</v>
      </c>
      <c r="F2926" s="1">
        <v>901175</v>
      </c>
      <c r="G2926" s="256">
        <v>0</v>
      </c>
      <c r="H2926" s="256">
        <v>682.58160199999998</v>
      </c>
      <c r="I2926" s="257">
        <v>1</v>
      </c>
      <c r="J2926" s="258">
        <f t="shared" si="90"/>
        <v>4.5691232043898938E-2</v>
      </c>
      <c r="K2926" s="258">
        <f t="shared" si="91"/>
        <v>9.6165712463002859E-2</v>
      </c>
    </row>
    <row r="2927" spans="1:11">
      <c r="A2927" s="1">
        <v>2926</v>
      </c>
      <c r="B2927">
        <v>55693.704041999998</v>
      </c>
      <c r="C2927" s="255">
        <v>58</v>
      </c>
      <c r="D2927" s="256">
        <v>63.549492999999991</v>
      </c>
      <c r="E2927" s="256">
        <v>3.12968</v>
      </c>
      <c r="F2927" s="1">
        <v>965402</v>
      </c>
      <c r="G2927" s="256">
        <v>0</v>
      </c>
      <c r="H2927" s="256">
        <v>764.21237799999994</v>
      </c>
      <c r="I2927" s="257">
        <v>1</v>
      </c>
      <c r="J2927" s="258">
        <f t="shared" si="90"/>
        <v>7.2719523024780977E-2</v>
      </c>
      <c r="K2927" s="258">
        <f t="shared" si="91"/>
        <v>0.14840848079927832</v>
      </c>
    </row>
    <row r="2928" spans="1:11">
      <c r="A2928" s="1">
        <v>2927</v>
      </c>
      <c r="B2928">
        <v>54862.079529000002</v>
      </c>
      <c r="C2928" s="255">
        <v>53</v>
      </c>
      <c r="D2928" s="256">
        <v>69.517495999999994</v>
      </c>
      <c r="E2928" s="256">
        <v>3.1008800000000001</v>
      </c>
      <c r="F2928" s="1">
        <v>1110088</v>
      </c>
      <c r="G2928" s="256">
        <v>8.8065599999999993</v>
      </c>
      <c r="H2928" s="256">
        <v>310.84812499999998</v>
      </c>
      <c r="I2928" s="257">
        <v>1</v>
      </c>
      <c r="J2928" s="258">
        <f t="shared" si="90"/>
        <v>7.9548693661444639E-2</v>
      </c>
      <c r="K2928" s="258">
        <f t="shared" si="91"/>
        <v>0.16111069699344913</v>
      </c>
    </row>
    <row r="2929" spans="1:11">
      <c r="A2929" s="1">
        <v>2928</v>
      </c>
      <c r="B2929">
        <v>53694.726866999998</v>
      </c>
      <c r="C2929" s="255">
        <v>46</v>
      </c>
      <c r="D2929" s="256">
        <v>63.069080999999983</v>
      </c>
      <c r="E2929" s="256">
        <v>1.6657599999999999</v>
      </c>
      <c r="F2929" s="1">
        <v>1138780</v>
      </c>
      <c r="G2929" s="256">
        <v>53.670119999999997</v>
      </c>
      <c r="H2929" s="256">
        <v>99.535899999999998</v>
      </c>
      <c r="I2929" s="257">
        <v>1</v>
      </c>
      <c r="J2929" s="258">
        <f t="shared" si="90"/>
        <v>7.2169788796446824E-2</v>
      </c>
      <c r="K2929" s="258">
        <f t="shared" si="91"/>
        <v>0.147377504328944</v>
      </c>
    </row>
    <row r="2930" spans="1:11">
      <c r="A2930" s="1">
        <v>2929</v>
      </c>
      <c r="B2930">
        <v>52736.704497999999</v>
      </c>
      <c r="C2930" s="255">
        <v>42</v>
      </c>
      <c r="D2930" s="256">
        <v>54.13590700000001</v>
      </c>
      <c r="E2930" s="256">
        <v>0.16808000000000001</v>
      </c>
      <c r="F2930" s="1">
        <v>1054849</v>
      </c>
      <c r="G2930" s="256">
        <v>43.474704000000003</v>
      </c>
      <c r="H2930" s="256">
        <v>44.194003000000002</v>
      </c>
      <c r="I2930" s="257">
        <v>1</v>
      </c>
      <c r="J2930" s="258">
        <f t="shared" si="90"/>
        <v>6.1947580534653567E-2</v>
      </c>
      <c r="K2930" s="258">
        <f t="shared" si="91"/>
        <v>0.12797205135144538</v>
      </c>
    </row>
    <row r="2931" spans="1:11">
      <c r="A2931" s="1">
        <v>2930</v>
      </c>
      <c r="B2931">
        <v>50624.507567999994</v>
      </c>
      <c r="C2931" s="255">
        <v>37</v>
      </c>
      <c r="D2931" s="256">
        <v>40.896773000000003</v>
      </c>
      <c r="E2931" s="256">
        <v>0</v>
      </c>
      <c r="F2931" s="1">
        <v>836660</v>
      </c>
      <c r="G2931" s="256">
        <v>0</v>
      </c>
      <c r="H2931" s="256">
        <v>44.694485999999998</v>
      </c>
      <c r="I2931" s="257">
        <v>1</v>
      </c>
      <c r="J2931" s="258">
        <f t="shared" si="90"/>
        <v>4.6798073209061507E-2</v>
      </c>
      <c r="K2931" s="258">
        <f t="shared" si="91"/>
        <v>9.8369229945724557E-2</v>
      </c>
    </row>
    <row r="2932" spans="1:11">
      <c r="A2932" s="1">
        <v>2931</v>
      </c>
      <c r="B2932">
        <v>50662.316833999997</v>
      </c>
      <c r="C2932" s="255">
        <v>33</v>
      </c>
      <c r="D2932" s="256">
        <v>51.105922</v>
      </c>
      <c r="E2932" s="256">
        <v>0</v>
      </c>
      <c r="F2932" s="1">
        <v>654825</v>
      </c>
      <c r="G2932" s="256">
        <v>0</v>
      </c>
      <c r="H2932" s="256">
        <v>45.003684999999997</v>
      </c>
      <c r="I2932" s="257">
        <v>1</v>
      </c>
      <c r="J2932" s="258">
        <f t="shared" si="90"/>
        <v>5.8480376414358826E-2</v>
      </c>
      <c r="K2932" s="258">
        <f t="shared" si="91"/>
        <v>0.12128726181239587</v>
      </c>
    </row>
    <row r="2933" spans="1:11">
      <c r="A2933" s="1">
        <v>2932</v>
      </c>
      <c r="B2933">
        <v>51202.085937999997</v>
      </c>
      <c r="C2933" s="255">
        <v>27</v>
      </c>
      <c r="D2933" s="256">
        <v>69.035369000000003</v>
      </c>
      <c r="E2933" s="256">
        <v>0</v>
      </c>
      <c r="F2933" s="1">
        <v>531156</v>
      </c>
      <c r="G2933" s="256">
        <v>0</v>
      </c>
      <c r="H2933" s="256">
        <v>44.987285999999997</v>
      </c>
      <c r="I2933" s="257">
        <v>1</v>
      </c>
      <c r="J2933" s="258">
        <f t="shared" si="90"/>
        <v>7.8996996962977378E-2</v>
      </c>
      <c r="K2933" s="258">
        <f t="shared" si="91"/>
        <v>0.16009172435248512</v>
      </c>
    </row>
    <row r="2934" spans="1:11">
      <c r="A2934" s="1">
        <v>2933</v>
      </c>
      <c r="B2934">
        <v>50025.986695</v>
      </c>
      <c r="C2934" s="255">
        <v>30</v>
      </c>
      <c r="D2934" s="256">
        <v>61.311321999999997</v>
      </c>
      <c r="E2934" s="256">
        <v>0</v>
      </c>
      <c r="F2934" s="1">
        <v>608303</v>
      </c>
      <c r="G2934" s="256">
        <v>0</v>
      </c>
      <c r="H2934" s="256">
        <v>133.28968900000001</v>
      </c>
      <c r="I2934" s="257">
        <v>1</v>
      </c>
      <c r="J2934" s="258">
        <f t="shared" si="90"/>
        <v>7.015838964850217E-2</v>
      </c>
      <c r="K2934" s="258">
        <f t="shared" si="91"/>
        <v>0.14359443299698893</v>
      </c>
    </row>
    <row r="2935" spans="1:11">
      <c r="A2935" s="1">
        <v>2934</v>
      </c>
      <c r="B2935">
        <v>50117.434447</v>
      </c>
      <c r="C2935" s="255">
        <v>34</v>
      </c>
      <c r="D2935" s="256">
        <v>47.278607000000008</v>
      </c>
      <c r="E2935" s="256">
        <v>1.3336800000000031</v>
      </c>
      <c r="F2935" s="1">
        <v>949691</v>
      </c>
      <c r="G2935" s="256">
        <v>0</v>
      </c>
      <c r="H2935" s="256">
        <v>133.933303</v>
      </c>
      <c r="I2935" s="257">
        <v>1</v>
      </c>
      <c r="J2935" s="258">
        <f t="shared" si="90"/>
        <v>5.4100789605293506E-2</v>
      </c>
      <c r="K2935" s="258">
        <f t="shared" si="91"/>
        <v>0.11276743469546677</v>
      </c>
    </row>
    <row r="2936" spans="1:11">
      <c r="A2936" s="1">
        <v>2935</v>
      </c>
      <c r="B2936">
        <v>50831.184722000013</v>
      </c>
      <c r="C2936" s="255">
        <v>35</v>
      </c>
      <c r="D2936" s="256">
        <v>40.405865999999989</v>
      </c>
      <c r="E2936" s="256">
        <v>80.547391999999959</v>
      </c>
      <c r="F2936" s="1">
        <v>929799</v>
      </c>
      <c r="G2936" s="256">
        <v>0</v>
      </c>
      <c r="H2936" s="256">
        <v>133.83187599999999</v>
      </c>
      <c r="I2936" s="257">
        <v>1</v>
      </c>
      <c r="J2936" s="258">
        <f t="shared" si="90"/>
        <v>4.6236329578950609E-2</v>
      </c>
      <c r="K2936" s="258">
        <f t="shared" si="91"/>
        <v>9.7251606757307249E-2</v>
      </c>
    </row>
    <row r="2937" spans="1:11">
      <c r="A2937" s="1">
        <v>2936</v>
      </c>
      <c r="B2937">
        <v>50917.163178000003</v>
      </c>
      <c r="C2937" s="255">
        <v>46</v>
      </c>
      <c r="D2937" s="256">
        <v>23.767230999999999</v>
      </c>
      <c r="E2937" s="256">
        <v>352.27989599999961</v>
      </c>
      <c r="F2937" s="1">
        <v>940148</v>
      </c>
      <c r="G2937" s="256">
        <v>0</v>
      </c>
      <c r="H2937" s="256">
        <v>134.20589000000001</v>
      </c>
      <c r="I2937" s="257">
        <v>1</v>
      </c>
      <c r="J2937" s="258">
        <f t="shared" si="90"/>
        <v>2.7196781915156877E-2</v>
      </c>
      <c r="K2937" s="258">
        <f t="shared" si="91"/>
        <v>5.8492957339494951E-2</v>
      </c>
    </row>
    <row r="2938" spans="1:11">
      <c r="A2938" s="1">
        <v>2937</v>
      </c>
      <c r="B2938">
        <v>50610.297821999993</v>
      </c>
      <c r="C2938" s="255">
        <v>49</v>
      </c>
      <c r="D2938" s="256">
        <v>11.135316</v>
      </c>
      <c r="E2938" s="256">
        <v>705.53542899999945</v>
      </c>
      <c r="F2938" s="1">
        <v>918093</v>
      </c>
      <c r="G2938" s="256">
        <v>0</v>
      </c>
      <c r="H2938" s="256">
        <v>341.34336100000002</v>
      </c>
      <c r="I2938" s="257">
        <v>1</v>
      </c>
      <c r="J2938" s="258">
        <f t="shared" si="90"/>
        <v>1.2742113745112209E-2</v>
      </c>
      <c r="K2938" s="258">
        <f t="shared" si="91"/>
        <v>2.7881588971497995E-2</v>
      </c>
    </row>
    <row r="2939" spans="1:11">
      <c r="A2939" s="1">
        <v>2938</v>
      </c>
      <c r="B2939">
        <v>52323.060668999999</v>
      </c>
      <c r="C2939" s="255">
        <v>54</v>
      </c>
      <c r="D2939" s="256">
        <v>50.805547000000011</v>
      </c>
      <c r="E2939" s="256">
        <v>977.30208599999901</v>
      </c>
      <c r="F2939" s="1">
        <v>884933</v>
      </c>
      <c r="G2939" s="256">
        <v>0</v>
      </c>
      <c r="H2939" s="256">
        <v>464.85834</v>
      </c>
      <c r="I2939" s="257">
        <v>1</v>
      </c>
      <c r="J2939" s="258">
        <f t="shared" si="90"/>
        <v>5.8136658066699189E-2</v>
      </c>
      <c r="K2939" s="258">
        <f t="shared" si="91"/>
        <v>0.12062168895403869</v>
      </c>
    </row>
    <row r="2940" spans="1:11">
      <c r="A2940" s="1">
        <v>2939</v>
      </c>
      <c r="B2940">
        <v>52939.233459000003</v>
      </c>
      <c r="C2940" s="255">
        <v>53</v>
      </c>
      <c r="D2940" s="256">
        <v>56.236466000000007</v>
      </c>
      <c r="E2940" s="256">
        <v>1156.6841640000009</v>
      </c>
      <c r="F2940" s="1">
        <v>843918</v>
      </c>
      <c r="G2940" s="256">
        <v>0</v>
      </c>
      <c r="H2940" s="256">
        <v>547.00656300000003</v>
      </c>
      <c r="I2940" s="257">
        <v>1</v>
      </c>
      <c r="J2940" s="258">
        <f t="shared" si="90"/>
        <v>6.4351244849731745E-2</v>
      </c>
      <c r="K2940" s="258">
        <f t="shared" si="91"/>
        <v>0.13257550143361133</v>
      </c>
    </row>
    <row r="2941" spans="1:11">
      <c r="A2941" s="1">
        <v>2940</v>
      </c>
      <c r="B2941">
        <v>53790.037812000002</v>
      </c>
      <c r="C2941" s="255">
        <v>40</v>
      </c>
      <c r="D2941" s="256">
        <v>57.253973999999999</v>
      </c>
      <c r="E2941" s="256">
        <v>1263.303231000001</v>
      </c>
      <c r="F2941" s="1">
        <v>867823</v>
      </c>
      <c r="G2941" s="256">
        <v>100.460976</v>
      </c>
      <c r="H2941" s="256">
        <v>511.01682</v>
      </c>
      <c r="I2941" s="257">
        <v>1</v>
      </c>
      <c r="J2941" s="258">
        <f t="shared" si="90"/>
        <v>6.551557666326642E-2</v>
      </c>
      <c r="K2941" s="258">
        <f t="shared" si="91"/>
        <v>0.13479640314853489</v>
      </c>
    </row>
    <row r="2942" spans="1:11">
      <c r="A2942" s="1">
        <v>2941</v>
      </c>
      <c r="B2942">
        <v>52673.344236999998</v>
      </c>
      <c r="C2942" s="255">
        <v>45</v>
      </c>
      <c r="D2942" s="256">
        <v>52.180943999999997</v>
      </c>
      <c r="E2942" s="256">
        <v>1293.9145129999979</v>
      </c>
      <c r="F2942" s="1">
        <v>872876</v>
      </c>
      <c r="G2942" s="256">
        <v>134.6772</v>
      </c>
      <c r="H2942" s="256">
        <v>164.94884300000001</v>
      </c>
      <c r="I2942" s="257">
        <v>1</v>
      </c>
      <c r="J2942" s="258">
        <f t="shared" si="90"/>
        <v>5.9710521351646464E-2</v>
      </c>
      <c r="K2942" s="258">
        <f t="shared" si="91"/>
        <v>0.1236650320168131</v>
      </c>
    </row>
    <row r="2943" spans="1:11">
      <c r="A2943" s="1">
        <v>2942</v>
      </c>
      <c r="B2943">
        <v>53220.919191000001</v>
      </c>
      <c r="C2943" s="255">
        <v>34</v>
      </c>
      <c r="D2943" s="256">
        <v>57.82150399999999</v>
      </c>
      <c r="E2943" s="256">
        <v>1256.7599850000011</v>
      </c>
      <c r="F2943" s="1">
        <v>859226</v>
      </c>
      <c r="G2943" s="256">
        <v>98.701344000000006</v>
      </c>
      <c r="H2943" s="256">
        <v>600.31165699999997</v>
      </c>
      <c r="I2943" s="257">
        <v>1</v>
      </c>
      <c r="J2943" s="258">
        <f t="shared" si="90"/>
        <v>6.6164999797173288E-2</v>
      </c>
      <c r="K2943" s="258">
        <f t="shared" si="91"/>
        <v>0.13603260303027634</v>
      </c>
    </row>
    <row r="2944" spans="1:11">
      <c r="A2944" s="1">
        <v>2943</v>
      </c>
      <c r="B2944">
        <v>54129.921782999998</v>
      </c>
      <c r="C2944" s="255">
        <v>35</v>
      </c>
      <c r="D2944" s="256">
        <v>54.351818999999992</v>
      </c>
      <c r="E2944" s="256">
        <v>1145.0715280000011</v>
      </c>
      <c r="F2944" s="1">
        <v>871572</v>
      </c>
      <c r="G2944" s="256">
        <v>0</v>
      </c>
      <c r="H2944" s="256">
        <v>603.11561300000005</v>
      </c>
      <c r="I2944" s="257">
        <v>1</v>
      </c>
      <c r="J2944" s="258">
        <f t="shared" si="90"/>
        <v>6.2194648086480071E-2</v>
      </c>
      <c r="K2944" s="258">
        <f t="shared" si="91"/>
        <v>0.12844638932521482</v>
      </c>
    </row>
    <row r="2945" spans="1:11">
      <c r="A2945" s="1">
        <v>2944</v>
      </c>
      <c r="B2945">
        <v>53840.097930000004</v>
      </c>
      <c r="C2945" s="255">
        <v>42</v>
      </c>
      <c r="D2945" s="256">
        <v>55.362245999999999</v>
      </c>
      <c r="E2945" s="256">
        <v>953.69811299999958</v>
      </c>
      <c r="F2945" s="1">
        <v>846115</v>
      </c>
      <c r="G2945" s="256">
        <v>0</v>
      </c>
      <c r="H2945" s="256">
        <v>589.02365499999996</v>
      </c>
      <c r="I2945" s="257">
        <v>1</v>
      </c>
      <c r="J2945" s="258">
        <f t="shared" si="90"/>
        <v>6.3350877129744992E-2</v>
      </c>
      <c r="K2945" s="258">
        <f t="shared" si="91"/>
        <v>0.13066266693881734</v>
      </c>
    </row>
    <row r="2946" spans="1:11">
      <c r="A2946" s="1">
        <v>2945</v>
      </c>
      <c r="B2946">
        <v>54160.650390000003</v>
      </c>
      <c r="C2946" s="255">
        <v>38</v>
      </c>
      <c r="D2946" s="256">
        <v>63.743991999999999</v>
      </c>
      <c r="E2946" s="256">
        <v>673.95367199999976</v>
      </c>
      <c r="F2946" s="1">
        <v>860253</v>
      </c>
      <c r="G2946" s="256">
        <v>0</v>
      </c>
      <c r="H2946" s="256">
        <v>558.08318999999995</v>
      </c>
      <c r="I2946" s="257">
        <v>1</v>
      </c>
      <c r="J2946" s="258">
        <f t="shared" ref="J2946:J3009" si="92">D2946/$L$1</f>
        <v>7.2942087735231115E-2</v>
      </c>
      <c r="K2946" s="258">
        <f t="shared" ref="K2946:K3009" si="93">J2946/(1-$K$1*(1-J2946))</f>
        <v>0.14882551889789095</v>
      </c>
    </row>
    <row r="2947" spans="1:11">
      <c r="A2947" s="1">
        <v>2946</v>
      </c>
      <c r="B2947">
        <v>53599.615479</v>
      </c>
      <c r="C2947" s="255">
        <v>47</v>
      </c>
      <c r="D2947" s="256">
        <v>71.662631000000005</v>
      </c>
      <c r="E2947" s="256">
        <v>338.88251700000018</v>
      </c>
      <c r="F2947" s="1">
        <v>845900</v>
      </c>
      <c r="G2947" s="256">
        <v>0</v>
      </c>
      <c r="H2947" s="256">
        <v>524.71365600000001</v>
      </c>
      <c r="I2947" s="257">
        <v>1</v>
      </c>
      <c r="J2947" s="258">
        <f t="shared" si="92"/>
        <v>8.2003366179819639E-2</v>
      </c>
      <c r="K2947" s="258">
        <f t="shared" si="93"/>
        <v>0.1656292860713825</v>
      </c>
    </row>
    <row r="2948" spans="1:11">
      <c r="A2948" s="1">
        <v>2947</v>
      </c>
      <c r="B2948">
        <v>52799.130493999997</v>
      </c>
      <c r="C2948" s="255">
        <v>48</v>
      </c>
      <c r="D2948" s="256">
        <v>75.305951999999991</v>
      </c>
      <c r="E2948" s="256">
        <v>81.263755000000089</v>
      </c>
      <c r="F2948" s="1">
        <v>837037</v>
      </c>
      <c r="G2948" s="256">
        <v>0</v>
      </c>
      <c r="H2948" s="256">
        <v>527.91254400000003</v>
      </c>
      <c r="I2948" s="257">
        <v>1</v>
      </c>
      <c r="J2948" s="258">
        <f t="shared" si="92"/>
        <v>8.6172409123186106E-2</v>
      </c>
      <c r="K2948" s="258">
        <f t="shared" si="93"/>
        <v>0.17324749834321368</v>
      </c>
    </row>
    <row r="2949" spans="1:11">
      <c r="A2949" s="1">
        <v>2948</v>
      </c>
      <c r="B2949">
        <v>52825.303741000003</v>
      </c>
      <c r="C2949" s="255">
        <v>54</v>
      </c>
      <c r="D2949" s="256">
        <v>78.833167999999986</v>
      </c>
      <c r="E2949" s="256">
        <v>2.054492000000006</v>
      </c>
      <c r="F2949" s="1">
        <v>819938</v>
      </c>
      <c r="G2949" s="256">
        <v>0</v>
      </c>
      <c r="H2949" s="256">
        <v>526.74635499999999</v>
      </c>
      <c r="I2949" s="257">
        <v>1</v>
      </c>
      <c r="J2949" s="258">
        <f t="shared" si="92"/>
        <v>9.0208593410689014E-2</v>
      </c>
      <c r="K2949" s="258">
        <f t="shared" si="93"/>
        <v>0.18055631399227753</v>
      </c>
    </row>
    <row r="2950" spans="1:11">
      <c r="A2950" s="1">
        <v>2949</v>
      </c>
      <c r="B2950">
        <v>54362.835023</v>
      </c>
      <c r="C2950" s="255">
        <v>55</v>
      </c>
      <c r="D2950" s="256">
        <v>95.263127000000026</v>
      </c>
      <c r="E2950" s="256">
        <v>3.1038399999999999</v>
      </c>
      <c r="F2950" s="1">
        <v>833561</v>
      </c>
      <c r="G2950" s="256">
        <v>0</v>
      </c>
      <c r="H2950" s="256">
        <v>571.984827</v>
      </c>
      <c r="I2950" s="257">
        <v>1</v>
      </c>
      <c r="J2950" s="258">
        <f t="shared" si="92"/>
        <v>0.10900935365903136</v>
      </c>
      <c r="K2950" s="258">
        <f t="shared" si="93"/>
        <v>0.21376263154134403</v>
      </c>
    </row>
    <row r="2951" spans="1:11">
      <c r="A2951" s="1">
        <v>2950</v>
      </c>
      <c r="B2951">
        <v>53510.960356000003</v>
      </c>
      <c r="C2951" s="255">
        <v>57</v>
      </c>
      <c r="D2951" s="256">
        <v>90.927720999999991</v>
      </c>
      <c r="E2951" s="256">
        <v>3.19896</v>
      </c>
      <c r="F2951" s="1">
        <v>895307</v>
      </c>
      <c r="G2951" s="256">
        <v>0</v>
      </c>
      <c r="H2951" s="256">
        <v>513.27798399999995</v>
      </c>
      <c r="I2951" s="257">
        <v>1</v>
      </c>
      <c r="J2951" s="258">
        <f t="shared" si="92"/>
        <v>0.10404835961241046</v>
      </c>
      <c r="K2951" s="258">
        <f t="shared" si="93"/>
        <v>0.20513190764522821</v>
      </c>
    </row>
    <row r="2952" spans="1:11">
      <c r="A2952" s="1">
        <v>2951</v>
      </c>
      <c r="B2952">
        <v>53168.290526999997</v>
      </c>
      <c r="C2952" s="255">
        <v>51</v>
      </c>
      <c r="D2952" s="256">
        <v>87.366018000000011</v>
      </c>
      <c r="E2952" s="256">
        <v>3.1642399999999999</v>
      </c>
      <c r="F2952" s="1">
        <v>1010828</v>
      </c>
      <c r="G2952" s="256">
        <v>0</v>
      </c>
      <c r="H2952" s="256">
        <v>481.72360400000002</v>
      </c>
      <c r="I2952" s="257">
        <v>1</v>
      </c>
      <c r="J2952" s="258">
        <f t="shared" si="92"/>
        <v>9.9972711938621311E-2</v>
      </c>
      <c r="K2952" s="258">
        <f t="shared" si="93"/>
        <v>0.19797164986735519</v>
      </c>
    </row>
    <row r="2953" spans="1:11">
      <c r="A2953" s="1">
        <v>2952</v>
      </c>
      <c r="B2953">
        <v>52146.892577999999</v>
      </c>
      <c r="C2953" s="255">
        <v>36</v>
      </c>
      <c r="D2953" s="256">
        <v>98.991310999999968</v>
      </c>
      <c r="E2953" s="256">
        <v>1.7807200000000001</v>
      </c>
      <c r="F2953" s="1">
        <v>1056900</v>
      </c>
      <c r="G2953" s="256">
        <v>8.0529119999999992</v>
      </c>
      <c r="H2953" s="256">
        <v>325.72077999999999</v>
      </c>
      <c r="I2953" s="257">
        <v>1</v>
      </c>
      <c r="J2953" s="258">
        <f t="shared" si="92"/>
        <v>0.11327550511721241</v>
      </c>
      <c r="K2953" s="258">
        <f t="shared" si="93"/>
        <v>0.22111100390517641</v>
      </c>
    </row>
    <row r="2954" spans="1:11">
      <c r="A2954" s="1">
        <v>2953</v>
      </c>
      <c r="B2954">
        <v>50379.986541999999</v>
      </c>
      <c r="C2954" s="255">
        <v>37</v>
      </c>
      <c r="D2954" s="256">
        <v>98.134189000000006</v>
      </c>
      <c r="E2954" s="256">
        <v>0.30991999999999997</v>
      </c>
      <c r="F2954" s="1">
        <v>940486</v>
      </c>
      <c r="G2954" s="256">
        <v>126.822024</v>
      </c>
      <c r="H2954" s="256">
        <v>229.85010199999999</v>
      </c>
      <c r="I2954" s="257">
        <v>1</v>
      </c>
      <c r="J2954" s="258">
        <f t="shared" si="92"/>
        <v>0.11229470259508931</v>
      </c>
      <c r="K2954" s="258">
        <f t="shared" si="93"/>
        <v>0.21942755349275347</v>
      </c>
    </row>
    <row r="2955" spans="1:11">
      <c r="A2955" s="1">
        <v>2954</v>
      </c>
      <c r="B2955">
        <v>49463.581909</v>
      </c>
      <c r="C2955" s="255">
        <v>30</v>
      </c>
      <c r="D2955" s="256">
        <v>97.549398999999994</v>
      </c>
      <c r="E2955" s="256">
        <v>0</v>
      </c>
      <c r="F2955" s="1">
        <v>825626</v>
      </c>
      <c r="G2955" s="256">
        <v>119.02262399999999</v>
      </c>
      <c r="H2955" s="256">
        <v>233.395723</v>
      </c>
      <c r="I2955" s="257">
        <v>1</v>
      </c>
      <c r="J2955" s="258">
        <f t="shared" si="92"/>
        <v>0.11162552888713129</v>
      </c>
      <c r="K2955" s="258">
        <f t="shared" si="93"/>
        <v>0.21827694490400856</v>
      </c>
    </row>
    <row r="2956" spans="1:11">
      <c r="A2956" s="1">
        <v>2955</v>
      </c>
      <c r="B2956">
        <v>49380.094024999999</v>
      </c>
      <c r="C2956" s="255">
        <v>23</v>
      </c>
      <c r="D2956" s="256">
        <v>93.968629000000007</v>
      </c>
      <c r="E2956" s="256">
        <v>0</v>
      </c>
      <c r="F2956" s="1">
        <v>669580</v>
      </c>
      <c r="G2956" s="256">
        <v>0.17555999999999999</v>
      </c>
      <c r="H2956" s="256">
        <v>222.34181100000001</v>
      </c>
      <c r="I2956" s="257">
        <v>1</v>
      </c>
      <c r="J2956" s="258">
        <f t="shared" si="92"/>
        <v>0.10752806289379215</v>
      </c>
      <c r="K2956" s="258">
        <f t="shared" si="93"/>
        <v>0.21119529227736025</v>
      </c>
    </row>
    <row r="2957" spans="1:11">
      <c r="A2957" s="1">
        <v>2956</v>
      </c>
      <c r="B2957">
        <v>49245.981444999998</v>
      </c>
      <c r="C2957" s="255">
        <v>29</v>
      </c>
      <c r="D2957" s="256">
        <v>82.776980000000009</v>
      </c>
      <c r="E2957" s="256">
        <v>0</v>
      </c>
      <c r="F2957" s="1">
        <v>540858</v>
      </c>
      <c r="G2957" s="256">
        <v>0</v>
      </c>
      <c r="H2957" s="256">
        <v>203.42994899999999</v>
      </c>
      <c r="I2957" s="257">
        <v>1</v>
      </c>
      <c r="J2957" s="258">
        <f t="shared" si="92"/>
        <v>9.4721487440219812E-2</v>
      </c>
      <c r="K2957" s="258">
        <f t="shared" si="93"/>
        <v>0.18865183770760532</v>
      </c>
    </row>
    <row r="2958" spans="1:11">
      <c r="A2958" s="1">
        <v>2957</v>
      </c>
      <c r="B2958">
        <v>49575.346374000001</v>
      </c>
      <c r="C2958" s="255">
        <v>24</v>
      </c>
      <c r="D2958" s="256">
        <v>76.826850000000007</v>
      </c>
      <c r="E2958" s="256">
        <v>0</v>
      </c>
      <c r="F2958" s="1">
        <v>598445</v>
      </c>
      <c r="G2958" s="256">
        <v>0</v>
      </c>
      <c r="H2958" s="256">
        <v>201.651667</v>
      </c>
      <c r="I2958" s="257">
        <v>1</v>
      </c>
      <c r="J2958" s="258">
        <f t="shared" si="92"/>
        <v>8.7912768831946403E-2</v>
      </c>
      <c r="K2958" s="258">
        <f t="shared" si="93"/>
        <v>0.17640696696253194</v>
      </c>
    </row>
    <row r="2959" spans="1:11">
      <c r="A2959" s="1">
        <v>2958</v>
      </c>
      <c r="B2959">
        <v>50221.213927999997</v>
      </c>
      <c r="C2959" s="255">
        <v>29</v>
      </c>
      <c r="D2959" s="256">
        <v>78.445135999999991</v>
      </c>
      <c r="E2959" s="256">
        <v>2.445753000000003</v>
      </c>
      <c r="F2959" s="1">
        <v>953749</v>
      </c>
      <c r="G2959" s="256">
        <v>0</v>
      </c>
      <c r="H2959" s="256">
        <v>195.68608499999999</v>
      </c>
      <c r="I2959" s="257">
        <v>1</v>
      </c>
      <c r="J2959" s="258">
        <f t="shared" si="92"/>
        <v>8.9764569381129061E-2</v>
      </c>
      <c r="K2959" s="258">
        <f t="shared" si="93"/>
        <v>0.17975544613791866</v>
      </c>
    </row>
    <row r="2960" spans="1:11">
      <c r="A2960" s="1">
        <v>2959</v>
      </c>
      <c r="B2960">
        <v>51004.217772999997</v>
      </c>
      <c r="C2960" s="255">
        <v>36</v>
      </c>
      <c r="D2960" s="256">
        <v>61.202652000000008</v>
      </c>
      <c r="E2960" s="256">
        <v>87.193097999999836</v>
      </c>
      <c r="F2960" s="1">
        <v>964602</v>
      </c>
      <c r="G2960" s="256">
        <v>0</v>
      </c>
      <c r="H2960" s="256">
        <v>200.910439</v>
      </c>
      <c r="I2960" s="257">
        <v>1</v>
      </c>
      <c r="J2960" s="258">
        <f t="shared" si="92"/>
        <v>7.0034038844206975E-2</v>
      </c>
      <c r="K2960" s="258">
        <f t="shared" si="93"/>
        <v>0.14335998966143806</v>
      </c>
    </row>
    <row r="2961" spans="1:11">
      <c r="A2961" s="1">
        <v>2960</v>
      </c>
      <c r="B2961">
        <v>51756.930299</v>
      </c>
      <c r="C2961" s="255">
        <v>53</v>
      </c>
      <c r="D2961" s="256">
        <v>38.814566999999997</v>
      </c>
      <c r="E2961" s="256">
        <v>350.09447399999908</v>
      </c>
      <c r="F2961" s="1">
        <v>874779</v>
      </c>
      <c r="G2961" s="256">
        <v>0</v>
      </c>
      <c r="H2961" s="256">
        <v>371.85234000000003</v>
      </c>
      <c r="I2961" s="257">
        <v>1</v>
      </c>
      <c r="J2961" s="258">
        <f t="shared" si="92"/>
        <v>4.4415410185151348E-2</v>
      </c>
      <c r="K2961" s="258">
        <f t="shared" si="93"/>
        <v>9.3618769676100208E-2</v>
      </c>
    </row>
    <row r="2962" spans="1:11">
      <c r="A2962" s="1">
        <v>2961</v>
      </c>
      <c r="B2962">
        <v>52310.577422000002</v>
      </c>
      <c r="C2962" s="255">
        <v>51</v>
      </c>
      <c r="D2962" s="256">
        <v>61.450791999999993</v>
      </c>
      <c r="E2962" s="256">
        <v>672.9308070000003</v>
      </c>
      <c r="F2962" s="1">
        <v>861430</v>
      </c>
      <c r="G2962" s="256">
        <v>0</v>
      </c>
      <c r="H2962" s="256">
        <v>456.86641800000001</v>
      </c>
      <c r="I2962" s="257">
        <v>1</v>
      </c>
      <c r="J2962" s="258">
        <f t="shared" si="92"/>
        <v>7.0317984814371806E-2</v>
      </c>
      <c r="K2962" s="258">
        <f t="shared" si="93"/>
        <v>0.14389522771928434</v>
      </c>
    </row>
    <row r="2963" spans="1:11">
      <c r="A2963" s="1">
        <v>2962</v>
      </c>
      <c r="B2963">
        <v>52884.281616</v>
      </c>
      <c r="C2963" s="255">
        <v>42</v>
      </c>
      <c r="D2963" s="256">
        <v>126.534665</v>
      </c>
      <c r="E2963" s="256">
        <v>910.83358500000111</v>
      </c>
      <c r="F2963" s="1">
        <v>845203</v>
      </c>
      <c r="G2963" s="256">
        <v>0</v>
      </c>
      <c r="H2963" s="256">
        <v>636.30451800000003</v>
      </c>
      <c r="I2963" s="257">
        <v>1</v>
      </c>
      <c r="J2963" s="258">
        <f t="shared" si="92"/>
        <v>0.14479329496618407</v>
      </c>
      <c r="K2963" s="258">
        <f t="shared" si="93"/>
        <v>0.2733824921409902</v>
      </c>
    </row>
    <row r="2964" spans="1:11">
      <c r="A2964" s="1">
        <v>2963</v>
      </c>
      <c r="B2964">
        <v>53321.268735999998</v>
      </c>
      <c r="C2964" s="255">
        <v>45</v>
      </c>
      <c r="D2964" s="256">
        <v>149.997119</v>
      </c>
      <c r="E2964" s="256">
        <v>1002.639462999999</v>
      </c>
      <c r="F2964" s="1">
        <v>831693</v>
      </c>
      <c r="G2964" s="256">
        <v>0</v>
      </c>
      <c r="H2964" s="256">
        <v>699.35294999999996</v>
      </c>
      <c r="I2964" s="257">
        <v>1</v>
      </c>
      <c r="J2964" s="258">
        <f t="shared" si="92"/>
        <v>0.17164132133629004</v>
      </c>
      <c r="K2964" s="258">
        <f t="shared" si="93"/>
        <v>0.31528372821661671</v>
      </c>
    </row>
    <row r="2965" spans="1:11">
      <c r="A2965" s="1">
        <v>2964</v>
      </c>
      <c r="B2965">
        <v>53956.997467000001</v>
      </c>
      <c r="C2965" s="255">
        <v>41</v>
      </c>
      <c r="D2965" s="256">
        <v>160.73860199999999</v>
      </c>
      <c r="E2965" s="256">
        <v>1069.244606000002</v>
      </c>
      <c r="F2965" s="1">
        <v>859043</v>
      </c>
      <c r="G2965" s="256">
        <v>9.791544</v>
      </c>
      <c r="H2965" s="256">
        <v>637.80922199999998</v>
      </c>
      <c r="I2965" s="257">
        <v>1</v>
      </c>
      <c r="J2965" s="258">
        <f t="shared" si="92"/>
        <v>0.18393277298231328</v>
      </c>
      <c r="K2965" s="258">
        <f t="shared" si="93"/>
        <v>0.33371754742710102</v>
      </c>
    </row>
    <row r="2966" spans="1:11">
      <c r="A2966" s="1">
        <v>2965</v>
      </c>
      <c r="B2966">
        <v>52505.131989000001</v>
      </c>
      <c r="C2966" s="255">
        <v>43</v>
      </c>
      <c r="D2966" s="256">
        <v>154.60911300000001</v>
      </c>
      <c r="E2966" s="256">
        <v>1075.8717180000001</v>
      </c>
      <c r="F2966" s="1">
        <v>866106</v>
      </c>
      <c r="G2966" s="256">
        <v>161.52057600000001</v>
      </c>
      <c r="H2966" s="256">
        <v>92.228031999999999</v>
      </c>
      <c r="I2966" s="257">
        <v>1</v>
      </c>
      <c r="J2966" s="258">
        <f t="shared" si="92"/>
        <v>0.17691881432703904</v>
      </c>
      <c r="K2966" s="258">
        <f t="shared" si="93"/>
        <v>0.32325431317705872</v>
      </c>
    </row>
    <row r="2967" spans="1:11">
      <c r="A2967" s="1">
        <v>2966</v>
      </c>
      <c r="B2967">
        <v>52348.148041</v>
      </c>
      <c r="C2967" s="255">
        <v>40</v>
      </c>
      <c r="D2967" s="256">
        <v>163.21534700000001</v>
      </c>
      <c r="E2967" s="256">
        <v>1011.764642</v>
      </c>
      <c r="F2967" s="1">
        <v>864791</v>
      </c>
      <c r="G2967" s="256">
        <v>167.13816</v>
      </c>
      <c r="H2967" s="256">
        <v>453.200738</v>
      </c>
      <c r="I2967" s="257">
        <v>1</v>
      </c>
      <c r="J2967" s="258">
        <f t="shared" si="92"/>
        <v>0.18676690597931472</v>
      </c>
      <c r="K2967" s="258">
        <f t="shared" si="93"/>
        <v>0.33790399900564055</v>
      </c>
    </row>
    <row r="2968" spans="1:11">
      <c r="A2968" s="1">
        <v>2967</v>
      </c>
      <c r="B2968">
        <v>55244.247711000004</v>
      </c>
      <c r="C2968" s="255">
        <v>38</v>
      </c>
      <c r="D2968" s="256">
        <v>151.50834399999999</v>
      </c>
      <c r="E2968" s="256">
        <v>840.66908500000034</v>
      </c>
      <c r="F2968" s="1">
        <v>831497</v>
      </c>
      <c r="G2968" s="256">
        <v>80.423280000000005</v>
      </c>
      <c r="H2968" s="256">
        <v>598.956276</v>
      </c>
      <c r="I2968" s="257">
        <v>1</v>
      </c>
      <c r="J2968" s="258">
        <f t="shared" si="92"/>
        <v>0.17337061225578052</v>
      </c>
      <c r="K2968" s="258">
        <f t="shared" si="93"/>
        <v>0.3179048180754247</v>
      </c>
    </row>
    <row r="2969" spans="1:11">
      <c r="A2969" s="1">
        <v>2968</v>
      </c>
      <c r="B2969">
        <v>55685.723725000003</v>
      </c>
      <c r="C2969" s="255">
        <v>39</v>
      </c>
      <c r="D2969" s="256">
        <v>125.18746299999999</v>
      </c>
      <c r="E2969" s="256">
        <v>547.64034200000049</v>
      </c>
      <c r="F2969" s="1">
        <v>847580</v>
      </c>
      <c r="G2969" s="256">
        <v>0</v>
      </c>
      <c r="H2969" s="256">
        <v>541.68719999999996</v>
      </c>
      <c r="I2969" s="257">
        <v>1</v>
      </c>
      <c r="J2969" s="258">
        <f t="shared" si="92"/>
        <v>0.14325169514794428</v>
      </c>
      <c r="K2969" s="258">
        <f t="shared" si="93"/>
        <v>0.27090550093231708</v>
      </c>
    </row>
    <row r="2970" spans="1:11">
      <c r="A2970" s="1">
        <v>2969</v>
      </c>
      <c r="B2970">
        <v>55719.192292</v>
      </c>
      <c r="C2970" s="255">
        <v>37</v>
      </c>
      <c r="D2970" s="256">
        <v>91.890269999999987</v>
      </c>
      <c r="E2970" s="256">
        <v>282.79582500000032</v>
      </c>
      <c r="F2970" s="1">
        <v>838123</v>
      </c>
      <c r="G2970" s="256">
        <v>0</v>
      </c>
      <c r="H2970" s="256">
        <v>515.38562000000002</v>
      </c>
      <c r="I2970" s="257">
        <v>1</v>
      </c>
      <c r="J2970" s="258">
        <f t="shared" si="92"/>
        <v>0.1051498019821864</v>
      </c>
      <c r="K2970" s="258">
        <f t="shared" si="93"/>
        <v>0.2070561150234102</v>
      </c>
    </row>
    <row r="2971" spans="1:11">
      <c r="A2971" s="1">
        <v>2970</v>
      </c>
      <c r="B2971">
        <v>56016.931396</v>
      </c>
      <c r="C2971" s="255">
        <v>37</v>
      </c>
      <c r="D2971" s="256">
        <v>67.072745999999995</v>
      </c>
      <c r="E2971" s="256">
        <v>113.7777149999998</v>
      </c>
      <c r="F2971" s="1">
        <v>859682</v>
      </c>
      <c r="G2971" s="256">
        <v>0</v>
      </c>
      <c r="H2971" s="256">
        <v>473.51723299999998</v>
      </c>
      <c r="I2971" s="257">
        <v>1</v>
      </c>
      <c r="J2971" s="258">
        <f t="shared" si="92"/>
        <v>7.6751172461474823E-2</v>
      </c>
      <c r="K2971" s="258">
        <f t="shared" si="93"/>
        <v>0.1559307654903653</v>
      </c>
    </row>
    <row r="2972" spans="1:11">
      <c r="A2972" s="1">
        <v>2971</v>
      </c>
      <c r="B2972">
        <v>55166.102477</v>
      </c>
      <c r="C2972" s="255">
        <v>45</v>
      </c>
      <c r="D2972" s="256">
        <v>50.608646</v>
      </c>
      <c r="E2972" s="256">
        <v>28.868592000000049</v>
      </c>
      <c r="F2972" s="1">
        <v>831968</v>
      </c>
      <c r="G2972" s="256">
        <v>0</v>
      </c>
      <c r="H2972" s="256">
        <v>480.153167</v>
      </c>
      <c r="I2972" s="257">
        <v>1</v>
      </c>
      <c r="J2972" s="258">
        <f t="shared" si="92"/>
        <v>5.7911344753765234E-2</v>
      </c>
      <c r="K2972" s="258">
        <f t="shared" si="93"/>
        <v>0.12018511107305249</v>
      </c>
    </row>
    <row r="2973" spans="1:11">
      <c r="A2973" s="1">
        <v>2972</v>
      </c>
      <c r="B2973">
        <v>55428.189818999999</v>
      </c>
      <c r="C2973" s="255">
        <v>45</v>
      </c>
      <c r="D2973" s="256">
        <v>67.877283999999989</v>
      </c>
      <c r="E2973" s="256">
        <v>0.87435300000000071</v>
      </c>
      <c r="F2973" s="1">
        <v>798076</v>
      </c>
      <c r="G2973" s="256">
        <v>0</v>
      </c>
      <c r="H2973" s="256">
        <v>524.09454100000005</v>
      </c>
      <c r="I2973" s="257">
        <v>1</v>
      </c>
      <c r="J2973" s="258">
        <f t="shared" si="92"/>
        <v>7.767180324629179E-2</v>
      </c>
      <c r="K2973" s="258">
        <f t="shared" si="93"/>
        <v>0.15763899042198151</v>
      </c>
    </row>
    <row r="2974" spans="1:11">
      <c r="A2974" s="1">
        <v>2973</v>
      </c>
      <c r="B2974">
        <v>55702.304931999999</v>
      </c>
      <c r="C2974" s="255">
        <v>46</v>
      </c>
      <c r="D2974" s="256">
        <v>64.721229000000008</v>
      </c>
      <c r="E2974" s="256">
        <v>3.1023200000000002</v>
      </c>
      <c r="F2974" s="1">
        <v>861057</v>
      </c>
      <c r="G2974" s="256">
        <v>0</v>
      </c>
      <c r="H2974" s="256">
        <v>495.88720499999999</v>
      </c>
      <c r="I2974" s="257">
        <v>1</v>
      </c>
      <c r="J2974" s="258">
        <f t="shared" si="92"/>
        <v>7.4060337546007229E-2</v>
      </c>
      <c r="K2974" s="258">
        <f t="shared" si="93"/>
        <v>0.15091772823120742</v>
      </c>
    </row>
    <row r="2975" spans="1:11">
      <c r="A2975" s="1">
        <v>2974</v>
      </c>
      <c r="B2975">
        <v>54335.453370000003</v>
      </c>
      <c r="C2975" s="255">
        <v>49</v>
      </c>
      <c r="D2975" s="256">
        <v>73.087976999999995</v>
      </c>
      <c r="E2975" s="256">
        <v>3.1511200000000001</v>
      </c>
      <c r="F2975" s="1">
        <v>882021</v>
      </c>
      <c r="G2975" s="256">
        <v>0</v>
      </c>
      <c r="H2975" s="256">
        <v>484.43883499999998</v>
      </c>
      <c r="I2975" s="257">
        <v>1</v>
      </c>
      <c r="J2975" s="258">
        <f t="shared" si="92"/>
        <v>8.3634385978282516E-2</v>
      </c>
      <c r="K2975" s="258">
        <f t="shared" si="93"/>
        <v>0.16861808343989104</v>
      </c>
    </row>
    <row r="2976" spans="1:11">
      <c r="A2976" s="1">
        <v>2975</v>
      </c>
      <c r="B2976">
        <v>53612.511107999999</v>
      </c>
      <c r="C2976" s="255">
        <v>44</v>
      </c>
      <c r="D2976" s="256">
        <v>89.106552999999991</v>
      </c>
      <c r="E2976" s="256">
        <v>3.1131199999999999</v>
      </c>
      <c r="F2976" s="1">
        <v>942850</v>
      </c>
      <c r="G2976" s="256">
        <v>0</v>
      </c>
      <c r="H2976" s="256">
        <v>444.95317399999999</v>
      </c>
      <c r="I2976" s="257">
        <v>1</v>
      </c>
      <c r="J2976" s="258">
        <f t="shared" si="92"/>
        <v>0.10196440170722318</v>
      </c>
      <c r="K2976" s="258">
        <f t="shared" si="93"/>
        <v>0.20147865336904405</v>
      </c>
    </row>
    <row r="2977" spans="1:11">
      <c r="A2977" s="1">
        <v>2976</v>
      </c>
      <c r="B2977">
        <v>52639.754303999987</v>
      </c>
      <c r="C2977" s="255">
        <v>43</v>
      </c>
      <c r="D2977" s="256">
        <v>124.78781600000001</v>
      </c>
      <c r="E2977" s="256">
        <v>1.5988</v>
      </c>
      <c r="F2977" s="1">
        <v>1005650</v>
      </c>
      <c r="G2977" s="256">
        <v>0</v>
      </c>
      <c r="H2977" s="256">
        <v>238.872806</v>
      </c>
      <c r="I2977" s="257">
        <v>1</v>
      </c>
      <c r="J2977" s="258">
        <f t="shared" si="92"/>
        <v>0.14279438010345943</v>
      </c>
      <c r="K2977" s="258">
        <f t="shared" si="93"/>
        <v>0.2701691739149405</v>
      </c>
    </row>
    <row r="2978" spans="1:11">
      <c r="A2978" s="1">
        <v>2977</v>
      </c>
      <c r="B2978">
        <v>51183.940857000001</v>
      </c>
      <c r="C2978" s="255">
        <v>36</v>
      </c>
      <c r="D2978" s="256">
        <v>117.37365699999999</v>
      </c>
      <c r="E2978" s="256">
        <v>0.25919999999999999</v>
      </c>
      <c r="F2978" s="1">
        <v>962008</v>
      </c>
      <c r="G2978" s="256">
        <v>113.950368</v>
      </c>
      <c r="H2978" s="256">
        <v>118.787813</v>
      </c>
      <c r="I2978" s="257">
        <v>1</v>
      </c>
      <c r="J2978" s="258">
        <f t="shared" si="92"/>
        <v>0.13431037683832106</v>
      </c>
      <c r="K2978" s="258">
        <f t="shared" si="93"/>
        <v>0.25638077292110562</v>
      </c>
    </row>
    <row r="2979" spans="1:11">
      <c r="A2979" s="1">
        <v>2978</v>
      </c>
      <c r="B2979">
        <v>50096.993468000001</v>
      </c>
      <c r="C2979" s="255">
        <v>30</v>
      </c>
      <c r="D2979" s="256">
        <v>134.17427499999999</v>
      </c>
      <c r="E2979" s="256">
        <v>6.7839999999999998E-2</v>
      </c>
      <c r="F2979" s="1">
        <v>844033</v>
      </c>
      <c r="G2979" s="256">
        <v>176.93675999999999</v>
      </c>
      <c r="H2979" s="256">
        <v>119.442941</v>
      </c>
      <c r="I2979" s="257">
        <v>1</v>
      </c>
      <c r="J2979" s="258">
        <f t="shared" si="92"/>
        <v>0.15353528123655993</v>
      </c>
      <c r="K2979" s="258">
        <f t="shared" si="93"/>
        <v>0.28728017337642181</v>
      </c>
    </row>
    <row r="2980" spans="1:11">
      <c r="A2980" s="1">
        <v>2979</v>
      </c>
      <c r="B2980">
        <v>50351.760070999997</v>
      </c>
      <c r="C2980" s="255">
        <v>29</v>
      </c>
      <c r="D2980" s="256">
        <v>178.774981</v>
      </c>
      <c r="E2980" s="256">
        <v>0</v>
      </c>
      <c r="F2980" s="1">
        <v>690376</v>
      </c>
      <c r="G2980" s="256">
        <v>181.86235199999999</v>
      </c>
      <c r="H2980" s="256">
        <v>119.180727</v>
      </c>
      <c r="I2980" s="257">
        <v>1</v>
      </c>
      <c r="J2980" s="258">
        <f t="shared" si="92"/>
        <v>0.20457175554625251</v>
      </c>
      <c r="K2980" s="258">
        <f t="shared" si="93"/>
        <v>0.36367376854224071</v>
      </c>
    </row>
    <row r="2981" spans="1:11">
      <c r="A2981" s="1">
        <v>2980</v>
      </c>
      <c r="B2981">
        <v>50213.660094999999</v>
      </c>
      <c r="C2981" s="255">
        <v>24</v>
      </c>
      <c r="D2981" s="256">
        <v>157.51003600000001</v>
      </c>
      <c r="E2981" s="256">
        <v>0</v>
      </c>
      <c r="F2981" s="1">
        <v>549569</v>
      </c>
      <c r="G2981" s="256">
        <v>146.02291199999999</v>
      </c>
      <c r="H2981" s="256">
        <v>119.42397699999999</v>
      </c>
      <c r="I2981" s="257">
        <v>1</v>
      </c>
      <c r="J2981" s="258">
        <f t="shared" si="92"/>
        <v>0.18023833312936241</v>
      </c>
      <c r="K2981" s="258">
        <f t="shared" si="93"/>
        <v>0.32822460544775928</v>
      </c>
    </row>
    <row r="2982" spans="1:11">
      <c r="A2982" s="1">
        <v>2981</v>
      </c>
      <c r="B2982">
        <v>50287.364777000003</v>
      </c>
      <c r="C2982" s="255">
        <v>25</v>
      </c>
      <c r="D2982" s="256">
        <v>179.58918800000001</v>
      </c>
      <c r="E2982" s="256">
        <v>0</v>
      </c>
      <c r="F2982" s="1">
        <v>616350</v>
      </c>
      <c r="G2982" s="256">
        <v>53.809559999999998</v>
      </c>
      <c r="H2982" s="256">
        <v>119.27861300000001</v>
      </c>
      <c r="I2982" s="257">
        <v>1</v>
      </c>
      <c r="J2982" s="258">
        <f t="shared" si="92"/>
        <v>0.20550345054314947</v>
      </c>
      <c r="K2982" s="258">
        <f t="shared" si="93"/>
        <v>0.36499757177961994</v>
      </c>
    </row>
    <row r="2983" spans="1:11">
      <c r="A2983" s="1">
        <v>2982</v>
      </c>
      <c r="B2983">
        <v>49925.094176999999</v>
      </c>
      <c r="C2983" s="255">
        <v>27</v>
      </c>
      <c r="D2983" s="256">
        <v>221.53869299999999</v>
      </c>
      <c r="E2983" s="256">
        <v>0.5999580000000001</v>
      </c>
      <c r="F2983" s="1">
        <v>972670</v>
      </c>
      <c r="G2983" s="256">
        <v>0</v>
      </c>
      <c r="H2983" s="256">
        <v>119.062268</v>
      </c>
      <c r="I2983" s="257">
        <v>1</v>
      </c>
      <c r="J2983" s="258">
        <f t="shared" si="92"/>
        <v>0.25350616229925527</v>
      </c>
      <c r="K2983" s="258">
        <f t="shared" si="93"/>
        <v>0.43008814457604633</v>
      </c>
    </row>
    <row r="2984" spans="1:11">
      <c r="A2984" s="1">
        <v>2983</v>
      </c>
      <c r="B2984">
        <v>49900.939727999998</v>
      </c>
      <c r="C2984" s="255">
        <v>28</v>
      </c>
      <c r="D2984" s="256">
        <v>213.67137000000011</v>
      </c>
      <c r="E2984" s="256">
        <v>41.851277000000017</v>
      </c>
      <c r="F2984" s="1">
        <v>956829</v>
      </c>
      <c r="G2984" s="256">
        <v>0</v>
      </c>
      <c r="H2984" s="256">
        <v>118.903648</v>
      </c>
      <c r="I2984" s="257">
        <v>1</v>
      </c>
      <c r="J2984" s="258">
        <f t="shared" si="92"/>
        <v>0.24450360462280174</v>
      </c>
      <c r="K2984" s="258">
        <f t="shared" si="93"/>
        <v>0.41832888535521701</v>
      </c>
    </row>
    <row r="2985" spans="1:11">
      <c r="A2985" s="1">
        <v>2984</v>
      </c>
      <c r="B2985">
        <v>49375.641724000001</v>
      </c>
      <c r="C2985" s="255">
        <v>46</v>
      </c>
      <c r="D2985" s="256">
        <v>177.57184799999999</v>
      </c>
      <c r="E2985" s="256">
        <v>191.49310000000011</v>
      </c>
      <c r="F2985" s="1">
        <v>939885</v>
      </c>
      <c r="G2985" s="256">
        <v>0</v>
      </c>
      <c r="H2985" s="256">
        <v>118.56098900000001</v>
      </c>
      <c r="I2985" s="257">
        <v>1</v>
      </c>
      <c r="J2985" s="258">
        <f t="shared" si="92"/>
        <v>0.20319501351787198</v>
      </c>
      <c r="K2985" s="258">
        <f t="shared" si="93"/>
        <v>0.36171319698783777</v>
      </c>
    </row>
    <row r="2986" spans="1:11">
      <c r="A2986" s="1">
        <v>2985</v>
      </c>
      <c r="B2986">
        <v>48417.174927</v>
      </c>
      <c r="C2986" s="255">
        <v>53</v>
      </c>
      <c r="D2986" s="256">
        <v>120.570178</v>
      </c>
      <c r="E2986" s="256">
        <v>414.0477010000007</v>
      </c>
      <c r="F2986" s="1">
        <v>914152</v>
      </c>
      <c r="G2986" s="256">
        <v>0</v>
      </c>
      <c r="H2986" s="256">
        <v>518.22799699999996</v>
      </c>
      <c r="I2986" s="257">
        <v>1</v>
      </c>
      <c r="J2986" s="258">
        <f t="shared" si="92"/>
        <v>0.13796814767936769</v>
      </c>
      <c r="K2986" s="258">
        <f t="shared" si="93"/>
        <v>0.2623554740943943</v>
      </c>
    </row>
    <row r="2987" spans="1:11">
      <c r="A2987" s="1">
        <v>2986</v>
      </c>
      <c r="B2987">
        <v>49867.185546000001</v>
      </c>
      <c r="C2987" s="255">
        <v>56</v>
      </c>
      <c r="D2987" s="256">
        <v>154.27206899999999</v>
      </c>
      <c r="E2987" s="256">
        <v>614.49810800000046</v>
      </c>
      <c r="F2987" s="1">
        <v>877350</v>
      </c>
      <c r="G2987" s="256">
        <v>0</v>
      </c>
      <c r="H2987" s="256">
        <v>674.06334600000002</v>
      </c>
      <c r="I2987" s="257">
        <v>1</v>
      </c>
      <c r="J2987" s="258">
        <f t="shared" si="92"/>
        <v>0.17653313573604909</v>
      </c>
      <c r="K2987" s="258">
        <f t="shared" si="93"/>
        <v>0.32267468829910601</v>
      </c>
    </row>
    <row r="2988" spans="1:11">
      <c r="A2988" s="1">
        <v>2987</v>
      </c>
      <c r="B2988">
        <v>50846.506103</v>
      </c>
      <c r="C2988" s="255">
        <v>52</v>
      </c>
      <c r="D2988" s="256">
        <v>164.75072499999999</v>
      </c>
      <c r="E2988" s="256">
        <v>767.07067899999902</v>
      </c>
      <c r="F2988" s="1">
        <v>851213</v>
      </c>
      <c r="G2988" s="256">
        <v>0</v>
      </c>
      <c r="H2988" s="256">
        <v>691.94761600000004</v>
      </c>
      <c r="I2988" s="257">
        <v>1</v>
      </c>
      <c r="J2988" s="258">
        <f t="shared" si="92"/>
        <v>0.18852383511520479</v>
      </c>
      <c r="K2988" s="258">
        <f t="shared" si="93"/>
        <v>0.34048741871844818</v>
      </c>
    </row>
    <row r="2989" spans="1:11">
      <c r="A2989" s="1">
        <v>2988</v>
      </c>
      <c r="B2989">
        <v>50911.623871000003</v>
      </c>
      <c r="C2989" s="255">
        <v>53</v>
      </c>
      <c r="D2989" s="256">
        <v>147.613257</v>
      </c>
      <c r="E2989" s="256">
        <v>799.84961099999998</v>
      </c>
      <c r="F2989" s="1">
        <v>853115</v>
      </c>
      <c r="G2989" s="256">
        <v>0</v>
      </c>
      <c r="H2989" s="256">
        <v>649.58963600000004</v>
      </c>
      <c r="I2989" s="257">
        <v>1</v>
      </c>
      <c r="J2989" s="258">
        <f t="shared" si="92"/>
        <v>0.16891347411968202</v>
      </c>
      <c r="K2989" s="258">
        <f t="shared" si="93"/>
        <v>0.31113045506909887</v>
      </c>
    </row>
    <row r="2990" spans="1:11">
      <c r="A2990" s="1">
        <v>2989</v>
      </c>
      <c r="B2990">
        <v>50675.277497000003</v>
      </c>
      <c r="C2990" s="255">
        <v>46</v>
      </c>
      <c r="D2990" s="256">
        <v>117.89378499999999</v>
      </c>
      <c r="E2990" s="256">
        <v>743.10149500000057</v>
      </c>
      <c r="F2990" s="1">
        <v>867760</v>
      </c>
      <c r="G2990" s="256">
        <v>38.129447999999996</v>
      </c>
      <c r="H2990" s="256">
        <v>183.78474299999999</v>
      </c>
      <c r="I2990" s="257">
        <v>1</v>
      </c>
      <c r="J2990" s="258">
        <f t="shared" si="92"/>
        <v>0.13490555798432696</v>
      </c>
      <c r="K2990" s="258">
        <f t="shared" si="93"/>
        <v>0.25735608175342978</v>
      </c>
    </row>
    <row r="2991" spans="1:11">
      <c r="A2991" s="1">
        <v>2990</v>
      </c>
      <c r="B2991">
        <v>51527.378904999998</v>
      </c>
      <c r="C2991" s="255">
        <v>46</v>
      </c>
      <c r="D2991" s="256">
        <v>174.01436299999989</v>
      </c>
      <c r="E2991" s="256">
        <v>627.76870099999883</v>
      </c>
      <c r="F2991" s="1">
        <v>863449</v>
      </c>
      <c r="G2991" s="256">
        <v>185.71459200000001</v>
      </c>
      <c r="H2991" s="256">
        <v>655.61654499999997</v>
      </c>
      <c r="I2991" s="257">
        <v>1</v>
      </c>
      <c r="J2991" s="258">
        <f t="shared" si="92"/>
        <v>0.19912419249074245</v>
      </c>
      <c r="K2991" s="258">
        <f t="shared" si="93"/>
        <v>0.3558850361136176</v>
      </c>
    </row>
    <row r="2992" spans="1:11">
      <c r="A2992" s="1">
        <v>2991</v>
      </c>
      <c r="B2992">
        <v>52699.753632</v>
      </c>
      <c r="C2992" s="255">
        <v>44</v>
      </c>
      <c r="D2992" s="256">
        <v>211.70212000000001</v>
      </c>
      <c r="E2992" s="256">
        <v>510.79330999999979</v>
      </c>
      <c r="F2992" s="1">
        <v>855880</v>
      </c>
      <c r="G2992" s="256">
        <v>192.43392</v>
      </c>
      <c r="H2992" s="256">
        <v>677.28592400000002</v>
      </c>
      <c r="I2992" s="257">
        <v>1</v>
      </c>
      <c r="J2992" s="258">
        <f t="shared" si="92"/>
        <v>0.2422501968620733</v>
      </c>
      <c r="K2992" s="258">
        <f t="shared" si="93"/>
        <v>0.41535421143179774</v>
      </c>
    </row>
    <row r="2993" spans="1:11">
      <c r="A2993" s="1">
        <v>2992</v>
      </c>
      <c r="B2993">
        <v>52818.584258000003</v>
      </c>
      <c r="C2993" s="255">
        <v>38</v>
      </c>
      <c r="D2993" s="256">
        <v>233.059044</v>
      </c>
      <c r="E2993" s="256">
        <v>402.79060299999952</v>
      </c>
      <c r="F2993" s="1">
        <v>875983</v>
      </c>
      <c r="G2993" s="256">
        <v>158.36184</v>
      </c>
      <c r="H2993" s="256">
        <v>728.31807400000002</v>
      </c>
      <c r="I2993" s="257">
        <v>1</v>
      </c>
      <c r="J2993" s="258">
        <f t="shared" si="92"/>
        <v>0.26668887061445867</v>
      </c>
      <c r="K2993" s="258">
        <f t="shared" si="93"/>
        <v>0.44695543963922812</v>
      </c>
    </row>
    <row r="2994" spans="1:11">
      <c r="A2994" s="1">
        <v>2993</v>
      </c>
      <c r="B2994">
        <v>52778.340851000001</v>
      </c>
      <c r="C2994" s="255">
        <v>43</v>
      </c>
      <c r="D2994" s="256">
        <v>256.234916</v>
      </c>
      <c r="E2994" s="256">
        <v>250.27840800000021</v>
      </c>
      <c r="F2994" s="1">
        <v>869450</v>
      </c>
      <c r="G2994" s="256">
        <v>94.959984000000006</v>
      </c>
      <c r="H2994" s="256">
        <v>745.07579299999998</v>
      </c>
      <c r="I2994" s="257">
        <v>1</v>
      </c>
      <c r="J2994" s="258">
        <f t="shared" si="92"/>
        <v>0.29320896193168405</v>
      </c>
      <c r="K2994" s="258">
        <f t="shared" si="93"/>
        <v>0.47967574776687338</v>
      </c>
    </row>
    <row r="2995" spans="1:11">
      <c r="A2995" s="1">
        <v>2994</v>
      </c>
      <c r="B2995">
        <v>52741.678955000003</v>
      </c>
      <c r="C2995" s="255">
        <v>45</v>
      </c>
      <c r="D2995" s="256">
        <v>253.68075300000001</v>
      </c>
      <c r="E2995" s="256">
        <v>118.928191</v>
      </c>
      <c r="F2995" s="1">
        <v>868015</v>
      </c>
      <c r="G2995" s="256">
        <v>3.2212320000000001</v>
      </c>
      <c r="H2995" s="256">
        <v>790.07233599999995</v>
      </c>
      <c r="I2995" s="257">
        <v>1</v>
      </c>
      <c r="J2995" s="258">
        <f t="shared" si="92"/>
        <v>0.29028623971441098</v>
      </c>
      <c r="K2995" s="258">
        <f t="shared" si="93"/>
        <v>0.47614647923983844</v>
      </c>
    </row>
    <row r="2996" spans="1:11">
      <c r="A2996" s="1">
        <v>2995</v>
      </c>
      <c r="B2996">
        <v>52488.693724999997</v>
      </c>
      <c r="C2996" s="255">
        <v>47</v>
      </c>
      <c r="D2996" s="256">
        <v>293.34107999999992</v>
      </c>
      <c r="E2996" s="256">
        <v>27.329905999999951</v>
      </c>
      <c r="F2996" s="1">
        <v>871629</v>
      </c>
      <c r="G2996" s="256">
        <v>0</v>
      </c>
      <c r="H2996" s="256">
        <v>776.44683299999997</v>
      </c>
      <c r="I2996" s="257">
        <v>1</v>
      </c>
      <c r="J2996" s="258">
        <f t="shared" si="92"/>
        <v>0.33566945091401623</v>
      </c>
      <c r="K2996" s="258">
        <f t="shared" si="93"/>
        <v>0.52893133536108183</v>
      </c>
    </row>
    <row r="2997" spans="1:11">
      <c r="A2997" s="1">
        <v>2996</v>
      </c>
      <c r="B2997">
        <v>53070.513642000013</v>
      </c>
      <c r="C2997" s="255">
        <v>50</v>
      </c>
      <c r="D2997" s="256">
        <v>306.43952300000001</v>
      </c>
      <c r="E2997" s="256">
        <v>1.0268450000000009</v>
      </c>
      <c r="F2997" s="1">
        <v>805490</v>
      </c>
      <c r="G2997" s="256">
        <v>0</v>
      </c>
      <c r="H2997" s="256">
        <v>815.72403199999997</v>
      </c>
      <c r="I2997" s="257">
        <v>1</v>
      </c>
      <c r="J2997" s="258">
        <f t="shared" si="92"/>
        <v>0.35065796588654774</v>
      </c>
      <c r="K2997" s="258">
        <f t="shared" si="93"/>
        <v>0.54546392642145913</v>
      </c>
    </row>
    <row r="2998" spans="1:11">
      <c r="A2998" s="1">
        <v>2997</v>
      </c>
      <c r="B2998">
        <v>54162.462647</v>
      </c>
      <c r="C2998" s="255">
        <v>51</v>
      </c>
      <c r="D2998" s="256">
        <v>301.842061</v>
      </c>
      <c r="E2998" s="256">
        <v>3.1237599999999999</v>
      </c>
      <c r="F2998" s="1">
        <v>826783</v>
      </c>
      <c r="G2998" s="256">
        <v>0</v>
      </c>
      <c r="H2998" s="256">
        <v>741.14920800000004</v>
      </c>
      <c r="I2998" s="257">
        <v>1</v>
      </c>
      <c r="J2998" s="258">
        <f t="shared" si="92"/>
        <v>0.34539710182639616</v>
      </c>
      <c r="K2998" s="258">
        <f t="shared" si="93"/>
        <v>0.53970961470238243</v>
      </c>
    </row>
    <row r="2999" spans="1:11">
      <c r="A2999" s="1">
        <v>2998</v>
      </c>
      <c r="B2999">
        <v>53252.062286</v>
      </c>
      <c r="C2999" s="255">
        <v>52</v>
      </c>
      <c r="D2999" s="256">
        <v>370.90809500000012</v>
      </c>
      <c r="E2999" s="256">
        <v>3.0811199999999999</v>
      </c>
      <c r="F2999" s="1">
        <v>813453</v>
      </c>
      <c r="G2999" s="256">
        <v>0</v>
      </c>
      <c r="H2999" s="256">
        <v>702.75718500000005</v>
      </c>
      <c r="I2999" s="257">
        <v>1</v>
      </c>
      <c r="J2999" s="258">
        <f t="shared" si="92"/>
        <v>0.42442918867079182</v>
      </c>
      <c r="K2999" s="258">
        <f t="shared" si="93"/>
        <v>0.621022532145031</v>
      </c>
    </row>
    <row r="3000" spans="1:11">
      <c r="A3000" s="1">
        <v>2999</v>
      </c>
      <c r="B3000">
        <v>52197.781707999988</v>
      </c>
      <c r="C3000" s="255">
        <v>49</v>
      </c>
      <c r="D3000" s="256">
        <v>439.69762100000003</v>
      </c>
      <c r="E3000" s="256">
        <v>2.5027200000000001</v>
      </c>
      <c r="F3000" s="1">
        <v>870003</v>
      </c>
      <c r="G3000" s="256">
        <v>0</v>
      </c>
      <c r="H3000" s="256">
        <v>632.07950100000005</v>
      </c>
      <c r="I3000" s="257">
        <v>1</v>
      </c>
      <c r="J3000" s="258">
        <f t="shared" si="92"/>
        <v>0.50314486811485548</v>
      </c>
      <c r="K3000" s="258">
        <f t="shared" si="93"/>
        <v>0.69234116029388937</v>
      </c>
    </row>
    <row r="3001" spans="1:11">
      <c r="A3001" s="1">
        <v>3000</v>
      </c>
      <c r="B3001">
        <v>51246.124298000002</v>
      </c>
      <c r="C3001" s="255">
        <v>44</v>
      </c>
      <c r="D3001" s="256">
        <v>548.83732099999986</v>
      </c>
      <c r="E3001" s="256">
        <v>1.0079199999999999</v>
      </c>
      <c r="F3001" s="1">
        <v>942061</v>
      </c>
      <c r="G3001" s="256">
        <v>0</v>
      </c>
      <c r="H3001" s="256">
        <v>346.09346799999997</v>
      </c>
      <c r="I3001" s="257">
        <v>1</v>
      </c>
      <c r="J3001" s="258">
        <f t="shared" si="92"/>
        <v>0.62803314892407724</v>
      </c>
      <c r="K3001" s="258">
        <f t="shared" si="93"/>
        <v>0.78956343182805699</v>
      </c>
    </row>
    <row r="3002" spans="1:11">
      <c r="A3002" s="1">
        <v>3001</v>
      </c>
      <c r="B3002">
        <v>49505.81308</v>
      </c>
      <c r="C3002" s="255">
        <v>37</v>
      </c>
      <c r="D3002" s="256">
        <v>598.57325099999991</v>
      </c>
      <c r="E3002" s="256">
        <v>0.2424</v>
      </c>
      <c r="F3002" s="1">
        <v>871975</v>
      </c>
      <c r="G3002" s="256">
        <v>72.685704000000001</v>
      </c>
      <c r="H3002" s="256">
        <v>112.424615</v>
      </c>
      <c r="I3002" s="257">
        <v>1</v>
      </c>
      <c r="J3002" s="258">
        <f t="shared" si="92"/>
        <v>0.68494584698122618</v>
      </c>
      <c r="K3002" s="258">
        <f t="shared" si="93"/>
        <v>0.828509856004365</v>
      </c>
    </row>
    <row r="3003" spans="1:11">
      <c r="A3003" s="1">
        <v>3002</v>
      </c>
      <c r="B3003">
        <v>47134.108795</v>
      </c>
      <c r="C3003" s="255">
        <v>35</v>
      </c>
      <c r="D3003" s="256">
        <v>689.99417900000014</v>
      </c>
      <c r="E3003" s="256">
        <v>0.14848</v>
      </c>
      <c r="F3003" s="1">
        <v>808217</v>
      </c>
      <c r="G3003" s="256">
        <v>195.702696</v>
      </c>
      <c r="H3003" s="256">
        <v>109.617594</v>
      </c>
      <c r="I3003" s="257">
        <v>1</v>
      </c>
      <c r="J3003" s="258">
        <f t="shared" si="92"/>
        <v>0.78955858210789143</v>
      </c>
      <c r="K3003" s="258">
        <f t="shared" si="93"/>
        <v>0.89290600529743547</v>
      </c>
    </row>
    <row r="3004" spans="1:11">
      <c r="A3004" s="1">
        <v>3003</v>
      </c>
      <c r="B3004">
        <v>47712.585358999997</v>
      </c>
      <c r="C3004" s="255">
        <v>31</v>
      </c>
      <c r="D3004" s="256">
        <v>669.47280899999998</v>
      </c>
      <c r="E3004" s="256">
        <v>0</v>
      </c>
      <c r="F3004" s="1">
        <v>676420</v>
      </c>
      <c r="G3004" s="256">
        <v>234.25584000000001</v>
      </c>
      <c r="H3004" s="256">
        <v>115.35925</v>
      </c>
      <c r="I3004" s="257">
        <v>1</v>
      </c>
      <c r="J3004" s="258">
        <f t="shared" si="92"/>
        <v>0.76607603067014729</v>
      </c>
      <c r="K3004" s="258">
        <f t="shared" si="93"/>
        <v>0.87919116911347517</v>
      </c>
    </row>
    <row r="3005" spans="1:11">
      <c r="A3005" s="1">
        <v>3004</v>
      </c>
      <c r="B3005">
        <v>47717.620391999997</v>
      </c>
      <c r="C3005" s="255">
        <v>28</v>
      </c>
      <c r="D3005" s="256">
        <v>595.23749199999986</v>
      </c>
      <c r="E3005" s="256">
        <v>0</v>
      </c>
      <c r="F3005" s="1">
        <v>560409</v>
      </c>
      <c r="G3005" s="256">
        <v>228.76005599999999</v>
      </c>
      <c r="H3005" s="256">
        <v>118.425736</v>
      </c>
      <c r="I3005" s="257">
        <v>1</v>
      </c>
      <c r="J3005" s="258">
        <f t="shared" si="92"/>
        <v>0.68112874645131916</v>
      </c>
      <c r="K3005" s="258">
        <f t="shared" si="93"/>
        <v>0.8259902463515203</v>
      </c>
    </row>
    <row r="3006" spans="1:11">
      <c r="A3006" s="1">
        <v>3005</v>
      </c>
      <c r="B3006">
        <v>47404.361998</v>
      </c>
      <c r="C3006" s="255">
        <v>27</v>
      </c>
      <c r="D3006" s="256">
        <v>482.98327799999998</v>
      </c>
      <c r="E3006" s="256">
        <v>0</v>
      </c>
      <c r="F3006" s="1">
        <v>616912</v>
      </c>
      <c r="G3006" s="256">
        <v>175.86340799999999</v>
      </c>
      <c r="H3006" s="256">
        <v>118.272932</v>
      </c>
      <c r="I3006" s="257">
        <v>1</v>
      </c>
      <c r="J3006" s="258">
        <f t="shared" si="92"/>
        <v>0.5526765352023375</v>
      </c>
      <c r="K3006" s="258">
        <f t="shared" si="93"/>
        <v>0.73301988141952112</v>
      </c>
    </row>
    <row r="3007" spans="1:11">
      <c r="A3007" s="1">
        <v>3006</v>
      </c>
      <c r="B3007">
        <v>47597.830383</v>
      </c>
      <c r="C3007" s="255">
        <v>31</v>
      </c>
      <c r="D3007" s="256">
        <v>411.607034</v>
      </c>
      <c r="E3007" s="256">
        <v>1.425144000000002</v>
      </c>
      <c r="F3007" s="1">
        <v>964455</v>
      </c>
      <c r="G3007" s="256">
        <v>90.397943999999995</v>
      </c>
      <c r="H3007" s="256">
        <v>117.697219</v>
      </c>
      <c r="I3007" s="257">
        <v>1</v>
      </c>
      <c r="J3007" s="258">
        <f t="shared" si="92"/>
        <v>0.47100088093739495</v>
      </c>
      <c r="K3007" s="258">
        <f t="shared" si="93"/>
        <v>0.66426988095098627</v>
      </c>
    </row>
    <row r="3008" spans="1:11">
      <c r="A3008" s="1">
        <v>3007</v>
      </c>
      <c r="B3008">
        <v>47610.003357999987</v>
      </c>
      <c r="C3008" s="255">
        <v>34</v>
      </c>
      <c r="D3008" s="256">
        <v>353.01253100000008</v>
      </c>
      <c r="E3008" s="256">
        <v>84.063812999999939</v>
      </c>
      <c r="F3008" s="1">
        <v>769600</v>
      </c>
      <c r="G3008" s="256">
        <v>7.6609680000000004</v>
      </c>
      <c r="H3008" s="256">
        <v>162.09684100000001</v>
      </c>
      <c r="I3008" s="257">
        <v>1</v>
      </c>
      <c r="J3008" s="258">
        <f t="shared" si="92"/>
        <v>0.40395134035279745</v>
      </c>
      <c r="K3008" s="258">
        <f t="shared" si="93"/>
        <v>0.60096314164347997</v>
      </c>
    </row>
    <row r="3009" spans="1:11">
      <c r="A3009" s="1">
        <v>3008</v>
      </c>
      <c r="B3009">
        <v>47632.395049999999</v>
      </c>
      <c r="C3009" s="255">
        <v>41</v>
      </c>
      <c r="D3009" s="256">
        <v>277.40424899999999</v>
      </c>
      <c r="E3009" s="256">
        <v>324.51907899999969</v>
      </c>
      <c r="F3009" s="1">
        <v>641909</v>
      </c>
      <c r="G3009" s="256">
        <v>0</v>
      </c>
      <c r="H3009" s="256">
        <v>163.84520499999999</v>
      </c>
      <c r="I3009" s="257">
        <v>1</v>
      </c>
      <c r="J3009" s="258">
        <f t="shared" si="92"/>
        <v>0.31743297578042956</v>
      </c>
      <c r="K3009" s="258">
        <f t="shared" si="93"/>
        <v>0.50822767378857636</v>
      </c>
    </row>
    <row r="3010" spans="1:11">
      <c r="A3010" s="1">
        <v>3009</v>
      </c>
      <c r="B3010">
        <v>47770.494629000001</v>
      </c>
      <c r="C3010" s="255">
        <v>48</v>
      </c>
      <c r="D3010" s="256">
        <v>256.00494600000002</v>
      </c>
      <c r="E3010" s="256">
        <v>667.83174999999983</v>
      </c>
      <c r="F3010" s="1">
        <v>654812</v>
      </c>
      <c r="G3010" s="256">
        <v>0</v>
      </c>
      <c r="H3010" s="256">
        <v>524.80051000000003</v>
      </c>
      <c r="I3010" s="257">
        <v>1</v>
      </c>
      <c r="J3010" s="258">
        <f t="shared" ref="J3010:J3073" si="94">D3010/$L$1</f>
        <v>0.29294580784625324</v>
      </c>
      <c r="K3010" s="258">
        <f t="shared" ref="K3010:K3073" si="95">J3010/(1-$K$1*(1-J3010))</f>
        <v>0.47935874247193461</v>
      </c>
    </row>
    <row r="3011" spans="1:11">
      <c r="A3011" s="1">
        <v>3010</v>
      </c>
      <c r="B3011">
        <v>48047.011537000013</v>
      </c>
      <c r="C3011" s="255">
        <v>51</v>
      </c>
      <c r="D3011" s="256">
        <v>340.62740200000002</v>
      </c>
      <c r="E3011" s="256">
        <v>917.87607699999967</v>
      </c>
      <c r="F3011" s="1">
        <v>711682</v>
      </c>
      <c r="G3011" s="256">
        <v>0</v>
      </c>
      <c r="H3011" s="256">
        <v>618.37031000000002</v>
      </c>
      <c r="I3011" s="257">
        <v>1</v>
      </c>
      <c r="J3011" s="258">
        <f t="shared" si="94"/>
        <v>0.38977906877416524</v>
      </c>
      <c r="K3011" s="258">
        <f t="shared" si="95"/>
        <v>0.58668225404126972</v>
      </c>
    </row>
    <row r="3012" spans="1:11">
      <c r="A3012" s="1">
        <v>3011</v>
      </c>
      <c r="B3012">
        <v>48619.184782999997</v>
      </c>
      <c r="C3012" s="255">
        <v>48</v>
      </c>
      <c r="D3012" s="256">
        <v>388.34503799999987</v>
      </c>
      <c r="E3012" s="256">
        <v>1106.2963799999991</v>
      </c>
      <c r="F3012" s="1">
        <v>726825</v>
      </c>
      <c r="G3012" s="256">
        <v>0</v>
      </c>
      <c r="H3012" s="256">
        <v>616.97980700000005</v>
      </c>
      <c r="I3012" s="257">
        <v>1</v>
      </c>
      <c r="J3012" s="258">
        <f t="shared" si="94"/>
        <v>0.44438223814626565</v>
      </c>
      <c r="K3012" s="258">
        <f t="shared" si="95"/>
        <v>0.63994195119913067</v>
      </c>
    </row>
    <row r="3013" spans="1:11">
      <c r="A3013" s="1">
        <v>3012</v>
      </c>
      <c r="B3013">
        <v>48907.261838999999</v>
      </c>
      <c r="C3013" s="255">
        <v>53</v>
      </c>
      <c r="D3013" s="256">
        <v>406.03883500000001</v>
      </c>
      <c r="E3013" s="256">
        <v>1193.2911109999991</v>
      </c>
      <c r="F3013" s="1">
        <v>784334</v>
      </c>
      <c r="G3013" s="256">
        <v>0</v>
      </c>
      <c r="H3013" s="256">
        <v>560.57316200000002</v>
      </c>
      <c r="I3013" s="257">
        <v>1</v>
      </c>
      <c r="J3013" s="258">
        <f t="shared" si="94"/>
        <v>0.46462920499991639</v>
      </c>
      <c r="K3013" s="258">
        <f t="shared" si="95"/>
        <v>0.65853844210959955</v>
      </c>
    </row>
    <row r="3014" spans="1:11">
      <c r="A3014" s="1">
        <v>3013</v>
      </c>
      <c r="B3014">
        <v>48345.253783</v>
      </c>
      <c r="C3014" s="255">
        <v>43</v>
      </c>
      <c r="D3014" s="256">
        <v>395.51253700000001</v>
      </c>
      <c r="E3014" s="256">
        <v>1237.937815999999</v>
      </c>
      <c r="F3014" s="1">
        <v>773246</v>
      </c>
      <c r="G3014" s="256">
        <v>5.5607999999999998E-2</v>
      </c>
      <c r="H3014" s="256">
        <v>127.958614</v>
      </c>
      <c r="I3014" s="257">
        <v>1</v>
      </c>
      <c r="J3014" s="258">
        <f t="shared" si="94"/>
        <v>0.45258398900147079</v>
      </c>
      <c r="K3014" s="258">
        <f t="shared" si="95"/>
        <v>0.64754652301089666</v>
      </c>
    </row>
    <row r="3015" spans="1:11">
      <c r="A3015" s="1">
        <v>3014</v>
      </c>
      <c r="B3015">
        <v>48282.391846000013</v>
      </c>
      <c r="C3015" s="255">
        <v>42</v>
      </c>
      <c r="D3015" s="256">
        <v>370.64246400000002</v>
      </c>
      <c r="E3015" s="256">
        <v>1211.3465460000009</v>
      </c>
      <c r="F3015" s="1">
        <v>817804</v>
      </c>
      <c r="G3015" s="256">
        <v>160.63908000000001</v>
      </c>
      <c r="H3015" s="256">
        <v>583.68431199999998</v>
      </c>
      <c r="I3015" s="257">
        <v>1</v>
      </c>
      <c r="J3015" s="258">
        <f t="shared" si="94"/>
        <v>0.42412522779386391</v>
      </c>
      <c r="K3015" s="258">
        <f t="shared" si="95"/>
        <v>0.62072961777447744</v>
      </c>
    </row>
    <row r="3016" spans="1:11">
      <c r="A3016" s="1">
        <v>3015</v>
      </c>
      <c r="B3016">
        <v>48727.089079999998</v>
      </c>
      <c r="C3016" s="255">
        <v>45</v>
      </c>
      <c r="D3016" s="256">
        <v>351.68071400000002</v>
      </c>
      <c r="E3016" s="256">
        <v>1117.353597999999</v>
      </c>
      <c r="F3016" s="1">
        <v>823885</v>
      </c>
      <c r="G3016" s="256">
        <v>219.17380800000001</v>
      </c>
      <c r="H3016" s="256">
        <v>606.69359099999997</v>
      </c>
      <c r="I3016" s="257">
        <v>1</v>
      </c>
      <c r="J3016" s="258">
        <f t="shared" si="94"/>
        <v>0.402427345550883</v>
      </c>
      <c r="K3016" s="258">
        <f t="shared" si="95"/>
        <v>0.59944338004332554</v>
      </c>
    </row>
    <row r="3017" spans="1:11">
      <c r="A3017" s="1">
        <v>3016</v>
      </c>
      <c r="B3017">
        <v>49236.870423</v>
      </c>
      <c r="C3017" s="255">
        <v>43</v>
      </c>
      <c r="D3017" s="256">
        <v>352.82924400000002</v>
      </c>
      <c r="E3017" s="256">
        <v>943.51823400000069</v>
      </c>
      <c r="F3017" s="1">
        <v>843629</v>
      </c>
      <c r="G3017" s="256">
        <v>227.444952</v>
      </c>
      <c r="H3017" s="256">
        <v>621.106495</v>
      </c>
      <c r="I3017" s="257">
        <v>1</v>
      </c>
      <c r="J3017" s="258">
        <f t="shared" si="94"/>
        <v>0.40374160550539834</v>
      </c>
      <c r="K3017" s="258">
        <f t="shared" si="95"/>
        <v>0.60075421433393972</v>
      </c>
    </row>
    <row r="3018" spans="1:11">
      <c r="A3018" s="1">
        <v>3017</v>
      </c>
      <c r="B3018">
        <v>48906.151732999999</v>
      </c>
      <c r="C3018" s="255">
        <v>43</v>
      </c>
      <c r="D3018" s="256">
        <v>360.13572299999998</v>
      </c>
      <c r="E3018" s="256">
        <v>644.16373700000088</v>
      </c>
      <c r="F3018" s="1">
        <v>853520</v>
      </c>
      <c r="G3018" s="256">
        <v>190.37474399999999</v>
      </c>
      <c r="H3018" s="256">
        <v>686.53271700000005</v>
      </c>
      <c r="I3018" s="257">
        <v>1</v>
      </c>
      <c r="J3018" s="258">
        <f t="shared" si="94"/>
        <v>0.41210239082072059</v>
      </c>
      <c r="K3018" s="258">
        <f t="shared" si="95"/>
        <v>0.6090276285241224</v>
      </c>
    </row>
    <row r="3019" spans="1:11">
      <c r="A3019" s="1">
        <v>3018</v>
      </c>
      <c r="B3019">
        <v>50121.710143999997</v>
      </c>
      <c r="C3019" s="255">
        <v>36</v>
      </c>
      <c r="D3019" s="256">
        <v>339.73200400000002</v>
      </c>
      <c r="E3019" s="256">
        <v>325.37601799999987</v>
      </c>
      <c r="F3019" s="1">
        <v>816119</v>
      </c>
      <c r="G3019" s="256">
        <v>114.14491200000001</v>
      </c>
      <c r="H3019" s="256">
        <v>698.56777499999998</v>
      </c>
      <c r="I3019" s="257">
        <v>1</v>
      </c>
      <c r="J3019" s="258">
        <f t="shared" si="94"/>
        <v>0.38875446712270373</v>
      </c>
      <c r="K3019" s="258">
        <f t="shared" si="95"/>
        <v>0.58563679994186457</v>
      </c>
    </row>
    <row r="3020" spans="1:11">
      <c r="A3020" s="1">
        <v>3019</v>
      </c>
      <c r="B3020">
        <v>50331.226013</v>
      </c>
      <c r="C3020" s="255">
        <v>48</v>
      </c>
      <c r="D3020" s="256">
        <v>339.72761400000007</v>
      </c>
      <c r="E3020" s="256">
        <v>86.405548000000067</v>
      </c>
      <c r="F3020" s="1">
        <v>810225</v>
      </c>
      <c r="G3020" s="256">
        <v>14.204064000000001</v>
      </c>
      <c r="H3020" s="256">
        <v>701.64943300000004</v>
      </c>
      <c r="I3020" s="257">
        <v>1</v>
      </c>
      <c r="J3020" s="258">
        <f t="shared" si="94"/>
        <v>0.38874944365688197</v>
      </c>
      <c r="K3020" s="258">
        <f t="shared" si="95"/>
        <v>0.58563166986696402</v>
      </c>
    </row>
    <row r="3021" spans="1:11">
      <c r="A3021" s="1">
        <v>3020</v>
      </c>
      <c r="B3021">
        <v>51390.462554999998</v>
      </c>
      <c r="C3021" s="255">
        <v>40</v>
      </c>
      <c r="D3021" s="256">
        <v>380.04039299999999</v>
      </c>
      <c r="E3021" s="256">
        <v>2.8934070000000038</v>
      </c>
      <c r="F3021" s="1">
        <v>810035</v>
      </c>
      <c r="G3021" s="256">
        <v>0</v>
      </c>
      <c r="H3021" s="256">
        <v>720.18466799999999</v>
      </c>
      <c r="I3021" s="257">
        <v>1</v>
      </c>
      <c r="J3021" s="258">
        <f t="shared" si="94"/>
        <v>0.43487925401875854</v>
      </c>
      <c r="K3021" s="258">
        <f t="shared" si="95"/>
        <v>0.63100639729618391</v>
      </c>
    </row>
    <row r="3022" spans="1:11">
      <c r="A3022" s="1">
        <v>3021</v>
      </c>
      <c r="B3022">
        <v>52753.59491</v>
      </c>
      <c r="C3022" s="255">
        <v>52</v>
      </c>
      <c r="D3022" s="256">
        <v>370.76177399999989</v>
      </c>
      <c r="E3022" s="256">
        <v>3.1339199999999998</v>
      </c>
      <c r="F3022" s="1">
        <v>836190</v>
      </c>
      <c r="G3022" s="256">
        <v>0</v>
      </c>
      <c r="H3022" s="256">
        <v>698.13683800000001</v>
      </c>
      <c r="I3022" s="257">
        <v>1</v>
      </c>
      <c r="J3022" s="258">
        <f t="shared" si="94"/>
        <v>0.42426175392306653</v>
      </c>
      <c r="K3022" s="258">
        <f t="shared" si="95"/>
        <v>0.62086120001893286</v>
      </c>
    </row>
    <row r="3023" spans="1:11">
      <c r="A3023" s="1">
        <v>3022</v>
      </c>
      <c r="B3023">
        <v>52540.144349000002</v>
      </c>
      <c r="C3023" s="255">
        <v>55</v>
      </c>
      <c r="D3023" s="256">
        <v>357.316688</v>
      </c>
      <c r="E3023" s="256">
        <v>3.1448</v>
      </c>
      <c r="F3023" s="1">
        <v>927709</v>
      </c>
      <c r="G3023" s="256">
        <v>0</v>
      </c>
      <c r="H3023" s="256">
        <v>701.19467699999996</v>
      </c>
      <c r="I3023" s="257">
        <v>1</v>
      </c>
      <c r="J3023" s="258">
        <f t="shared" si="94"/>
        <v>0.4088765762482871</v>
      </c>
      <c r="K3023" s="258">
        <f t="shared" si="95"/>
        <v>0.60584888232669443</v>
      </c>
    </row>
    <row r="3024" spans="1:11">
      <c r="A3024" s="1">
        <v>3023</v>
      </c>
      <c r="B3024">
        <v>52345.067931999998</v>
      </c>
      <c r="C3024" s="255">
        <v>46</v>
      </c>
      <c r="D3024" s="256">
        <v>381.35602200000011</v>
      </c>
      <c r="E3024" s="256">
        <v>3.1499199999999998</v>
      </c>
      <c r="F3024" s="1">
        <v>968764</v>
      </c>
      <c r="G3024" s="256">
        <v>0</v>
      </c>
      <c r="H3024" s="256">
        <v>404.13515100000001</v>
      </c>
      <c r="I3024" s="257">
        <v>1</v>
      </c>
      <c r="J3024" s="258">
        <f t="shared" si="94"/>
        <v>0.43638472493349229</v>
      </c>
      <c r="K3024" s="258">
        <f t="shared" si="95"/>
        <v>0.63243099934430791</v>
      </c>
    </row>
    <row r="3025" spans="1:11">
      <c r="A3025" s="1">
        <v>3024</v>
      </c>
      <c r="B3025">
        <v>51212.572721999997</v>
      </c>
      <c r="C3025" s="255">
        <v>48</v>
      </c>
      <c r="D3025" s="256">
        <v>399.94012100000009</v>
      </c>
      <c r="E3025" s="256">
        <v>2.2654399999999999</v>
      </c>
      <c r="F3025" s="1">
        <v>1007211</v>
      </c>
      <c r="G3025" s="256">
        <v>0</v>
      </c>
      <c r="H3025" s="256">
        <v>197.69473600000001</v>
      </c>
      <c r="I3025" s="257">
        <v>1</v>
      </c>
      <c r="J3025" s="258">
        <f t="shared" si="94"/>
        <v>0.4576504620987803</v>
      </c>
      <c r="K3025" s="258">
        <f t="shared" si="95"/>
        <v>0.65219524708020771</v>
      </c>
    </row>
    <row r="3026" spans="1:11">
      <c r="A3026" s="1">
        <v>3025</v>
      </c>
      <c r="B3026">
        <v>49805.383300999987</v>
      </c>
      <c r="C3026" s="255">
        <v>38</v>
      </c>
      <c r="D3026" s="256">
        <v>411.0566080000001</v>
      </c>
      <c r="E3026" s="256">
        <v>0.38600000000000001</v>
      </c>
      <c r="F3026" s="1">
        <v>985126</v>
      </c>
      <c r="G3026" s="256">
        <v>0</v>
      </c>
      <c r="H3026" s="256">
        <v>108.578095</v>
      </c>
      <c r="I3026" s="257">
        <v>1</v>
      </c>
      <c r="J3026" s="258">
        <f t="shared" si="94"/>
        <v>0.47037102986713653</v>
      </c>
      <c r="K3026" s="258">
        <f t="shared" si="95"/>
        <v>0.66370584303065627</v>
      </c>
    </row>
    <row r="3027" spans="1:11">
      <c r="A3027" s="1">
        <v>3026</v>
      </c>
      <c r="B3027">
        <v>48041.596954000001</v>
      </c>
      <c r="C3027" s="255">
        <v>29</v>
      </c>
      <c r="D3027" s="256">
        <v>383.816597</v>
      </c>
      <c r="E3027" s="256">
        <v>0.19647999999999999</v>
      </c>
      <c r="F3027" s="1">
        <v>842449</v>
      </c>
      <c r="G3027" s="256">
        <v>140.14660799999999</v>
      </c>
      <c r="H3027" s="256">
        <v>108.417159</v>
      </c>
      <c r="I3027" s="257">
        <v>1</v>
      </c>
      <c r="J3027" s="258">
        <f t="shared" si="94"/>
        <v>0.43920035464066703</v>
      </c>
      <c r="K3027" s="258">
        <f t="shared" si="95"/>
        <v>0.63508622645265111</v>
      </c>
    </row>
    <row r="3028" spans="1:11">
      <c r="A3028" s="1">
        <v>3027</v>
      </c>
      <c r="B3028">
        <v>47903.763977000002</v>
      </c>
      <c r="C3028" s="255">
        <v>30</v>
      </c>
      <c r="D3028" s="256">
        <v>368.06050299999993</v>
      </c>
      <c r="E3028" s="256">
        <v>0</v>
      </c>
      <c r="F3028" s="1">
        <v>660301</v>
      </c>
      <c r="G3028" s="256">
        <v>239.170512</v>
      </c>
      <c r="H3028" s="256">
        <v>107.963818</v>
      </c>
      <c r="I3028" s="257">
        <v>1</v>
      </c>
      <c r="J3028" s="258">
        <f t="shared" si="94"/>
        <v>0.42117069639597232</v>
      </c>
      <c r="K3028" s="258">
        <f t="shared" si="95"/>
        <v>0.61787497385197487</v>
      </c>
    </row>
    <row r="3029" spans="1:11">
      <c r="A3029" s="1">
        <v>3028</v>
      </c>
      <c r="B3029">
        <v>46930.559934999997</v>
      </c>
      <c r="C3029" s="255">
        <v>29</v>
      </c>
      <c r="D3029" s="256">
        <v>380.539918</v>
      </c>
      <c r="E3029" s="256">
        <v>0</v>
      </c>
      <c r="F3029" s="1">
        <v>527426</v>
      </c>
      <c r="G3029" s="256">
        <v>249.79113599999999</v>
      </c>
      <c r="H3029" s="256">
        <v>107.900701</v>
      </c>
      <c r="I3029" s="257">
        <v>1</v>
      </c>
      <c r="J3029" s="258">
        <f t="shared" si="94"/>
        <v>0.43545085920432552</v>
      </c>
      <c r="K3029" s="258">
        <f t="shared" si="95"/>
        <v>0.63154770069310129</v>
      </c>
    </row>
    <row r="3030" spans="1:11">
      <c r="A3030" s="1">
        <v>3029</v>
      </c>
      <c r="B3030">
        <v>46197.967103000003</v>
      </c>
      <c r="C3030" s="255">
        <v>30</v>
      </c>
      <c r="D3030" s="256">
        <v>379.21944200000002</v>
      </c>
      <c r="E3030" s="256">
        <v>0</v>
      </c>
      <c r="F3030" s="1">
        <v>573387</v>
      </c>
      <c r="G3030" s="256">
        <v>246.09698399999999</v>
      </c>
      <c r="H3030" s="256">
        <v>107.70538500000001</v>
      </c>
      <c r="I3030" s="257">
        <v>1</v>
      </c>
      <c r="J3030" s="258">
        <f t="shared" si="94"/>
        <v>0.43393984187983375</v>
      </c>
      <c r="K3030" s="258">
        <f t="shared" si="95"/>
        <v>0.63011571148107048</v>
      </c>
    </row>
    <row r="3031" spans="1:11">
      <c r="A3031" s="1">
        <v>3030</v>
      </c>
      <c r="B3031">
        <v>47772.517058999998</v>
      </c>
      <c r="C3031" s="255">
        <v>32</v>
      </c>
      <c r="D3031" s="256">
        <v>356.446304</v>
      </c>
      <c r="E3031" s="256">
        <v>2.7466430000000011</v>
      </c>
      <c r="F3031" s="1">
        <v>961678</v>
      </c>
      <c r="G3031" s="256">
        <v>191.05799999999999</v>
      </c>
      <c r="H3031" s="256">
        <v>102.90954600000001</v>
      </c>
      <c r="I3031" s="257">
        <v>1</v>
      </c>
      <c r="J3031" s="258">
        <f t="shared" si="94"/>
        <v>0.40788059805333277</v>
      </c>
      <c r="K3031" s="258">
        <f t="shared" si="95"/>
        <v>0.60486405712273428</v>
      </c>
    </row>
    <row r="3032" spans="1:11">
      <c r="A3032" s="1">
        <v>3031</v>
      </c>
      <c r="B3032">
        <v>47588.566222999987</v>
      </c>
      <c r="C3032" s="255">
        <v>38</v>
      </c>
      <c r="D3032" s="256">
        <v>348.39140900000012</v>
      </c>
      <c r="E3032" s="256">
        <v>95.241528000000088</v>
      </c>
      <c r="F3032" s="1">
        <v>765732</v>
      </c>
      <c r="G3032" s="256">
        <v>93.117527999999993</v>
      </c>
      <c r="H3032" s="256">
        <v>95.540524000000005</v>
      </c>
      <c r="I3032" s="257">
        <v>1</v>
      </c>
      <c r="J3032" s="258">
        <f t="shared" si="94"/>
        <v>0.39866340221489099</v>
      </c>
      <c r="K3032" s="258">
        <f t="shared" si="95"/>
        <v>0.59567358060979259</v>
      </c>
    </row>
    <row r="3033" spans="1:11">
      <c r="A3033" s="1">
        <v>3032</v>
      </c>
      <c r="B3033">
        <v>47203.229218</v>
      </c>
      <c r="C3033" s="255">
        <v>39</v>
      </c>
      <c r="D3033" s="256">
        <v>322.60143599999998</v>
      </c>
      <c r="E3033" s="256">
        <v>362.33850300000029</v>
      </c>
      <c r="F3033" s="1">
        <v>660365</v>
      </c>
      <c r="G3033" s="256">
        <v>2.0553119999999998</v>
      </c>
      <c r="H3033" s="256">
        <v>99.097841000000003</v>
      </c>
      <c r="I3033" s="257">
        <v>1</v>
      </c>
      <c r="J3033" s="258">
        <f t="shared" si="94"/>
        <v>0.36915200177961155</v>
      </c>
      <c r="K3033" s="258">
        <f t="shared" si="95"/>
        <v>0.56528791355653907</v>
      </c>
    </row>
    <row r="3034" spans="1:11">
      <c r="A3034" s="1">
        <v>3033</v>
      </c>
      <c r="B3034">
        <v>46772.929777999998</v>
      </c>
      <c r="C3034" s="255">
        <v>48</v>
      </c>
      <c r="D3034" s="256">
        <v>293.7105160000001</v>
      </c>
      <c r="E3034" s="256">
        <v>697.44434899999976</v>
      </c>
      <c r="F3034" s="1">
        <v>663640</v>
      </c>
      <c r="G3034" s="256">
        <v>0</v>
      </c>
      <c r="H3034" s="256">
        <v>592.04221099999995</v>
      </c>
      <c r="I3034" s="257">
        <v>1</v>
      </c>
      <c r="J3034" s="258">
        <f t="shared" si="94"/>
        <v>0.33609219558812709</v>
      </c>
      <c r="K3034" s="258">
        <f t="shared" si="95"/>
        <v>0.52940351421004272</v>
      </c>
    </row>
    <row r="3035" spans="1:11">
      <c r="A3035" s="1">
        <v>3034</v>
      </c>
      <c r="B3035">
        <v>47016.549440000003</v>
      </c>
      <c r="C3035" s="255">
        <v>47</v>
      </c>
      <c r="D3035" s="256">
        <v>363.10395399999987</v>
      </c>
      <c r="E3035" s="256">
        <v>973.84275800000205</v>
      </c>
      <c r="F3035" s="1">
        <v>728176</v>
      </c>
      <c r="G3035" s="256">
        <v>0</v>
      </c>
      <c r="H3035" s="256">
        <v>645.73629500000004</v>
      </c>
      <c r="I3035" s="257">
        <v>1</v>
      </c>
      <c r="J3035" s="258">
        <f t="shared" si="94"/>
        <v>0.41549892999605847</v>
      </c>
      <c r="K3035" s="258">
        <f t="shared" si="95"/>
        <v>0.61235664178809868</v>
      </c>
    </row>
    <row r="3036" spans="1:11">
      <c r="A3036" s="1">
        <v>3035</v>
      </c>
      <c r="B3036">
        <v>47758.095153000002</v>
      </c>
      <c r="C3036" s="255">
        <v>53</v>
      </c>
      <c r="D3036" s="256">
        <v>399.97986800000001</v>
      </c>
      <c r="E3036" s="256">
        <v>1172.2414890000009</v>
      </c>
      <c r="F3036" s="1">
        <v>793675</v>
      </c>
      <c r="G3036" s="256">
        <v>0</v>
      </c>
      <c r="H3036" s="256">
        <v>725.39079300000003</v>
      </c>
      <c r="I3036" s="257">
        <v>1</v>
      </c>
      <c r="J3036" s="258">
        <f t="shared" si="94"/>
        <v>0.45769594448967299</v>
      </c>
      <c r="K3036" s="258">
        <f t="shared" si="95"/>
        <v>0.65223681207848105</v>
      </c>
    </row>
    <row r="3037" spans="1:11">
      <c r="A3037" s="1">
        <v>3036</v>
      </c>
      <c r="B3037">
        <v>48453.309173999987</v>
      </c>
      <c r="C3037" s="255">
        <v>44</v>
      </c>
      <c r="D3037" s="256">
        <v>443.79749399999997</v>
      </c>
      <c r="E3037" s="256">
        <v>1290.4715100000001</v>
      </c>
      <c r="F3037" s="1">
        <v>779760</v>
      </c>
      <c r="G3037" s="256">
        <v>0</v>
      </c>
      <c r="H3037" s="256">
        <v>728.77410199999997</v>
      </c>
      <c r="I3037" s="257">
        <v>1</v>
      </c>
      <c r="J3037" s="258">
        <f t="shared" si="94"/>
        <v>0.50783634234931041</v>
      </c>
      <c r="K3037" s="258">
        <f t="shared" si="95"/>
        <v>0.69632440320548528</v>
      </c>
    </row>
    <row r="3038" spans="1:11">
      <c r="A3038" s="1">
        <v>3037</v>
      </c>
      <c r="B3038">
        <v>47968.103911999999</v>
      </c>
      <c r="C3038" s="255">
        <v>44</v>
      </c>
      <c r="D3038" s="256">
        <v>475.139251</v>
      </c>
      <c r="E3038" s="256">
        <v>1332.198214</v>
      </c>
      <c r="F3038" s="1">
        <v>801514</v>
      </c>
      <c r="G3038" s="256">
        <v>0</v>
      </c>
      <c r="H3038" s="256">
        <v>223.09353400000001</v>
      </c>
      <c r="I3038" s="257">
        <v>1</v>
      </c>
      <c r="J3038" s="258">
        <f t="shared" si="94"/>
        <v>0.5437006350793655</v>
      </c>
      <c r="K3038" s="258">
        <f t="shared" si="95"/>
        <v>0.72586779194343964</v>
      </c>
    </row>
    <row r="3039" spans="1:11">
      <c r="A3039" s="1">
        <v>3038</v>
      </c>
      <c r="B3039">
        <v>47874.437926999999</v>
      </c>
      <c r="C3039" s="255">
        <v>40</v>
      </c>
      <c r="D3039" s="256">
        <v>485.4008649999999</v>
      </c>
      <c r="E3039" s="256">
        <v>1294.74783</v>
      </c>
      <c r="F3039" s="1">
        <v>812180</v>
      </c>
      <c r="G3039" s="256">
        <v>43.810872000000003</v>
      </c>
      <c r="H3039" s="256">
        <v>622.70217700000001</v>
      </c>
      <c r="I3039" s="257">
        <v>1</v>
      </c>
      <c r="J3039" s="258">
        <f t="shared" si="94"/>
        <v>0.55544297385057195</v>
      </c>
      <c r="K3039" s="258">
        <f t="shared" si="95"/>
        <v>0.73520536463070452</v>
      </c>
    </row>
    <row r="3040" spans="1:11">
      <c r="A3040" s="1">
        <v>3039</v>
      </c>
      <c r="B3040">
        <v>47772.620452000003</v>
      </c>
      <c r="C3040" s="255">
        <v>46</v>
      </c>
      <c r="D3040" s="256">
        <v>445.236445</v>
      </c>
      <c r="E3040" s="256">
        <v>1184.9352769999989</v>
      </c>
      <c r="F3040" s="1">
        <v>792191</v>
      </c>
      <c r="G3040" s="256">
        <v>190.6044</v>
      </c>
      <c r="H3040" s="256">
        <v>628.83633399999997</v>
      </c>
      <c r="I3040" s="257">
        <v>1</v>
      </c>
      <c r="J3040" s="258">
        <f t="shared" si="94"/>
        <v>0.5094829303146311</v>
      </c>
      <c r="K3040" s="258">
        <f t="shared" si="95"/>
        <v>0.69771574610315401</v>
      </c>
    </row>
    <row r="3041" spans="1:11">
      <c r="A3041" s="1">
        <v>3040</v>
      </c>
      <c r="B3041">
        <v>47829.542724999999</v>
      </c>
      <c r="C3041" s="255">
        <v>39</v>
      </c>
      <c r="D3041" s="256">
        <v>406.37622700000009</v>
      </c>
      <c r="E3041" s="256">
        <v>992.96220200000153</v>
      </c>
      <c r="F3041" s="1">
        <v>823035</v>
      </c>
      <c r="G3041" s="256">
        <v>241.0926</v>
      </c>
      <c r="H3041" s="256">
        <v>645.04887299999996</v>
      </c>
      <c r="I3041" s="257">
        <v>1</v>
      </c>
      <c r="J3041" s="258">
        <f t="shared" si="94"/>
        <v>0.46501528180642027</v>
      </c>
      <c r="K3041" s="258">
        <f t="shared" si="95"/>
        <v>0.6588873451824957</v>
      </c>
    </row>
    <row r="3042" spans="1:11">
      <c r="A3042" s="1">
        <v>3041</v>
      </c>
      <c r="B3042">
        <v>48863.310729999997</v>
      </c>
      <c r="C3042" s="255">
        <v>44</v>
      </c>
      <c r="D3042" s="256">
        <v>420.924328</v>
      </c>
      <c r="E3042" s="256">
        <v>715.02997699999901</v>
      </c>
      <c r="F3042" s="1">
        <v>828159</v>
      </c>
      <c r="G3042" s="256">
        <v>242.50413599999999</v>
      </c>
      <c r="H3042" s="256">
        <v>656.47034199999996</v>
      </c>
      <c r="I3042" s="257">
        <v>1</v>
      </c>
      <c r="J3042" s="258">
        <f t="shared" si="94"/>
        <v>0.48166263673710924</v>
      </c>
      <c r="K3042" s="258">
        <f t="shared" si="95"/>
        <v>0.67373464978742192</v>
      </c>
    </row>
    <row r="3043" spans="1:11">
      <c r="A3043" s="1">
        <v>3042</v>
      </c>
      <c r="B3043">
        <v>48916.649627999999</v>
      </c>
      <c r="C3043" s="255">
        <v>46</v>
      </c>
      <c r="D3043" s="256">
        <v>456.90954599999998</v>
      </c>
      <c r="E3043" s="256">
        <v>367.6433099999997</v>
      </c>
      <c r="F3043" s="1">
        <v>807713</v>
      </c>
      <c r="G3043" s="256">
        <v>195.13687200000001</v>
      </c>
      <c r="H3043" s="256">
        <v>664.37135599999999</v>
      </c>
      <c r="I3043" s="257">
        <v>1</v>
      </c>
      <c r="J3043" s="258">
        <f t="shared" si="94"/>
        <v>0.52284043006588943</v>
      </c>
      <c r="K3043" s="258">
        <f t="shared" si="95"/>
        <v>0.70887635533140581</v>
      </c>
    </row>
    <row r="3044" spans="1:11">
      <c r="A3044" s="1">
        <v>3043</v>
      </c>
      <c r="B3044">
        <v>50321.146911999997</v>
      </c>
      <c r="C3044" s="255">
        <v>47</v>
      </c>
      <c r="D3044" s="256">
        <v>477.90757200000007</v>
      </c>
      <c r="E3044" s="256">
        <v>90.593328000000056</v>
      </c>
      <c r="F3044" s="1">
        <v>831424</v>
      </c>
      <c r="G3044" s="256">
        <v>99.430127999999996</v>
      </c>
      <c r="H3044" s="256">
        <v>684.73924599999998</v>
      </c>
      <c r="I3044" s="257">
        <v>1</v>
      </c>
      <c r="J3044" s="258">
        <f t="shared" si="94"/>
        <v>0.54686841775073147</v>
      </c>
      <c r="K3044" s="258">
        <f t="shared" si="95"/>
        <v>0.72840265355726441</v>
      </c>
    </row>
    <row r="3045" spans="1:11">
      <c r="A3045" s="1">
        <v>3044</v>
      </c>
      <c r="B3045">
        <v>51600.955565999997</v>
      </c>
      <c r="C3045" s="255">
        <v>51</v>
      </c>
      <c r="D3045" s="256">
        <v>461.92070999999987</v>
      </c>
      <c r="E3045" s="256">
        <v>2.732861000000002</v>
      </c>
      <c r="F3045" s="1">
        <v>804053</v>
      </c>
      <c r="G3045" s="256">
        <v>7.9934399999999997</v>
      </c>
      <c r="H3045" s="256">
        <v>689.699118</v>
      </c>
      <c r="I3045" s="257">
        <v>1</v>
      </c>
      <c r="J3045" s="258">
        <f t="shared" si="94"/>
        <v>0.52857469227123766</v>
      </c>
      <c r="K3045" s="258">
        <f t="shared" si="95"/>
        <v>0.71359959100202419</v>
      </c>
    </row>
    <row r="3046" spans="1:11">
      <c r="A3046" s="1">
        <v>3045</v>
      </c>
      <c r="B3046">
        <v>53969.594085999997</v>
      </c>
      <c r="C3046" s="255">
        <v>54</v>
      </c>
      <c r="D3046" s="256">
        <v>478.82930399999998</v>
      </c>
      <c r="E3046" s="256">
        <v>3.1852</v>
      </c>
      <c r="F3046" s="1">
        <v>909840</v>
      </c>
      <c r="G3046" s="256">
        <v>0</v>
      </c>
      <c r="H3046" s="256">
        <v>685.01962100000003</v>
      </c>
      <c r="I3046" s="257">
        <v>1</v>
      </c>
      <c r="J3046" s="258">
        <f t="shared" si="94"/>
        <v>0.54792315333133901</v>
      </c>
      <c r="K3046" s="258">
        <f t="shared" si="95"/>
        <v>0.72924404487338068</v>
      </c>
    </row>
    <row r="3047" spans="1:11">
      <c r="A3047" s="1">
        <v>3046</v>
      </c>
      <c r="B3047">
        <v>53151.543640999997</v>
      </c>
      <c r="C3047" s="255">
        <v>59</v>
      </c>
      <c r="D3047" s="256">
        <v>466.74046399999997</v>
      </c>
      <c r="E3047" s="256">
        <v>3.1473599999999999</v>
      </c>
      <c r="F3047" s="1">
        <v>981226</v>
      </c>
      <c r="G3047" s="256">
        <v>0</v>
      </c>
      <c r="H3047" s="256">
        <v>614.32282999999995</v>
      </c>
      <c r="I3047" s="257">
        <v>1</v>
      </c>
      <c r="J3047" s="258">
        <f t="shared" si="94"/>
        <v>0.53408992450097059</v>
      </c>
      <c r="K3047" s="258">
        <f t="shared" si="95"/>
        <v>0.71810462302143629</v>
      </c>
    </row>
    <row r="3048" spans="1:11">
      <c r="A3048" s="1">
        <v>3047</v>
      </c>
      <c r="B3048">
        <v>52564.293791999997</v>
      </c>
      <c r="C3048" s="255">
        <v>52</v>
      </c>
      <c r="D3048" s="256">
        <v>406.98343899999992</v>
      </c>
      <c r="E3048" s="256">
        <v>3.1095999999999999</v>
      </c>
      <c r="F3048" s="1">
        <v>982829</v>
      </c>
      <c r="G3048" s="256">
        <v>0</v>
      </c>
      <c r="H3048" s="256">
        <v>423.81150700000001</v>
      </c>
      <c r="I3048" s="257">
        <v>1</v>
      </c>
      <c r="J3048" s="258">
        <f t="shared" si="94"/>
        <v>0.4657101129518853</v>
      </c>
      <c r="K3048" s="258">
        <f t="shared" si="95"/>
        <v>0.65951474526740317</v>
      </c>
    </row>
    <row r="3049" spans="1:11">
      <c r="A3049" s="1">
        <v>3048</v>
      </c>
      <c r="B3049">
        <v>51843.138733</v>
      </c>
      <c r="C3049" s="255">
        <v>43</v>
      </c>
      <c r="D3049" s="256">
        <v>370.12452399999989</v>
      </c>
      <c r="E3049" s="256">
        <v>1.72848</v>
      </c>
      <c r="F3049" s="1">
        <v>974154</v>
      </c>
      <c r="G3049" s="256">
        <v>0</v>
      </c>
      <c r="H3049" s="256">
        <v>300.26443999999998</v>
      </c>
      <c r="I3049" s="257">
        <v>1</v>
      </c>
      <c r="J3049" s="258">
        <f t="shared" si="94"/>
        <v>0.42353255037068666</v>
      </c>
      <c r="K3049" s="258">
        <f t="shared" si="95"/>
        <v>0.6201580669392055</v>
      </c>
    </row>
    <row r="3050" spans="1:11">
      <c r="A3050" s="1">
        <v>3049</v>
      </c>
      <c r="B3050">
        <v>48701.339813000013</v>
      </c>
      <c r="C3050" s="255">
        <v>40</v>
      </c>
      <c r="D3050" s="256">
        <v>395.35314900000009</v>
      </c>
      <c r="E3050" s="256">
        <v>0.25287999999999999</v>
      </c>
      <c r="F3050" s="1">
        <v>963683</v>
      </c>
      <c r="G3050" s="256">
        <v>0</v>
      </c>
      <c r="H3050" s="256">
        <v>102.396838</v>
      </c>
      <c r="I3050" s="257">
        <v>1</v>
      </c>
      <c r="J3050" s="258">
        <f t="shared" si="94"/>
        <v>0.45240160171891813</v>
      </c>
      <c r="K3050" s="258">
        <f t="shared" si="95"/>
        <v>0.64737848289089961</v>
      </c>
    </row>
    <row r="3051" spans="1:11">
      <c r="A3051" s="1">
        <v>3050</v>
      </c>
      <c r="B3051">
        <v>48522.476927000003</v>
      </c>
      <c r="C3051" s="255">
        <v>32</v>
      </c>
      <c r="D3051" s="256">
        <v>419.47368399999999</v>
      </c>
      <c r="E3051" s="256">
        <v>0.15744</v>
      </c>
      <c r="F3051" s="1">
        <v>835278</v>
      </c>
      <c r="G3051" s="256">
        <v>70.529088000000002</v>
      </c>
      <c r="H3051" s="256">
        <v>102.505357</v>
      </c>
      <c r="I3051" s="257">
        <v>1</v>
      </c>
      <c r="J3051" s="258">
        <f t="shared" si="94"/>
        <v>0.48000266850166223</v>
      </c>
      <c r="K3051" s="258">
        <f t="shared" si="95"/>
        <v>0.67227126306067453</v>
      </c>
    </row>
    <row r="3052" spans="1:11">
      <c r="A3052" s="1">
        <v>3051</v>
      </c>
      <c r="B3052">
        <v>47602.018097</v>
      </c>
      <c r="C3052" s="255">
        <v>25</v>
      </c>
      <c r="D3052" s="256">
        <v>388.90874900000011</v>
      </c>
      <c r="E3052" s="256">
        <v>0</v>
      </c>
      <c r="F3052" s="1">
        <v>685352</v>
      </c>
      <c r="G3052" s="256">
        <v>179.407872</v>
      </c>
      <c r="H3052" s="256">
        <v>102.088047</v>
      </c>
      <c r="I3052" s="257">
        <v>1</v>
      </c>
      <c r="J3052" s="258">
        <f t="shared" si="94"/>
        <v>0.44502729120819706</v>
      </c>
      <c r="K3052" s="258">
        <f t="shared" si="95"/>
        <v>0.64054361503153745</v>
      </c>
    </row>
    <row r="3053" spans="1:11">
      <c r="A3053" s="1">
        <v>3052</v>
      </c>
      <c r="B3053">
        <v>47626.811400999999</v>
      </c>
      <c r="C3053" s="255">
        <v>30</v>
      </c>
      <c r="D3053" s="256">
        <v>358.629842</v>
      </c>
      <c r="E3053" s="256">
        <v>0</v>
      </c>
      <c r="F3053" s="1">
        <v>543640</v>
      </c>
      <c r="G3053" s="256">
        <v>245.34048000000001</v>
      </c>
      <c r="H3053" s="256">
        <v>102.402384</v>
      </c>
      <c r="I3053" s="257">
        <v>1</v>
      </c>
      <c r="J3053" s="258">
        <f t="shared" si="94"/>
        <v>0.41037921502682279</v>
      </c>
      <c r="K3053" s="258">
        <f t="shared" si="95"/>
        <v>0.60733167270720501</v>
      </c>
    </row>
    <row r="3054" spans="1:11">
      <c r="A3054" s="1">
        <v>3053</v>
      </c>
      <c r="B3054">
        <v>47766.044434000003</v>
      </c>
      <c r="C3054" s="255">
        <v>26</v>
      </c>
      <c r="D3054" s="256">
        <v>353.14414499999998</v>
      </c>
      <c r="E3054" s="256">
        <v>0</v>
      </c>
      <c r="F3054" s="1">
        <v>591448</v>
      </c>
      <c r="G3054" s="256">
        <v>249.22178400000001</v>
      </c>
      <c r="H3054" s="256">
        <v>102.504992</v>
      </c>
      <c r="I3054" s="257">
        <v>1</v>
      </c>
      <c r="J3054" s="258">
        <f t="shared" si="94"/>
        <v>0.40410194591787058</v>
      </c>
      <c r="K3054" s="258">
        <f t="shared" si="95"/>
        <v>0.60111312310603549</v>
      </c>
    </row>
    <row r="3055" spans="1:11">
      <c r="A3055" s="1">
        <v>3054</v>
      </c>
      <c r="B3055">
        <v>48093.13205</v>
      </c>
      <c r="C3055" s="255">
        <v>30</v>
      </c>
      <c r="D3055" s="256">
        <v>365.59662400000002</v>
      </c>
      <c r="E3055" s="256">
        <v>3.6251779999999978</v>
      </c>
      <c r="F3055" s="1">
        <v>997556</v>
      </c>
      <c r="G3055" s="256">
        <v>245.62910400000001</v>
      </c>
      <c r="H3055" s="256">
        <v>102.404292</v>
      </c>
      <c r="I3055" s="257">
        <v>1</v>
      </c>
      <c r="J3055" s="258">
        <f t="shared" si="94"/>
        <v>0.41835128593001053</v>
      </c>
      <c r="K3055" s="258">
        <f t="shared" si="95"/>
        <v>0.61513816262709464</v>
      </c>
    </row>
    <row r="3056" spans="1:11">
      <c r="A3056" s="1">
        <v>3055</v>
      </c>
      <c r="B3056">
        <v>49851.649963000003</v>
      </c>
      <c r="C3056" s="255">
        <v>47</v>
      </c>
      <c r="D3056" s="256">
        <v>338.16717399999999</v>
      </c>
      <c r="E3056" s="256">
        <v>92.076737999999878</v>
      </c>
      <c r="F3056" s="1">
        <v>1099520</v>
      </c>
      <c r="G3056" s="256">
        <v>183.159312</v>
      </c>
      <c r="H3056" s="256">
        <v>102.062229</v>
      </c>
      <c r="I3056" s="257">
        <v>1</v>
      </c>
      <c r="J3056" s="258">
        <f t="shared" si="94"/>
        <v>0.38696383613820678</v>
      </c>
      <c r="K3056" s="258">
        <f t="shared" si="95"/>
        <v>0.58380545840108355</v>
      </c>
    </row>
    <row r="3057" spans="1:11">
      <c r="A3057" s="1">
        <v>3056</v>
      </c>
      <c r="B3057">
        <v>51431.651367999999</v>
      </c>
      <c r="C3057" s="255">
        <v>68</v>
      </c>
      <c r="D3057" s="256">
        <v>319.17170800000002</v>
      </c>
      <c r="E3057" s="256">
        <v>317.48237099999989</v>
      </c>
      <c r="F3057" s="1">
        <v>1066167</v>
      </c>
      <c r="G3057" s="256">
        <v>78.796704000000005</v>
      </c>
      <c r="H3057" s="256">
        <v>139.27485799999999</v>
      </c>
      <c r="I3057" s="257">
        <v>1</v>
      </c>
      <c r="J3057" s="258">
        <f t="shared" si="94"/>
        <v>0.36522737276227646</v>
      </c>
      <c r="K3057" s="258">
        <f t="shared" si="95"/>
        <v>0.56113284715063094</v>
      </c>
    </row>
    <row r="3058" spans="1:11">
      <c r="A3058" s="1">
        <v>3057</v>
      </c>
      <c r="B3058">
        <v>54283.429230000002</v>
      </c>
      <c r="C3058" s="255">
        <v>56</v>
      </c>
      <c r="D3058" s="256">
        <v>294.38533999999999</v>
      </c>
      <c r="E3058" s="256">
        <v>625.83819799999992</v>
      </c>
      <c r="F3058" s="1">
        <v>947594</v>
      </c>
      <c r="G3058" s="256">
        <v>5.2681440000000004</v>
      </c>
      <c r="H3058" s="256">
        <v>455.78346099999999</v>
      </c>
      <c r="I3058" s="257">
        <v>1</v>
      </c>
      <c r="J3058" s="258">
        <f t="shared" si="94"/>
        <v>0.33686439497303278</v>
      </c>
      <c r="K3058" s="258">
        <f t="shared" si="95"/>
        <v>0.53026511940148213</v>
      </c>
    </row>
    <row r="3059" spans="1:11">
      <c r="A3059" s="1">
        <v>3058</v>
      </c>
      <c r="B3059">
        <v>56131.680999999997</v>
      </c>
      <c r="C3059" s="255">
        <v>40</v>
      </c>
      <c r="D3059" s="256">
        <v>315.72600200000011</v>
      </c>
      <c r="E3059" s="256">
        <v>844.39871499999879</v>
      </c>
      <c r="F3059" s="1">
        <v>878406</v>
      </c>
      <c r="G3059" s="256">
        <v>0</v>
      </c>
      <c r="H3059" s="256">
        <v>568.08963400000005</v>
      </c>
      <c r="I3059" s="257">
        <v>1</v>
      </c>
      <c r="J3059" s="258">
        <f t="shared" si="94"/>
        <v>0.36128446016022597</v>
      </c>
      <c r="K3059" s="258">
        <f t="shared" si="95"/>
        <v>0.55693057844631444</v>
      </c>
    </row>
    <row r="3060" spans="1:11">
      <c r="A3060" s="1">
        <v>3059</v>
      </c>
      <c r="B3060">
        <v>57332.512940000001</v>
      </c>
      <c r="C3060" s="255">
        <v>40</v>
      </c>
      <c r="D3060" s="256">
        <v>294.73911299999997</v>
      </c>
      <c r="E3060" s="256">
        <v>953.96146199999964</v>
      </c>
      <c r="F3060" s="1">
        <v>901272</v>
      </c>
      <c r="G3060" s="256">
        <v>0</v>
      </c>
      <c r="H3060" s="256">
        <v>557.63636099999997</v>
      </c>
      <c r="I3060" s="257">
        <v>1</v>
      </c>
      <c r="J3060" s="258">
        <f t="shared" si="94"/>
        <v>0.33726921651612585</v>
      </c>
      <c r="K3060" s="258">
        <f t="shared" si="95"/>
        <v>0.53071635135309136</v>
      </c>
    </row>
    <row r="3061" spans="1:11">
      <c r="A3061" s="1">
        <v>3060</v>
      </c>
      <c r="B3061">
        <v>58379.486602999998</v>
      </c>
      <c r="C3061" s="255">
        <v>36</v>
      </c>
      <c r="D3061" s="256">
        <v>281.73694</v>
      </c>
      <c r="E3061" s="256">
        <v>945.23950900000023</v>
      </c>
      <c r="F3061" s="1">
        <v>897257</v>
      </c>
      <c r="G3061" s="256">
        <v>0</v>
      </c>
      <c r="H3061" s="256">
        <v>548.63865799999996</v>
      </c>
      <c r="I3061" s="257">
        <v>1</v>
      </c>
      <c r="J3061" s="258">
        <f t="shared" si="94"/>
        <v>0.32239086305946363</v>
      </c>
      <c r="K3061" s="258">
        <f t="shared" si="95"/>
        <v>0.51392183523520785</v>
      </c>
    </row>
    <row r="3062" spans="1:11">
      <c r="A3062" s="1">
        <v>3061</v>
      </c>
      <c r="B3062">
        <v>56318.398376999998</v>
      </c>
      <c r="C3062" s="255">
        <v>34</v>
      </c>
      <c r="D3062" s="256">
        <v>232.48260300000001</v>
      </c>
      <c r="E3062" s="256">
        <v>803.23413300000027</v>
      </c>
      <c r="F3062" s="1">
        <v>815682</v>
      </c>
      <c r="G3062" s="256">
        <v>0</v>
      </c>
      <c r="H3062" s="256">
        <v>246.53134900000001</v>
      </c>
      <c r="I3062" s="257">
        <v>1</v>
      </c>
      <c r="J3062" s="258">
        <f t="shared" si="94"/>
        <v>0.26602925064594174</v>
      </c>
      <c r="K3062" s="258">
        <f t="shared" si="95"/>
        <v>0.44612120327451199</v>
      </c>
    </row>
    <row r="3063" spans="1:11">
      <c r="A3063" s="1">
        <v>3062</v>
      </c>
      <c r="B3063">
        <v>56363.373900999999</v>
      </c>
      <c r="C3063" s="255">
        <v>35</v>
      </c>
      <c r="D3063" s="256">
        <v>197.118303</v>
      </c>
      <c r="E3063" s="256">
        <v>633.37855999999817</v>
      </c>
      <c r="F3063" s="1">
        <v>863534</v>
      </c>
      <c r="G3063" s="256">
        <v>3.2568480000000002</v>
      </c>
      <c r="H3063" s="256">
        <v>516.32861200000002</v>
      </c>
      <c r="I3063" s="257">
        <v>1</v>
      </c>
      <c r="J3063" s="258">
        <f t="shared" si="94"/>
        <v>0.22556197220352736</v>
      </c>
      <c r="K3063" s="258">
        <f t="shared" si="95"/>
        <v>0.39292466265334558</v>
      </c>
    </row>
    <row r="3064" spans="1:11">
      <c r="A3064" s="1">
        <v>3063</v>
      </c>
      <c r="B3064">
        <v>59025.745483000013</v>
      </c>
      <c r="C3064" s="255">
        <v>34</v>
      </c>
      <c r="D3064" s="256">
        <v>210.48885799999999</v>
      </c>
      <c r="E3064" s="256">
        <v>478.7204990000003</v>
      </c>
      <c r="F3064" s="1">
        <v>817431</v>
      </c>
      <c r="G3064" s="256">
        <v>122.84109599999999</v>
      </c>
      <c r="H3064" s="256">
        <v>617.61197900000002</v>
      </c>
      <c r="I3064" s="257">
        <v>1</v>
      </c>
      <c r="J3064" s="258">
        <f t="shared" si="94"/>
        <v>0.24086186424478409</v>
      </c>
      <c r="K3064" s="258">
        <f t="shared" si="95"/>
        <v>0.41351520199790709</v>
      </c>
    </row>
    <row r="3065" spans="1:11">
      <c r="A3065" s="1">
        <v>3064</v>
      </c>
      <c r="B3065">
        <v>59737.371765000004</v>
      </c>
      <c r="C3065" s="255">
        <v>32</v>
      </c>
      <c r="D3065" s="256">
        <v>205.112303</v>
      </c>
      <c r="E3065" s="256">
        <v>336.2507599999999</v>
      </c>
      <c r="F3065" s="1">
        <v>829504</v>
      </c>
      <c r="G3065" s="256">
        <v>202.748952</v>
      </c>
      <c r="H3065" s="256">
        <v>626.51413600000001</v>
      </c>
      <c r="I3065" s="257">
        <v>1</v>
      </c>
      <c r="J3065" s="258">
        <f t="shared" si="94"/>
        <v>0.23470948604852529</v>
      </c>
      <c r="K3065" s="258">
        <f t="shared" si="95"/>
        <v>0.40530728896101503</v>
      </c>
    </row>
    <row r="3066" spans="1:11">
      <c r="A3066" s="1">
        <v>3065</v>
      </c>
      <c r="B3066">
        <v>59562.996949</v>
      </c>
      <c r="C3066" s="255">
        <v>32</v>
      </c>
      <c r="D3066" s="256">
        <v>216.51369399999999</v>
      </c>
      <c r="E3066" s="256">
        <v>200.56127799999999</v>
      </c>
      <c r="F3066" s="1">
        <v>798194</v>
      </c>
      <c r="G3066" s="256">
        <v>245.48395199999999</v>
      </c>
      <c r="H3066" s="256">
        <v>614.31905400000005</v>
      </c>
      <c r="I3066" s="257">
        <v>1</v>
      </c>
      <c r="J3066" s="258">
        <f t="shared" si="94"/>
        <v>0.2477560687386347</v>
      </c>
      <c r="K3066" s="258">
        <f t="shared" si="95"/>
        <v>0.42260021437666284</v>
      </c>
    </row>
    <row r="3067" spans="1:11">
      <c r="A3067" s="1">
        <v>3066</v>
      </c>
      <c r="B3067">
        <v>59568.238677000001</v>
      </c>
      <c r="C3067" s="255">
        <v>34</v>
      </c>
      <c r="D3067" s="256">
        <v>245.969675</v>
      </c>
      <c r="E3067" s="256">
        <v>97.569468000000029</v>
      </c>
      <c r="F3067" s="1">
        <v>815075</v>
      </c>
      <c r="G3067" s="256">
        <v>238.53043199999999</v>
      </c>
      <c r="H3067" s="256">
        <v>624.475413</v>
      </c>
      <c r="I3067" s="257">
        <v>1</v>
      </c>
      <c r="J3067" s="258">
        <f t="shared" si="94"/>
        <v>0.28146247279361297</v>
      </c>
      <c r="K3067" s="258">
        <f t="shared" si="95"/>
        <v>0.4653777178071809</v>
      </c>
    </row>
    <row r="3068" spans="1:11">
      <c r="A3068" s="1">
        <v>3067</v>
      </c>
      <c r="B3068">
        <v>59004.306489000002</v>
      </c>
      <c r="C3068" s="255">
        <v>41</v>
      </c>
      <c r="D3068" s="256">
        <v>283.91682800000001</v>
      </c>
      <c r="E3068" s="256">
        <v>20.992934999999999</v>
      </c>
      <c r="F3068" s="1">
        <v>800783</v>
      </c>
      <c r="G3068" s="256">
        <v>176.16698400000001</v>
      </c>
      <c r="H3068" s="256">
        <v>622.28723600000001</v>
      </c>
      <c r="I3068" s="257">
        <v>1</v>
      </c>
      <c r="J3068" s="258">
        <f t="shared" si="94"/>
        <v>0.32488530334724758</v>
      </c>
      <c r="K3068" s="258">
        <f t="shared" si="95"/>
        <v>0.51676803611521771</v>
      </c>
    </row>
    <row r="3069" spans="1:11">
      <c r="A3069" s="1">
        <v>3068</v>
      </c>
      <c r="B3069">
        <v>58733.606109</v>
      </c>
      <c r="C3069" s="255">
        <v>48</v>
      </c>
      <c r="D3069" s="256">
        <v>296.44322899999997</v>
      </c>
      <c r="E3069" s="256">
        <v>0.73439799999999955</v>
      </c>
      <c r="F3069" s="1">
        <v>811416</v>
      </c>
      <c r="G3069" s="256">
        <v>73.289327999999998</v>
      </c>
      <c r="H3069" s="256">
        <v>696.02298800000005</v>
      </c>
      <c r="I3069" s="257">
        <v>1</v>
      </c>
      <c r="J3069" s="258">
        <f t="shared" si="94"/>
        <v>0.33921923211576088</v>
      </c>
      <c r="K3069" s="258">
        <f t="shared" si="95"/>
        <v>0.53288550243832833</v>
      </c>
    </row>
    <row r="3070" spans="1:11">
      <c r="A3070" s="1">
        <v>3069</v>
      </c>
      <c r="B3070">
        <v>58919.763121999997</v>
      </c>
      <c r="C3070" s="255">
        <v>53</v>
      </c>
      <c r="D3070" s="256">
        <v>249.966251</v>
      </c>
      <c r="E3070" s="256">
        <v>2.4283999999999999</v>
      </c>
      <c r="F3070" s="1">
        <v>830740</v>
      </c>
      <c r="G3070" s="256">
        <v>3.438288</v>
      </c>
      <c r="H3070" s="256">
        <v>615.70233499999995</v>
      </c>
      <c r="I3070" s="257">
        <v>1</v>
      </c>
      <c r="J3070" s="258">
        <f t="shared" si="94"/>
        <v>0.28603574453399155</v>
      </c>
      <c r="K3070" s="258">
        <f t="shared" si="95"/>
        <v>0.4709805455210378</v>
      </c>
    </row>
    <row r="3071" spans="1:11">
      <c r="A3071" s="1">
        <v>3070</v>
      </c>
      <c r="B3071">
        <v>57552.958069</v>
      </c>
      <c r="C3071" s="255">
        <v>57</v>
      </c>
      <c r="D3071" s="256">
        <v>214.38957199999999</v>
      </c>
      <c r="E3071" s="256">
        <v>2.1692</v>
      </c>
      <c r="F3071" s="1">
        <v>888111</v>
      </c>
      <c r="G3071" s="256">
        <v>0</v>
      </c>
      <c r="H3071" s="256">
        <v>462.313491</v>
      </c>
      <c r="I3071" s="257">
        <v>1</v>
      </c>
      <c r="J3071" s="258">
        <f t="shared" si="94"/>
        <v>0.24532544134265463</v>
      </c>
      <c r="K3071" s="258">
        <f t="shared" si="95"/>
        <v>0.41941063682638707</v>
      </c>
    </row>
    <row r="3072" spans="1:11">
      <c r="A3072" s="1">
        <v>3071</v>
      </c>
      <c r="B3072">
        <v>55930.309599</v>
      </c>
      <c r="C3072" s="255">
        <v>50</v>
      </c>
      <c r="D3072" s="256">
        <v>219.822867</v>
      </c>
      <c r="E3072" s="256">
        <v>2.13504</v>
      </c>
      <c r="F3072" s="1">
        <v>926565</v>
      </c>
      <c r="G3072" s="256">
        <v>0</v>
      </c>
      <c r="H3072" s="256">
        <v>334.63532400000003</v>
      </c>
      <c r="I3072" s="257">
        <v>1</v>
      </c>
      <c r="J3072" s="258">
        <f t="shared" si="94"/>
        <v>0.25154274697643725</v>
      </c>
      <c r="K3072" s="258">
        <f t="shared" si="95"/>
        <v>0.42754038183689563</v>
      </c>
    </row>
    <row r="3073" spans="1:11">
      <c r="A3073" s="1">
        <v>3072</v>
      </c>
      <c r="B3073">
        <v>54947.555877999999</v>
      </c>
      <c r="C3073" s="255">
        <v>47</v>
      </c>
      <c r="D3073" s="256">
        <v>226.13655900000001</v>
      </c>
      <c r="E3073" s="256">
        <v>0.66471999999999998</v>
      </c>
      <c r="F3073" s="1">
        <v>983309</v>
      </c>
      <c r="G3073" s="256">
        <v>0</v>
      </c>
      <c r="H3073" s="256">
        <v>226.03518299999999</v>
      </c>
      <c r="I3073" s="257">
        <v>1</v>
      </c>
      <c r="J3073" s="258">
        <f t="shared" si="94"/>
        <v>0.25876748865557819</v>
      </c>
      <c r="K3073" s="258">
        <f t="shared" si="95"/>
        <v>0.43686953510540566</v>
      </c>
    </row>
    <row r="3074" spans="1:11">
      <c r="A3074" s="1">
        <v>3073</v>
      </c>
      <c r="B3074">
        <v>53369.587646</v>
      </c>
      <c r="C3074" s="255">
        <v>40</v>
      </c>
      <c r="D3074" s="256">
        <v>162.922438</v>
      </c>
      <c r="E3074" s="256">
        <v>8.5199999999999998E-2</v>
      </c>
      <c r="F3074" s="1">
        <v>961417</v>
      </c>
      <c r="G3074" s="256">
        <v>0</v>
      </c>
      <c r="H3074" s="256">
        <v>109.29976600000001</v>
      </c>
      <c r="I3074" s="257">
        <v>1</v>
      </c>
      <c r="J3074" s="258">
        <f t="shared" ref="J3074:J3137" si="96">D3074/$L$1</f>
        <v>0.18643173095644452</v>
      </c>
      <c r="K3074" s="258">
        <f t="shared" ref="K3074:K3137" si="97">J3074/(1-$K$1*(1-J3074))</f>
        <v>0.33741012536405746</v>
      </c>
    </row>
    <row r="3075" spans="1:11">
      <c r="A3075" s="1">
        <v>3074</v>
      </c>
      <c r="B3075">
        <v>51470.230346999997</v>
      </c>
      <c r="C3075" s="255">
        <v>38</v>
      </c>
      <c r="D3075" s="256">
        <v>136.22073599999999</v>
      </c>
      <c r="E3075" s="256">
        <v>0</v>
      </c>
      <c r="F3075" s="1">
        <v>836692</v>
      </c>
      <c r="G3075" s="256">
        <v>4.0382160000000002</v>
      </c>
      <c r="H3075" s="256">
        <v>109.09234600000001</v>
      </c>
      <c r="I3075" s="257">
        <v>1</v>
      </c>
      <c r="J3075" s="258">
        <f t="shared" si="96"/>
        <v>0.15587704134798702</v>
      </c>
      <c r="K3075" s="258">
        <f t="shared" si="97"/>
        <v>0.29096065363821411</v>
      </c>
    </row>
    <row r="3076" spans="1:11">
      <c r="A3076" s="1">
        <v>3075</v>
      </c>
      <c r="B3076">
        <v>51369.950500999999</v>
      </c>
      <c r="C3076" s="255">
        <v>30</v>
      </c>
      <c r="D3076" s="256">
        <v>136.393542</v>
      </c>
      <c r="E3076" s="256">
        <v>0</v>
      </c>
      <c r="F3076" s="1">
        <v>664799</v>
      </c>
      <c r="G3076" s="256">
        <v>117.919872</v>
      </c>
      <c r="H3076" s="256">
        <v>109.079714</v>
      </c>
      <c r="I3076" s="257">
        <v>1</v>
      </c>
      <c r="J3076" s="258">
        <f t="shared" si="96"/>
        <v>0.15607478281377371</v>
      </c>
      <c r="K3076" s="258">
        <f t="shared" si="97"/>
        <v>0.29127062839368273</v>
      </c>
    </row>
    <row r="3077" spans="1:11">
      <c r="A3077" s="1">
        <v>3076</v>
      </c>
      <c r="B3077">
        <v>51569.100525000002</v>
      </c>
      <c r="C3077" s="255">
        <v>27</v>
      </c>
      <c r="D3077" s="256">
        <v>128.623614</v>
      </c>
      <c r="E3077" s="256">
        <v>0</v>
      </c>
      <c r="F3077" s="1">
        <v>538852</v>
      </c>
      <c r="G3077" s="256">
        <v>211.866984</v>
      </c>
      <c r="H3077" s="256">
        <v>109.25704</v>
      </c>
      <c r="I3077" s="257">
        <v>1</v>
      </c>
      <c r="J3077" s="258">
        <f t="shared" si="96"/>
        <v>0.14718367398782461</v>
      </c>
      <c r="K3077" s="258">
        <f t="shared" si="97"/>
        <v>0.27720762980290647</v>
      </c>
    </row>
    <row r="3078" spans="1:11">
      <c r="A3078" s="1">
        <v>3077</v>
      </c>
      <c r="B3078">
        <v>51724.881072999997</v>
      </c>
      <c r="C3078" s="255">
        <v>31</v>
      </c>
      <c r="D3078" s="256">
        <v>149.83049399999999</v>
      </c>
      <c r="E3078" s="256">
        <v>0</v>
      </c>
      <c r="F3078" s="1">
        <v>585650</v>
      </c>
      <c r="G3078" s="256">
        <v>250.55301600000001</v>
      </c>
      <c r="H3078" s="256">
        <v>109.091092</v>
      </c>
      <c r="I3078" s="257">
        <v>1</v>
      </c>
      <c r="J3078" s="258">
        <f t="shared" si="96"/>
        <v>0.17145065277306476</v>
      </c>
      <c r="K3078" s="258">
        <f t="shared" si="97"/>
        <v>0.31499417080222508</v>
      </c>
    </row>
    <row r="3079" spans="1:11">
      <c r="A3079" s="1">
        <v>3078</v>
      </c>
      <c r="B3079">
        <v>51738.146361999999</v>
      </c>
      <c r="C3079" s="255">
        <v>34</v>
      </c>
      <c r="D3079" s="256">
        <v>170.27861200000001</v>
      </c>
      <c r="E3079" s="256">
        <v>5.3621000000000002E-2</v>
      </c>
      <c r="F3079" s="1">
        <v>960747</v>
      </c>
      <c r="G3079" s="256">
        <v>248.07417599999999</v>
      </c>
      <c r="H3079" s="256">
        <v>108.858783</v>
      </c>
      <c r="I3079" s="257">
        <v>1</v>
      </c>
      <c r="J3079" s="258">
        <f t="shared" si="96"/>
        <v>0.19484938213372921</v>
      </c>
      <c r="K3079" s="258">
        <f t="shared" si="97"/>
        <v>0.34971440540938542</v>
      </c>
    </row>
    <row r="3080" spans="1:11">
      <c r="A3080" s="1">
        <v>3079</v>
      </c>
      <c r="B3080">
        <v>52578.256530999999</v>
      </c>
      <c r="C3080" s="255">
        <v>37</v>
      </c>
      <c r="D3080" s="256">
        <v>170.240094</v>
      </c>
      <c r="E3080" s="256">
        <v>6.1302129999999906</v>
      </c>
      <c r="F3080" s="1">
        <v>1136339</v>
      </c>
      <c r="G3080" s="256">
        <v>245.09419199999999</v>
      </c>
      <c r="H3080" s="256">
        <v>108.648534</v>
      </c>
      <c r="I3080" s="257">
        <v>1</v>
      </c>
      <c r="J3080" s="258">
        <f t="shared" si="96"/>
        <v>0.19480530608440702</v>
      </c>
      <c r="K3080" s="258">
        <f t="shared" si="97"/>
        <v>0.34965051097226685</v>
      </c>
    </row>
    <row r="3081" spans="1:11">
      <c r="A3081" s="1">
        <v>3080</v>
      </c>
      <c r="B3081">
        <v>53298.374236000003</v>
      </c>
      <c r="C3081" s="255">
        <v>49</v>
      </c>
      <c r="D3081" s="256">
        <v>217.01632599999999</v>
      </c>
      <c r="E3081" s="256">
        <v>40.073138000000007</v>
      </c>
      <c r="F3081" s="1">
        <v>1224732</v>
      </c>
      <c r="G3081" s="256">
        <v>175.29875999999999</v>
      </c>
      <c r="H3081" s="256">
        <v>108.47419499999999</v>
      </c>
      <c r="I3081" s="257">
        <v>1</v>
      </c>
      <c r="J3081" s="258">
        <f t="shared" si="96"/>
        <v>0.24833122925639042</v>
      </c>
      <c r="K3081" s="258">
        <f t="shared" si="97"/>
        <v>0.42335283849105415</v>
      </c>
    </row>
    <row r="3082" spans="1:11">
      <c r="A3082" s="1">
        <v>3081</v>
      </c>
      <c r="B3082">
        <v>53697.266997999999</v>
      </c>
      <c r="C3082" s="255">
        <v>47</v>
      </c>
      <c r="D3082" s="256">
        <v>266.27223199999997</v>
      </c>
      <c r="E3082" s="256">
        <v>88.696848999999986</v>
      </c>
      <c r="F3082" s="1">
        <v>1082537</v>
      </c>
      <c r="G3082" s="256">
        <v>68.551056000000003</v>
      </c>
      <c r="H3082" s="256">
        <v>427.34544</v>
      </c>
      <c r="I3082" s="257">
        <v>1</v>
      </c>
      <c r="J3082" s="258">
        <f t="shared" si="96"/>
        <v>0.30469463707261718</v>
      </c>
      <c r="K3082" s="258">
        <f t="shared" si="97"/>
        <v>0.49336705443468432</v>
      </c>
    </row>
    <row r="3083" spans="1:11">
      <c r="A3083" s="1">
        <v>3082</v>
      </c>
      <c r="B3083">
        <v>55425.949645000001</v>
      </c>
      <c r="C3083" s="255">
        <v>50</v>
      </c>
      <c r="D3083" s="256">
        <v>320.16290199999997</v>
      </c>
      <c r="E3083" s="256">
        <v>167.25612599999991</v>
      </c>
      <c r="F3083" s="1">
        <v>1015444</v>
      </c>
      <c r="G3083" s="256">
        <v>1.817088</v>
      </c>
      <c r="H3083" s="256">
        <v>627.13572099999999</v>
      </c>
      <c r="I3083" s="257">
        <v>1</v>
      </c>
      <c r="J3083" s="258">
        <f t="shared" si="96"/>
        <v>0.36636159353261399</v>
      </c>
      <c r="K3083" s="258">
        <f t="shared" si="97"/>
        <v>0.56233649324597446</v>
      </c>
    </row>
    <row r="3084" spans="1:11">
      <c r="A3084" s="1">
        <v>3083</v>
      </c>
      <c r="B3084">
        <v>56696.870423</v>
      </c>
      <c r="C3084" s="255">
        <v>52</v>
      </c>
      <c r="D3084" s="256">
        <v>295.40638899999999</v>
      </c>
      <c r="E3084" s="256">
        <v>303.01621999999992</v>
      </c>
      <c r="F3084" s="1">
        <v>934560</v>
      </c>
      <c r="G3084" s="256">
        <v>0</v>
      </c>
      <c r="H3084" s="256">
        <v>639.20481400000006</v>
      </c>
      <c r="I3084" s="257">
        <v>1</v>
      </c>
      <c r="J3084" s="258">
        <f t="shared" si="96"/>
        <v>0.33803277874385101</v>
      </c>
      <c r="K3084" s="258">
        <f t="shared" si="97"/>
        <v>0.53156659144051532</v>
      </c>
    </row>
    <row r="3085" spans="1:11">
      <c r="A3085" s="1">
        <v>3084</v>
      </c>
      <c r="B3085">
        <v>57095.159423999998</v>
      </c>
      <c r="C3085" s="255">
        <v>46</v>
      </c>
      <c r="D3085" s="256">
        <v>259.96631899999988</v>
      </c>
      <c r="E3085" s="256">
        <v>429.51759600000008</v>
      </c>
      <c r="F3085" s="1">
        <v>873534</v>
      </c>
      <c r="G3085" s="256">
        <v>0</v>
      </c>
      <c r="H3085" s="256">
        <v>588.99051899999995</v>
      </c>
      <c r="I3085" s="257">
        <v>1</v>
      </c>
      <c r="J3085" s="258">
        <f t="shared" si="96"/>
        <v>0.29747879688336853</v>
      </c>
      <c r="K3085" s="258">
        <f t="shared" si="97"/>
        <v>0.48479845257990078</v>
      </c>
    </row>
    <row r="3086" spans="1:11">
      <c r="A3086" s="1">
        <v>3085</v>
      </c>
      <c r="B3086">
        <v>55413.574432000001</v>
      </c>
      <c r="C3086" s="255">
        <v>45</v>
      </c>
      <c r="D3086" s="256">
        <v>254.37813700000001</v>
      </c>
      <c r="E3086" s="256">
        <v>434.0343470000002</v>
      </c>
      <c r="F3086" s="1">
        <v>835615</v>
      </c>
      <c r="G3086" s="256">
        <v>0</v>
      </c>
      <c r="H3086" s="256">
        <v>150.171583</v>
      </c>
      <c r="I3086" s="257">
        <v>1</v>
      </c>
      <c r="J3086" s="258">
        <f t="shared" si="96"/>
        <v>0.29108425444987257</v>
      </c>
      <c r="K3086" s="258">
        <f t="shared" si="97"/>
        <v>0.47711195001588497</v>
      </c>
    </row>
    <row r="3087" spans="1:11">
      <c r="A3087" s="1">
        <v>3086</v>
      </c>
      <c r="B3087">
        <v>55398.348480000001</v>
      </c>
      <c r="C3087" s="255">
        <v>43</v>
      </c>
      <c r="D3087" s="256">
        <v>260.46872999999988</v>
      </c>
      <c r="E3087" s="256">
        <v>320.30745200000018</v>
      </c>
      <c r="F3087" s="1">
        <v>844599</v>
      </c>
      <c r="G3087" s="256">
        <v>0</v>
      </c>
      <c r="H3087" s="256">
        <v>547.67069000000004</v>
      </c>
      <c r="I3087" s="257">
        <v>1</v>
      </c>
      <c r="J3087" s="258">
        <f t="shared" si="96"/>
        <v>0.29805370451138696</v>
      </c>
      <c r="K3087" s="258">
        <f t="shared" si="97"/>
        <v>0.48548520036060916</v>
      </c>
    </row>
    <row r="3088" spans="1:11">
      <c r="A3088" s="1">
        <v>3087</v>
      </c>
      <c r="B3088">
        <v>57226.696196999997</v>
      </c>
      <c r="C3088" s="255">
        <v>25</v>
      </c>
      <c r="D3088" s="256">
        <v>214.656938</v>
      </c>
      <c r="E3088" s="256">
        <v>211.0766220000001</v>
      </c>
      <c r="F3088" s="1">
        <v>877698</v>
      </c>
      <c r="G3088" s="256">
        <v>30.634968000000001</v>
      </c>
      <c r="H3088" s="256">
        <v>569.64009899999996</v>
      </c>
      <c r="I3088" s="257">
        <v>1</v>
      </c>
      <c r="J3088" s="258">
        <f t="shared" si="96"/>
        <v>0.24563138757566463</v>
      </c>
      <c r="K3088" s="258">
        <f t="shared" si="97"/>
        <v>0.41981291494388223</v>
      </c>
    </row>
    <row r="3089" spans="1:11">
      <c r="A3089" s="1">
        <v>3088</v>
      </c>
      <c r="B3089">
        <v>57496.613952</v>
      </c>
      <c r="C3089" s="255">
        <v>29</v>
      </c>
      <c r="D3089" s="256">
        <v>176.810755</v>
      </c>
      <c r="E3089" s="256">
        <v>145.1574839999999</v>
      </c>
      <c r="F3089" s="1">
        <v>862271</v>
      </c>
      <c r="G3089" s="256">
        <v>152.43345600000001</v>
      </c>
      <c r="H3089" s="256">
        <v>577.92990099999997</v>
      </c>
      <c r="I3089" s="257">
        <v>1</v>
      </c>
      <c r="J3089" s="258">
        <f t="shared" si="96"/>
        <v>0.20232409673593166</v>
      </c>
      <c r="K3089" s="258">
        <f t="shared" si="97"/>
        <v>0.36047022235532949</v>
      </c>
    </row>
    <row r="3090" spans="1:11">
      <c r="A3090" s="1">
        <v>3089</v>
      </c>
      <c r="B3090">
        <v>57865.263032000003</v>
      </c>
      <c r="C3090" s="255">
        <v>29</v>
      </c>
      <c r="D3090" s="256">
        <v>118.712349</v>
      </c>
      <c r="E3090" s="256">
        <v>76.302773000000087</v>
      </c>
      <c r="F3090" s="1">
        <v>849610</v>
      </c>
      <c r="G3090" s="256">
        <v>227.3586</v>
      </c>
      <c r="H3090" s="256">
        <v>633.723387</v>
      </c>
      <c r="I3090" s="257">
        <v>1</v>
      </c>
      <c r="J3090" s="258">
        <f t="shared" si="96"/>
        <v>0.13584223868522974</v>
      </c>
      <c r="K3090" s="258">
        <f t="shared" si="97"/>
        <v>0.25888853298907882</v>
      </c>
    </row>
    <row r="3091" spans="1:11">
      <c r="A3091" s="1">
        <v>3090</v>
      </c>
      <c r="B3091">
        <v>57358.596955000001</v>
      </c>
      <c r="C3091" s="255">
        <v>32</v>
      </c>
      <c r="D3091" s="256">
        <v>110.047764</v>
      </c>
      <c r="E3091" s="256">
        <v>39.778703000000007</v>
      </c>
      <c r="F3091" s="1">
        <v>859884</v>
      </c>
      <c r="G3091" s="256">
        <v>248.920896</v>
      </c>
      <c r="H3091" s="256">
        <v>642.29560600000002</v>
      </c>
      <c r="I3091" s="257">
        <v>1</v>
      </c>
      <c r="J3091" s="258">
        <f t="shared" si="96"/>
        <v>0.12592737613223232</v>
      </c>
      <c r="K3091" s="258">
        <f t="shared" si="97"/>
        <v>0.24251311932336347</v>
      </c>
    </row>
    <row r="3092" spans="1:11">
      <c r="A3092" s="1">
        <v>3091</v>
      </c>
      <c r="B3092">
        <v>56756.586179999998</v>
      </c>
      <c r="C3092" s="255">
        <v>40</v>
      </c>
      <c r="D3092" s="256">
        <v>71.362809999999982</v>
      </c>
      <c r="E3092" s="256">
        <v>9.8160389999999769</v>
      </c>
      <c r="F3092" s="1">
        <v>858869</v>
      </c>
      <c r="G3092" s="256">
        <v>231.44167200000001</v>
      </c>
      <c r="H3092" s="256">
        <v>620.15333799999996</v>
      </c>
      <c r="I3092" s="257">
        <v>1</v>
      </c>
      <c r="J3092" s="258">
        <f t="shared" si="96"/>
        <v>8.1660281772949317E-2</v>
      </c>
      <c r="K3092" s="258">
        <f t="shared" si="97"/>
        <v>0.16499921441177728</v>
      </c>
    </row>
    <row r="3093" spans="1:11">
      <c r="A3093" s="1">
        <v>3092</v>
      </c>
      <c r="B3093">
        <v>57155.175780999998</v>
      </c>
      <c r="C3093" s="255">
        <v>47</v>
      </c>
      <c r="D3093" s="256">
        <v>75.236827000000005</v>
      </c>
      <c r="E3093" s="256">
        <v>0.69966999999999979</v>
      </c>
      <c r="F3093" s="1">
        <v>998433</v>
      </c>
      <c r="G3093" s="256">
        <v>150.28272000000001</v>
      </c>
      <c r="H3093" s="256">
        <v>587.70120799999995</v>
      </c>
      <c r="I3093" s="257">
        <v>1</v>
      </c>
      <c r="J3093" s="258">
        <f t="shared" si="96"/>
        <v>8.609330956169807E-2</v>
      </c>
      <c r="K3093" s="258">
        <f t="shared" si="97"/>
        <v>0.17310361117946901</v>
      </c>
    </row>
    <row r="3094" spans="1:11">
      <c r="A3094" s="1">
        <v>3093</v>
      </c>
      <c r="B3094">
        <v>57403.141602000003</v>
      </c>
      <c r="C3094" s="255">
        <v>50</v>
      </c>
      <c r="D3094" s="256">
        <v>67.255065000000002</v>
      </c>
      <c r="E3094" s="256">
        <v>2.8200799999999999</v>
      </c>
      <c r="F3094" s="1">
        <v>912650</v>
      </c>
      <c r="G3094" s="256">
        <v>47.580792000000002</v>
      </c>
      <c r="H3094" s="256">
        <v>484.861402</v>
      </c>
      <c r="I3094" s="257">
        <v>1</v>
      </c>
      <c r="J3094" s="258">
        <f t="shared" si="96"/>
        <v>7.6959799628938702E-2</v>
      </c>
      <c r="K3094" s="258">
        <f t="shared" si="97"/>
        <v>0.15631817986350663</v>
      </c>
    </row>
    <row r="3095" spans="1:11">
      <c r="A3095" s="1">
        <v>3094</v>
      </c>
      <c r="B3095">
        <v>56494.987947000001</v>
      </c>
      <c r="C3095" s="255">
        <v>53</v>
      </c>
      <c r="D3095" s="256">
        <v>70.13707500000001</v>
      </c>
      <c r="E3095" s="256">
        <v>1.4945600000000001</v>
      </c>
      <c r="F3095" s="1">
        <v>951101</v>
      </c>
      <c r="G3095" s="256">
        <v>0</v>
      </c>
      <c r="H3095" s="256">
        <v>426.99680799999999</v>
      </c>
      <c r="I3095" s="257">
        <v>1</v>
      </c>
      <c r="J3095" s="258">
        <f t="shared" si="96"/>
        <v>8.0257676333519962E-2</v>
      </c>
      <c r="K3095" s="258">
        <f t="shared" si="97"/>
        <v>0.1624183362039813</v>
      </c>
    </row>
    <row r="3096" spans="1:11">
      <c r="A3096" s="1">
        <v>3095</v>
      </c>
      <c r="B3096">
        <v>56307.073669999998</v>
      </c>
      <c r="C3096" s="255">
        <v>46</v>
      </c>
      <c r="D3096" s="256">
        <v>44.291533999999992</v>
      </c>
      <c r="E3096" s="256">
        <v>1.0027200000000001</v>
      </c>
      <c r="F3096" s="1">
        <v>1030768</v>
      </c>
      <c r="G3096" s="256">
        <v>0</v>
      </c>
      <c r="H3096" s="256">
        <v>332.03759300000002</v>
      </c>
      <c r="I3096" s="257">
        <v>1</v>
      </c>
      <c r="J3096" s="258">
        <f t="shared" si="96"/>
        <v>5.0682689577332581E-2</v>
      </c>
      <c r="K3096" s="258">
        <f t="shared" si="97"/>
        <v>0.10605835992048984</v>
      </c>
    </row>
    <row r="3097" spans="1:11">
      <c r="A3097" s="1">
        <v>3096</v>
      </c>
      <c r="B3097">
        <v>55373.481629000002</v>
      </c>
      <c r="C3097" s="255">
        <v>35</v>
      </c>
      <c r="D3097" s="256">
        <v>44.18356</v>
      </c>
      <c r="E3097" s="256">
        <v>0.3024</v>
      </c>
      <c r="F3097" s="1">
        <v>1127319</v>
      </c>
      <c r="G3097" s="256">
        <v>0</v>
      </c>
      <c r="H3097" s="256">
        <v>160.74300500000001</v>
      </c>
      <c r="I3097" s="257">
        <v>1</v>
      </c>
      <c r="J3097" s="258">
        <f t="shared" si="96"/>
        <v>5.0559135204065159E-2</v>
      </c>
      <c r="K3097" s="258">
        <f t="shared" si="97"/>
        <v>0.10581485771189995</v>
      </c>
    </row>
    <row r="3098" spans="1:11">
      <c r="A3098" s="1">
        <v>3097</v>
      </c>
      <c r="B3098">
        <v>53183.698059000002</v>
      </c>
      <c r="C3098" s="255">
        <v>28</v>
      </c>
      <c r="D3098" s="256">
        <v>37.020204999999997</v>
      </c>
      <c r="E3098" s="256">
        <v>0</v>
      </c>
      <c r="F3098" s="1">
        <v>1067138</v>
      </c>
      <c r="G3098" s="256">
        <v>0</v>
      </c>
      <c r="H3098" s="256">
        <v>108.849592</v>
      </c>
      <c r="I3098" s="257">
        <v>1</v>
      </c>
      <c r="J3098" s="258">
        <f t="shared" si="96"/>
        <v>4.2362126317508346E-2</v>
      </c>
      <c r="K3098" s="258">
        <f t="shared" si="97"/>
        <v>8.9503910105168893E-2</v>
      </c>
    </row>
    <row r="3099" spans="1:11">
      <c r="A3099" s="1">
        <v>3098</v>
      </c>
      <c r="B3099">
        <v>52182.358336999998</v>
      </c>
      <c r="C3099" s="255">
        <v>22</v>
      </c>
      <c r="D3099" s="256">
        <v>45.118185999999987</v>
      </c>
      <c r="E3099" s="256">
        <v>0</v>
      </c>
      <c r="F3099" s="1">
        <v>820432</v>
      </c>
      <c r="G3099" s="256">
        <v>0</v>
      </c>
      <c r="H3099" s="256">
        <v>108.597886</v>
      </c>
      <c r="I3099" s="257">
        <v>1</v>
      </c>
      <c r="J3099" s="258">
        <f t="shared" si="96"/>
        <v>5.1628625356041007E-2</v>
      </c>
      <c r="K3099" s="258">
        <f t="shared" si="97"/>
        <v>0.10792032748913388</v>
      </c>
    </row>
    <row r="3100" spans="1:11">
      <c r="A3100" s="1">
        <v>3099</v>
      </c>
      <c r="B3100">
        <v>51761.304719</v>
      </c>
      <c r="C3100" s="255">
        <v>22</v>
      </c>
      <c r="D3100" s="256">
        <v>53.810633000000003</v>
      </c>
      <c r="E3100" s="256">
        <v>0</v>
      </c>
      <c r="F3100" s="1">
        <v>637388</v>
      </c>
      <c r="G3100" s="256">
        <v>22.200863999999999</v>
      </c>
      <c r="H3100" s="256">
        <v>108.631704</v>
      </c>
      <c r="I3100" s="257">
        <v>1</v>
      </c>
      <c r="J3100" s="258">
        <f t="shared" si="96"/>
        <v>6.1575370324693859E-2</v>
      </c>
      <c r="K3100" s="258">
        <f t="shared" si="97"/>
        <v>0.1272569525259889</v>
      </c>
    </row>
    <row r="3101" spans="1:11">
      <c r="A3101" s="1">
        <v>3100</v>
      </c>
      <c r="B3101">
        <v>51443.299346</v>
      </c>
      <c r="C3101" s="255">
        <v>20</v>
      </c>
      <c r="D3101" s="256">
        <v>68.763866000000007</v>
      </c>
      <c r="E3101" s="256">
        <v>0</v>
      </c>
      <c r="F3101" s="1">
        <v>519310</v>
      </c>
      <c r="G3101" s="256">
        <v>150.36856800000001</v>
      </c>
      <c r="H3101" s="256">
        <v>108.396156</v>
      </c>
      <c r="I3101" s="257">
        <v>1</v>
      </c>
      <c r="J3101" s="258">
        <f t="shared" si="96"/>
        <v>7.8686316771401393E-2</v>
      </c>
      <c r="K3101" s="258">
        <f t="shared" si="97"/>
        <v>0.1595173525714785</v>
      </c>
    </row>
    <row r="3102" spans="1:11">
      <c r="A3102" s="1">
        <v>3101</v>
      </c>
      <c r="B3102">
        <v>51668.185151999998</v>
      </c>
      <c r="C3102" s="255">
        <v>19</v>
      </c>
      <c r="D3102" s="256">
        <v>97.074078999999983</v>
      </c>
      <c r="E3102" s="256">
        <v>0</v>
      </c>
      <c r="F3102" s="1">
        <v>597943</v>
      </c>
      <c r="G3102" s="256">
        <v>236.19623999999999</v>
      </c>
      <c r="H3102" s="256">
        <v>108.117515</v>
      </c>
      <c r="I3102" s="257">
        <v>1</v>
      </c>
      <c r="J3102" s="258">
        <f t="shared" si="96"/>
        <v>0.11108162142143145</v>
      </c>
      <c r="K3102" s="258">
        <f t="shared" si="97"/>
        <v>0.21734050409734465</v>
      </c>
    </row>
    <row r="3103" spans="1:11">
      <c r="A3103" s="1">
        <v>3102</v>
      </c>
      <c r="B3103">
        <v>52234.841004000002</v>
      </c>
      <c r="C3103" s="255">
        <v>23</v>
      </c>
      <c r="D3103" s="256">
        <v>159.822248</v>
      </c>
      <c r="E3103" s="256">
        <v>0.2377489999999999</v>
      </c>
      <c r="F3103" s="1">
        <v>953224</v>
      </c>
      <c r="G3103" s="256">
        <v>250.78855200000001</v>
      </c>
      <c r="H3103" s="256">
        <v>107.89889599999999</v>
      </c>
      <c r="I3103" s="257">
        <v>1</v>
      </c>
      <c r="J3103" s="258">
        <f t="shared" si="96"/>
        <v>0.18288419143341172</v>
      </c>
      <c r="K3103" s="258">
        <f t="shared" si="97"/>
        <v>0.33216262314701755</v>
      </c>
    </row>
    <row r="3104" spans="1:11">
      <c r="A3104" s="1">
        <v>3103</v>
      </c>
      <c r="B3104">
        <v>52926.310546000001</v>
      </c>
      <c r="C3104" s="255">
        <v>39</v>
      </c>
      <c r="D3104" s="256">
        <v>252.51425900000001</v>
      </c>
      <c r="E3104" s="256">
        <v>10.03797899999998</v>
      </c>
      <c r="F3104" s="1">
        <v>917162</v>
      </c>
      <c r="G3104" s="256">
        <v>248.62857600000001</v>
      </c>
      <c r="H3104" s="256">
        <v>107.306146</v>
      </c>
      <c r="I3104" s="257">
        <v>1</v>
      </c>
      <c r="J3104" s="258">
        <f t="shared" si="96"/>
        <v>0.28895142360043707</v>
      </c>
      <c r="K3104" s="258">
        <f t="shared" si="97"/>
        <v>0.47452845321700982</v>
      </c>
    </row>
    <row r="3105" spans="1:11">
      <c r="A3105" s="1">
        <v>3104</v>
      </c>
      <c r="B3105">
        <v>54410.769775000001</v>
      </c>
      <c r="C3105" s="255">
        <v>62</v>
      </c>
      <c r="D3105" s="256">
        <v>241.69212200000001</v>
      </c>
      <c r="E3105" s="256">
        <v>66.213273000000072</v>
      </c>
      <c r="F3105" s="1">
        <v>947898</v>
      </c>
      <c r="G3105" s="256">
        <v>240.133152</v>
      </c>
      <c r="H3105" s="256">
        <v>227.045772</v>
      </c>
      <c r="I3105" s="257">
        <v>1</v>
      </c>
      <c r="J3105" s="258">
        <f t="shared" si="96"/>
        <v>0.2765676797875819</v>
      </c>
      <c r="K3105" s="258">
        <f t="shared" si="97"/>
        <v>0.45932912307265383</v>
      </c>
    </row>
    <row r="3106" spans="1:11">
      <c r="A3106" s="1">
        <v>3105</v>
      </c>
      <c r="B3106">
        <v>56889.844175999999</v>
      </c>
      <c r="C3106" s="255">
        <v>43</v>
      </c>
      <c r="D3106" s="256">
        <v>269.50048199999998</v>
      </c>
      <c r="E3106" s="256">
        <v>155.60971800000021</v>
      </c>
      <c r="F3106" s="1">
        <v>900822</v>
      </c>
      <c r="G3106" s="256">
        <v>154.70582400000001</v>
      </c>
      <c r="H3106" s="256">
        <v>622.35581500000001</v>
      </c>
      <c r="I3106" s="257">
        <v>1</v>
      </c>
      <c r="J3106" s="258">
        <f t="shared" si="96"/>
        <v>0.30838871532757273</v>
      </c>
      <c r="K3106" s="258">
        <f t="shared" si="97"/>
        <v>0.49771118493076349</v>
      </c>
    </row>
    <row r="3107" spans="1:11">
      <c r="A3107" s="1">
        <v>3106</v>
      </c>
      <c r="B3107">
        <v>59977.059662</v>
      </c>
      <c r="C3107" s="255">
        <v>32</v>
      </c>
      <c r="D3107" s="256">
        <v>294.98873099999997</v>
      </c>
      <c r="E3107" s="256">
        <v>310.12017300000019</v>
      </c>
      <c r="F3107" s="1">
        <v>878543</v>
      </c>
      <c r="G3107" s="256">
        <v>50.100791999999998</v>
      </c>
      <c r="H3107" s="256">
        <v>768.38528099999996</v>
      </c>
      <c r="I3107" s="257">
        <v>1</v>
      </c>
      <c r="J3107" s="258">
        <f t="shared" si="96"/>
        <v>0.33755485375792732</v>
      </c>
      <c r="K3107" s="258">
        <f t="shared" si="97"/>
        <v>0.53103454501587655</v>
      </c>
    </row>
    <row r="3108" spans="1:11">
      <c r="A3108" s="1">
        <v>3107</v>
      </c>
      <c r="B3108">
        <v>61160.853851</v>
      </c>
      <c r="C3108" s="255">
        <v>27</v>
      </c>
      <c r="D3108" s="256">
        <v>289.974108</v>
      </c>
      <c r="E3108" s="256">
        <v>478.78349400000133</v>
      </c>
      <c r="F3108" s="1">
        <v>840213</v>
      </c>
      <c r="G3108" s="256">
        <v>0</v>
      </c>
      <c r="H3108" s="256">
        <v>759.79386599999998</v>
      </c>
      <c r="I3108" s="257">
        <v>1</v>
      </c>
      <c r="J3108" s="258">
        <f t="shared" si="96"/>
        <v>0.33181663342768652</v>
      </c>
      <c r="K3108" s="258">
        <f t="shared" si="97"/>
        <v>0.52461198449802737</v>
      </c>
    </row>
    <row r="3109" spans="1:11">
      <c r="A3109" s="1">
        <v>3108</v>
      </c>
      <c r="B3109">
        <v>60962.199248999998</v>
      </c>
      <c r="C3109" s="255">
        <v>27</v>
      </c>
      <c r="D3109" s="256">
        <v>299.48596300000003</v>
      </c>
      <c r="E3109" s="256">
        <v>576.88371900000061</v>
      </c>
      <c r="F3109" s="1">
        <v>878526</v>
      </c>
      <c r="G3109" s="256">
        <v>0</v>
      </c>
      <c r="H3109" s="256">
        <v>723.70846100000006</v>
      </c>
      <c r="I3109" s="257">
        <v>1</v>
      </c>
      <c r="J3109" s="258">
        <f t="shared" si="96"/>
        <v>0.3427010248842931</v>
      </c>
      <c r="K3109" s="258">
        <f t="shared" si="97"/>
        <v>0.53674044391179965</v>
      </c>
    </row>
    <row r="3110" spans="1:11">
      <c r="A3110" s="1">
        <v>3109</v>
      </c>
      <c r="B3110">
        <v>58533.823179999999</v>
      </c>
      <c r="C3110" s="255">
        <v>25</v>
      </c>
      <c r="D3110" s="256">
        <v>284.44807100000003</v>
      </c>
      <c r="E3110" s="256">
        <v>762.13038800000061</v>
      </c>
      <c r="F3110" s="1">
        <v>890649</v>
      </c>
      <c r="G3110" s="256">
        <v>0</v>
      </c>
      <c r="H3110" s="256">
        <v>158.02004500000001</v>
      </c>
      <c r="I3110" s="257">
        <v>1</v>
      </c>
      <c r="J3110" s="258">
        <f t="shared" si="96"/>
        <v>0.32549320335945153</v>
      </c>
      <c r="K3110" s="258">
        <f t="shared" si="97"/>
        <v>0.51745977934568066</v>
      </c>
    </row>
    <row r="3111" spans="1:11">
      <c r="A3111" s="1">
        <v>3110</v>
      </c>
      <c r="B3111">
        <v>58251.401641999997</v>
      </c>
      <c r="C3111" s="255">
        <v>26</v>
      </c>
      <c r="D3111" s="256">
        <v>235.552066</v>
      </c>
      <c r="E3111" s="256">
        <v>860.97236599999974</v>
      </c>
      <c r="F3111" s="1">
        <v>878796</v>
      </c>
      <c r="G3111" s="256">
        <v>0</v>
      </c>
      <c r="H3111" s="256">
        <v>605.80145600000003</v>
      </c>
      <c r="I3111" s="257">
        <v>1</v>
      </c>
      <c r="J3111" s="258">
        <f t="shared" si="96"/>
        <v>0.2695416293411142</v>
      </c>
      <c r="K3111" s="258">
        <f t="shared" si="97"/>
        <v>0.45055173796902503</v>
      </c>
    </row>
    <row r="3112" spans="1:11">
      <c r="A3112" s="1">
        <v>3111</v>
      </c>
      <c r="B3112">
        <v>60394.346862999999</v>
      </c>
      <c r="C3112" s="255">
        <v>21</v>
      </c>
      <c r="D3112" s="256">
        <v>220.40840899999989</v>
      </c>
      <c r="E3112" s="256">
        <v>871.38555999999949</v>
      </c>
      <c r="F3112" s="1">
        <v>860478</v>
      </c>
      <c r="G3112" s="256">
        <v>0</v>
      </c>
      <c r="H3112" s="256">
        <v>676.18318199999999</v>
      </c>
      <c r="I3112" s="257">
        <v>1</v>
      </c>
      <c r="J3112" s="258">
        <f t="shared" si="96"/>
        <v>0.25221278119608032</v>
      </c>
      <c r="K3112" s="258">
        <f t="shared" si="97"/>
        <v>0.42841088076331618</v>
      </c>
    </row>
    <row r="3113" spans="1:11">
      <c r="A3113" s="1">
        <v>3112</v>
      </c>
      <c r="B3113">
        <v>59827.299284999986</v>
      </c>
      <c r="C3113" s="255">
        <v>23</v>
      </c>
      <c r="D3113" s="256">
        <v>198.96468400000001</v>
      </c>
      <c r="E3113" s="256">
        <v>810.068758</v>
      </c>
      <c r="F3113" s="1">
        <v>881012</v>
      </c>
      <c r="G3113" s="256">
        <v>44.086391999999996</v>
      </c>
      <c r="H3113" s="256">
        <v>677.99852499999997</v>
      </c>
      <c r="I3113" s="257">
        <v>1</v>
      </c>
      <c r="J3113" s="258">
        <f t="shared" si="96"/>
        <v>0.22767478128041518</v>
      </c>
      <c r="K3113" s="258">
        <f t="shared" si="97"/>
        <v>0.3958039256963366</v>
      </c>
    </row>
    <row r="3114" spans="1:11">
      <c r="A3114" s="1">
        <v>3113</v>
      </c>
      <c r="B3114">
        <v>60199.363616000002</v>
      </c>
      <c r="C3114" s="255">
        <v>22</v>
      </c>
      <c r="D3114" s="256">
        <v>176.528076</v>
      </c>
      <c r="E3114" s="256">
        <v>584.81693299999984</v>
      </c>
      <c r="F3114" s="1">
        <v>842910</v>
      </c>
      <c r="G3114" s="256">
        <v>162.038016</v>
      </c>
      <c r="H3114" s="256">
        <v>678.98156800000004</v>
      </c>
      <c r="I3114" s="257">
        <v>1</v>
      </c>
      <c r="J3114" s="258">
        <f t="shared" si="96"/>
        <v>0.20200062787601294</v>
      </c>
      <c r="K3114" s="258">
        <f t="shared" si="97"/>
        <v>0.36000802629440504</v>
      </c>
    </row>
    <row r="3115" spans="1:11">
      <c r="A3115" s="1">
        <v>3114</v>
      </c>
      <c r="B3115">
        <v>60109.056061000003</v>
      </c>
      <c r="C3115" s="255">
        <v>25</v>
      </c>
      <c r="D3115" s="256">
        <v>165.00522599999999</v>
      </c>
      <c r="E3115" s="256">
        <v>315.0349149999999</v>
      </c>
      <c r="F3115" s="1">
        <v>861012</v>
      </c>
      <c r="G3115" s="256">
        <v>218.987664</v>
      </c>
      <c r="H3115" s="256">
        <v>461.07746500000002</v>
      </c>
      <c r="I3115" s="257">
        <v>1</v>
      </c>
      <c r="J3115" s="258">
        <f t="shared" si="96"/>
        <v>0.18881505996147271</v>
      </c>
      <c r="K3115" s="258">
        <f t="shared" si="97"/>
        <v>0.34091476991849179</v>
      </c>
    </row>
    <row r="3116" spans="1:11">
      <c r="A3116" s="1">
        <v>3115</v>
      </c>
      <c r="B3116">
        <v>59186.902099999999</v>
      </c>
      <c r="C3116" s="255">
        <v>36</v>
      </c>
      <c r="D3116" s="256">
        <v>173.99448899999999</v>
      </c>
      <c r="E3116" s="256">
        <v>92.143938999999833</v>
      </c>
      <c r="F3116" s="1">
        <v>858400</v>
      </c>
      <c r="G3116" s="256">
        <v>236.04873599999999</v>
      </c>
      <c r="H3116" s="256">
        <v>463.47842200000002</v>
      </c>
      <c r="I3116" s="257">
        <v>1</v>
      </c>
      <c r="J3116" s="258">
        <f t="shared" si="96"/>
        <v>0.19910145072314742</v>
      </c>
      <c r="K3116" s="258">
        <f t="shared" si="97"/>
        <v>0.35585234589390263</v>
      </c>
    </row>
    <row r="3117" spans="1:11">
      <c r="A3117" s="1">
        <v>3116</v>
      </c>
      <c r="B3117">
        <v>58913.521696000003</v>
      </c>
      <c r="C3117" s="255">
        <v>41</v>
      </c>
      <c r="D3117" s="256">
        <v>224.611211</v>
      </c>
      <c r="E3117" s="256">
        <v>3.3213589999999962</v>
      </c>
      <c r="F3117" s="1">
        <v>838959</v>
      </c>
      <c r="G3117" s="256">
        <v>196.37167199999999</v>
      </c>
      <c r="H3117" s="256">
        <v>689.86532499999998</v>
      </c>
      <c r="I3117" s="257">
        <v>1</v>
      </c>
      <c r="J3117" s="258">
        <f t="shared" si="96"/>
        <v>0.25702203682314889</v>
      </c>
      <c r="K3117" s="258">
        <f t="shared" si="97"/>
        <v>0.43462715656069545</v>
      </c>
    </row>
    <row r="3118" spans="1:11">
      <c r="A3118" s="1">
        <v>3117</v>
      </c>
      <c r="B3118">
        <v>59366.113160000001</v>
      </c>
      <c r="C3118" s="255">
        <v>46</v>
      </c>
      <c r="D3118" s="256">
        <v>285.39627300000001</v>
      </c>
      <c r="E3118" s="256">
        <v>3.1501600000000001</v>
      </c>
      <c r="F3118" s="1">
        <v>836464</v>
      </c>
      <c r="G3118" s="256">
        <v>109.312224</v>
      </c>
      <c r="H3118" s="256">
        <v>618.13515600000005</v>
      </c>
      <c r="I3118" s="257">
        <v>1</v>
      </c>
      <c r="J3118" s="258">
        <f t="shared" si="96"/>
        <v>0.32657822849365897</v>
      </c>
      <c r="K3118" s="258">
        <f t="shared" si="97"/>
        <v>0.51869262819365825</v>
      </c>
    </row>
    <row r="3119" spans="1:11">
      <c r="A3119" s="1">
        <v>3118</v>
      </c>
      <c r="B3119">
        <v>57845.710356000003</v>
      </c>
      <c r="C3119" s="255">
        <v>50</v>
      </c>
      <c r="D3119" s="256">
        <v>342.82945699999999</v>
      </c>
      <c r="E3119" s="256">
        <v>2.4163199999999998</v>
      </c>
      <c r="F3119" s="1">
        <v>899534</v>
      </c>
      <c r="G3119" s="256">
        <v>18.528887999999998</v>
      </c>
      <c r="H3119" s="256">
        <v>395.42403200000001</v>
      </c>
      <c r="I3119" s="257">
        <v>1</v>
      </c>
      <c r="J3119" s="258">
        <f t="shared" si="96"/>
        <v>0.39229887470360564</v>
      </c>
      <c r="K3119" s="258">
        <f t="shared" si="97"/>
        <v>0.58924581405677701</v>
      </c>
    </row>
    <row r="3120" spans="1:11">
      <c r="A3120" s="1">
        <v>3119</v>
      </c>
      <c r="B3120">
        <v>56765.831328999993</v>
      </c>
      <c r="C3120" s="255">
        <v>44</v>
      </c>
      <c r="D3120" s="256">
        <v>378.34156000000002</v>
      </c>
      <c r="E3120" s="256">
        <v>1.35056</v>
      </c>
      <c r="F3120" s="1">
        <v>942322</v>
      </c>
      <c r="G3120" s="256">
        <v>0</v>
      </c>
      <c r="H3120" s="256">
        <v>482.778434</v>
      </c>
      <c r="I3120" s="257">
        <v>1</v>
      </c>
      <c r="J3120" s="258">
        <f t="shared" si="96"/>
        <v>0.43293528374257151</v>
      </c>
      <c r="K3120" s="258">
        <f t="shared" si="97"/>
        <v>0.62916177881301238</v>
      </c>
    </row>
    <row r="3121" spans="1:11">
      <c r="A3121" s="1">
        <v>3120</v>
      </c>
      <c r="B3121">
        <v>55783.811188</v>
      </c>
      <c r="C3121" s="255">
        <v>35</v>
      </c>
      <c r="D3121" s="256">
        <v>376.21956799999998</v>
      </c>
      <c r="E3121" s="256">
        <v>0.39056000000000002</v>
      </c>
      <c r="F3121" s="1">
        <v>977678</v>
      </c>
      <c r="G3121" s="256">
        <v>0</v>
      </c>
      <c r="H3121" s="256">
        <v>307.34951000000001</v>
      </c>
      <c r="I3121" s="257">
        <v>1</v>
      </c>
      <c r="J3121" s="258">
        <f t="shared" si="96"/>
        <v>0.43050709370016782</v>
      </c>
      <c r="K3121" s="258">
        <f t="shared" si="97"/>
        <v>0.62684962036238423</v>
      </c>
    </row>
    <row r="3122" spans="1:11">
      <c r="A3122" s="1">
        <v>3121</v>
      </c>
      <c r="B3122">
        <v>52956.714263000002</v>
      </c>
      <c r="C3122" s="255">
        <v>25</v>
      </c>
      <c r="D3122" s="256">
        <v>395.76769100000001</v>
      </c>
      <c r="E3122" s="256">
        <v>0</v>
      </c>
      <c r="F3122" s="1">
        <v>912880</v>
      </c>
      <c r="G3122" s="256">
        <v>0</v>
      </c>
      <c r="H3122" s="256">
        <v>108.250287</v>
      </c>
      <c r="I3122" s="257">
        <v>1</v>
      </c>
      <c r="J3122" s="258">
        <f t="shared" si="96"/>
        <v>0.45287596107397599</v>
      </c>
      <c r="K3122" s="258">
        <f t="shared" si="97"/>
        <v>0.64781542724078844</v>
      </c>
    </row>
    <row r="3123" spans="1:11">
      <c r="A3123" s="1">
        <v>3122</v>
      </c>
      <c r="B3123">
        <v>50961.728117999999</v>
      </c>
      <c r="C3123" s="255">
        <v>22</v>
      </c>
      <c r="D3123" s="256">
        <v>417.48909200000003</v>
      </c>
      <c r="E3123" s="256">
        <v>0</v>
      </c>
      <c r="F3123" s="1">
        <v>830472</v>
      </c>
      <c r="G3123" s="256">
        <v>0</v>
      </c>
      <c r="H3123" s="256">
        <v>107.93140099999999</v>
      </c>
      <c r="I3123" s="257">
        <v>1</v>
      </c>
      <c r="J3123" s="258">
        <f t="shared" si="96"/>
        <v>0.47773170492939909</v>
      </c>
      <c r="K3123" s="258">
        <f t="shared" si="97"/>
        <v>0.67026316523520835</v>
      </c>
    </row>
    <row r="3124" spans="1:11">
      <c r="A3124" s="1">
        <v>3123</v>
      </c>
      <c r="B3124">
        <v>50559.412781000014</v>
      </c>
      <c r="C3124" s="255">
        <v>20</v>
      </c>
      <c r="D3124" s="256">
        <v>422.00344000000013</v>
      </c>
      <c r="E3124" s="256">
        <v>0</v>
      </c>
      <c r="F3124" s="1">
        <v>683997</v>
      </c>
      <c r="G3124" s="256">
        <v>0</v>
      </c>
      <c r="H3124" s="256">
        <v>107.657263</v>
      </c>
      <c r="I3124" s="257">
        <v>1</v>
      </c>
      <c r="J3124" s="258">
        <f t="shared" si="96"/>
        <v>0.4828974618509827</v>
      </c>
      <c r="K3124" s="258">
        <f t="shared" si="97"/>
        <v>0.67482081888312784</v>
      </c>
    </row>
    <row r="3125" spans="1:11">
      <c r="A3125" s="1">
        <v>3124</v>
      </c>
      <c r="B3125">
        <v>51164.757538999998</v>
      </c>
      <c r="C3125" s="255">
        <v>17</v>
      </c>
      <c r="D3125" s="256">
        <v>388.55935099999988</v>
      </c>
      <c r="E3125" s="256">
        <v>0</v>
      </c>
      <c r="F3125" s="1">
        <v>534596</v>
      </c>
      <c r="G3125" s="256">
        <v>48.217176000000002</v>
      </c>
      <c r="H3125" s="256">
        <v>107.81791</v>
      </c>
      <c r="I3125" s="257">
        <v>1</v>
      </c>
      <c r="J3125" s="258">
        <f t="shared" si="96"/>
        <v>0.44462747596646368</v>
      </c>
      <c r="K3125" s="258">
        <f t="shared" si="97"/>
        <v>0.64017076561947761</v>
      </c>
    </row>
    <row r="3126" spans="1:11">
      <c r="A3126" s="1">
        <v>3125</v>
      </c>
      <c r="B3126">
        <v>51333.359284000013</v>
      </c>
      <c r="C3126" s="255">
        <v>17</v>
      </c>
      <c r="D3126" s="256">
        <v>430.97413699999998</v>
      </c>
      <c r="E3126" s="256">
        <v>0</v>
      </c>
      <c r="F3126" s="1">
        <v>603477</v>
      </c>
      <c r="G3126" s="256">
        <v>168.20580000000001</v>
      </c>
      <c r="H3126" s="256">
        <v>107.61709500000001</v>
      </c>
      <c r="I3126" s="257">
        <v>1</v>
      </c>
      <c r="J3126" s="258">
        <f t="shared" si="96"/>
        <v>0.49316260758613162</v>
      </c>
      <c r="K3126" s="258">
        <f t="shared" si="97"/>
        <v>0.68377099784073703</v>
      </c>
    </row>
    <row r="3127" spans="1:11">
      <c r="A3127" s="1">
        <v>3126</v>
      </c>
      <c r="B3127">
        <v>52240.193482000002</v>
      </c>
      <c r="C3127" s="255">
        <v>22</v>
      </c>
      <c r="D3127" s="256">
        <v>402.89365800000007</v>
      </c>
      <c r="E3127" s="256">
        <v>2.3849160000000018</v>
      </c>
      <c r="F3127" s="1">
        <v>989006</v>
      </c>
      <c r="G3127" s="256">
        <v>241.27068</v>
      </c>
      <c r="H3127" s="256">
        <v>107.392717</v>
      </c>
      <c r="I3127" s="257">
        <v>1</v>
      </c>
      <c r="J3127" s="258">
        <f t="shared" si="96"/>
        <v>0.46103018696733339</v>
      </c>
      <c r="K3127" s="258">
        <f t="shared" si="97"/>
        <v>0.65527582621399372</v>
      </c>
    </row>
    <row r="3128" spans="1:11">
      <c r="A3128" s="1">
        <v>3127</v>
      </c>
      <c r="B3128">
        <v>53315.293487000003</v>
      </c>
      <c r="C3128" s="255">
        <v>36</v>
      </c>
      <c r="D3128" s="256">
        <v>391.35061500000012</v>
      </c>
      <c r="E3128" s="256">
        <v>63.028087999999968</v>
      </c>
      <c r="F3128" s="1">
        <v>991349</v>
      </c>
      <c r="G3128" s="256">
        <v>250.27464000000001</v>
      </c>
      <c r="H3128" s="256">
        <v>107.168616</v>
      </c>
      <c r="I3128" s="257">
        <v>1</v>
      </c>
      <c r="J3128" s="258">
        <f t="shared" si="96"/>
        <v>0.44782151225431038</v>
      </c>
      <c r="K3128" s="258">
        <f t="shared" si="97"/>
        <v>0.64314280365358967</v>
      </c>
    </row>
    <row r="3129" spans="1:11">
      <c r="A3129" s="1">
        <v>3128</v>
      </c>
      <c r="B3129">
        <v>54059.970703999999</v>
      </c>
      <c r="C3129" s="255">
        <v>58</v>
      </c>
      <c r="D3129" s="256">
        <v>325.48816199999999</v>
      </c>
      <c r="E3129" s="256">
        <v>222.62866700000021</v>
      </c>
      <c r="F3129" s="1">
        <v>898142</v>
      </c>
      <c r="G3129" s="256">
        <v>247.193352</v>
      </c>
      <c r="H3129" s="256">
        <v>280.62231100000002</v>
      </c>
      <c r="I3129" s="257">
        <v>1</v>
      </c>
      <c r="J3129" s="258">
        <f t="shared" si="96"/>
        <v>0.37245527499098452</v>
      </c>
      <c r="K3129" s="258">
        <f t="shared" si="97"/>
        <v>0.56876391047917185</v>
      </c>
    </row>
    <row r="3130" spans="1:11">
      <c r="A3130" s="1">
        <v>3129</v>
      </c>
      <c r="B3130">
        <v>56327.316924999999</v>
      </c>
      <c r="C3130" s="255">
        <v>41</v>
      </c>
      <c r="D3130" s="256">
        <v>314.22093100000001</v>
      </c>
      <c r="E3130" s="256">
        <v>457.44259800000032</v>
      </c>
      <c r="F3130" s="1">
        <v>861417</v>
      </c>
      <c r="G3130" s="256">
        <v>211.12341599999999</v>
      </c>
      <c r="H3130" s="256">
        <v>658.38631499999997</v>
      </c>
      <c r="I3130" s="257">
        <v>1</v>
      </c>
      <c r="J3130" s="258">
        <f t="shared" si="96"/>
        <v>0.35956221124726551</v>
      </c>
      <c r="K3130" s="258">
        <f t="shared" si="97"/>
        <v>0.55508621454182705</v>
      </c>
    </row>
    <row r="3131" spans="1:11">
      <c r="A3131" s="1">
        <v>3130</v>
      </c>
      <c r="B3131">
        <v>59216.590150000004</v>
      </c>
      <c r="C3131" s="255">
        <v>32</v>
      </c>
      <c r="D3131" s="256">
        <v>323.78018500000002</v>
      </c>
      <c r="E3131" s="256">
        <v>721.40067000000056</v>
      </c>
      <c r="F3131" s="1">
        <v>838830</v>
      </c>
      <c r="G3131" s="256">
        <v>112.495656</v>
      </c>
      <c r="H3131" s="256">
        <v>790.59434499999998</v>
      </c>
      <c r="I3131" s="257">
        <v>1</v>
      </c>
      <c r="J3131" s="258">
        <f t="shared" si="96"/>
        <v>0.37050084125888072</v>
      </c>
      <c r="K3131" s="258">
        <f t="shared" si="97"/>
        <v>0.56670961576483858</v>
      </c>
    </row>
    <row r="3132" spans="1:11">
      <c r="A3132" s="1">
        <v>3131</v>
      </c>
      <c r="B3132">
        <v>59530.586761000013</v>
      </c>
      <c r="C3132" s="255">
        <v>26</v>
      </c>
      <c r="D3132" s="256">
        <v>317.16412400000002</v>
      </c>
      <c r="E3132" s="256">
        <v>936.33676500000126</v>
      </c>
      <c r="F3132" s="1">
        <v>817040</v>
      </c>
      <c r="G3132" s="256">
        <v>21.643104000000001</v>
      </c>
      <c r="H3132" s="256">
        <v>797.79205300000001</v>
      </c>
      <c r="I3132" s="257">
        <v>1</v>
      </c>
      <c r="J3132" s="258">
        <f t="shared" si="96"/>
        <v>0.3629300995029574</v>
      </c>
      <c r="K3132" s="258">
        <f t="shared" si="97"/>
        <v>0.55868787564237188</v>
      </c>
    </row>
    <row r="3133" spans="1:11">
      <c r="A3133" s="1">
        <v>3132</v>
      </c>
      <c r="B3133">
        <v>59533.741149000001</v>
      </c>
      <c r="C3133" s="255">
        <v>26</v>
      </c>
      <c r="D3133" s="256">
        <v>312.01415200000002</v>
      </c>
      <c r="E3133" s="256">
        <v>1060.040917</v>
      </c>
      <c r="F3133" s="1">
        <v>830546</v>
      </c>
      <c r="G3133" s="256">
        <v>0</v>
      </c>
      <c r="H3133" s="256">
        <v>748.13068699999997</v>
      </c>
      <c r="I3133" s="257">
        <v>1</v>
      </c>
      <c r="J3133" s="258">
        <f t="shared" si="96"/>
        <v>0.35703699965665375</v>
      </c>
      <c r="K3133" s="258">
        <f t="shared" si="97"/>
        <v>0.55237218068706895</v>
      </c>
    </row>
    <row r="3134" spans="1:11">
      <c r="A3134" s="1">
        <v>3133</v>
      </c>
      <c r="B3134">
        <v>57363.555849999997</v>
      </c>
      <c r="C3134" s="255">
        <v>25</v>
      </c>
      <c r="D3134" s="256">
        <v>255.240993</v>
      </c>
      <c r="E3134" s="256">
        <v>1118.4719110000001</v>
      </c>
      <c r="F3134" s="1">
        <v>840075</v>
      </c>
      <c r="G3134" s="256">
        <v>0</v>
      </c>
      <c r="H3134" s="256">
        <v>159.32731200000001</v>
      </c>
      <c r="I3134" s="257">
        <v>1</v>
      </c>
      <c r="J3134" s="258">
        <f t="shared" si="96"/>
        <v>0.2920716183735953</v>
      </c>
      <c r="K3134" s="258">
        <f t="shared" si="97"/>
        <v>0.47830458222347066</v>
      </c>
    </row>
    <row r="3135" spans="1:11">
      <c r="A3135" s="1">
        <v>3134</v>
      </c>
      <c r="B3135">
        <v>57441.838531000001</v>
      </c>
      <c r="C3135" s="255">
        <v>24</v>
      </c>
      <c r="D3135" s="256">
        <v>225.01258300000001</v>
      </c>
      <c r="E3135" s="256">
        <v>1094.179401000001</v>
      </c>
      <c r="F3135" s="1">
        <v>872286</v>
      </c>
      <c r="G3135" s="256">
        <v>0</v>
      </c>
      <c r="H3135" s="256">
        <v>623.52550299999996</v>
      </c>
      <c r="I3135" s="257">
        <v>1</v>
      </c>
      <c r="J3135" s="258">
        <f t="shared" si="96"/>
        <v>0.2574813257807414</v>
      </c>
      <c r="K3135" s="258">
        <f t="shared" si="97"/>
        <v>0.43521790969923596</v>
      </c>
    </row>
    <row r="3136" spans="1:11">
      <c r="A3136" s="1">
        <v>3135</v>
      </c>
      <c r="B3136">
        <v>60656.064848000002</v>
      </c>
      <c r="C3136" s="255">
        <v>20</v>
      </c>
      <c r="D3136" s="256">
        <v>234.98648600000001</v>
      </c>
      <c r="E3136" s="256">
        <v>976.01407499999959</v>
      </c>
      <c r="F3136" s="1">
        <v>855043</v>
      </c>
      <c r="G3136" s="256">
        <v>0</v>
      </c>
      <c r="H3136" s="256">
        <v>695.578214</v>
      </c>
      <c r="I3136" s="257">
        <v>1</v>
      </c>
      <c r="J3136" s="258">
        <f t="shared" si="96"/>
        <v>0.26889443758724207</v>
      </c>
      <c r="K3136" s="258">
        <f t="shared" si="97"/>
        <v>0.44973751826220693</v>
      </c>
    </row>
    <row r="3137" spans="1:11">
      <c r="A3137" s="1">
        <v>3136</v>
      </c>
      <c r="B3137">
        <v>61065.773162999998</v>
      </c>
      <c r="C3137" s="255">
        <v>23</v>
      </c>
      <c r="D3137" s="256">
        <v>224.45209600000001</v>
      </c>
      <c r="E3137" s="256">
        <v>799.75875399999995</v>
      </c>
      <c r="F3137" s="1">
        <v>866665</v>
      </c>
      <c r="G3137" s="256">
        <v>0</v>
      </c>
      <c r="H3137" s="256">
        <v>702.41927799999996</v>
      </c>
      <c r="I3137" s="257">
        <v>1</v>
      </c>
      <c r="J3137" s="258">
        <f t="shared" si="96"/>
        <v>0.25683996193380104</v>
      </c>
      <c r="K3137" s="258">
        <f t="shared" si="97"/>
        <v>0.43439282590193029</v>
      </c>
    </row>
    <row r="3138" spans="1:11">
      <c r="A3138" s="1">
        <v>3137</v>
      </c>
      <c r="B3138">
        <v>61646.508177999996</v>
      </c>
      <c r="C3138" s="255">
        <v>23</v>
      </c>
      <c r="D3138" s="256">
        <v>244.635853</v>
      </c>
      <c r="E3138" s="256">
        <v>535.26082300000007</v>
      </c>
      <c r="F3138" s="1">
        <v>862950</v>
      </c>
      <c r="G3138" s="256">
        <v>46.377575999999998</v>
      </c>
      <c r="H3138" s="256">
        <v>561.72744699999998</v>
      </c>
      <c r="I3138" s="257">
        <v>1</v>
      </c>
      <c r="J3138" s="258">
        <f t="shared" ref="J3138:J3201" si="98">D3138/$L$1</f>
        <v>0.27993618367530387</v>
      </c>
      <c r="K3138" s="258">
        <f t="shared" ref="K3138:K3201" si="99">J3138/(1-$K$1*(1-J3138))</f>
        <v>0.46349743702304502</v>
      </c>
    </row>
    <row r="3139" spans="1:11">
      <c r="A3139" s="1">
        <v>3138</v>
      </c>
      <c r="B3139">
        <v>61585.629242000003</v>
      </c>
      <c r="C3139" s="255">
        <v>27</v>
      </c>
      <c r="D3139" s="256">
        <v>279.270353</v>
      </c>
      <c r="E3139" s="256">
        <v>286.12301899999989</v>
      </c>
      <c r="F3139" s="1">
        <v>853800</v>
      </c>
      <c r="G3139" s="256">
        <v>165.37332000000001</v>
      </c>
      <c r="H3139" s="256">
        <v>523.35915399999999</v>
      </c>
      <c r="I3139" s="257">
        <v>1</v>
      </c>
      <c r="J3139" s="258">
        <f t="shared" si="98"/>
        <v>0.31956835383599702</v>
      </c>
      <c r="K3139" s="258">
        <f t="shared" si="99"/>
        <v>0.51068625160515968</v>
      </c>
    </row>
    <row r="3140" spans="1:11">
      <c r="A3140" s="1">
        <v>3139</v>
      </c>
      <c r="B3140">
        <v>60624.313933999998</v>
      </c>
      <c r="C3140" s="255">
        <v>37</v>
      </c>
      <c r="D3140" s="256">
        <v>291.64540199999999</v>
      </c>
      <c r="E3140" s="256">
        <v>81.77103100000005</v>
      </c>
      <c r="F3140" s="1">
        <v>861788</v>
      </c>
      <c r="G3140" s="256">
        <v>211.73846399999999</v>
      </c>
      <c r="H3140" s="256">
        <v>586.23115099999995</v>
      </c>
      <c r="I3140" s="257">
        <v>1</v>
      </c>
      <c r="J3140" s="258">
        <f t="shared" si="98"/>
        <v>0.33372909089629571</v>
      </c>
      <c r="K3140" s="258">
        <f t="shared" si="99"/>
        <v>0.52675963087423539</v>
      </c>
    </row>
    <row r="3141" spans="1:11">
      <c r="A3141" s="1">
        <v>3140</v>
      </c>
      <c r="B3141">
        <v>60690.841858</v>
      </c>
      <c r="C3141" s="255">
        <v>43</v>
      </c>
      <c r="D3141" s="256">
        <v>303.52544699999999</v>
      </c>
      <c r="E3141" s="256">
        <v>2.6761420000000009</v>
      </c>
      <c r="F3141" s="1">
        <v>825572</v>
      </c>
      <c r="G3141" s="256">
        <v>208.76889600000001</v>
      </c>
      <c r="H3141" s="256">
        <v>611.40155900000002</v>
      </c>
      <c r="I3141" s="257">
        <v>1</v>
      </c>
      <c r="J3141" s="258">
        <f t="shared" si="98"/>
        <v>0.34732339613981567</v>
      </c>
      <c r="K3141" s="258">
        <f t="shared" si="99"/>
        <v>0.54182261574705015</v>
      </c>
    </row>
    <row r="3142" spans="1:11">
      <c r="A3142" s="1">
        <v>3141</v>
      </c>
      <c r="B3142">
        <v>61031.778045999999</v>
      </c>
      <c r="C3142" s="255">
        <v>48</v>
      </c>
      <c r="D3142" s="256">
        <v>312.58711799999998</v>
      </c>
      <c r="E3142" s="256">
        <v>3.1896</v>
      </c>
      <c r="F3142" s="1">
        <v>854825</v>
      </c>
      <c r="G3142" s="256">
        <v>155.22242399999999</v>
      </c>
      <c r="H3142" s="256">
        <v>605.50263500000005</v>
      </c>
      <c r="I3142" s="257">
        <v>1</v>
      </c>
      <c r="J3142" s="258">
        <f t="shared" si="98"/>
        <v>0.35769264319151894</v>
      </c>
      <c r="K3142" s="258">
        <f t="shared" si="99"/>
        <v>0.55307797023557581</v>
      </c>
    </row>
    <row r="3143" spans="1:11">
      <c r="A3143" s="1">
        <v>3142</v>
      </c>
      <c r="B3143">
        <v>58852.689821</v>
      </c>
      <c r="C3143" s="255">
        <v>48</v>
      </c>
      <c r="D3143" s="256">
        <v>388.25045599999999</v>
      </c>
      <c r="E3143" s="256">
        <v>3.1547200000000002</v>
      </c>
      <c r="F3143" s="1">
        <v>895207</v>
      </c>
      <c r="G3143" s="256">
        <v>69.804168000000004</v>
      </c>
      <c r="H3143" s="256">
        <v>576.95935299999996</v>
      </c>
      <c r="I3143" s="257">
        <v>1</v>
      </c>
      <c r="J3143" s="258">
        <f t="shared" si="98"/>
        <v>0.44427400820449847</v>
      </c>
      <c r="K3143" s="258">
        <f t="shared" si="99"/>
        <v>0.63984094106513145</v>
      </c>
    </row>
    <row r="3144" spans="1:11">
      <c r="A3144" s="1">
        <v>3143</v>
      </c>
      <c r="B3144">
        <v>57458.106749999999</v>
      </c>
      <c r="C3144" s="255">
        <v>46</v>
      </c>
      <c r="D3144" s="256">
        <v>359.81845399999997</v>
      </c>
      <c r="E3144" s="256">
        <v>3.5792800000000011</v>
      </c>
      <c r="F3144" s="1">
        <v>950446</v>
      </c>
      <c r="G3144" s="256">
        <v>3.7470720000000002</v>
      </c>
      <c r="H3144" s="256">
        <v>278.38639000000001</v>
      </c>
      <c r="I3144" s="257">
        <v>1</v>
      </c>
      <c r="J3144" s="258">
        <f t="shared" si="98"/>
        <v>0.4117393407118779</v>
      </c>
      <c r="K3144" s="258">
        <f t="shared" si="99"/>
        <v>0.60867070844271032</v>
      </c>
    </row>
    <row r="3145" spans="1:11">
      <c r="A3145" s="1">
        <v>3144</v>
      </c>
      <c r="B3145">
        <v>56259.927611999999</v>
      </c>
      <c r="C3145" s="255">
        <v>41</v>
      </c>
      <c r="D3145" s="256">
        <v>330.44821200000001</v>
      </c>
      <c r="E3145" s="256">
        <v>1.93336</v>
      </c>
      <c r="F3145" s="1">
        <v>972281</v>
      </c>
      <c r="G3145" s="256">
        <v>0</v>
      </c>
      <c r="H3145" s="256">
        <v>132.88328000000001</v>
      </c>
      <c r="I3145" s="257">
        <v>1</v>
      </c>
      <c r="J3145" s="258">
        <f t="shared" si="98"/>
        <v>0.37813104757628374</v>
      </c>
      <c r="K3145" s="258">
        <f t="shared" si="99"/>
        <v>0.57469163399623591</v>
      </c>
    </row>
    <row r="3146" spans="1:11">
      <c r="A3146" s="1">
        <v>3145</v>
      </c>
      <c r="B3146">
        <v>54179.448456999999</v>
      </c>
      <c r="C3146" s="255">
        <v>31</v>
      </c>
      <c r="D3146" s="256">
        <v>377.71297700000002</v>
      </c>
      <c r="E3146" s="256">
        <v>4.1599999999999996E-3</v>
      </c>
      <c r="F3146" s="1">
        <v>924082</v>
      </c>
      <c r="G3146" s="256">
        <v>0</v>
      </c>
      <c r="H3146" s="256">
        <v>118.800212</v>
      </c>
      <c r="I3146" s="257">
        <v>1</v>
      </c>
      <c r="J3146" s="258">
        <f t="shared" si="98"/>
        <v>0.43221599781622294</v>
      </c>
      <c r="K3146" s="258">
        <f t="shared" si="99"/>
        <v>0.62847780018675281</v>
      </c>
    </row>
    <row r="3147" spans="1:11">
      <c r="A3147" s="1">
        <v>3146</v>
      </c>
      <c r="B3147">
        <v>52180.202576000003</v>
      </c>
      <c r="C3147" s="255">
        <v>21</v>
      </c>
      <c r="D3147" s="256">
        <v>365.518012</v>
      </c>
      <c r="E3147" s="256">
        <v>0</v>
      </c>
      <c r="F3147" s="1">
        <v>817332</v>
      </c>
      <c r="G3147" s="256">
        <v>0</v>
      </c>
      <c r="H3147" s="256">
        <v>98.549278999999999</v>
      </c>
      <c r="I3147" s="257">
        <v>1</v>
      </c>
      <c r="J3147" s="258">
        <f t="shared" si="98"/>
        <v>0.41826133041857905</v>
      </c>
      <c r="K3147" s="258">
        <f t="shared" si="99"/>
        <v>0.61505063704418994</v>
      </c>
    </row>
    <row r="3148" spans="1:11">
      <c r="A3148" s="1">
        <v>3147</v>
      </c>
      <c r="B3148">
        <v>51764.921539000003</v>
      </c>
      <c r="C3148" s="255">
        <v>22</v>
      </c>
      <c r="D3148" s="256">
        <v>366.94843400000002</v>
      </c>
      <c r="E3148" s="256">
        <v>0</v>
      </c>
      <c r="F3148" s="1">
        <v>673624</v>
      </c>
      <c r="G3148" s="256">
        <v>0</v>
      </c>
      <c r="H3148" s="256">
        <v>97.155022000000002</v>
      </c>
      <c r="I3148" s="257">
        <v>1</v>
      </c>
      <c r="J3148" s="258">
        <f t="shared" si="98"/>
        <v>0.41989815867091701</v>
      </c>
      <c r="K3148" s="258">
        <f t="shared" si="99"/>
        <v>0.61664126054620383</v>
      </c>
    </row>
    <row r="3149" spans="1:11">
      <c r="A3149" s="1">
        <v>3148</v>
      </c>
      <c r="B3149">
        <v>51280.256501000003</v>
      </c>
      <c r="C3149" s="255">
        <v>16</v>
      </c>
      <c r="D3149" s="256">
        <v>358.20398699999998</v>
      </c>
      <c r="E3149" s="256">
        <v>0</v>
      </c>
      <c r="F3149" s="1">
        <v>530505</v>
      </c>
      <c r="G3149" s="256">
        <v>0</v>
      </c>
      <c r="H3149" s="256">
        <v>97.085649000000004</v>
      </c>
      <c r="I3149" s="257">
        <v>1</v>
      </c>
      <c r="J3149" s="258">
        <f t="shared" si="98"/>
        <v>0.40989191023467098</v>
      </c>
      <c r="K3149" s="258">
        <f t="shared" si="99"/>
        <v>0.60685120230480638</v>
      </c>
    </row>
    <row r="3150" spans="1:11">
      <c r="A3150" s="1">
        <v>3149</v>
      </c>
      <c r="B3150">
        <v>51740.596191999997</v>
      </c>
      <c r="C3150" s="255">
        <v>20</v>
      </c>
      <c r="D3150" s="256">
        <v>284.57642800000002</v>
      </c>
      <c r="E3150" s="256">
        <v>0</v>
      </c>
      <c r="F3150" s="1">
        <v>607521</v>
      </c>
      <c r="G3150" s="256">
        <v>61.19652</v>
      </c>
      <c r="H3150" s="256">
        <v>97.195515999999998</v>
      </c>
      <c r="I3150" s="257">
        <v>1</v>
      </c>
      <c r="J3150" s="258">
        <f t="shared" si="98"/>
        <v>0.32564008194771799</v>
      </c>
      <c r="K3150" s="258">
        <f t="shared" si="99"/>
        <v>0.51762680553810592</v>
      </c>
    </row>
    <row r="3151" spans="1:11">
      <c r="A3151" s="1">
        <v>3150</v>
      </c>
      <c r="B3151">
        <v>52428.740326000006</v>
      </c>
      <c r="C3151" s="255">
        <v>22</v>
      </c>
      <c r="D3151" s="256">
        <v>236.85948200000001</v>
      </c>
      <c r="E3151" s="256">
        <v>0.34635500000000002</v>
      </c>
      <c r="F3151" s="1">
        <v>926638</v>
      </c>
      <c r="G3151" s="256">
        <v>187.78451999999999</v>
      </c>
      <c r="H3151" s="256">
        <v>97.573744000000005</v>
      </c>
      <c r="I3151" s="257">
        <v>1</v>
      </c>
      <c r="J3151" s="258">
        <f t="shared" si="98"/>
        <v>0.27103770214086054</v>
      </c>
      <c r="K3151" s="258">
        <f t="shared" si="99"/>
        <v>0.4524302152869078</v>
      </c>
    </row>
    <row r="3152" spans="1:11">
      <c r="A3152" s="1">
        <v>3151</v>
      </c>
      <c r="B3152">
        <v>53862.831788000003</v>
      </c>
      <c r="C3152" s="255">
        <v>41</v>
      </c>
      <c r="D3152" s="256">
        <v>183.31829400000001</v>
      </c>
      <c r="E3152" s="256">
        <v>19.589618000000009</v>
      </c>
      <c r="F3152" s="1">
        <v>967445</v>
      </c>
      <c r="G3152" s="256">
        <v>243.911304</v>
      </c>
      <c r="H3152" s="256">
        <v>96.937247999999997</v>
      </c>
      <c r="I3152" s="257">
        <v>1</v>
      </c>
      <c r="J3152" s="258">
        <f t="shared" si="98"/>
        <v>0.20977065704358289</v>
      </c>
      <c r="K3152" s="258">
        <f t="shared" si="99"/>
        <v>0.37102998807514487</v>
      </c>
    </row>
    <row r="3153" spans="1:11">
      <c r="A3153" s="1">
        <v>3152</v>
      </c>
      <c r="B3153">
        <v>55593.826201999997</v>
      </c>
      <c r="C3153" s="255">
        <v>60</v>
      </c>
      <c r="D3153" s="256">
        <v>197.55409299999991</v>
      </c>
      <c r="E3153" s="256">
        <v>74.65131400000007</v>
      </c>
      <c r="F3153" s="1">
        <v>920105</v>
      </c>
      <c r="G3153" s="256">
        <v>249.368112</v>
      </c>
      <c r="H3153" s="256">
        <v>166.206783</v>
      </c>
      <c r="I3153" s="257">
        <v>1</v>
      </c>
      <c r="J3153" s="258">
        <f t="shared" si="98"/>
        <v>0.22606064559088174</v>
      </c>
      <c r="K3153" s="258">
        <f t="shared" si="99"/>
        <v>0.39360528792789207</v>
      </c>
    </row>
    <row r="3154" spans="1:11">
      <c r="A3154" s="1">
        <v>3153</v>
      </c>
      <c r="B3154">
        <v>57268.172363000012</v>
      </c>
      <c r="C3154" s="255">
        <v>38</v>
      </c>
      <c r="D3154" s="256">
        <v>226.671584</v>
      </c>
      <c r="E3154" s="256">
        <v>141.0319369999998</v>
      </c>
      <c r="F3154" s="1">
        <v>894984</v>
      </c>
      <c r="G3154" s="256">
        <v>239.81983199999999</v>
      </c>
      <c r="H3154" s="256">
        <v>644.17612399999996</v>
      </c>
      <c r="I3154" s="257">
        <v>1</v>
      </c>
      <c r="J3154" s="258">
        <f t="shared" si="98"/>
        <v>0.25937971640075208</v>
      </c>
      <c r="K3154" s="258">
        <f t="shared" si="99"/>
        <v>0.43765434198399972</v>
      </c>
    </row>
    <row r="3155" spans="1:11">
      <c r="A3155" s="1">
        <v>3154</v>
      </c>
      <c r="B3155">
        <v>61078.075348999999</v>
      </c>
      <c r="C3155" s="255">
        <v>31</v>
      </c>
      <c r="D3155" s="256">
        <v>291.82874800000002</v>
      </c>
      <c r="E3155" s="256">
        <v>211.6387779999998</v>
      </c>
      <c r="F3155" s="1">
        <v>857856</v>
      </c>
      <c r="G3155" s="256">
        <v>172.675104</v>
      </c>
      <c r="H3155" s="256">
        <v>667.29631300000005</v>
      </c>
      <c r="I3155" s="257">
        <v>1</v>
      </c>
      <c r="J3155" s="258">
        <f t="shared" si="98"/>
        <v>0.33393889325724457</v>
      </c>
      <c r="K3155" s="258">
        <f t="shared" si="99"/>
        <v>0.52699480017653921</v>
      </c>
    </row>
    <row r="3156" spans="1:11">
      <c r="A3156" s="1">
        <v>3155</v>
      </c>
      <c r="B3156">
        <v>61970.463532000002</v>
      </c>
      <c r="C3156" s="255">
        <v>26</v>
      </c>
      <c r="D3156" s="256">
        <v>271.37833400000011</v>
      </c>
      <c r="E3156" s="256">
        <v>263.32968</v>
      </c>
      <c r="F3156" s="1">
        <v>823001</v>
      </c>
      <c r="G3156" s="256">
        <v>83.917344</v>
      </c>
      <c r="H3156" s="256">
        <v>701.852349</v>
      </c>
      <c r="I3156" s="257">
        <v>1</v>
      </c>
      <c r="J3156" s="258">
        <f t="shared" si="98"/>
        <v>0.31053753658962652</v>
      </c>
      <c r="K3156" s="258">
        <f t="shared" si="99"/>
        <v>0.50022505639106285</v>
      </c>
    </row>
    <row r="3157" spans="1:11">
      <c r="A3157" s="1">
        <v>3156</v>
      </c>
      <c r="B3157">
        <v>62793.403474999999</v>
      </c>
      <c r="C3157" s="255">
        <v>24</v>
      </c>
      <c r="D3157" s="256">
        <v>292.80255299999999</v>
      </c>
      <c r="E3157" s="256">
        <v>295.72996699999987</v>
      </c>
      <c r="F3157" s="1">
        <v>832044</v>
      </c>
      <c r="G3157" s="256">
        <v>9.1603680000000001</v>
      </c>
      <c r="H3157" s="256">
        <v>671.99343799999997</v>
      </c>
      <c r="I3157" s="257">
        <v>1</v>
      </c>
      <c r="J3157" s="258">
        <f t="shared" si="98"/>
        <v>0.33505321583915953</v>
      </c>
      <c r="K3157" s="258">
        <f t="shared" si="99"/>
        <v>0.52824241996712262</v>
      </c>
    </row>
    <row r="3158" spans="1:11">
      <c r="A3158" s="1">
        <v>3157</v>
      </c>
      <c r="B3158">
        <v>60605.870453000003</v>
      </c>
      <c r="C3158" s="255">
        <v>23</v>
      </c>
      <c r="D3158" s="256">
        <v>273.90501799999993</v>
      </c>
      <c r="E3158" s="256">
        <v>306.87976700000002</v>
      </c>
      <c r="F3158" s="1">
        <v>852771</v>
      </c>
      <c r="G3158" s="256">
        <v>0</v>
      </c>
      <c r="H3158" s="256">
        <v>132.87894299999999</v>
      </c>
      <c r="I3158" s="257">
        <v>1</v>
      </c>
      <c r="J3158" s="258">
        <f t="shared" si="98"/>
        <v>0.31342881465716882</v>
      </c>
      <c r="K3158" s="258">
        <f t="shared" si="99"/>
        <v>0.50359245094246852</v>
      </c>
    </row>
    <row r="3159" spans="1:11">
      <c r="A3159" s="1">
        <v>3158</v>
      </c>
      <c r="B3159">
        <v>60326.476134999997</v>
      </c>
      <c r="C3159" s="255">
        <v>23</v>
      </c>
      <c r="D3159" s="256">
        <v>238.74608499999999</v>
      </c>
      <c r="E3159" s="256">
        <v>314.36041699999959</v>
      </c>
      <c r="F3159" s="1">
        <v>889279</v>
      </c>
      <c r="G3159" s="256">
        <v>0</v>
      </c>
      <c r="H3159" s="256">
        <v>624.12195299999996</v>
      </c>
      <c r="I3159" s="257">
        <v>1</v>
      </c>
      <c r="J3159" s="258">
        <f t="shared" si="98"/>
        <v>0.27319653714993164</v>
      </c>
      <c r="K3159" s="258">
        <f t="shared" si="99"/>
        <v>0.45513178285934536</v>
      </c>
    </row>
    <row r="3160" spans="1:11">
      <c r="A3160" s="1">
        <v>3159</v>
      </c>
      <c r="B3160">
        <v>62744.327332000001</v>
      </c>
      <c r="C3160" s="255">
        <v>24</v>
      </c>
      <c r="D3160" s="256">
        <v>250.69287600000001</v>
      </c>
      <c r="E3160" s="256">
        <v>325.16901900000062</v>
      </c>
      <c r="F3160" s="1">
        <v>871098</v>
      </c>
      <c r="G3160" s="256">
        <v>0</v>
      </c>
      <c r="H3160" s="256">
        <v>686.27475400000003</v>
      </c>
      <c r="I3160" s="257">
        <v>1</v>
      </c>
      <c r="J3160" s="258">
        <f t="shared" si="98"/>
        <v>0.28686721967129725</v>
      </c>
      <c r="K3160" s="258">
        <f t="shared" si="99"/>
        <v>0.47199422394144552</v>
      </c>
    </row>
    <row r="3161" spans="1:11">
      <c r="A3161" s="1">
        <v>3160</v>
      </c>
      <c r="B3161">
        <v>62943.059387000001</v>
      </c>
      <c r="C3161" s="255">
        <v>26</v>
      </c>
      <c r="D3161" s="256">
        <v>246.55455699999999</v>
      </c>
      <c r="E3161" s="256">
        <v>278.43365599999959</v>
      </c>
      <c r="F3161" s="1">
        <v>866788</v>
      </c>
      <c r="G3161" s="256">
        <v>0</v>
      </c>
      <c r="H3161" s="256">
        <v>676.42356800000005</v>
      </c>
      <c r="I3161" s="257">
        <v>1</v>
      </c>
      <c r="J3161" s="258">
        <f t="shared" si="98"/>
        <v>0.28213175177693672</v>
      </c>
      <c r="K3161" s="258">
        <f t="shared" si="99"/>
        <v>0.46620057719713542</v>
      </c>
    </row>
    <row r="3162" spans="1:11">
      <c r="A3162" s="1">
        <v>3161</v>
      </c>
      <c r="B3162">
        <v>62714.949036999998</v>
      </c>
      <c r="C3162" s="255">
        <v>25</v>
      </c>
      <c r="D3162" s="256">
        <v>183.87953200000001</v>
      </c>
      <c r="E3162" s="256">
        <v>186.9628689999999</v>
      </c>
      <c r="F3162" s="1">
        <v>851862</v>
      </c>
      <c r="G3162" s="256">
        <v>0</v>
      </c>
      <c r="H3162" s="256">
        <v>582.59733200000005</v>
      </c>
      <c r="I3162" s="257">
        <v>1</v>
      </c>
      <c r="J3162" s="258">
        <f t="shared" si="98"/>
        <v>0.21041288025791102</v>
      </c>
      <c r="K3162" s="258">
        <f t="shared" si="99"/>
        <v>0.37193354561959041</v>
      </c>
    </row>
    <row r="3163" spans="1:11">
      <c r="A3163" s="1">
        <v>3162</v>
      </c>
      <c r="B3163">
        <v>62129.749237000004</v>
      </c>
      <c r="C3163" s="255">
        <v>30</v>
      </c>
      <c r="D3163" s="256">
        <v>136.136775</v>
      </c>
      <c r="E3163" s="256">
        <v>100.22968999999991</v>
      </c>
      <c r="F3163" s="1">
        <v>845994</v>
      </c>
      <c r="G3163" s="256">
        <v>23.419032000000001</v>
      </c>
      <c r="H3163" s="256">
        <v>546.53822200000002</v>
      </c>
      <c r="I3163" s="257">
        <v>1</v>
      </c>
      <c r="J3163" s="258">
        <f t="shared" si="98"/>
        <v>0.15578096498947566</v>
      </c>
      <c r="K3163" s="258">
        <f t="shared" si="99"/>
        <v>0.29081000122041528</v>
      </c>
    </row>
    <row r="3164" spans="1:11">
      <c r="A3164" s="1">
        <v>3163</v>
      </c>
      <c r="B3164">
        <v>60859.111206000001</v>
      </c>
      <c r="C3164" s="255">
        <v>40</v>
      </c>
      <c r="D3164" s="256">
        <v>121.44661000000001</v>
      </c>
      <c r="E3164" s="256">
        <v>36.783323999999958</v>
      </c>
      <c r="F3164" s="1">
        <v>877894</v>
      </c>
      <c r="G3164" s="256">
        <v>158.000136</v>
      </c>
      <c r="H3164" s="256">
        <v>531.26124900000002</v>
      </c>
      <c r="I3164" s="257">
        <v>1</v>
      </c>
      <c r="J3164" s="258">
        <f t="shared" si="98"/>
        <v>0.13897104658532206</v>
      </c>
      <c r="K3164" s="258">
        <f t="shared" si="99"/>
        <v>0.26398565940311186</v>
      </c>
    </row>
    <row r="3165" spans="1:11">
      <c r="A3165" s="1">
        <v>3164</v>
      </c>
      <c r="B3165">
        <v>60506.234129999997</v>
      </c>
      <c r="C3165" s="255">
        <v>43</v>
      </c>
      <c r="D3165" s="256">
        <v>173.21167500000001</v>
      </c>
      <c r="E3165" s="256">
        <v>4.0954509999999988</v>
      </c>
      <c r="F3165" s="1">
        <v>813452</v>
      </c>
      <c r="G3165" s="256">
        <v>181.23369600000001</v>
      </c>
      <c r="H3165" s="256">
        <v>530.56593899999996</v>
      </c>
      <c r="I3165" s="257">
        <v>1</v>
      </c>
      <c r="J3165" s="258">
        <f t="shared" si="98"/>
        <v>0.198205678656215</v>
      </c>
      <c r="K3165" s="258">
        <f t="shared" si="99"/>
        <v>0.35456355210412999</v>
      </c>
    </row>
    <row r="3166" spans="1:11">
      <c r="A3166" s="1">
        <v>3165</v>
      </c>
      <c r="B3166">
        <v>60572.393189000002</v>
      </c>
      <c r="C3166" s="255">
        <v>42</v>
      </c>
      <c r="D3166" s="256">
        <v>201.03446199999999</v>
      </c>
      <c r="E3166" s="256">
        <v>2.60432</v>
      </c>
      <c r="F3166" s="1">
        <v>803700</v>
      </c>
      <c r="G3166" s="256">
        <v>162.073296</v>
      </c>
      <c r="H3166" s="256">
        <v>429.88663200000002</v>
      </c>
      <c r="I3166" s="257">
        <v>1</v>
      </c>
      <c r="J3166" s="258">
        <f t="shared" si="98"/>
        <v>0.23004322297557053</v>
      </c>
      <c r="K3166" s="258">
        <f t="shared" si="99"/>
        <v>0.39901775762608155</v>
      </c>
    </row>
    <row r="3167" spans="1:11">
      <c r="A3167" s="1">
        <v>3166</v>
      </c>
      <c r="B3167">
        <v>59446.022613000001</v>
      </c>
      <c r="C3167" s="255">
        <v>43</v>
      </c>
      <c r="D3167" s="256">
        <v>181.58557099999999</v>
      </c>
      <c r="E3167" s="256">
        <v>1.5731999999999999</v>
      </c>
      <c r="F3167" s="1">
        <v>446308</v>
      </c>
      <c r="G3167" s="256">
        <v>106.969464</v>
      </c>
      <c r="H3167" s="256">
        <v>294.30174</v>
      </c>
      <c r="I3167" s="257">
        <v>1</v>
      </c>
      <c r="J3167" s="258">
        <f t="shared" si="98"/>
        <v>0.20778790652668941</v>
      </c>
      <c r="K3167" s="258">
        <f t="shared" si="99"/>
        <v>0.36823327685641699</v>
      </c>
    </row>
    <row r="3168" spans="1:11">
      <c r="A3168" s="1">
        <v>3167</v>
      </c>
      <c r="B3168">
        <v>57881.904450000002</v>
      </c>
      <c r="C3168" s="255">
        <v>39</v>
      </c>
      <c r="D3168" s="256">
        <v>117.931805</v>
      </c>
      <c r="E3168" s="256">
        <v>0.58679999999999999</v>
      </c>
      <c r="F3168" s="1">
        <v>441058</v>
      </c>
      <c r="G3168" s="256">
        <v>22.187760000000001</v>
      </c>
      <c r="H3168" s="256">
        <v>150.12364199999999</v>
      </c>
      <c r="I3168" s="257">
        <v>1</v>
      </c>
      <c r="J3168" s="258">
        <f t="shared" si="98"/>
        <v>0.13494906417351721</v>
      </c>
      <c r="K3168" s="258">
        <f t="shared" si="99"/>
        <v>0.2574273265121918</v>
      </c>
    </row>
    <row r="3169" spans="1:11">
      <c r="A3169" s="1">
        <v>3168</v>
      </c>
      <c r="B3169">
        <v>56717.300995000012</v>
      </c>
      <c r="C3169" s="255">
        <v>35</v>
      </c>
      <c r="D3169" s="256">
        <v>118.636472</v>
      </c>
      <c r="E3169" s="256">
        <v>0.42264000000000002</v>
      </c>
      <c r="F3169" s="1">
        <v>437138</v>
      </c>
      <c r="G3169" s="256">
        <v>0</v>
      </c>
      <c r="H3169" s="256">
        <v>79.533107000000001</v>
      </c>
      <c r="I3169" s="257">
        <v>1</v>
      </c>
      <c r="J3169" s="258">
        <f t="shared" si="98"/>
        <v>0.13575541282733422</v>
      </c>
      <c r="K3169" s="258">
        <f t="shared" si="99"/>
        <v>0.25874660858064125</v>
      </c>
    </row>
    <row r="3170" spans="1:11">
      <c r="A3170" s="1">
        <v>3169</v>
      </c>
      <c r="B3170">
        <v>55667.699493</v>
      </c>
      <c r="C3170" s="255">
        <v>28</v>
      </c>
      <c r="D3170" s="256">
        <v>135.508196</v>
      </c>
      <c r="E3170" s="256">
        <v>0</v>
      </c>
      <c r="F3170" s="1">
        <v>427039</v>
      </c>
      <c r="G3170" s="256">
        <v>0</v>
      </c>
      <c r="H3170" s="256">
        <v>81.872406999999995</v>
      </c>
      <c r="I3170" s="257">
        <v>1</v>
      </c>
      <c r="J3170" s="258">
        <f t="shared" si="98"/>
        <v>0.15506168364031694</v>
      </c>
      <c r="K3170" s="258">
        <f t="shared" si="99"/>
        <v>0.28968118807230375</v>
      </c>
    </row>
    <row r="3171" spans="1:11">
      <c r="A3171" s="1">
        <v>3170</v>
      </c>
      <c r="B3171">
        <v>53339.235778000002</v>
      </c>
      <c r="C3171" s="255">
        <v>23</v>
      </c>
      <c r="D3171" s="256">
        <v>157.53735399999999</v>
      </c>
      <c r="E3171" s="256">
        <v>0</v>
      </c>
      <c r="F3171" s="1">
        <v>398948</v>
      </c>
      <c r="G3171" s="256">
        <v>0</v>
      </c>
      <c r="H3171" s="256">
        <v>81.702959000000007</v>
      </c>
      <c r="I3171" s="257">
        <v>1</v>
      </c>
      <c r="J3171" s="258">
        <f t="shared" si="98"/>
        <v>0.18026959304720297</v>
      </c>
      <c r="K3171" s="258">
        <f t="shared" si="99"/>
        <v>0.32827125362666137</v>
      </c>
    </row>
    <row r="3172" spans="1:11">
      <c r="A3172" s="1">
        <v>3171</v>
      </c>
      <c r="B3172">
        <v>53062.113921999997</v>
      </c>
      <c r="C3172" s="255">
        <v>21</v>
      </c>
      <c r="D3172" s="256">
        <v>173.86927700000001</v>
      </c>
      <c r="E3172" s="256">
        <v>0</v>
      </c>
      <c r="F3172" s="1">
        <v>350590</v>
      </c>
      <c r="G3172" s="256">
        <v>0</v>
      </c>
      <c r="H3172" s="256">
        <v>81.736715000000004</v>
      </c>
      <c r="I3172" s="257">
        <v>1</v>
      </c>
      <c r="J3172" s="258">
        <f t="shared" si="98"/>
        <v>0.19895817095037288</v>
      </c>
      <c r="K3172" s="258">
        <f t="shared" si="99"/>
        <v>0.35564635435217828</v>
      </c>
    </row>
    <row r="3173" spans="1:11">
      <c r="A3173" s="1">
        <v>3172</v>
      </c>
      <c r="B3173">
        <v>52748.162566999999</v>
      </c>
      <c r="C3173" s="255">
        <v>21</v>
      </c>
      <c r="D3173" s="256">
        <v>176.18822399999999</v>
      </c>
      <c r="E3173" s="256">
        <v>0</v>
      </c>
      <c r="F3173" s="1">
        <v>294026</v>
      </c>
      <c r="G3173" s="256">
        <v>0</v>
      </c>
      <c r="H3173" s="256">
        <v>81.892156999999997</v>
      </c>
      <c r="I3173" s="257">
        <v>1</v>
      </c>
      <c r="J3173" s="258">
        <f t="shared" si="98"/>
        <v>0.20161173609777297</v>
      </c>
      <c r="K3173" s="258">
        <f t="shared" si="99"/>
        <v>0.35945196100400356</v>
      </c>
    </row>
    <row r="3174" spans="1:11">
      <c r="A3174" s="1">
        <v>3173</v>
      </c>
      <c r="B3174">
        <v>52552.301606000001</v>
      </c>
      <c r="C3174" s="255">
        <v>18</v>
      </c>
      <c r="D3174" s="256">
        <v>143.80991</v>
      </c>
      <c r="E3174" s="256">
        <v>0</v>
      </c>
      <c r="F3174" s="1">
        <v>315036</v>
      </c>
      <c r="G3174" s="256">
        <v>0</v>
      </c>
      <c r="H3174" s="256">
        <v>81.926225000000002</v>
      </c>
      <c r="I3174" s="257">
        <v>1</v>
      </c>
      <c r="J3174" s="258">
        <f t="shared" si="98"/>
        <v>0.16456131383198733</v>
      </c>
      <c r="K3174" s="258">
        <f t="shared" si="99"/>
        <v>0.30445635185698589</v>
      </c>
    </row>
    <row r="3175" spans="1:11">
      <c r="A3175" s="1">
        <v>3174</v>
      </c>
      <c r="B3175">
        <v>53437.183684000003</v>
      </c>
      <c r="C3175" s="255">
        <v>22</v>
      </c>
      <c r="D3175" s="256">
        <v>115.947783</v>
      </c>
      <c r="E3175" s="256">
        <v>3.065291999999999</v>
      </c>
      <c r="F3175" s="1">
        <v>452450</v>
      </c>
      <c r="G3175" s="256">
        <v>25.644359999999999</v>
      </c>
      <c r="H3175" s="256">
        <v>81.969970000000004</v>
      </c>
      <c r="I3175" s="257">
        <v>1</v>
      </c>
      <c r="J3175" s="258">
        <f t="shared" si="98"/>
        <v>0.13267875285080261</v>
      </c>
      <c r="K3175" s="258">
        <f t="shared" si="99"/>
        <v>0.2537008089739084</v>
      </c>
    </row>
    <row r="3176" spans="1:11">
      <c r="A3176" s="1">
        <v>3175</v>
      </c>
      <c r="B3176">
        <v>53509.634094000001</v>
      </c>
      <c r="C3176" s="255">
        <v>29</v>
      </c>
      <c r="D3176" s="256">
        <v>89.868104999999986</v>
      </c>
      <c r="E3176" s="256">
        <v>90.958504999999988</v>
      </c>
      <c r="F3176" s="1">
        <v>501383</v>
      </c>
      <c r="G3176" s="256">
        <v>191.030112</v>
      </c>
      <c r="H3176" s="256">
        <v>81.580371999999997</v>
      </c>
      <c r="I3176" s="257">
        <v>1</v>
      </c>
      <c r="J3176" s="258">
        <f t="shared" si="98"/>
        <v>0.10283584372169476</v>
      </c>
      <c r="K3176" s="258">
        <f t="shared" si="99"/>
        <v>0.20300833420039235</v>
      </c>
    </row>
    <row r="3177" spans="1:11">
      <c r="A3177" s="1">
        <v>3176</v>
      </c>
      <c r="B3177">
        <v>53635.598266999987</v>
      </c>
      <c r="C3177" s="255">
        <v>35</v>
      </c>
      <c r="D3177" s="256">
        <v>44.654970000000013</v>
      </c>
      <c r="E3177" s="256">
        <v>312.19380399999949</v>
      </c>
      <c r="F3177" s="1">
        <v>545288</v>
      </c>
      <c r="G3177" s="256">
        <v>231.059136</v>
      </c>
      <c r="H3177" s="256">
        <v>83.849297000000007</v>
      </c>
      <c r="I3177" s="257">
        <v>1</v>
      </c>
      <c r="J3177" s="258">
        <f t="shared" si="98"/>
        <v>5.1098568466720978E-2</v>
      </c>
      <c r="K3177" s="258">
        <f t="shared" si="99"/>
        <v>0.106877469626925</v>
      </c>
    </row>
    <row r="3178" spans="1:11">
      <c r="A3178" s="1">
        <v>3177</v>
      </c>
      <c r="B3178">
        <v>53520.766785</v>
      </c>
      <c r="C3178" s="255">
        <v>41</v>
      </c>
      <c r="D3178" s="256">
        <v>21.596841999999999</v>
      </c>
      <c r="E3178" s="256">
        <v>618.86273500000095</v>
      </c>
      <c r="F3178" s="1">
        <v>533523</v>
      </c>
      <c r="G3178" s="256">
        <v>233.35300799999999</v>
      </c>
      <c r="H3178" s="256">
        <v>614.87323600000002</v>
      </c>
      <c r="I3178" s="257">
        <v>1</v>
      </c>
      <c r="J3178" s="258">
        <f t="shared" si="98"/>
        <v>2.471321130888577E-2</v>
      </c>
      <c r="K3178" s="258">
        <f t="shared" si="99"/>
        <v>5.3308075025488046E-2</v>
      </c>
    </row>
    <row r="3179" spans="1:11">
      <c r="A3179" s="1">
        <v>3178</v>
      </c>
      <c r="B3179">
        <v>55362.880982000002</v>
      </c>
      <c r="C3179" s="255">
        <v>40</v>
      </c>
      <c r="D3179" s="256">
        <v>63.002633000000003</v>
      </c>
      <c r="E3179" s="256">
        <v>876.5562809999991</v>
      </c>
      <c r="F3179" s="1">
        <v>506947</v>
      </c>
      <c r="G3179" s="256">
        <v>199.68664799999999</v>
      </c>
      <c r="H3179" s="256">
        <v>680.383824</v>
      </c>
      <c r="I3179" s="257">
        <v>1</v>
      </c>
      <c r="J3179" s="258">
        <f t="shared" si="98"/>
        <v>7.2093752519242396E-2</v>
      </c>
      <c r="K3179" s="258">
        <f t="shared" si="99"/>
        <v>0.14723480498489436</v>
      </c>
    </row>
    <row r="3180" spans="1:11">
      <c r="A3180" s="1">
        <v>3179</v>
      </c>
      <c r="B3180">
        <v>55746.008117999998</v>
      </c>
      <c r="C3180" s="255">
        <v>37</v>
      </c>
      <c r="D3180" s="256">
        <v>67.512935999999996</v>
      </c>
      <c r="E3180" s="256">
        <v>1039.766259</v>
      </c>
      <c r="F3180" s="1">
        <v>503736</v>
      </c>
      <c r="G3180" s="256">
        <v>128.44036800000001</v>
      </c>
      <c r="H3180" s="256">
        <v>654.70131300000003</v>
      </c>
      <c r="I3180" s="257">
        <v>1</v>
      </c>
      <c r="J3180" s="258">
        <f t="shared" si="98"/>
        <v>7.7254880757625641E-2</v>
      </c>
      <c r="K3180" s="258">
        <f t="shared" si="99"/>
        <v>0.15686582840047136</v>
      </c>
    </row>
    <row r="3181" spans="1:11">
      <c r="A3181" s="1">
        <v>3180</v>
      </c>
      <c r="B3181">
        <v>56417.356048999987</v>
      </c>
      <c r="C3181" s="255">
        <v>32</v>
      </c>
      <c r="D3181" s="256">
        <v>89.160539999999983</v>
      </c>
      <c r="E3181" s="256">
        <v>1128.8566270000031</v>
      </c>
      <c r="F3181" s="1">
        <v>483669</v>
      </c>
      <c r="G3181" s="256">
        <v>38.372712</v>
      </c>
      <c r="H3181" s="256">
        <v>642.45097399999997</v>
      </c>
      <c r="I3181" s="257">
        <v>1</v>
      </c>
      <c r="J3181" s="258">
        <f t="shared" si="98"/>
        <v>0.10202617889385689</v>
      </c>
      <c r="K3181" s="258">
        <f t="shared" si="99"/>
        <v>0.2015871890190942</v>
      </c>
    </row>
    <row r="3182" spans="1:11">
      <c r="A3182" s="1">
        <v>3181</v>
      </c>
      <c r="B3182">
        <v>54570.567657</v>
      </c>
      <c r="C3182" s="255">
        <v>29</v>
      </c>
      <c r="D3182" s="256">
        <v>99.548215000000027</v>
      </c>
      <c r="E3182" s="256">
        <v>1128.6547410000001</v>
      </c>
      <c r="F3182" s="1">
        <v>485603</v>
      </c>
      <c r="G3182" s="256">
        <v>0</v>
      </c>
      <c r="H3182" s="256">
        <v>104.375877</v>
      </c>
      <c r="I3182" s="257">
        <v>1</v>
      </c>
      <c r="J3182" s="258">
        <f t="shared" si="98"/>
        <v>0.11391276894637618</v>
      </c>
      <c r="K3182" s="258">
        <f t="shared" si="99"/>
        <v>0.22220290538878806</v>
      </c>
    </row>
    <row r="3183" spans="1:11">
      <c r="A3183" s="1">
        <v>3182</v>
      </c>
      <c r="B3183">
        <v>54363.750792999999</v>
      </c>
      <c r="C3183" s="255">
        <v>29</v>
      </c>
      <c r="D3183" s="256">
        <v>107.71187999999999</v>
      </c>
      <c r="E3183" s="256">
        <v>1064.8014430000001</v>
      </c>
      <c r="F3183" s="1">
        <v>502308</v>
      </c>
      <c r="G3183" s="256">
        <v>0</v>
      </c>
      <c r="H3183" s="256">
        <v>543.63995899999998</v>
      </c>
      <c r="I3183" s="257">
        <v>1</v>
      </c>
      <c r="J3183" s="258">
        <f t="shared" si="98"/>
        <v>0.12325443001885864</v>
      </c>
      <c r="K3183" s="258">
        <f t="shared" si="99"/>
        <v>0.23803944674847818</v>
      </c>
    </row>
    <row r="3184" spans="1:11">
      <c r="A3184" s="1">
        <v>3183</v>
      </c>
      <c r="B3184">
        <v>56156.920227000002</v>
      </c>
      <c r="C3184" s="255">
        <v>30</v>
      </c>
      <c r="D3184" s="256">
        <v>171.96000799999999</v>
      </c>
      <c r="E3184" s="256">
        <v>889.92032899999776</v>
      </c>
      <c r="F3184" s="1">
        <v>848386</v>
      </c>
      <c r="G3184" s="256">
        <v>0</v>
      </c>
      <c r="H3184" s="256">
        <v>425.43465700000002</v>
      </c>
      <c r="I3184" s="257">
        <v>1</v>
      </c>
      <c r="J3184" s="258">
        <f t="shared" si="98"/>
        <v>0.19677339929521581</v>
      </c>
      <c r="K3184" s="258">
        <f t="shared" si="99"/>
        <v>0.35249813069559188</v>
      </c>
    </row>
    <row r="3185" spans="1:11">
      <c r="A3185" s="1">
        <v>3184</v>
      </c>
      <c r="B3185">
        <v>56362.707794999988</v>
      </c>
      <c r="C3185" s="255">
        <v>28</v>
      </c>
      <c r="D3185" s="256">
        <v>219.083752</v>
      </c>
      <c r="E3185" s="256">
        <v>650.67405000000144</v>
      </c>
      <c r="F3185" s="1">
        <v>852794</v>
      </c>
      <c r="G3185" s="256">
        <v>0</v>
      </c>
      <c r="H3185" s="256">
        <v>467.274677</v>
      </c>
      <c r="I3185" s="257">
        <v>1</v>
      </c>
      <c r="J3185" s="258">
        <f t="shared" si="98"/>
        <v>0.25069697956393466</v>
      </c>
      <c r="K3185" s="258">
        <f t="shared" si="99"/>
        <v>0.42644001459992098</v>
      </c>
    </row>
    <row r="3186" spans="1:11">
      <c r="A3186" s="1">
        <v>3185</v>
      </c>
      <c r="B3186">
        <v>56408.611786000001</v>
      </c>
      <c r="C3186" s="255">
        <v>26</v>
      </c>
      <c r="D3186" s="256">
        <v>331.16728799999999</v>
      </c>
      <c r="E3186" s="256">
        <v>412.06324900000078</v>
      </c>
      <c r="F3186" s="1">
        <v>861920</v>
      </c>
      <c r="G3186" s="256">
        <v>0</v>
      </c>
      <c r="H3186" s="256">
        <v>553.73845300000005</v>
      </c>
      <c r="I3186" s="257">
        <v>1</v>
      </c>
      <c r="J3186" s="258">
        <f t="shared" si="98"/>
        <v>0.37895388441211131</v>
      </c>
      <c r="K3186" s="258">
        <f t="shared" si="99"/>
        <v>0.57554633202781313</v>
      </c>
    </row>
    <row r="3187" spans="1:11">
      <c r="A3187" s="1">
        <v>3186</v>
      </c>
      <c r="B3187">
        <v>54649.078949000002</v>
      </c>
      <c r="C3187" s="255">
        <v>34</v>
      </c>
      <c r="D3187" s="256">
        <v>366.31551400000001</v>
      </c>
      <c r="E3187" s="256">
        <v>208.059192</v>
      </c>
      <c r="F3187" s="1">
        <v>862581</v>
      </c>
      <c r="G3187" s="256">
        <v>0</v>
      </c>
      <c r="H3187" s="256">
        <v>518.25748399999998</v>
      </c>
      <c r="I3187" s="257">
        <v>1</v>
      </c>
      <c r="J3187" s="258">
        <f t="shared" si="98"/>
        <v>0.41917390992651171</v>
      </c>
      <c r="K3187" s="258">
        <f t="shared" si="99"/>
        <v>0.61593797512839588</v>
      </c>
    </row>
    <row r="3188" spans="1:11">
      <c r="A3188" s="1">
        <v>3187</v>
      </c>
      <c r="B3188">
        <v>53753.461944000002</v>
      </c>
      <c r="C3188" s="255">
        <v>34</v>
      </c>
      <c r="D3188" s="256">
        <v>348.95665600000001</v>
      </c>
      <c r="E3188" s="256">
        <v>68.144991000000033</v>
      </c>
      <c r="F3188" s="1">
        <v>848696</v>
      </c>
      <c r="G3188" s="256">
        <v>18.273192000000002</v>
      </c>
      <c r="H3188" s="256">
        <v>520.058626</v>
      </c>
      <c r="I3188" s="257">
        <v>1</v>
      </c>
      <c r="J3188" s="258">
        <f t="shared" si="98"/>
        <v>0.39931021291771096</v>
      </c>
      <c r="K3188" s="258">
        <f t="shared" si="99"/>
        <v>0.59632305624671578</v>
      </c>
    </row>
    <row r="3189" spans="1:11">
      <c r="A3189" s="1">
        <v>3188</v>
      </c>
      <c r="B3189">
        <v>53593.607728000003</v>
      </c>
      <c r="C3189" s="255">
        <v>37</v>
      </c>
      <c r="D3189" s="256">
        <v>347.1326719999999</v>
      </c>
      <c r="E3189" s="256">
        <v>3.0307050000000069</v>
      </c>
      <c r="F3189" s="1">
        <v>787505</v>
      </c>
      <c r="G3189" s="256">
        <v>120.972432</v>
      </c>
      <c r="H3189" s="256">
        <v>516.85155699999996</v>
      </c>
      <c r="I3189" s="257">
        <v>1</v>
      </c>
      <c r="J3189" s="258">
        <f t="shared" si="98"/>
        <v>0.39722303267089387</v>
      </c>
      <c r="K3189" s="258">
        <f t="shared" si="99"/>
        <v>0.59422479288161389</v>
      </c>
    </row>
    <row r="3190" spans="1:11">
      <c r="A3190" s="1">
        <v>3189</v>
      </c>
      <c r="B3190">
        <v>55592.196106000003</v>
      </c>
      <c r="C3190" s="255">
        <v>39</v>
      </c>
      <c r="D3190" s="256">
        <v>366.68229699999989</v>
      </c>
      <c r="E3190" s="256">
        <v>2.5893199999999998</v>
      </c>
      <c r="F3190" s="1">
        <v>821772</v>
      </c>
      <c r="G3190" s="256">
        <v>133.00728000000001</v>
      </c>
      <c r="H3190" s="256">
        <v>702.32214499999998</v>
      </c>
      <c r="I3190" s="257">
        <v>1</v>
      </c>
      <c r="J3190" s="258">
        <f t="shared" si="98"/>
        <v>0.41959361877947754</v>
      </c>
      <c r="K3190" s="258">
        <f t="shared" si="99"/>
        <v>0.61634563581488688</v>
      </c>
    </row>
    <row r="3191" spans="1:11">
      <c r="A3191" s="1">
        <v>3190</v>
      </c>
      <c r="B3191">
        <v>55391.199584999988</v>
      </c>
      <c r="C3191" s="255">
        <v>42</v>
      </c>
      <c r="D3191" s="256">
        <v>419.62894399999988</v>
      </c>
      <c r="E3191" s="256">
        <v>2.56664</v>
      </c>
      <c r="F3191" s="1">
        <v>896205</v>
      </c>
      <c r="G3191" s="256">
        <v>118.231848</v>
      </c>
      <c r="H3191" s="256">
        <v>409.41922299999999</v>
      </c>
      <c r="I3191" s="257">
        <v>1</v>
      </c>
      <c r="J3191" s="258">
        <f t="shared" si="98"/>
        <v>0.48018033212432593</v>
      </c>
      <c r="K3191" s="258">
        <f t="shared" si="99"/>
        <v>0.67242806570654923</v>
      </c>
    </row>
    <row r="3192" spans="1:11">
      <c r="A3192" s="1">
        <v>3191</v>
      </c>
      <c r="B3192">
        <v>54945.503875000002</v>
      </c>
      <c r="C3192" s="255">
        <v>40</v>
      </c>
      <c r="D3192" s="256">
        <v>376.64849699999991</v>
      </c>
      <c r="E3192" s="256">
        <v>3.0404</v>
      </c>
      <c r="F3192" s="1">
        <v>908497</v>
      </c>
      <c r="G3192" s="256">
        <v>64.583231999999995</v>
      </c>
      <c r="H3192" s="256">
        <v>212.12258199999999</v>
      </c>
      <c r="I3192" s="257">
        <v>1</v>
      </c>
      <c r="J3192" s="258">
        <f t="shared" si="98"/>
        <v>0.43099791606269222</v>
      </c>
      <c r="K3192" s="258">
        <f t="shared" si="99"/>
        <v>0.62731771351812105</v>
      </c>
    </row>
    <row r="3193" spans="1:11">
      <c r="A3193" s="1">
        <v>3192</v>
      </c>
      <c r="B3193">
        <v>53501.987366000001</v>
      </c>
      <c r="C3193" s="255">
        <v>35</v>
      </c>
      <c r="D3193" s="256">
        <v>387.33038399999992</v>
      </c>
      <c r="E3193" s="256">
        <v>1.4341600000000001</v>
      </c>
      <c r="F3193" s="1">
        <v>948154</v>
      </c>
      <c r="G3193" s="256">
        <v>0</v>
      </c>
      <c r="H3193" s="256">
        <v>142.196259</v>
      </c>
      <c r="I3193" s="257">
        <v>1</v>
      </c>
      <c r="J3193" s="258">
        <f t="shared" si="98"/>
        <v>0.44322117215766393</v>
      </c>
      <c r="K3193" s="258">
        <f t="shared" si="99"/>
        <v>0.63885743320888866</v>
      </c>
    </row>
    <row r="3194" spans="1:11">
      <c r="A3194" s="1">
        <v>3193</v>
      </c>
      <c r="B3194">
        <v>52375.643522999999</v>
      </c>
      <c r="C3194" s="255">
        <v>28</v>
      </c>
      <c r="D3194" s="256">
        <v>412.74076500000001</v>
      </c>
      <c r="E3194" s="256">
        <v>0.24127999999999999</v>
      </c>
      <c r="F3194" s="1">
        <v>884971</v>
      </c>
      <c r="G3194" s="256">
        <v>0</v>
      </c>
      <c r="H3194" s="256">
        <v>69.005825999999999</v>
      </c>
      <c r="I3194" s="257">
        <v>1</v>
      </c>
      <c r="J3194" s="258">
        <f t="shared" si="98"/>
        <v>0.47229820643389275</v>
      </c>
      <c r="K3194" s="258">
        <f t="shared" si="99"/>
        <v>0.66542991392191786</v>
      </c>
    </row>
    <row r="3195" spans="1:11">
      <c r="A3195" s="1">
        <v>3194</v>
      </c>
      <c r="B3195">
        <v>49754.729034999997</v>
      </c>
      <c r="C3195" s="255">
        <v>22</v>
      </c>
      <c r="D3195" s="256">
        <v>405.25658499999997</v>
      </c>
      <c r="E3195" s="256">
        <v>0.12096</v>
      </c>
      <c r="F3195" s="1">
        <v>796706</v>
      </c>
      <c r="G3195" s="256">
        <v>0</v>
      </c>
      <c r="H3195" s="256">
        <v>69.317492000000001</v>
      </c>
      <c r="I3195" s="257">
        <v>1</v>
      </c>
      <c r="J3195" s="258">
        <f t="shared" si="98"/>
        <v>0.46373407831674779</v>
      </c>
      <c r="K3195" s="258">
        <f t="shared" si="99"/>
        <v>0.65772869497118158</v>
      </c>
    </row>
    <row r="3196" spans="1:11">
      <c r="A3196" s="1">
        <v>3195</v>
      </c>
      <c r="B3196">
        <v>49525.612458000003</v>
      </c>
      <c r="C3196" s="255">
        <v>22</v>
      </c>
      <c r="D3196" s="256">
        <v>369.74846900000011</v>
      </c>
      <c r="E3196" s="256">
        <v>0</v>
      </c>
      <c r="F3196" s="1">
        <v>677439</v>
      </c>
      <c r="G3196" s="256">
        <v>0</v>
      </c>
      <c r="H3196" s="256">
        <v>69.348395999999994</v>
      </c>
      <c r="I3196" s="257">
        <v>1</v>
      </c>
      <c r="J3196" s="258">
        <f t="shared" si="98"/>
        <v>0.4231022315917301</v>
      </c>
      <c r="K3196" s="258">
        <f t="shared" si="99"/>
        <v>0.61974274530682827</v>
      </c>
    </row>
    <row r="3197" spans="1:11">
      <c r="A3197" s="1">
        <v>3196</v>
      </c>
      <c r="B3197">
        <v>49082.785795999996</v>
      </c>
      <c r="C3197" s="255">
        <v>19</v>
      </c>
      <c r="D3197" s="256">
        <v>375.05681499999997</v>
      </c>
      <c r="E3197" s="256">
        <v>0</v>
      </c>
      <c r="F3197" s="1">
        <v>542346</v>
      </c>
      <c r="G3197" s="256">
        <v>0</v>
      </c>
      <c r="H3197" s="256">
        <v>69.366360999999998</v>
      </c>
      <c r="I3197" s="257">
        <v>1</v>
      </c>
      <c r="J3197" s="258">
        <f t="shared" si="98"/>
        <v>0.42917655840296826</v>
      </c>
      <c r="K3197" s="258">
        <f t="shared" si="99"/>
        <v>0.62557884720717516</v>
      </c>
    </row>
    <row r="3198" spans="1:11">
      <c r="A3198" s="1">
        <v>3197</v>
      </c>
      <c r="B3198">
        <v>48788.925323000003</v>
      </c>
      <c r="C3198" s="255">
        <v>19</v>
      </c>
      <c r="D3198" s="256">
        <v>389.30198800000011</v>
      </c>
      <c r="E3198" s="256">
        <v>0</v>
      </c>
      <c r="F3198" s="1">
        <v>606060</v>
      </c>
      <c r="G3198" s="256">
        <v>0</v>
      </c>
      <c r="H3198" s="256">
        <v>69.35333</v>
      </c>
      <c r="I3198" s="257">
        <v>1</v>
      </c>
      <c r="J3198" s="258">
        <f t="shared" si="98"/>
        <v>0.44547727359459849</v>
      </c>
      <c r="K3198" s="258">
        <f t="shared" si="99"/>
        <v>0.64096296582988144</v>
      </c>
    </row>
    <row r="3199" spans="1:11">
      <c r="A3199" s="1">
        <v>3198</v>
      </c>
      <c r="B3199">
        <v>49246.209349999997</v>
      </c>
      <c r="C3199" s="255">
        <v>21</v>
      </c>
      <c r="D3199" s="256">
        <v>379.79292299999997</v>
      </c>
      <c r="E3199" s="256">
        <v>4.5528160000000071</v>
      </c>
      <c r="F3199" s="1">
        <v>962359</v>
      </c>
      <c r="G3199" s="256">
        <v>0</v>
      </c>
      <c r="H3199" s="256">
        <v>69.114057000000003</v>
      </c>
      <c r="I3199" s="257">
        <v>1</v>
      </c>
      <c r="J3199" s="258">
        <f t="shared" si="98"/>
        <v>0.43459607472788764</v>
      </c>
      <c r="K3199" s="258">
        <f t="shared" si="99"/>
        <v>0.63073804686014212</v>
      </c>
    </row>
    <row r="3200" spans="1:11">
      <c r="A3200" s="1">
        <v>3199</v>
      </c>
      <c r="B3200">
        <v>48616.372925000003</v>
      </c>
      <c r="C3200" s="255">
        <v>26</v>
      </c>
      <c r="D3200" s="256">
        <v>373.48352199999988</v>
      </c>
      <c r="E3200" s="256">
        <v>106.727738</v>
      </c>
      <c r="F3200" s="1">
        <v>996738</v>
      </c>
      <c r="G3200" s="256">
        <v>4.792872</v>
      </c>
      <c r="H3200" s="256">
        <v>69.087376000000006</v>
      </c>
      <c r="I3200" s="257">
        <v>1</v>
      </c>
      <c r="J3200" s="258">
        <f t="shared" si="98"/>
        <v>0.42737624322912049</v>
      </c>
      <c r="K3200" s="258">
        <f t="shared" si="99"/>
        <v>0.6238550727067802</v>
      </c>
    </row>
    <row r="3201" spans="1:11">
      <c r="A3201" s="1">
        <v>3200</v>
      </c>
      <c r="B3201">
        <v>48231.810181000001</v>
      </c>
      <c r="C3201" s="255">
        <v>30</v>
      </c>
      <c r="D3201" s="256">
        <v>355.86670600000002</v>
      </c>
      <c r="E3201" s="256">
        <v>407.55036899999988</v>
      </c>
      <c r="F3201" s="1">
        <v>957502</v>
      </c>
      <c r="G3201" s="256">
        <v>139.21840800000001</v>
      </c>
      <c r="H3201" s="256">
        <v>69.090526999999994</v>
      </c>
      <c r="I3201" s="257">
        <v>1</v>
      </c>
      <c r="J3201" s="258">
        <f t="shared" si="98"/>
        <v>0.40721736553775451</v>
      </c>
      <c r="K3201" s="258">
        <f t="shared" si="99"/>
        <v>0.60420736353132809</v>
      </c>
    </row>
    <row r="3202" spans="1:11">
      <c r="A3202" s="1">
        <v>3201</v>
      </c>
      <c r="B3202">
        <v>48384.464721999997</v>
      </c>
      <c r="C3202" s="255">
        <v>36</v>
      </c>
      <c r="D3202" s="256">
        <v>350.66344700000008</v>
      </c>
      <c r="E3202" s="256">
        <v>782.45054300000027</v>
      </c>
      <c r="F3202" s="1">
        <v>893813</v>
      </c>
      <c r="G3202" s="256">
        <v>162.93244799999999</v>
      </c>
      <c r="H3202" s="256">
        <v>521.87859400000002</v>
      </c>
      <c r="I3202" s="257">
        <v>1</v>
      </c>
      <c r="J3202" s="258">
        <f t="shared" ref="J3202:J3265" si="100">D3202/$L$1</f>
        <v>0.40126328951303475</v>
      </c>
      <c r="K3202" s="258">
        <f t="shared" ref="K3202:K3265" si="101">J3202/(1-$K$1*(1-J3202))</f>
        <v>0.59827999857701686</v>
      </c>
    </row>
    <row r="3203" spans="1:11">
      <c r="A3203" s="1">
        <v>3202</v>
      </c>
      <c r="B3203">
        <v>48516.014038000001</v>
      </c>
      <c r="C3203" s="255">
        <v>41</v>
      </c>
      <c r="D3203" s="256">
        <v>383.75315400000011</v>
      </c>
      <c r="E3203" s="256">
        <v>1076.822543</v>
      </c>
      <c r="F3203" s="1">
        <v>868802</v>
      </c>
      <c r="G3203" s="256">
        <v>160.601448</v>
      </c>
      <c r="H3203" s="256">
        <v>700.72528699999998</v>
      </c>
      <c r="I3203" s="257">
        <v>1</v>
      </c>
      <c r="J3203" s="258">
        <f t="shared" si="100"/>
        <v>0.4391277569773111</v>
      </c>
      <c r="K3203" s="258">
        <f t="shared" si="101"/>
        <v>0.63501791394061502</v>
      </c>
    </row>
    <row r="3204" spans="1:11">
      <c r="A3204" s="1">
        <v>3203</v>
      </c>
      <c r="B3204">
        <v>49016.976531</v>
      </c>
      <c r="C3204" s="255">
        <v>38</v>
      </c>
      <c r="D3204" s="256">
        <v>415.76206900000011</v>
      </c>
      <c r="E3204" s="256">
        <v>1267.2441980000001</v>
      </c>
      <c r="F3204" s="1">
        <v>825553</v>
      </c>
      <c r="G3204" s="256">
        <v>130.31407200000001</v>
      </c>
      <c r="H3204" s="256">
        <v>657.17149700000004</v>
      </c>
      <c r="I3204" s="257">
        <v>1</v>
      </c>
      <c r="J3204" s="258">
        <f t="shared" si="100"/>
        <v>0.47575547690799191</v>
      </c>
      <c r="K3204" s="258">
        <f t="shared" si="101"/>
        <v>0.66850995121405155</v>
      </c>
    </row>
    <row r="3205" spans="1:11">
      <c r="A3205" s="1">
        <v>3204</v>
      </c>
      <c r="B3205">
        <v>48652.871613000003</v>
      </c>
      <c r="C3205" s="255">
        <v>36</v>
      </c>
      <c r="D3205" s="256">
        <v>438.42386600000009</v>
      </c>
      <c r="E3205" s="256">
        <v>1373.208606000002</v>
      </c>
      <c r="F3205" s="1">
        <v>843269</v>
      </c>
      <c r="G3205" s="256">
        <v>78.306312000000005</v>
      </c>
      <c r="H3205" s="256">
        <v>538.65939000000003</v>
      </c>
      <c r="I3205" s="257">
        <v>1</v>
      </c>
      <c r="J3205" s="258">
        <f t="shared" si="100"/>
        <v>0.50168731351169871</v>
      </c>
      <c r="K3205" s="258">
        <f t="shared" si="101"/>
        <v>0.69109787473328232</v>
      </c>
    </row>
    <row r="3206" spans="1:11">
      <c r="A3206" s="1">
        <v>3205</v>
      </c>
      <c r="B3206">
        <v>48121.316650000001</v>
      </c>
      <c r="C3206" s="255">
        <v>32</v>
      </c>
      <c r="D3206" s="256">
        <v>426.87627099999997</v>
      </c>
      <c r="E3206" s="256">
        <v>1404.076928</v>
      </c>
      <c r="F3206" s="1">
        <v>882680</v>
      </c>
      <c r="G3206" s="256">
        <v>7.4976719999999997</v>
      </c>
      <c r="H3206" s="256">
        <v>104.381114</v>
      </c>
      <c r="I3206" s="257">
        <v>1</v>
      </c>
      <c r="J3206" s="258">
        <f t="shared" si="100"/>
        <v>0.48847342995666621</v>
      </c>
      <c r="K3206" s="258">
        <f t="shared" si="101"/>
        <v>0.67969995167232711</v>
      </c>
    </row>
    <row r="3207" spans="1:11">
      <c r="A3207" s="1">
        <v>3206</v>
      </c>
      <c r="B3207">
        <v>47927.515991</v>
      </c>
      <c r="C3207" s="255">
        <v>30</v>
      </c>
      <c r="D3207" s="256">
        <v>406.40404699999999</v>
      </c>
      <c r="E3207" s="256">
        <v>1354.1616189999991</v>
      </c>
      <c r="F3207" s="1">
        <v>899819</v>
      </c>
      <c r="G3207" s="256">
        <v>0</v>
      </c>
      <c r="H3207" s="256">
        <v>414.24304899999998</v>
      </c>
      <c r="I3207" s="257">
        <v>1</v>
      </c>
      <c r="J3207" s="258">
        <f t="shared" si="100"/>
        <v>0.46504711616158256</v>
      </c>
      <c r="K3207" s="258">
        <f t="shared" si="101"/>
        <v>0.6589161049704052</v>
      </c>
    </row>
    <row r="3208" spans="1:11">
      <c r="A3208" s="1">
        <v>3207</v>
      </c>
      <c r="B3208">
        <v>47958.715759999999</v>
      </c>
      <c r="C3208" s="255">
        <v>26</v>
      </c>
      <c r="D3208" s="256">
        <v>436.45145100000002</v>
      </c>
      <c r="E3208" s="256">
        <v>1235.166264</v>
      </c>
      <c r="F3208" s="1">
        <v>838319</v>
      </c>
      <c r="G3208" s="256">
        <v>0</v>
      </c>
      <c r="H3208" s="256">
        <v>552.50379999999996</v>
      </c>
      <c r="I3208" s="257">
        <v>1</v>
      </c>
      <c r="J3208" s="258">
        <f t="shared" si="100"/>
        <v>0.49943028404952933</v>
      </c>
      <c r="K3208" s="258">
        <f t="shared" si="101"/>
        <v>0.68916721421309324</v>
      </c>
    </row>
    <row r="3209" spans="1:11">
      <c r="A3209" s="1">
        <v>3208</v>
      </c>
      <c r="B3209">
        <v>47817.266966000003</v>
      </c>
      <c r="C3209" s="255">
        <v>26</v>
      </c>
      <c r="D3209" s="256">
        <v>404.53552400000001</v>
      </c>
      <c r="E3209" s="256">
        <v>1028.642155</v>
      </c>
      <c r="F3209" s="1">
        <v>839897</v>
      </c>
      <c r="G3209" s="256">
        <v>0</v>
      </c>
      <c r="H3209" s="256">
        <v>554.13797099999999</v>
      </c>
      <c r="I3209" s="257">
        <v>1</v>
      </c>
      <c r="J3209" s="258">
        <f t="shared" si="100"/>
        <v>0.4629089700504746</v>
      </c>
      <c r="K3209" s="258">
        <f t="shared" si="101"/>
        <v>0.65698128544066359</v>
      </c>
    </row>
    <row r="3210" spans="1:11">
      <c r="A3210" s="1">
        <v>3209</v>
      </c>
      <c r="B3210">
        <v>47986.550110999997</v>
      </c>
      <c r="C3210" s="255">
        <v>27</v>
      </c>
      <c r="D3210" s="256">
        <v>429.55944399999998</v>
      </c>
      <c r="E3210" s="256">
        <v>751.60734199999933</v>
      </c>
      <c r="F3210" s="1">
        <v>838884</v>
      </c>
      <c r="G3210" s="256">
        <v>0</v>
      </c>
      <c r="H3210" s="256">
        <v>564.95511199999999</v>
      </c>
      <c r="I3210" s="257">
        <v>1</v>
      </c>
      <c r="J3210" s="258">
        <f t="shared" si="100"/>
        <v>0.49154377798844312</v>
      </c>
      <c r="K3210" s="258">
        <f t="shared" si="101"/>
        <v>0.68236885847866302</v>
      </c>
    </row>
    <row r="3211" spans="1:11">
      <c r="A3211" s="1">
        <v>3210</v>
      </c>
      <c r="B3211">
        <v>49058.952818999998</v>
      </c>
      <c r="C3211" s="255">
        <v>30</v>
      </c>
      <c r="D3211" s="256">
        <v>443.69283899999988</v>
      </c>
      <c r="E3211" s="256">
        <v>409.54832699999997</v>
      </c>
      <c r="F3211" s="1">
        <v>841397</v>
      </c>
      <c r="G3211" s="256">
        <v>0</v>
      </c>
      <c r="H3211" s="256">
        <v>561.50974099999996</v>
      </c>
      <c r="I3211" s="257">
        <v>1</v>
      </c>
      <c r="J3211" s="258">
        <f t="shared" si="100"/>
        <v>0.50771658589929169</v>
      </c>
      <c r="K3211" s="258">
        <f t="shared" si="101"/>
        <v>0.69622307593860633</v>
      </c>
    </row>
    <row r="3212" spans="1:11">
      <c r="A3212" s="1">
        <v>3211</v>
      </c>
      <c r="B3212">
        <v>49955.874940000002</v>
      </c>
      <c r="C3212" s="255">
        <v>41</v>
      </c>
      <c r="D3212" s="256">
        <v>420.04001</v>
      </c>
      <c r="E3212" s="256">
        <v>113.71960299999991</v>
      </c>
      <c r="F3212" s="1">
        <v>825941</v>
      </c>
      <c r="G3212" s="256">
        <v>0</v>
      </c>
      <c r="H3212" s="256">
        <v>575.746444</v>
      </c>
      <c r="I3212" s="257">
        <v>1</v>
      </c>
      <c r="J3212" s="258">
        <f t="shared" si="100"/>
        <v>0.48065071390143488</v>
      </c>
      <c r="K3212" s="258">
        <f t="shared" si="101"/>
        <v>0.67284300887505299</v>
      </c>
    </row>
    <row r="3213" spans="1:11">
      <c r="A3213" s="1">
        <v>3212</v>
      </c>
      <c r="B3213">
        <v>51100.884795999998</v>
      </c>
      <c r="C3213" s="255">
        <v>48</v>
      </c>
      <c r="D3213" s="256">
        <v>458.3544260000001</v>
      </c>
      <c r="E3213" s="256">
        <v>5.3581139999999916</v>
      </c>
      <c r="F3213" s="1">
        <v>818055</v>
      </c>
      <c r="G3213" s="256">
        <v>1.071672</v>
      </c>
      <c r="H3213" s="256">
        <v>580.56648700000005</v>
      </c>
      <c r="I3213" s="257">
        <v>1</v>
      </c>
      <c r="J3213" s="258">
        <f t="shared" si="100"/>
        <v>0.52449380257081335</v>
      </c>
      <c r="K3213" s="258">
        <f t="shared" si="101"/>
        <v>0.71024235552049897</v>
      </c>
    </row>
    <row r="3214" spans="1:11">
      <c r="A3214" s="1">
        <v>3213</v>
      </c>
      <c r="B3214">
        <v>53394.633392000003</v>
      </c>
      <c r="C3214" s="255">
        <v>50</v>
      </c>
      <c r="D3214" s="256">
        <v>463.99195600000002</v>
      </c>
      <c r="E3214" s="256">
        <v>3.2090399999999999</v>
      </c>
      <c r="F3214" s="1">
        <v>867767</v>
      </c>
      <c r="G3214" s="256">
        <v>91.607879999999994</v>
      </c>
      <c r="H3214" s="256">
        <v>478.931129</v>
      </c>
      <c r="I3214" s="257">
        <v>1</v>
      </c>
      <c r="J3214" s="258">
        <f t="shared" si="100"/>
        <v>0.53094481379505531</v>
      </c>
      <c r="K3214" s="258">
        <f t="shared" si="101"/>
        <v>0.71554010129172851</v>
      </c>
    </row>
    <row r="3215" spans="1:11">
      <c r="A3215" s="1">
        <v>3214</v>
      </c>
      <c r="B3215">
        <v>52790.745909999998</v>
      </c>
      <c r="C3215" s="255">
        <v>55</v>
      </c>
      <c r="D3215" s="256">
        <v>452.82354800000002</v>
      </c>
      <c r="E3215" s="256">
        <v>3.1450399999999998</v>
      </c>
      <c r="F3215" s="1">
        <v>848040</v>
      </c>
      <c r="G3215" s="256">
        <v>100.897272</v>
      </c>
      <c r="H3215" s="256">
        <v>461.22499800000003</v>
      </c>
      <c r="I3215" s="257">
        <v>1</v>
      </c>
      <c r="J3215" s="258">
        <f t="shared" si="100"/>
        <v>0.51816483295860472</v>
      </c>
      <c r="K3215" s="258">
        <f t="shared" si="101"/>
        <v>0.70499512780053109</v>
      </c>
    </row>
    <row r="3216" spans="1:11">
      <c r="A3216" s="1">
        <v>3215</v>
      </c>
      <c r="B3216">
        <v>52656.678252999998</v>
      </c>
      <c r="C3216" s="255">
        <v>45</v>
      </c>
      <c r="D3216" s="256">
        <v>417.15583500000008</v>
      </c>
      <c r="E3216" s="256">
        <v>3.5704799999999999</v>
      </c>
      <c r="F3216" s="1">
        <v>922498</v>
      </c>
      <c r="G3216" s="256">
        <v>85.445303999999993</v>
      </c>
      <c r="H3216" s="256">
        <v>342.241828</v>
      </c>
      <c r="I3216" s="257">
        <v>1</v>
      </c>
      <c r="J3216" s="258">
        <f t="shared" si="100"/>
        <v>0.47735035979286644</v>
      </c>
      <c r="K3216" s="258">
        <f t="shared" si="101"/>
        <v>0.66992527073680952</v>
      </c>
    </row>
    <row r="3217" spans="1:11">
      <c r="A3217" s="1">
        <v>3216</v>
      </c>
      <c r="B3217">
        <v>51325.145629999999</v>
      </c>
      <c r="C3217" s="255">
        <v>39</v>
      </c>
      <c r="D3217" s="256">
        <v>412.70077099999992</v>
      </c>
      <c r="E3217" s="256">
        <v>2.1649600000000002</v>
      </c>
      <c r="F3217" s="1">
        <v>946678</v>
      </c>
      <c r="G3217" s="256">
        <v>43.296287999999997</v>
      </c>
      <c r="H3217" s="256">
        <v>152.451008</v>
      </c>
      <c r="I3217" s="257">
        <v>1</v>
      </c>
      <c r="J3217" s="258">
        <f t="shared" si="100"/>
        <v>0.47225244140152878</v>
      </c>
      <c r="K3217" s="258">
        <f t="shared" si="101"/>
        <v>0.66538903177095632</v>
      </c>
    </row>
    <row r="3218" spans="1:11">
      <c r="A3218" s="1">
        <v>3217</v>
      </c>
      <c r="B3218">
        <v>48687.979797</v>
      </c>
      <c r="C3218" s="255">
        <v>31</v>
      </c>
      <c r="D3218" s="256">
        <v>431.04809799999992</v>
      </c>
      <c r="E3218" s="256">
        <v>0.25247999999999998</v>
      </c>
      <c r="F3218" s="1">
        <v>870001</v>
      </c>
      <c r="G3218" s="256">
        <v>0</v>
      </c>
      <c r="H3218" s="256">
        <v>66.481179999999995</v>
      </c>
      <c r="I3218" s="257">
        <v>1</v>
      </c>
      <c r="J3218" s="258">
        <f t="shared" si="100"/>
        <v>0.49324724097010575</v>
      </c>
      <c r="K3218" s="258">
        <f t="shared" si="101"/>
        <v>0.6838442073108737</v>
      </c>
    </row>
    <row r="3219" spans="1:11">
      <c r="A3219" s="1">
        <v>3218</v>
      </c>
      <c r="B3219">
        <v>47943.835114000001</v>
      </c>
      <c r="C3219" s="255">
        <v>22</v>
      </c>
      <c r="D3219" s="256">
        <v>434.40319499999993</v>
      </c>
      <c r="E3219" s="256">
        <v>0.15776000000000001</v>
      </c>
      <c r="F3219" s="1">
        <v>773120</v>
      </c>
      <c r="G3219" s="256">
        <v>0</v>
      </c>
      <c r="H3219" s="256">
        <v>66.428681999999995</v>
      </c>
      <c r="I3219" s="257">
        <v>1</v>
      </c>
      <c r="J3219" s="258">
        <f t="shared" si="100"/>
        <v>0.49708646992417266</v>
      </c>
      <c r="K3219" s="258">
        <f t="shared" si="101"/>
        <v>0.68715530500761368</v>
      </c>
    </row>
    <row r="3220" spans="1:11">
      <c r="A3220" s="1">
        <v>3219</v>
      </c>
      <c r="B3220">
        <v>47630.400421999999</v>
      </c>
      <c r="C3220" s="255">
        <v>22</v>
      </c>
      <c r="D3220" s="256">
        <v>418.63993199999999</v>
      </c>
      <c r="E3220" s="256">
        <v>0</v>
      </c>
      <c r="F3220" s="1">
        <v>650872</v>
      </c>
      <c r="G3220" s="256">
        <v>0</v>
      </c>
      <c r="H3220" s="256">
        <v>66.729912999999996</v>
      </c>
      <c r="I3220" s="257">
        <v>1</v>
      </c>
      <c r="J3220" s="258">
        <f t="shared" si="100"/>
        <v>0.47904860821103246</v>
      </c>
      <c r="K3220" s="258">
        <f t="shared" si="101"/>
        <v>0.67142849238939561</v>
      </c>
    </row>
    <row r="3221" spans="1:11">
      <c r="A3221" s="1">
        <v>3220</v>
      </c>
      <c r="B3221">
        <v>46949.791289999986</v>
      </c>
      <c r="C3221" s="255">
        <v>20</v>
      </c>
      <c r="D3221" s="256">
        <v>440.59459399999997</v>
      </c>
      <c r="E3221" s="256">
        <v>0</v>
      </c>
      <c r="F3221" s="1">
        <v>565067</v>
      </c>
      <c r="G3221" s="256">
        <v>0</v>
      </c>
      <c r="H3221" s="256">
        <v>66.770405999999994</v>
      </c>
      <c r="I3221" s="257">
        <v>1</v>
      </c>
      <c r="J3221" s="258">
        <f t="shared" si="100"/>
        <v>0.50417127203480649</v>
      </c>
      <c r="K3221" s="258">
        <f t="shared" si="101"/>
        <v>0.69321503223705339</v>
      </c>
    </row>
    <row r="3222" spans="1:11">
      <c r="A3222" s="1">
        <v>3221</v>
      </c>
      <c r="B3222">
        <v>46960.865996</v>
      </c>
      <c r="C3222" s="255">
        <v>19</v>
      </c>
      <c r="D3222" s="256">
        <v>431.81073099999998</v>
      </c>
      <c r="E3222" s="256">
        <v>0</v>
      </c>
      <c r="F3222" s="1">
        <v>638852</v>
      </c>
      <c r="G3222" s="256">
        <v>0</v>
      </c>
      <c r="H3222" s="256">
        <v>93.970249999999993</v>
      </c>
      <c r="I3222" s="257">
        <v>1</v>
      </c>
      <c r="J3222" s="258">
        <f t="shared" si="100"/>
        <v>0.49411991997012489</v>
      </c>
      <c r="K3222" s="258">
        <f t="shared" si="101"/>
        <v>0.68459854039080459</v>
      </c>
    </row>
    <row r="3223" spans="1:11">
      <c r="A3223" s="1">
        <v>3222</v>
      </c>
      <c r="B3223">
        <v>48245.512512000001</v>
      </c>
      <c r="C3223" s="255">
        <v>25</v>
      </c>
      <c r="D3223" s="256">
        <v>388.47535900000003</v>
      </c>
      <c r="E3223" s="256">
        <v>5.855880999999993</v>
      </c>
      <c r="F3223" s="1">
        <v>974674</v>
      </c>
      <c r="G3223" s="256">
        <v>0</v>
      </c>
      <c r="H3223" s="256">
        <v>97.776909000000003</v>
      </c>
      <c r="I3223" s="257">
        <v>1</v>
      </c>
      <c r="J3223" s="258">
        <f t="shared" si="100"/>
        <v>0.44453136413473138</v>
      </c>
      <c r="K3223" s="258">
        <f t="shared" si="101"/>
        <v>0.64008110091838133</v>
      </c>
    </row>
    <row r="3224" spans="1:11">
      <c r="A3224" s="1">
        <v>3223</v>
      </c>
      <c r="B3224">
        <v>49643.294798000003</v>
      </c>
      <c r="C3224" s="255">
        <v>46</v>
      </c>
      <c r="D3224" s="256">
        <v>357.31196899999998</v>
      </c>
      <c r="E3224" s="256">
        <v>110.95049400000001</v>
      </c>
      <c r="F3224" s="1">
        <v>1075970</v>
      </c>
      <c r="G3224" s="256">
        <v>0</v>
      </c>
      <c r="H3224" s="256">
        <v>97.615643000000006</v>
      </c>
      <c r="I3224" s="257">
        <v>1</v>
      </c>
      <c r="J3224" s="258">
        <f t="shared" si="100"/>
        <v>0.40887117630860298</v>
      </c>
      <c r="K3224" s="258">
        <f t="shared" si="101"/>
        <v>0.60584354716614297</v>
      </c>
    </row>
    <row r="3225" spans="1:11">
      <c r="A3225" s="1">
        <v>3224</v>
      </c>
      <c r="B3225">
        <v>51192.039123000002</v>
      </c>
      <c r="C3225" s="255">
        <v>68</v>
      </c>
      <c r="D3225" s="256">
        <v>311.380314</v>
      </c>
      <c r="E3225" s="256">
        <v>368.74407600000052</v>
      </c>
      <c r="F3225" s="1">
        <v>1085970</v>
      </c>
      <c r="G3225" s="256">
        <v>0</v>
      </c>
      <c r="H3225" s="256">
        <v>97.474335999999994</v>
      </c>
      <c r="I3225" s="257">
        <v>1</v>
      </c>
      <c r="J3225" s="258">
        <f t="shared" si="100"/>
        <v>0.35631170044718585</v>
      </c>
      <c r="K3225" s="258">
        <f t="shared" si="101"/>
        <v>0.55159048992858473</v>
      </c>
    </row>
    <row r="3226" spans="1:11">
      <c r="A3226" s="1">
        <v>3225</v>
      </c>
      <c r="B3226">
        <v>53911.784821000001</v>
      </c>
      <c r="C3226" s="255">
        <v>43</v>
      </c>
      <c r="D3226" s="256">
        <v>276.76083099999988</v>
      </c>
      <c r="E3226" s="256">
        <v>681.33246000000031</v>
      </c>
      <c r="F3226" s="1">
        <v>993410</v>
      </c>
      <c r="G3226" s="256">
        <v>86.842895999999996</v>
      </c>
      <c r="H3226" s="256">
        <v>449.65205900000001</v>
      </c>
      <c r="I3226" s="257">
        <v>1</v>
      </c>
      <c r="J3226" s="258">
        <f t="shared" si="100"/>
        <v>0.31669671420135503</v>
      </c>
      <c r="K3226" s="258">
        <f t="shared" si="101"/>
        <v>0.50737783049755825</v>
      </c>
    </row>
    <row r="3227" spans="1:11">
      <c r="A3227" s="1">
        <v>3226</v>
      </c>
      <c r="B3227">
        <v>57309.468689999987</v>
      </c>
      <c r="C3227" s="255">
        <v>32</v>
      </c>
      <c r="D3227" s="256">
        <v>336.778885</v>
      </c>
      <c r="E3227" s="256">
        <v>891.5904769999994</v>
      </c>
      <c r="F3227" s="1">
        <v>891923</v>
      </c>
      <c r="G3227" s="256">
        <v>136.26900000000001</v>
      </c>
      <c r="H3227" s="256">
        <v>558.41988000000003</v>
      </c>
      <c r="I3227" s="257">
        <v>1</v>
      </c>
      <c r="J3227" s="258">
        <f t="shared" si="100"/>
        <v>0.38537522057048623</v>
      </c>
      <c r="K3227" s="258">
        <f t="shared" si="101"/>
        <v>0.58217616337107259</v>
      </c>
    </row>
    <row r="3228" spans="1:11">
      <c r="A3228" s="1">
        <v>3227</v>
      </c>
      <c r="B3228">
        <v>59049.987059999999</v>
      </c>
      <c r="C3228" s="255">
        <v>26</v>
      </c>
      <c r="D3228" s="256">
        <v>349.65025500000002</v>
      </c>
      <c r="E3228" s="256">
        <v>1077.288929000001</v>
      </c>
      <c r="F3228" s="1">
        <v>875127</v>
      </c>
      <c r="G3228" s="256">
        <v>129.92632800000001</v>
      </c>
      <c r="H3228" s="256">
        <v>558.26908500000002</v>
      </c>
      <c r="I3228" s="257">
        <v>1</v>
      </c>
      <c r="J3228" s="258">
        <f t="shared" si="100"/>
        <v>0.40010389648731026</v>
      </c>
      <c r="K3228" s="258">
        <f t="shared" si="101"/>
        <v>0.5971190675698741</v>
      </c>
    </row>
    <row r="3229" spans="1:11">
      <c r="A3229" s="1">
        <v>3228</v>
      </c>
      <c r="B3229">
        <v>59251.265166999998</v>
      </c>
      <c r="C3229" s="255">
        <v>23</v>
      </c>
      <c r="D3229" s="256">
        <v>375.27794200000011</v>
      </c>
      <c r="E3229" s="256">
        <v>1203.489430999997</v>
      </c>
      <c r="F3229" s="1">
        <v>884287</v>
      </c>
      <c r="G3229" s="256">
        <v>103.218024</v>
      </c>
      <c r="H3229" s="256">
        <v>538.92161699999997</v>
      </c>
      <c r="I3229" s="257">
        <v>1</v>
      </c>
      <c r="J3229" s="258">
        <f t="shared" si="100"/>
        <v>0.42942959346601606</v>
      </c>
      <c r="K3229" s="258">
        <f t="shared" si="101"/>
        <v>0.62582072570005698</v>
      </c>
    </row>
    <row r="3230" spans="1:11">
      <c r="A3230" s="1">
        <v>3229</v>
      </c>
      <c r="B3230">
        <v>56852.713927999997</v>
      </c>
      <c r="C3230" s="255">
        <v>24</v>
      </c>
      <c r="D3230" s="256">
        <v>365.52343899999988</v>
      </c>
      <c r="E3230" s="256">
        <v>1214.2831559999991</v>
      </c>
      <c r="F3230" s="1">
        <v>857656</v>
      </c>
      <c r="G3230" s="256">
        <v>32.049024000000003</v>
      </c>
      <c r="H3230" s="256">
        <v>247.870025</v>
      </c>
      <c r="I3230" s="257">
        <v>1</v>
      </c>
      <c r="J3230" s="258">
        <f t="shared" si="100"/>
        <v>0.41826754052086024</v>
      </c>
      <c r="K3230" s="258">
        <f t="shared" si="101"/>
        <v>0.61505667980497103</v>
      </c>
    </row>
    <row r="3231" spans="1:11">
      <c r="A3231" s="1">
        <v>3230</v>
      </c>
      <c r="B3231">
        <v>56722.739349000003</v>
      </c>
      <c r="C3231" s="255">
        <v>22</v>
      </c>
      <c r="D3231" s="256">
        <v>313.96197099999989</v>
      </c>
      <c r="E3231" s="256">
        <v>1116.225329000001</v>
      </c>
      <c r="F3231" s="1">
        <v>869807</v>
      </c>
      <c r="G3231" s="256">
        <v>0</v>
      </c>
      <c r="H3231" s="256">
        <v>289.17874999999998</v>
      </c>
      <c r="I3231" s="257">
        <v>1</v>
      </c>
      <c r="J3231" s="258">
        <f t="shared" si="100"/>
        <v>0.35926588397865133</v>
      </c>
      <c r="K3231" s="258">
        <f t="shared" si="101"/>
        <v>0.55476833233819423</v>
      </c>
    </row>
    <row r="3232" spans="1:11">
      <c r="A3232" s="1">
        <v>3231</v>
      </c>
      <c r="B3232">
        <v>60079.145569</v>
      </c>
      <c r="C3232" s="255">
        <v>20</v>
      </c>
      <c r="D3232" s="256">
        <v>262.24222100000009</v>
      </c>
      <c r="E3232" s="256">
        <v>981.99147899999923</v>
      </c>
      <c r="F3232" s="1">
        <v>861002</v>
      </c>
      <c r="G3232" s="256">
        <v>0</v>
      </c>
      <c r="H3232" s="256">
        <v>490.68065300000001</v>
      </c>
      <c r="I3232" s="257">
        <v>1</v>
      </c>
      <c r="J3232" s="258">
        <f t="shared" si="100"/>
        <v>0.30008310574687375</v>
      </c>
      <c r="K3232" s="258">
        <f t="shared" si="101"/>
        <v>0.48790374725845309</v>
      </c>
    </row>
    <row r="3233" spans="1:11">
      <c r="A3233" s="1">
        <v>3232</v>
      </c>
      <c r="B3233">
        <v>60779.331878999998</v>
      </c>
      <c r="C3233" s="255">
        <v>23</v>
      </c>
      <c r="D3233" s="256">
        <v>226.306231</v>
      </c>
      <c r="E3233" s="256">
        <v>824.94945000000007</v>
      </c>
      <c r="F3233" s="1">
        <v>863774</v>
      </c>
      <c r="G3233" s="256">
        <v>0</v>
      </c>
      <c r="H3233" s="256">
        <v>499.31562000000002</v>
      </c>
      <c r="I3233" s="257">
        <v>1</v>
      </c>
      <c r="J3233" s="258">
        <f t="shared" si="100"/>
        <v>0.25896164389314491</v>
      </c>
      <c r="K3233" s="258">
        <f t="shared" si="101"/>
        <v>0.43711851680925218</v>
      </c>
    </row>
    <row r="3234" spans="1:11">
      <c r="A3234" s="1">
        <v>3233</v>
      </c>
      <c r="B3234">
        <v>61383.518799999998</v>
      </c>
      <c r="C3234" s="255">
        <v>24</v>
      </c>
      <c r="D3234" s="256">
        <v>182.03996000000009</v>
      </c>
      <c r="E3234" s="256">
        <v>601.94563099999959</v>
      </c>
      <c r="F3234" s="1">
        <v>867868</v>
      </c>
      <c r="G3234" s="256">
        <v>0</v>
      </c>
      <c r="H3234" s="256">
        <v>502.83869900000002</v>
      </c>
      <c r="I3234" s="257">
        <v>1</v>
      </c>
      <c r="J3234" s="258">
        <f t="shared" si="100"/>
        <v>0.20830786270238566</v>
      </c>
      <c r="K3234" s="258">
        <f t="shared" si="101"/>
        <v>0.36896773109647768</v>
      </c>
    </row>
    <row r="3235" spans="1:11">
      <c r="A3235" s="1">
        <v>3234</v>
      </c>
      <c r="B3235">
        <v>61105.062408000013</v>
      </c>
      <c r="C3235" s="255">
        <v>22</v>
      </c>
      <c r="D3235" s="256">
        <v>105.426068</v>
      </c>
      <c r="E3235" s="256">
        <v>333.15393999999992</v>
      </c>
      <c r="F3235" s="1">
        <v>861000</v>
      </c>
      <c r="G3235" s="256">
        <v>0</v>
      </c>
      <c r="H3235" s="256">
        <v>539.28652399999999</v>
      </c>
      <c r="I3235" s="257">
        <v>1</v>
      </c>
      <c r="J3235" s="258">
        <f t="shared" si="100"/>
        <v>0.12063878116758739</v>
      </c>
      <c r="K3235" s="258">
        <f t="shared" si="101"/>
        <v>0.23363701077556823</v>
      </c>
    </row>
    <row r="3236" spans="1:11">
      <c r="A3236" s="1">
        <v>3235</v>
      </c>
      <c r="B3236">
        <v>60264.104217999993</v>
      </c>
      <c r="C3236" s="255">
        <v>37</v>
      </c>
      <c r="D3236" s="256">
        <v>55.207901999999997</v>
      </c>
      <c r="E3236" s="256">
        <v>108.58920500000001</v>
      </c>
      <c r="F3236" s="1">
        <v>882904</v>
      </c>
      <c r="G3236" s="256">
        <v>0</v>
      </c>
      <c r="H3236" s="256">
        <v>583.535797</v>
      </c>
      <c r="I3236" s="257">
        <v>1</v>
      </c>
      <c r="J3236" s="258">
        <f t="shared" si="100"/>
        <v>6.3174261683548796E-2</v>
      </c>
      <c r="K3236" s="258">
        <f t="shared" si="101"/>
        <v>0.13032450401616871</v>
      </c>
    </row>
    <row r="3237" spans="1:11">
      <c r="A3237" s="1">
        <v>3236</v>
      </c>
      <c r="B3237">
        <v>60269.668669999999</v>
      </c>
      <c r="C3237" s="255">
        <v>39</v>
      </c>
      <c r="D3237" s="256">
        <v>87.442036999999999</v>
      </c>
      <c r="E3237" s="256">
        <v>6.3129379999999973</v>
      </c>
      <c r="F3237" s="1">
        <v>850153</v>
      </c>
      <c r="G3237" s="256">
        <v>0</v>
      </c>
      <c r="H3237" s="256">
        <v>499.40824700000002</v>
      </c>
      <c r="I3237" s="257">
        <v>1</v>
      </c>
      <c r="J3237" s="258">
        <f t="shared" si="100"/>
        <v>0.10005970028675526</v>
      </c>
      <c r="K3237" s="258">
        <f t="shared" si="101"/>
        <v>0.19812513825068004</v>
      </c>
    </row>
    <row r="3238" spans="1:11">
      <c r="A3238" s="1">
        <v>3237</v>
      </c>
      <c r="B3238">
        <v>60665.311645999987</v>
      </c>
      <c r="C3238" s="255">
        <v>43</v>
      </c>
      <c r="D3238" s="256">
        <v>91.337894999999989</v>
      </c>
      <c r="E3238" s="256">
        <v>3.174360000000001</v>
      </c>
      <c r="F3238" s="1">
        <v>903366</v>
      </c>
      <c r="G3238" s="256">
        <v>0</v>
      </c>
      <c r="H3238" s="256">
        <v>464.40828699999997</v>
      </c>
      <c r="I3238" s="257">
        <v>1</v>
      </c>
      <c r="J3238" s="258">
        <f t="shared" si="100"/>
        <v>0.10451772067619057</v>
      </c>
      <c r="K3238" s="258">
        <f t="shared" si="101"/>
        <v>0.20595243782873401</v>
      </c>
    </row>
    <row r="3239" spans="1:11">
      <c r="A3239" s="1">
        <v>3238</v>
      </c>
      <c r="B3239">
        <v>59203.111389999998</v>
      </c>
      <c r="C3239" s="255">
        <v>47</v>
      </c>
      <c r="D3239" s="256">
        <v>90.516720000000021</v>
      </c>
      <c r="E3239" s="256">
        <v>3.1550400000000001</v>
      </c>
      <c r="F3239" s="1">
        <v>933382</v>
      </c>
      <c r="G3239" s="256">
        <v>24.995543999999999</v>
      </c>
      <c r="H3239" s="256">
        <v>374.34446500000001</v>
      </c>
      <c r="I3239" s="257">
        <v>1</v>
      </c>
      <c r="J3239" s="258">
        <f t="shared" si="100"/>
        <v>0.10357805221463617</v>
      </c>
      <c r="K3239" s="258">
        <f t="shared" si="101"/>
        <v>0.20430888493587751</v>
      </c>
    </row>
    <row r="3240" spans="1:11">
      <c r="A3240" s="1">
        <v>3239</v>
      </c>
      <c r="B3240">
        <v>58540.445312000003</v>
      </c>
      <c r="C3240" s="255">
        <v>42</v>
      </c>
      <c r="D3240" s="256">
        <v>102.47135</v>
      </c>
      <c r="E3240" s="256">
        <v>3.4842399999999998</v>
      </c>
      <c r="F3240" s="1">
        <v>986357</v>
      </c>
      <c r="G3240" s="256">
        <v>45.515064000000002</v>
      </c>
      <c r="H3240" s="256">
        <v>288.74212599999998</v>
      </c>
      <c r="I3240" s="257">
        <v>1</v>
      </c>
      <c r="J3240" s="258">
        <f t="shared" si="100"/>
        <v>0.11725770488374143</v>
      </c>
      <c r="K3240" s="258">
        <f t="shared" si="101"/>
        <v>0.22790979192612792</v>
      </c>
    </row>
    <row r="3241" spans="1:11">
      <c r="A3241" s="1">
        <v>3240</v>
      </c>
      <c r="B3241">
        <v>56851.126373999999</v>
      </c>
      <c r="C3241" s="255">
        <v>36</v>
      </c>
      <c r="D3241" s="256">
        <v>91.643625999999998</v>
      </c>
      <c r="E3241" s="256">
        <v>2.04304</v>
      </c>
      <c r="F3241" s="1">
        <v>992762</v>
      </c>
      <c r="G3241" s="256">
        <v>40.66272</v>
      </c>
      <c r="H3241" s="256">
        <v>230.54477</v>
      </c>
      <c r="I3241" s="257">
        <v>1</v>
      </c>
      <c r="J3241" s="258">
        <f t="shared" si="100"/>
        <v>0.10486756788101233</v>
      </c>
      <c r="K3241" s="258">
        <f t="shared" si="101"/>
        <v>0.20656349282835201</v>
      </c>
    </row>
    <row r="3242" spans="1:11">
      <c r="A3242" s="1">
        <v>3241</v>
      </c>
      <c r="B3242">
        <v>54403.315277999987</v>
      </c>
      <c r="C3242" s="255">
        <v>26</v>
      </c>
      <c r="D3242" s="256">
        <v>93.132156000000023</v>
      </c>
      <c r="E3242" s="256">
        <v>0.12416000000000001</v>
      </c>
      <c r="F3242" s="1">
        <v>925937</v>
      </c>
      <c r="G3242" s="256">
        <v>16.085328000000001</v>
      </c>
      <c r="H3242" s="256">
        <v>211.27647899999999</v>
      </c>
      <c r="I3242" s="257">
        <v>1</v>
      </c>
      <c r="J3242" s="258">
        <f t="shared" si="100"/>
        <v>0.10657088896979079</v>
      </c>
      <c r="K3242" s="258">
        <f t="shared" si="101"/>
        <v>0.20953196586920611</v>
      </c>
    </row>
    <row r="3243" spans="1:11">
      <c r="A3243" s="1">
        <v>3242</v>
      </c>
      <c r="B3243">
        <v>53553.651673</v>
      </c>
      <c r="C3243" s="255">
        <v>21</v>
      </c>
      <c r="D3243" s="256">
        <v>110.699929</v>
      </c>
      <c r="E3243" s="256">
        <v>9.6000000000000002E-4</v>
      </c>
      <c r="F3243" s="1">
        <v>838004</v>
      </c>
      <c r="G3243" s="256">
        <v>0</v>
      </c>
      <c r="H3243" s="256">
        <v>212.13783599999999</v>
      </c>
      <c r="I3243" s="257">
        <v>1</v>
      </c>
      <c r="J3243" s="258">
        <f t="shared" si="100"/>
        <v>0.12667364688113439</v>
      </c>
      <c r="K3243" s="258">
        <f t="shared" si="101"/>
        <v>0.24375762232239129</v>
      </c>
    </row>
    <row r="3244" spans="1:11">
      <c r="A3244" s="1">
        <v>3243</v>
      </c>
      <c r="B3244">
        <v>52624.610076999998</v>
      </c>
      <c r="C3244" s="255">
        <v>17</v>
      </c>
      <c r="D3244" s="256">
        <v>129.55341300000001</v>
      </c>
      <c r="E3244" s="256">
        <v>0</v>
      </c>
      <c r="F3244" s="1">
        <v>689878</v>
      </c>
      <c r="G3244" s="256">
        <v>0</v>
      </c>
      <c r="H3244" s="256">
        <v>211.765244</v>
      </c>
      <c r="I3244" s="257">
        <v>1</v>
      </c>
      <c r="J3244" s="258">
        <f t="shared" si="100"/>
        <v>0.14824764061599141</v>
      </c>
      <c r="K3244" s="258">
        <f t="shared" si="101"/>
        <v>0.2789041272517126</v>
      </c>
    </row>
    <row r="3245" spans="1:11">
      <c r="A3245" s="1">
        <v>3244</v>
      </c>
      <c r="B3245">
        <v>53172.662414999999</v>
      </c>
      <c r="C3245" s="255">
        <v>17</v>
      </c>
      <c r="D3245" s="256">
        <v>136.79495900000001</v>
      </c>
      <c r="E3245" s="256">
        <v>0</v>
      </c>
      <c r="F3245" s="1">
        <v>555921</v>
      </c>
      <c r="G3245" s="256">
        <v>0</v>
      </c>
      <c r="H3245" s="256">
        <v>194.25462099999999</v>
      </c>
      <c r="I3245" s="257">
        <v>1</v>
      </c>
      <c r="J3245" s="258">
        <f t="shared" si="100"/>
        <v>0.15653412326475166</v>
      </c>
      <c r="K3245" s="258">
        <f t="shared" si="101"/>
        <v>0.2919901940073113</v>
      </c>
    </row>
    <row r="3246" spans="1:11">
      <c r="A3246" s="1">
        <v>3245</v>
      </c>
      <c r="B3246">
        <v>53312.461945000003</v>
      </c>
      <c r="C3246" s="255">
        <v>17</v>
      </c>
      <c r="D3246" s="256">
        <v>128.87782000000001</v>
      </c>
      <c r="E3246" s="256">
        <v>0</v>
      </c>
      <c r="F3246" s="1">
        <v>602628</v>
      </c>
      <c r="G3246" s="256">
        <v>0</v>
      </c>
      <c r="H3246" s="256">
        <v>105.66186</v>
      </c>
      <c r="I3246" s="257">
        <v>1</v>
      </c>
      <c r="J3246" s="258">
        <f t="shared" si="100"/>
        <v>0.14747456126634373</v>
      </c>
      <c r="K3246" s="258">
        <f t="shared" si="101"/>
        <v>0.27767182161840709</v>
      </c>
    </row>
    <row r="3247" spans="1:11">
      <c r="A3247" s="1">
        <v>3246</v>
      </c>
      <c r="B3247">
        <v>53590.285001999997</v>
      </c>
      <c r="C3247" s="255">
        <v>20</v>
      </c>
      <c r="D3247" s="256">
        <v>95.340415000000007</v>
      </c>
      <c r="E3247" s="256">
        <v>4.9922339999999901</v>
      </c>
      <c r="F3247" s="1">
        <v>987752</v>
      </c>
      <c r="G3247" s="256">
        <v>0</v>
      </c>
      <c r="H3247" s="256">
        <v>124.44801</v>
      </c>
      <c r="I3247" s="257">
        <v>1</v>
      </c>
      <c r="J3247" s="258">
        <f t="shared" si="100"/>
        <v>0.10909779412063407</v>
      </c>
      <c r="K3247" s="258">
        <f t="shared" si="101"/>
        <v>0.21391565504319626</v>
      </c>
    </row>
    <row r="3248" spans="1:11">
      <c r="A3248" s="1">
        <v>3247</v>
      </c>
      <c r="B3248">
        <v>54571.900146</v>
      </c>
      <c r="C3248" s="255">
        <v>36</v>
      </c>
      <c r="D3248" s="256">
        <v>67.778829000000002</v>
      </c>
      <c r="E3248" s="256">
        <v>99.142874999999975</v>
      </c>
      <c r="F3248" s="1">
        <v>1150349</v>
      </c>
      <c r="G3248" s="256">
        <v>0</v>
      </c>
      <c r="H3248" s="256">
        <v>124.84793000000001</v>
      </c>
      <c r="I3248" s="257">
        <v>1</v>
      </c>
      <c r="J3248" s="258">
        <f t="shared" si="100"/>
        <v>7.7559141440486298E-2</v>
      </c>
      <c r="K3248" s="258">
        <f t="shared" si="101"/>
        <v>0.15743013567264455</v>
      </c>
    </row>
    <row r="3249" spans="1:11">
      <c r="A3249" s="1">
        <v>3248</v>
      </c>
      <c r="B3249">
        <v>56428.155730999999</v>
      </c>
      <c r="C3249" s="255">
        <v>59</v>
      </c>
      <c r="D3249" s="256">
        <v>34.165407999999999</v>
      </c>
      <c r="E3249" s="256">
        <v>323.59009700000001</v>
      </c>
      <c r="F3249" s="1">
        <v>1185741</v>
      </c>
      <c r="G3249" s="256">
        <v>0</v>
      </c>
      <c r="H3249" s="256">
        <v>102.44041</v>
      </c>
      <c r="I3249" s="257">
        <v>1</v>
      </c>
      <c r="J3249" s="258">
        <f t="shared" si="100"/>
        <v>3.9095389379535044E-2</v>
      </c>
      <c r="K3249" s="258">
        <f t="shared" si="101"/>
        <v>8.2916617306102794E-2</v>
      </c>
    </row>
    <row r="3250" spans="1:11">
      <c r="A3250" s="1">
        <v>3249</v>
      </c>
      <c r="B3250">
        <v>57383.413482000004</v>
      </c>
      <c r="C3250" s="255">
        <v>38</v>
      </c>
      <c r="D3250" s="256">
        <v>8.3179780000000001</v>
      </c>
      <c r="E3250" s="256">
        <v>608.30110899999966</v>
      </c>
      <c r="F3250" s="1">
        <v>1128594</v>
      </c>
      <c r="G3250" s="256">
        <v>0</v>
      </c>
      <c r="H3250" s="256">
        <v>435.23068599999999</v>
      </c>
      <c r="I3250" s="257">
        <v>1</v>
      </c>
      <c r="J3250" s="258">
        <f t="shared" si="100"/>
        <v>9.5182410454576205E-3</v>
      </c>
      <c r="K3250" s="258">
        <f t="shared" si="101"/>
        <v>2.0908410742509046E-2</v>
      </c>
    </row>
    <row r="3251" spans="1:11">
      <c r="A3251" s="1">
        <v>3250</v>
      </c>
      <c r="B3251">
        <v>59718.656096999999</v>
      </c>
      <c r="C3251" s="255">
        <v>27</v>
      </c>
      <c r="D3251" s="256">
        <v>44.922241999999997</v>
      </c>
      <c r="E3251" s="256">
        <v>889.4468099999998</v>
      </c>
      <c r="F3251" s="1">
        <v>1023003</v>
      </c>
      <c r="G3251" s="256">
        <v>0</v>
      </c>
      <c r="H3251" s="256">
        <v>542.248468</v>
      </c>
      <c r="I3251" s="257">
        <v>1</v>
      </c>
      <c r="J3251" s="258">
        <f t="shared" si="100"/>
        <v>5.1404407135770283E-2</v>
      </c>
      <c r="K3251" s="258">
        <f t="shared" si="101"/>
        <v>0.10747934558707971</v>
      </c>
    </row>
    <row r="3252" spans="1:11">
      <c r="A3252" s="1">
        <v>3251</v>
      </c>
      <c r="B3252">
        <v>60177.912660000002</v>
      </c>
      <c r="C3252" s="255">
        <v>22</v>
      </c>
      <c r="D3252" s="256">
        <v>45.902487999999998</v>
      </c>
      <c r="E3252" s="256">
        <v>1079.8543139999981</v>
      </c>
      <c r="F3252" s="1">
        <v>986067</v>
      </c>
      <c r="G3252" s="256">
        <v>54.982031999999997</v>
      </c>
      <c r="H3252" s="256">
        <v>519.41583500000002</v>
      </c>
      <c r="I3252" s="257">
        <v>1</v>
      </c>
      <c r="J3252" s="258">
        <f t="shared" si="100"/>
        <v>5.2526100137584623E-2</v>
      </c>
      <c r="K3252" s="258">
        <f t="shared" si="101"/>
        <v>0.10968316497510104</v>
      </c>
    </row>
    <row r="3253" spans="1:11">
      <c r="A3253" s="1">
        <v>3252</v>
      </c>
      <c r="B3253">
        <v>60245.611999000001</v>
      </c>
      <c r="C3253" s="255">
        <v>19</v>
      </c>
      <c r="D3253" s="256">
        <v>42.975604000000018</v>
      </c>
      <c r="E3253" s="256">
        <v>1158.313729000002</v>
      </c>
      <c r="F3253" s="1">
        <v>971503</v>
      </c>
      <c r="G3253" s="256">
        <v>110.598432</v>
      </c>
      <c r="H3253" s="256">
        <v>469.06695100000002</v>
      </c>
      <c r="I3253" s="257">
        <v>1</v>
      </c>
      <c r="J3253" s="258">
        <f t="shared" si="100"/>
        <v>4.9176874229065394E-2</v>
      </c>
      <c r="K3253" s="258">
        <f t="shared" si="101"/>
        <v>0.10308595438154022</v>
      </c>
    </row>
    <row r="3254" spans="1:11">
      <c r="A3254" s="1">
        <v>3253</v>
      </c>
      <c r="B3254">
        <v>58865.846557999997</v>
      </c>
      <c r="C3254" s="255">
        <v>20</v>
      </c>
      <c r="D3254" s="256">
        <v>23.623079000000001</v>
      </c>
      <c r="E3254" s="256">
        <v>1104.7136170000001</v>
      </c>
      <c r="F3254" s="1">
        <v>916320</v>
      </c>
      <c r="G3254" s="256">
        <v>80.265191999999999</v>
      </c>
      <c r="H3254" s="256">
        <v>304.91474599999998</v>
      </c>
      <c r="I3254" s="257">
        <v>1</v>
      </c>
      <c r="J3254" s="258">
        <f t="shared" si="100"/>
        <v>2.7031829148608948E-2</v>
      </c>
      <c r="K3254" s="258">
        <f t="shared" si="101"/>
        <v>5.814953464775742E-2</v>
      </c>
    </row>
    <row r="3255" spans="1:11">
      <c r="A3255" s="1">
        <v>3254</v>
      </c>
      <c r="B3255">
        <v>57965.048094999998</v>
      </c>
      <c r="C3255" s="255">
        <v>19</v>
      </c>
      <c r="D3255" s="256">
        <v>25.944086999999989</v>
      </c>
      <c r="E3255" s="256">
        <v>1023.4201940000009</v>
      </c>
      <c r="F3255" s="1">
        <v>936181</v>
      </c>
      <c r="G3255" s="256">
        <v>0</v>
      </c>
      <c r="H3255" s="256">
        <v>335.14439299999998</v>
      </c>
      <c r="I3255" s="257">
        <v>1</v>
      </c>
      <c r="J3255" s="258">
        <f t="shared" si="100"/>
        <v>2.9687752693061144E-2</v>
      </c>
      <c r="K3255" s="258">
        <f t="shared" si="101"/>
        <v>6.3662777888708569E-2</v>
      </c>
    </row>
    <row r="3256" spans="1:11">
      <c r="A3256" s="1">
        <v>3255</v>
      </c>
      <c r="B3256">
        <v>61014.874298000002</v>
      </c>
      <c r="C3256" s="255">
        <v>17</v>
      </c>
      <c r="D3256" s="256">
        <v>38.419055999999998</v>
      </c>
      <c r="E3256" s="256">
        <v>882.72123200000021</v>
      </c>
      <c r="F3256" s="1">
        <v>877308</v>
      </c>
      <c r="G3256" s="256">
        <v>0</v>
      </c>
      <c r="H3256" s="256">
        <v>360.78546799999998</v>
      </c>
      <c r="I3256" s="257">
        <v>1</v>
      </c>
      <c r="J3256" s="258">
        <f t="shared" si="100"/>
        <v>4.3962827954935065E-2</v>
      </c>
      <c r="K3256" s="258">
        <f t="shared" si="101"/>
        <v>9.2713461507524617E-2</v>
      </c>
    </row>
    <row r="3257" spans="1:11">
      <c r="A3257" s="1">
        <v>3256</v>
      </c>
      <c r="B3257">
        <v>60344.184662</v>
      </c>
      <c r="C3257" s="255">
        <v>17</v>
      </c>
      <c r="D3257" s="256">
        <v>39.311540000000008</v>
      </c>
      <c r="E3257" s="256">
        <v>687.5831919999996</v>
      </c>
      <c r="F3257" s="1">
        <v>868977</v>
      </c>
      <c r="G3257" s="256">
        <v>0</v>
      </c>
      <c r="H3257" s="256">
        <v>457.852081</v>
      </c>
      <c r="I3257" s="257">
        <v>1</v>
      </c>
      <c r="J3257" s="258">
        <f t="shared" si="100"/>
        <v>4.498409512361648E-2</v>
      </c>
      <c r="K3257" s="258">
        <f t="shared" si="101"/>
        <v>9.4754974218009255E-2</v>
      </c>
    </row>
    <row r="3258" spans="1:11">
      <c r="A3258" s="1">
        <v>3257</v>
      </c>
      <c r="B3258">
        <v>60750.689392</v>
      </c>
      <c r="C3258" s="255">
        <v>21</v>
      </c>
      <c r="D3258" s="256">
        <v>58.072519999999997</v>
      </c>
      <c r="E3258" s="256">
        <v>461.74079000000012</v>
      </c>
      <c r="F3258" s="1">
        <v>864427</v>
      </c>
      <c r="G3258" s="256">
        <v>0</v>
      </c>
      <c r="H3258" s="256">
        <v>467.32939499999998</v>
      </c>
      <c r="I3258" s="257">
        <v>1</v>
      </c>
      <c r="J3258" s="258">
        <f t="shared" si="100"/>
        <v>6.6452236766815026E-2</v>
      </c>
      <c r="K3258" s="258">
        <f t="shared" si="101"/>
        <v>0.13657878982960028</v>
      </c>
    </row>
    <row r="3259" spans="1:11">
      <c r="A3259" s="1">
        <v>3258</v>
      </c>
      <c r="B3259">
        <v>61297.585539000007</v>
      </c>
      <c r="C3259" s="255">
        <v>27</v>
      </c>
      <c r="D3259" s="256">
        <v>88.109095999999994</v>
      </c>
      <c r="E3259" s="256">
        <v>251.16033499999989</v>
      </c>
      <c r="F3259" s="1">
        <v>896489</v>
      </c>
      <c r="G3259" s="256">
        <v>0</v>
      </c>
      <c r="H3259" s="256">
        <v>568.89470300000005</v>
      </c>
      <c r="I3259" s="257">
        <v>1</v>
      </c>
      <c r="J3259" s="258">
        <f t="shared" si="100"/>
        <v>0.10082301420193295</v>
      </c>
      <c r="K3259" s="258">
        <f t="shared" si="101"/>
        <v>0.19947073705886087</v>
      </c>
    </row>
    <row r="3260" spans="1:11">
      <c r="A3260" s="1">
        <v>3259</v>
      </c>
      <c r="B3260">
        <v>60514.372681000001</v>
      </c>
      <c r="C3260" s="255">
        <v>36</v>
      </c>
      <c r="D3260" s="256">
        <v>98.902085</v>
      </c>
      <c r="E3260" s="256">
        <v>83.370521999999966</v>
      </c>
      <c r="F3260" s="1">
        <v>863156</v>
      </c>
      <c r="G3260" s="256">
        <v>0</v>
      </c>
      <c r="H3260" s="256">
        <v>666.20106499999997</v>
      </c>
      <c r="I3260" s="257">
        <v>1</v>
      </c>
      <c r="J3260" s="258">
        <f t="shared" si="100"/>
        <v>0.11317340403260726</v>
      </c>
      <c r="K3260" s="258">
        <f t="shared" si="101"/>
        <v>0.220935922842184</v>
      </c>
    </row>
    <row r="3261" spans="1:11">
      <c r="A3261" s="1">
        <v>3260</v>
      </c>
      <c r="B3261">
        <v>60404.060302000013</v>
      </c>
      <c r="C3261" s="255">
        <v>43</v>
      </c>
      <c r="D3261" s="256">
        <v>114.216909</v>
      </c>
      <c r="E3261" s="256">
        <v>5.4710729999999952</v>
      </c>
      <c r="F3261" s="1">
        <v>983022</v>
      </c>
      <c r="G3261" s="256">
        <v>0</v>
      </c>
      <c r="H3261" s="256">
        <v>695.34567100000004</v>
      </c>
      <c r="I3261" s="257">
        <v>1</v>
      </c>
      <c r="J3261" s="258">
        <f t="shared" si="100"/>
        <v>0.13069811813990106</v>
      </c>
      <c r="K3261" s="258">
        <f t="shared" si="101"/>
        <v>0.25043520573711192</v>
      </c>
    </row>
    <row r="3262" spans="1:11">
      <c r="A3262" s="1">
        <v>3261</v>
      </c>
      <c r="B3262">
        <v>60917.845183999998</v>
      </c>
      <c r="C3262" s="255">
        <v>46</v>
      </c>
      <c r="D3262" s="256">
        <v>84.158271999999997</v>
      </c>
      <c r="E3262" s="256">
        <v>3.1542400000000002</v>
      </c>
      <c r="F3262" s="1">
        <v>997675</v>
      </c>
      <c r="G3262" s="256">
        <v>0</v>
      </c>
      <c r="H3262" s="256">
        <v>560.69722100000001</v>
      </c>
      <c r="I3262" s="257">
        <v>1</v>
      </c>
      <c r="J3262" s="258">
        <f t="shared" si="100"/>
        <v>9.6302096358656733E-2</v>
      </c>
      <c r="K3262" s="258">
        <f t="shared" si="101"/>
        <v>0.19146834391295739</v>
      </c>
    </row>
    <row r="3263" spans="1:11">
      <c r="A3263" s="1">
        <v>3262</v>
      </c>
      <c r="B3263">
        <v>59551.269347999987</v>
      </c>
      <c r="C3263" s="255">
        <v>50</v>
      </c>
      <c r="D3263" s="256">
        <v>77.146298000000002</v>
      </c>
      <c r="E3263" s="256">
        <v>3.1099199999999998</v>
      </c>
      <c r="F3263" s="1">
        <v>1074176</v>
      </c>
      <c r="G3263" s="256">
        <v>0</v>
      </c>
      <c r="H3263" s="256">
        <v>280.44325400000002</v>
      </c>
      <c r="I3263" s="257">
        <v>1</v>
      </c>
      <c r="J3263" s="258">
        <f t="shared" si="100"/>
        <v>8.8278312364940756E-2</v>
      </c>
      <c r="K3263" s="258">
        <f t="shared" si="101"/>
        <v>0.17706903709586919</v>
      </c>
    </row>
    <row r="3264" spans="1:11">
      <c r="A3264" s="1">
        <v>3263</v>
      </c>
      <c r="B3264">
        <v>59132.159362999999</v>
      </c>
      <c r="C3264" s="255">
        <v>45</v>
      </c>
      <c r="D3264" s="256">
        <v>38.845496999999988</v>
      </c>
      <c r="E3264" s="256">
        <v>3.12696</v>
      </c>
      <c r="F3264" s="1">
        <v>1152591</v>
      </c>
      <c r="G3264" s="256">
        <v>0</v>
      </c>
      <c r="H3264" s="256">
        <v>146.98713699999999</v>
      </c>
      <c r="I3264" s="257">
        <v>1</v>
      </c>
      <c r="J3264" s="258">
        <f t="shared" si="100"/>
        <v>4.4450803305394741E-2</v>
      </c>
      <c r="K3264" s="258">
        <f t="shared" si="101"/>
        <v>9.3689527106114653E-2</v>
      </c>
    </row>
    <row r="3265" spans="1:11">
      <c r="A3265" s="1">
        <v>3264</v>
      </c>
      <c r="B3265">
        <v>57195.721191999997</v>
      </c>
      <c r="C3265" s="255">
        <v>40</v>
      </c>
      <c r="D3265" s="256">
        <v>34.694329999999987</v>
      </c>
      <c r="E3265" s="256">
        <v>1.2767200000000001</v>
      </c>
      <c r="F3265" s="1">
        <v>1119530</v>
      </c>
      <c r="G3265" s="256">
        <v>18.546527999999999</v>
      </c>
      <c r="H3265" s="256">
        <v>136.556082</v>
      </c>
      <c r="I3265" s="257">
        <v>1</v>
      </c>
      <c r="J3265" s="258">
        <f t="shared" si="100"/>
        <v>3.9700633477348889E-2</v>
      </c>
      <c r="K3265" s="258">
        <f t="shared" si="101"/>
        <v>8.4140863144143374E-2</v>
      </c>
    </row>
    <row r="3266" spans="1:11">
      <c r="A3266" s="1">
        <v>3265</v>
      </c>
      <c r="B3266">
        <v>56236.412444999987</v>
      </c>
      <c r="C3266" s="255">
        <v>29</v>
      </c>
      <c r="D3266" s="256">
        <v>20.776183</v>
      </c>
      <c r="E3266" s="256">
        <v>0</v>
      </c>
      <c r="F3266" s="1">
        <v>1014164</v>
      </c>
      <c r="G3266" s="256">
        <v>45.05424</v>
      </c>
      <c r="H3266" s="256">
        <v>84.126615999999999</v>
      </c>
      <c r="I3266" s="257">
        <v>1</v>
      </c>
      <c r="J3266" s="258">
        <f t="shared" ref="J3266:J3329" si="102">D3266/$L$1</f>
        <v>2.3774133304817452E-2</v>
      </c>
      <c r="K3266" s="258">
        <f t="shared" ref="K3266:K3329" si="103">J3266/(1-$K$1*(1-J3266))</f>
        <v>5.1339617994892256E-2</v>
      </c>
    </row>
    <row r="3267" spans="1:11">
      <c r="A3267" s="1">
        <v>3266</v>
      </c>
      <c r="B3267">
        <v>54534.991669000003</v>
      </c>
      <c r="C3267" s="255">
        <v>23</v>
      </c>
      <c r="D3267" s="256">
        <v>26.573577999999991</v>
      </c>
      <c r="E3267" s="256">
        <v>0</v>
      </c>
      <c r="F3267" s="1">
        <v>795381</v>
      </c>
      <c r="G3267" s="256">
        <v>8.3585039999999999</v>
      </c>
      <c r="H3267" s="256">
        <v>85.386931000000004</v>
      </c>
      <c r="I3267" s="257">
        <v>1</v>
      </c>
      <c r="J3267" s="258">
        <f t="shared" si="102"/>
        <v>3.0408077641497673E-2</v>
      </c>
      <c r="K3267" s="258">
        <f t="shared" si="103"/>
        <v>6.5152100167291505E-2</v>
      </c>
    </row>
    <row r="3268" spans="1:11">
      <c r="A3268" s="1">
        <v>3267</v>
      </c>
      <c r="B3268">
        <v>54018.070159000003</v>
      </c>
      <c r="C3268" s="255">
        <v>21</v>
      </c>
      <c r="D3268" s="256">
        <v>26.480591999999991</v>
      </c>
      <c r="E3268" s="256">
        <v>0</v>
      </c>
      <c r="F3268" s="1">
        <v>634972</v>
      </c>
      <c r="G3268" s="256">
        <v>0</v>
      </c>
      <c r="H3268" s="256">
        <v>85.318402000000006</v>
      </c>
      <c r="I3268" s="257">
        <v>1</v>
      </c>
      <c r="J3268" s="258">
        <f t="shared" si="102"/>
        <v>3.0301673998466529E-2</v>
      </c>
      <c r="K3268" s="258">
        <f t="shared" si="103"/>
        <v>6.4932262362481299E-2</v>
      </c>
    </row>
    <row r="3269" spans="1:11">
      <c r="A3269" s="1">
        <v>3268</v>
      </c>
      <c r="B3269">
        <v>53803.249634</v>
      </c>
      <c r="C3269" s="255">
        <v>21</v>
      </c>
      <c r="D3269" s="256">
        <v>31.966276000000001</v>
      </c>
      <c r="E3269" s="256">
        <v>0</v>
      </c>
      <c r="F3269" s="1">
        <v>523537</v>
      </c>
      <c r="G3269" s="256">
        <v>0</v>
      </c>
      <c r="H3269" s="256">
        <v>85.641543999999996</v>
      </c>
      <c r="I3269" s="257">
        <v>1</v>
      </c>
      <c r="J3269" s="258">
        <f t="shared" si="102"/>
        <v>3.6578928231551809E-2</v>
      </c>
      <c r="K3269" s="258">
        <f t="shared" si="103"/>
        <v>7.7807904162952357E-2</v>
      </c>
    </row>
    <row r="3270" spans="1:11">
      <c r="A3270" s="1">
        <v>3269</v>
      </c>
      <c r="B3270">
        <v>53796.183595000002</v>
      </c>
      <c r="C3270" s="255">
        <v>21</v>
      </c>
      <c r="D3270" s="256">
        <v>32.488494999999993</v>
      </c>
      <c r="E3270" s="256">
        <v>0</v>
      </c>
      <c r="F3270" s="1">
        <v>588012</v>
      </c>
      <c r="G3270" s="256">
        <v>0</v>
      </c>
      <c r="H3270" s="256">
        <v>85.215609999999998</v>
      </c>
      <c r="I3270" s="257">
        <v>1</v>
      </c>
      <c r="J3270" s="258">
        <f t="shared" si="102"/>
        <v>3.7176502103533411E-2</v>
      </c>
      <c r="K3270" s="258">
        <f t="shared" si="103"/>
        <v>7.9023771190643244E-2</v>
      </c>
    </row>
    <row r="3271" spans="1:11">
      <c r="A3271" s="1">
        <v>3270</v>
      </c>
      <c r="B3271">
        <v>54306.256683</v>
      </c>
      <c r="C3271" s="255">
        <v>24</v>
      </c>
      <c r="D3271" s="256">
        <v>29.833957000000002</v>
      </c>
      <c r="E3271" s="256">
        <v>4.3888089999999984</v>
      </c>
      <c r="F3271" s="1">
        <v>939960</v>
      </c>
      <c r="G3271" s="256">
        <v>0</v>
      </c>
      <c r="H3271" s="256">
        <v>85.045676</v>
      </c>
      <c r="I3271" s="257">
        <v>1</v>
      </c>
      <c r="J3271" s="258">
        <f t="shared" si="102"/>
        <v>3.4138921029343634E-2</v>
      </c>
      <c r="K3271" s="258">
        <f t="shared" si="103"/>
        <v>7.2825595638263046E-2</v>
      </c>
    </row>
    <row r="3272" spans="1:11">
      <c r="A3272" s="1">
        <v>3271</v>
      </c>
      <c r="B3272">
        <v>55227.679657000001</v>
      </c>
      <c r="C3272" s="255">
        <v>43</v>
      </c>
      <c r="D3272" s="256">
        <v>42.926828999999998</v>
      </c>
      <c r="E3272" s="256">
        <v>102.520852</v>
      </c>
      <c r="F3272" s="1">
        <v>982699</v>
      </c>
      <c r="G3272" s="256">
        <v>0</v>
      </c>
      <c r="H3272" s="256">
        <v>84.935931999999994</v>
      </c>
      <c r="I3272" s="257">
        <v>1</v>
      </c>
      <c r="J3272" s="258">
        <f t="shared" si="102"/>
        <v>4.9121061120760416E-2</v>
      </c>
      <c r="K3272" s="258">
        <f t="shared" si="103"/>
        <v>0.1029755836754304</v>
      </c>
    </row>
    <row r="3273" spans="1:11">
      <c r="A3273" s="1">
        <v>3272</v>
      </c>
      <c r="B3273">
        <v>56008.368377999999</v>
      </c>
      <c r="C3273" s="255">
        <v>64</v>
      </c>
      <c r="D3273" s="256">
        <v>38.235162000000003</v>
      </c>
      <c r="E3273" s="256">
        <v>359.33636999999942</v>
      </c>
      <c r="F3273" s="1">
        <v>969832</v>
      </c>
      <c r="G3273" s="256">
        <v>0</v>
      </c>
      <c r="H3273" s="256">
        <v>436.45189800000003</v>
      </c>
      <c r="I3273" s="257">
        <v>1</v>
      </c>
      <c r="J3273" s="258">
        <f t="shared" si="102"/>
        <v>4.3752398518981599E-2</v>
      </c>
      <c r="K3273" s="258">
        <f t="shared" si="103"/>
        <v>9.2292212036259508E-2</v>
      </c>
    </row>
    <row r="3274" spans="1:11">
      <c r="A3274" s="1">
        <v>3273</v>
      </c>
      <c r="B3274">
        <v>57244.450868</v>
      </c>
      <c r="C3274" s="255">
        <v>41</v>
      </c>
      <c r="D3274" s="256">
        <v>54.553296999999993</v>
      </c>
      <c r="E3274" s="256">
        <v>714.64589500000079</v>
      </c>
      <c r="F3274" s="1">
        <v>936915</v>
      </c>
      <c r="G3274" s="256">
        <v>0</v>
      </c>
      <c r="H3274" s="256">
        <v>753.75582499999996</v>
      </c>
      <c r="I3274" s="257">
        <v>1</v>
      </c>
      <c r="J3274" s="258">
        <f t="shared" si="102"/>
        <v>6.2425198848859664E-2</v>
      </c>
      <c r="K3274" s="258">
        <f t="shared" si="103"/>
        <v>0.12888877711432906</v>
      </c>
    </row>
    <row r="3275" spans="1:11">
      <c r="A3275" s="1">
        <v>3274</v>
      </c>
      <c r="B3275">
        <v>59894.933899000003</v>
      </c>
      <c r="C3275" s="255">
        <v>32</v>
      </c>
      <c r="D3275" s="256">
        <v>81.291665999999992</v>
      </c>
      <c r="E3275" s="256">
        <v>1019.525482000001</v>
      </c>
      <c r="F3275" s="1">
        <v>877652</v>
      </c>
      <c r="G3275" s="256">
        <v>0</v>
      </c>
      <c r="H3275" s="256">
        <v>674.85162500000001</v>
      </c>
      <c r="I3275" s="257">
        <v>1</v>
      </c>
      <c r="J3275" s="258">
        <f t="shared" si="102"/>
        <v>9.3021846412052508E-2</v>
      </c>
      <c r="K3275" s="258">
        <f t="shared" si="103"/>
        <v>0.18561232401921707</v>
      </c>
    </row>
    <row r="3276" spans="1:11">
      <c r="A3276" s="1">
        <v>3275</v>
      </c>
      <c r="B3276">
        <v>60657.482269</v>
      </c>
      <c r="C3276" s="255">
        <v>27</v>
      </c>
      <c r="D3276" s="256">
        <v>79.248777000000004</v>
      </c>
      <c r="E3276" s="256">
        <v>1201.939734</v>
      </c>
      <c r="F3276" s="1">
        <v>881350</v>
      </c>
      <c r="G3276" s="256">
        <v>0</v>
      </c>
      <c r="H3276" s="256">
        <v>704.17677000000003</v>
      </c>
      <c r="I3276" s="257">
        <v>1</v>
      </c>
      <c r="J3276" s="258">
        <f t="shared" si="102"/>
        <v>9.068417373113008E-2</v>
      </c>
      <c r="K3276" s="258">
        <f t="shared" si="103"/>
        <v>0.18141323070934565</v>
      </c>
    </row>
    <row r="3277" spans="1:11">
      <c r="A3277" s="1">
        <v>3276</v>
      </c>
      <c r="B3277">
        <v>61271.675079000001</v>
      </c>
      <c r="C3277" s="255">
        <v>26</v>
      </c>
      <c r="D3277" s="256">
        <v>69.688228000000009</v>
      </c>
      <c r="E3277" s="256">
        <v>1281.036358999999</v>
      </c>
      <c r="F3277" s="1">
        <v>911648</v>
      </c>
      <c r="G3277" s="256">
        <v>35.478743999999999</v>
      </c>
      <c r="H3277" s="256">
        <v>682.87859100000003</v>
      </c>
      <c r="I3277" s="257">
        <v>1</v>
      </c>
      <c r="J3277" s="258">
        <f t="shared" si="102"/>
        <v>7.974406185431232E-2</v>
      </c>
      <c r="K3277" s="258">
        <f t="shared" si="103"/>
        <v>0.1614712378772766</v>
      </c>
    </row>
    <row r="3278" spans="1:11">
      <c r="A3278" s="1">
        <v>3277</v>
      </c>
      <c r="B3278">
        <v>58937.559845000003</v>
      </c>
      <c r="C3278" s="255">
        <v>23</v>
      </c>
      <c r="D3278" s="256">
        <v>57.817858000000001</v>
      </c>
      <c r="E3278" s="256">
        <v>1255.9735789999979</v>
      </c>
      <c r="F3278" s="1">
        <v>942382</v>
      </c>
      <c r="G3278" s="256">
        <v>103.586448</v>
      </c>
      <c r="H3278" s="256">
        <v>170.69397900000001</v>
      </c>
      <c r="I3278" s="257">
        <v>1</v>
      </c>
      <c r="J3278" s="258">
        <f t="shared" si="102"/>
        <v>6.6160827688657053E-2</v>
      </c>
      <c r="K3278" s="258">
        <f t="shared" si="103"/>
        <v>0.13602466706891692</v>
      </c>
    </row>
    <row r="3279" spans="1:11">
      <c r="A3279" s="1">
        <v>3278</v>
      </c>
      <c r="B3279">
        <v>58699.983612000004</v>
      </c>
      <c r="C3279" s="255">
        <v>25</v>
      </c>
      <c r="D3279" s="256">
        <v>56.854652999999999</v>
      </c>
      <c r="E3279" s="256">
        <v>1201.4177709999999</v>
      </c>
      <c r="F3279" s="1">
        <v>918851</v>
      </c>
      <c r="G3279" s="256">
        <v>92.285591999999994</v>
      </c>
      <c r="H3279" s="256">
        <v>393.42086699999999</v>
      </c>
      <c r="I3279" s="257">
        <v>1</v>
      </c>
      <c r="J3279" s="258">
        <f t="shared" si="102"/>
        <v>6.505863465975148E-2</v>
      </c>
      <c r="K3279" s="258">
        <f t="shared" si="103"/>
        <v>0.13392550836358882</v>
      </c>
    </row>
    <row r="3280" spans="1:11">
      <c r="A3280" s="1">
        <v>3279</v>
      </c>
      <c r="B3280">
        <v>61777.704619999997</v>
      </c>
      <c r="C3280" s="255">
        <v>23</v>
      </c>
      <c r="D3280" s="256">
        <v>53.754403999999987</v>
      </c>
      <c r="E3280" s="256">
        <v>1080.1099639999991</v>
      </c>
      <c r="F3280" s="1">
        <v>926192</v>
      </c>
      <c r="G3280" s="256">
        <v>29.478456000000001</v>
      </c>
      <c r="H3280" s="256">
        <v>396.02723900000001</v>
      </c>
      <c r="I3280" s="257">
        <v>1</v>
      </c>
      <c r="J3280" s="258">
        <f t="shared" si="102"/>
        <v>6.1511027623168901E-2</v>
      </c>
      <c r="K3280" s="258">
        <f t="shared" si="103"/>
        <v>0.12713327450081127</v>
      </c>
    </row>
    <row r="3281" spans="1:11">
      <c r="A3281" s="1">
        <v>3280</v>
      </c>
      <c r="B3281">
        <v>61921.107788000001</v>
      </c>
      <c r="C3281" s="255">
        <v>26</v>
      </c>
      <c r="D3281" s="256">
        <v>45.385393000000001</v>
      </c>
      <c r="E3281" s="256">
        <v>907.79381599999954</v>
      </c>
      <c r="F3281" s="1">
        <v>895179</v>
      </c>
      <c r="G3281" s="256">
        <v>0</v>
      </c>
      <c r="H3281" s="256">
        <v>382.18741899999998</v>
      </c>
      <c r="I3281" s="257">
        <v>1</v>
      </c>
      <c r="J3281" s="258">
        <f t="shared" si="102"/>
        <v>5.1934389645755856E-2</v>
      </c>
      <c r="K3281" s="258">
        <f t="shared" si="103"/>
        <v>0.1085213240976604</v>
      </c>
    </row>
    <row r="3282" spans="1:11">
      <c r="A3282" s="1">
        <v>3281</v>
      </c>
      <c r="B3282">
        <v>62373.495514000002</v>
      </c>
      <c r="C3282" s="255">
        <v>27</v>
      </c>
      <c r="D3282" s="256">
        <v>45.873454999999993</v>
      </c>
      <c r="E3282" s="256">
        <v>687.41547299999968</v>
      </c>
      <c r="F3282" s="1">
        <v>864202</v>
      </c>
      <c r="G3282" s="256">
        <v>0</v>
      </c>
      <c r="H3282" s="256">
        <v>382.99203499999999</v>
      </c>
      <c r="I3282" s="257">
        <v>1</v>
      </c>
      <c r="J3282" s="258">
        <f t="shared" si="102"/>
        <v>5.2492877749610908E-2</v>
      </c>
      <c r="K3282" s="258">
        <f t="shared" si="103"/>
        <v>0.10961797368681091</v>
      </c>
    </row>
    <row r="3283" spans="1:11">
      <c r="A3283" s="1">
        <v>3282</v>
      </c>
      <c r="B3283">
        <v>62170.793610000001</v>
      </c>
      <c r="C3283" s="255">
        <v>31</v>
      </c>
      <c r="D3283" s="256">
        <v>47.654327000000009</v>
      </c>
      <c r="E3283" s="256">
        <v>362.29301600000048</v>
      </c>
      <c r="F3283" s="1">
        <v>881244</v>
      </c>
      <c r="G3283" s="256">
        <v>0</v>
      </c>
      <c r="H3283" s="256">
        <v>383.448531</v>
      </c>
      <c r="I3283" s="257">
        <v>1</v>
      </c>
      <c r="J3283" s="258">
        <f t="shared" si="102"/>
        <v>5.4530725044603316E-2</v>
      </c>
      <c r="K3283" s="258">
        <f t="shared" si="103"/>
        <v>0.11360759459446257</v>
      </c>
    </row>
    <row r="3284" spans="1:11">
      <c r="A3284" s="1">
        <v>3283</v>
      </c>
      <c r="B3284">
        <v>60872.520233000003</v>
      </c>
      <c r="C3284" s="255">
        <v>38</v>
      </c>
      <c r="D3284" s="256">
        <v>38.751148999999998</v>
      </c>
      <c r="E3284" s="256">
        <v>103.073156</v>
      </c>
      <c r="F3284" s="1">
        <v>869274</v>
      </c>
      <c r="G3284" s="256">
        <v>0</v>
      </c>
      <c r="H3284" s="256">
        <v>532.24753499999997</v>
      </c>
      <c r="I3284" s="257">
        <v>1</v>
      </c>
      <c r="J3284" s="258">
        <f t="shared" si="102"/>
        <v>4.4342841129231647E-2</v>
      </c>
      <c r="K3284" s="258">
        <f t="shared" si="103"/>
        <v>9.3473672476903566E-2</v>
      </c>
    </row>
    <row r="3285" spans="1:11">
      <c r="A3285" s="1">
        <v>3284</v>
      </c>
      <c r="B3285">
        <v>60960.774597000003</v>
      </c>
      <c r="C3285" s="255">
        <v>45</v>
      </c>
      <c r="D3285" s="256">
        <v>52.397694999999999</v>
      </c>
      <c r="E3285" s="256">
        <v>5.2906029999999991</v>
      </c>
      <c r="F3285" s="1">
        <v>843738</v>
      </c>
      <c r="G3285" s="256">
        <v>0</v>
      </c>
      <c r="H3285" s="256">
        <v>566.00954899999999</v>
      </c>
      <c r="I3285" s="257">
        <v>1</v>
      </c>
      <c r="J3285" s="258">
        <f t="shared" si="102"/>
        <v>5.995854896903665E-2</v>
      </c>
      <c r="K3285" s="258">
        <f t="shared" si="103"/>
        <v>0.12414364224454219</v>
      </c>
    </row>
    <row r="3286" spans="1:11">
      <c r="A3286" s="1">
        <v>3285</v>
      </c>
      <c r="B3286">
        <v>61077.832153000003</v>
      </c>
      <c r="C3286" s="255">
        <v>43</v>
      </c>
      <c r="D3286" s="256">
        <v>55.932484000000002</v>
      </c>
      <c r="E3286" s="256">
        <v>3.1880000000000002</v>
      </c>
      <c r="F3286" s="1">
        <v>882534</v>
      </c>
      <c r="G3286" s="256">
        <v>0</v>
      </c>
      <c r="H3286" s="256">
        <v>560.23718099999996</v>
      </c>
      <c r="I3286" s="257">
        <v>1</v>
      </c>
      <c r="J3286" s="258">
        <f t="shared" si="102"/>
        <v>6.4003399021156551E-2</v>
      </c>
      <c r="K3286" s="258">
        <f t="shared" si="103"/>
        <v>0.13191086648568068</v>
      </c>
    </row>
    <row r="3287" spans="1:11">
      <c r="A3287" s="1">
        <v>3286</v>
      </c>
      <c r="B3287">
        <v>59092.876830000001</v>
      </c>
      <c r="C3287" s="255">
        <v>49</v>
      </c>
      <c r="D3287" s="256">
        <v>73.98933000000001</v>
      </c>
      <c r="E3287" s="256">
        <v>3.1546400000000001</v>
      </c>
      <c r="F3287" s="1">
        <v>924726</v>
      </c>
      <c r="G3287" s="256">
        <v>0</v>
      </c>
      <c r="H3287" s="256">
        <v>488.94782300000003</v>
      </c>
      <c r="I3287" s="257">
        <v>1</v>
      </c>
      <c r="J3287" s="258">
        <f t="shared" si="102"/>
        <v>8.4665801921080946E-2</v>
      </c>
      <c r="K3287" s="258">
        <f t="shared" si="103"/>
        <v>0.17050255020570146</v>
      </c>
    </row>
    <row r="3288" spans="1:11">
      <c r="A3288" s="1">
        <v>3287</v>
      </c>
      <c r="B3288">
        <v>57752.783263999998</v>
      </c>
      <c r="C3288" s="255">
        <v>43</v>
      </c>
      <c r="D3288" s="256">
        <v>85.753604999999993</v>
      </c>
      <c r="E3288" s="256">
        <v>3.5931999999999999</v>
      </c>
      <c r="F3288" s="1">
        <v>950058</v>
      </c>
      <c r="G3288" s="256">
        <v>0</v>
      </c>
      <c r="H3288" s="256">
        <v>347.81836199999998</v>
      </c>
      <c r="I3288" s="257">
        <v>1</v>
      </c>
      <c r="J3288" s="258">
        <f t="shared" si="102"/>
        <v>9.8127631848384286E-2</v>
      </c>
      <c r="K3288" s="258">
        <f t="shared" si="103"/>
        <v>0.19470919576578713</v>
      </c>
    </row>
    <row r="3289" spans="1:11">
      <c r="A3289" s="1">
        <v>3288</v>
      </c>
      <c r="B3289">
        <v>56716.327453999998</v>
      </c>
      <c r="C3289" s="255">
        <v>37</v>
      </c>
      <c r="D3289" s="256">
        <v>111.75747699999999</v>
      </c>
      <c r="E3289" s="256">
        <v>1.92272</v>
      </c>
      <c r="F3289" s="1">
        <v>971579</v>
      </c>
      <c r="G3289" s="256">
        <v>0</v>
      </c>
      <c r="H3289" s="256">
        <v>179.200793</v>
      </c>
      <c r="I3289" s="257">
        <v>1</v>
      </c>
      <c r="J3289" s="258">
        <f t="shared" si="102"/>
        <v>0.12788379636471581</v>
      </c>
      <c r="K3289" s="258">
        <f t="shared" si="103"/>
        <v>0.2457715298128042</v>
      </c>
    </row>
    <row r="3290" spans="1:11">
      <c r="A3290" s="1">
        <v>3289</v>
      </c>
      <c r="B3290">
        <v>54200.246461000002</v>
      </c>
      <c r="C3290" s="255">
        <v>29</v>
      </c>
      <c r="D3290" s="256">
        <v>129.89689100000001</v>
      </c>
      <c r="E3290" s="256">
        <v>0.21759999999999999</v>
      </c>
      <c r="F3290" s="1">
        <v>948642</v>
      </c>
      <c r="G3290" s="256">
        <v>49.834679999999999</v>
      </c>
      <c r="H3290" s="256">
        <v>88.898114000000007</v>
      </c>
      <c r="I3290" s="257">
        <v>1</v>
      </c>
      <c r="J3290" s="258">
        <f t="shared" si="102"/>
        <v>0.14864068161679855</v>
      </c>
      <c r="K3290" s="258">
        <f t="shared" si="103"/>
        <v>0.2795298876620147</v>
      </c>
    </row>
    <row r="3291" spans="1:11">
      <c r="A3291" s="1">
        <v>3290</v>
      </c>
      <c r="B3291">
        <v>54552.389281000003</v>
      </c>
      <c r="C3291" s="255">
        <v>24</v>
      </c>
      <c r="D3291" s="256">
        <v>151.17933300000001</v>
      </c>
      <c r="E3291" s="256">
        <v>1.856E-2</v>
      </c>
      <c r="F3291" s="1">
        <v>836875</v>
      </c>
      <c r="G3291" s="256">
        <v>107.987712</v>
      </c>
      <c r="H3291" s="256">
        <v>88.586230999999998</v>
      </c>
      <c r="I3291" s="257">
        <v>1</v>
      </c>
      <c r="J3291" s="258">
        <f t="shared" si="102"/>
        <v>0.17299412580623633</v>
      </c>
      <c r="K3291" s="258">
        <f t="shared" si="103"/>
        <v>0.31733495561606134</v>
      </c>
    </row>
    <row r="3292" spans="1:11">
      <c r="A3292" s="1">
        <v>3291</v>
      </c>
      <c r="B3292">
        <v>53824.326111000002</v>
      </c>
      <c r="C3292" s="255">
        <v>19</v>
      </c>
      <c r="D3292" s="256">
        <v>133.87245300000001</v>
      </c>
      <c r="E3292" s="256">
        <v>0</v>
      </c>
      <c r="F3292" s="1">
        <v>699115</v>
      </c>
      <c r="G3292" s="256">
        <v>77.167944000000006</v>
      </c>
      <c r="H3292" s="256">
        <v>88.586456999999996</v>
      </c>
      <c r="I3292" s="257">
        <v>1</v>
      </c>
      <c r="J3292" s="258">
        <f t="shared" si="102"/>
        <v>0.15318990709048477</v>
      </c>
      <c r="K3292" s="258">
        <f t="shared" si="103"/>
        <v>0.28673585668020385</v>
      </c>
    </row>
    <row r="3293" spans="1:11">
      <c r="A3293" s="1">
        <v>3292</v>
      </c>
      <c r="B3293">
        <v>53526.608397999997</v>
      </c>
      <c r="C3293" s="255">
        <v>19</v>
      </c>
      <c r="D3293" s="256">
        <v>139.78630799999999</v>
      </c>
      <c r="E3293" s="256">
        <v>0</v>
      </c>
      <c r="F3293" s="1">
        <v>556823</v>
      </c>
      <c r="G3293" s="256">
        <v>0</v>
      </c>
      <c r="H3293" s="256">
        <v>88.583144000000004</v>
      </c>
      <c r="I3293" s="257">
        <v>1</v>
      </c>
      <c r="J3293" s="258">
        <f t="shared" si="102"/>
        <v>0.15995711630862464</v>
      </c>
      <c r="K3293" s="258">
        <f t="shared" si="103"/>
        <v>0.29733109510934957</v>
      </c>
    </row>
    <row r="3294" spans="1:11">
      <c r="A3294" s="1">
        <v>3293</v>
      </c>
      <c r="B3294">
        <v>52971.105835000002</v>
      </c>
      <c r="C3294" s="255">
        <v>17</v>
      </c>
      <c r="D3294" s="256">
        <v>173.039534</v>
      </c>
      <c r="E3294" s="256">
        <v>0</v>
      </c>
      <c r="F3294" s="1">
        <v>624765</v>
      </c>
      <c r="G3294" s="256">
        <v>0</v>
      </c>
      <c r="H3294" s="256">
        <v>88.353048000000001</v>
      </c>
      <c r="I3294" s="257">
        <v>1</v>
      </c>
      <c r="J3294" s="258">
        <f t="shared" si="102"/>
        <v>0.19800869814823502</v>
      </c>
      <c r="K3294" s="258">
        <f t="shared" si="103"/>
        <v>0.35427984125964979</v>
      </c>
    </row>
    <row r="3295" spans="1:11">
      <c r="A3295" s="1">
        <v>3294</v>
      </c>
      <c r="B3295">
        <v>53924.135221999997</v>
      </c>
      <c r="C3295" s="255">
        <v>25</v>
      </c>
      <c r="D3295" s="256">
        <v>213.75473099999999</v>
      </c>
      <c r="E3295" s="256">
        <v>5.4913879999999926</v>
      </c>
      <c r="F3295" s="1">
        <v>981844</v>
      </c>
      <c r="G3295" s="256">
        <v>0</v>
      </c>
      <c r="H3295" s="256">
        <v>88.384671999999995</v>
      </c>
      <c r="I3295" s="257">
        <v>1</v>
      </c>
      <c r="J3295" s="258">
        <f t="shared" si="102"/>
        <v>0.24459899440284075</v>
      </c>
      <c r="K3295" s="258">
        <f t="shared" si="103"/>
        <v>0.41845452900795155</v>
      </c>
    </row>
    <row r="3296" spans="1:11">
      <c r="A3296" s="1">
        <v>3295</v>
      </c>
      <c r="B3296">
        <v>54652.204253000004</v>
      </c>
      <c r="C3296" s="255">
        <v>41</v>
      </c>
      <c r="D3296" s="256">
        <v>236.40805599999999</v>
      </c>
      <c r="E3296" s="256">
        <v>108.0916740000001</v>
      </c>
      <c r="F3296" s="1">
        <v>1034618</v>
      </c>
      <c r="G3296" s="256">
        <v>0</v>
      </c>
      <c r="H3296" s="256">
        <v>88.527694999999994</v>
      </c>
      <c r="I3296" s="257">
        <v>1</v>
      </c>
      <c r="J3296" s="258">
        <f t="shared" si="102"/>
        <v>0.27052113651851972</v>
      </c>
      <c r="K3296" s="258">
        <f t="shared" si="103"/>
        <v>0.45178219617052112</v>
      </c>
    </row>
    <row r="3297" spans="1:11">
      <c r="A3297" s="1">
        <v>3296</v>
      </c>
      <c r="B3297">
        <v>55053.073425000002</v>
      </c>
      <c r="C3297" s="255">
        <v>65</v>
      </c>
      <c r="D3297" s="256">
        <v>194.646389</v>
      </c>
      <c r="E3297" s="256">
        <v>383.28984300000002</v>
      </c>
      <c r="F3297" s="1">
        <v>937854</v>
      </c>
      <c r="G3297" s="256">
        <v>0</v>
      </c>
      <c r="H3297" s="256">
        <v>88.148199000000005</v>
      </c>
      <c r="I3297" s="257">
        <v>1</v>
      </c>
      <c r="J3297" s="258">
        <f t="shared" si="102"/>
        <v>0.22273336730752483</v>
      </c>
      <c r="K3297" s="258">
        <f t="shared" si="103"/>
        <v>0.38905163877552096</v>
      </c>
    </row>
    <row r="3298" spans="1:11">
      <c r="A3298" s="1">
        <v>3297</v>
      </c>
      <c r="B3298">
        <v>55831.40509</v>
      </c>
      <c r="C3298" s="255">
        <v>34</v>
      </c>
      <c r="D3298" s="256">
        <v>151.29696000000001</v>
      </c>
      <c r="E3298" s="256">
        <v>714.80165100000022</v>
      </c>
      <c r="F3298" s="1">
        <v>926787</v>
      </c>
      <c r="G3298" s="256">
        <v>0</v>
      </c>
      <c r="H3298" s="256">
        <v>335.51262000000003</v>
      </c>
      <c r="I3298" s="257">
        <v>1</v>
      </c>
      <c r="J3298" s="258">
        <f t="shared" si="102"/>
        <v>0.17312872608282445</v>
      </c>
      <c r="K3298" s="258">
        <f t="shared" si="103"/>
        <v>0.31753874080122507</v>
      </c>
    </row>
    <row r="3299" spans="1:11">
      <c r="A3299" s="1">
        <v>3298</v>
      </c>
      <c r="B3299">
        <v>58676.490294000003</v>
      </c>
      <c r="C3299" s="255">
        <v>29</v>
      </c>
      <c r="D3299" s="256">
        <v>146.08525299999999</v>
      </c>
      <c r="E3299" s="256">
        <v>996.67162600000029</v>
      </c>
      <c r="F3299" s="1">
        <v>900928</v>
      </c>
      <c r="G3299" s="256">
        <v>0</v>
      </c>
      <c r="H3299" s="256">
        <v>670.29963899999996</v>
      </c>
      <c r="I3299" s="257">
        <v>1</v>
      </c>
      <c r="J3299" s="258">
        <f t="shared" si="102"/>
        <v>0.16716498303321564</v>
      </c>
      <c r="K3299" s="258">
        <f t="shared" si="103"/>
        <v>0.30845620284439967</v>
      </c>
    </row>
    <row r="3300" spans="1:11">
      <c r="A3300" s="1">
        <v>3299</v>
      </c>
      <c r="B3300">
        <v>59800.111695</v>
      </c>
      <c r="C3300" s="255">
        <v>19</v>
      </c>
      <c r="D3300" s="256">
        <v>123.037513</v>
      </c>
      <c r="E3300" s="256">
        <v>1180.712345999998</v>
      </c>
      <c r="F3300" s="1">
        <v>861697</v>
      </c>
      <c r="G3300" s="256">
        <v>0</v>
      </c>
      <c r="H3300" s="256">
        <v>561.31653400000005</v>
      </c>
      <c r="I3300" s="257">
        <v>1</v>
      </c>
      <c r="J3300" s="258">
        <f t="shared" si="102"/>
        <v>0.14079151283732966</v>
      </c>
      <c r="K3300" s="258">
        <f t="shared" si="103"/>
        <v>0.26693606643168855</v>
      </c>
    </row>
    <row r="3301" spans="1:11">
      <c r="A3301" s="1">
        <v>3300</v>
      </c>
      <c r="B3301">
        <v>60371.774749999997</v>
      </c>
      <c r="C3301" s="255">
        <v>26</v>
      </c>
      <c r="D3301" s="256">
        <v>108.678442</v>
      </c>
      <c r="E3301" s="256">
        <v>1273.807570000002</v>
      </c>
      <c r="F3301" s="1">
        <v>903693</v>
      </c>
      <c r="G3301" s="256">
        <v>0</v>
      </c>
      <c r="H3301" s="256">
        <v>549.53408400000001</v>
      </c>
      <c r="I3301" s="257">
        <v>1</v>
      </c>
      <c r="J3301" s="258">
        <f t="shared" si="102"/>
        <v>0.12436046445431635</v>
      </c>
      <c r="K3301" s="258">
        <f t="shared" si="103"/>
        <v>0.23989367855104843</v>
      </c>
    </row>
    <row r="3302" spans="1:11">
      <c r="A3302" s="1">
        <v>3301</v>
      </c>
      <c r="B3302">
        <v>58288.033507</v>
      </c>
      <c r="C3302" s="255">
        <v>24</v>
      </c>
      <c r="D3302" s="256">
        <v>77.944309000000018</v>
      </c>
      <c r="E3302" s="256">
        <v>1296.0480339999999</v>
      </c>
      <c r="F3302" s="1">
        <v>913164</v>
      </c>
      <c r="G3302" s="256">
        <v>74.691456000000002</v>
      </c>
      <c r="H3302" s="256">
        <v>164.725855</v>
      </c>
      <c r="I3302" s="257">
        <v>1</v>
      </c>
      <c r="J3302" s="258">
        <f t="shared" si="102"/>
        <v>8.9191474320277353E-2</v>
      </c>
      <c r="K3302" s="258">
        <f t="shared" si="103"/>
        <v>0.17872061949143639</v>
      </c>
    </row>
    <row r="3303" spans="1:11">
      <c r="A3303" s="1">
        <v>3302</v>
      </c>
      <c r="B3303">
        <v>58214.856444999998</v>
      </c>
      <c r="C3303" s="255">
        <v>19</v>
      </c>
      <c r="D3303" s="256">
        <v>85.968782000000019</v>
      </c>
      <c r="E3303" s="256">
        <v>1252.1041569999991</v>
      </c>
      <c r="F3303" s="1">
        <v>957593</v>
      </c>
      <c r="G3303" s="256">
        <v>126.119952</v>
      </c>
      <c r="H3303" s="256">
        <v>581.37016200000005</v>
      </c>
      <c r="I3303" s="257">
        <v>1</v>
      </c>
      <c r="J3303" s="258">
        <f t="shared" si="102"/>
        <v>9.8373858341582354E-2</v>
      </c>
      <c r="K3303" s="258">
        <f t="shared" si="103"/>
        <v>0.19514533072284382</v>
      </c>
    </row>
    <row r="3304" spans="1:11">
      <c r="A3304" s="1">
        <v>3303</v>
      </c>
      <c r="B3304">
        <v>61340.004577</v>
      </c>
      <c r="C3304" s="255">
        <v>18</v>
      </c>
      <c r="D3304" s="256">
        <v>104.580591</v>
      </c>
      <c r="E3304" s="256">
        <v>1138.5058949999991</v>
      </c>
      <c r="F3304" s="1">
        <v>918371</v>
      </c>
      <c r="G3304" s="256">
        <v>94.411968000000002</v>
      </c>
      <c r="H3304" s="256">
        <v>692.74983299999997</v>
      </c>
      <c r="I3304" s="257">
        <v>1</v>
      </c>
      <c r="J3304" s="258">
        <f t="shared" si="102"/>
        <v>0.11967130398931276</v>
      </c>
      <c r="K3304" s="258">
        <f t="shared" si="103"/>
        <v>0.23200241480005965</v>
      </c>
    </row>
    <row r="3305" spans="1:11">
      <c r="A3305" s="1">
        <v>3304</v>
      </c>
      <c r="B3305">
        <v>60635.699279</v>
      </c>
      <c r="C3305" s="255">
        <v>25</v>
      </c>
      <c r="D3305" s="256">
        <v>144.43514999999999</v>
      </c>
      <c r="E3305" s="256">
        <v>948.95766999999933</v>
      </c>
      <c r="F3305" s="1">
        <v>919766</v>
      </c>
      <c r="G3305" s="256">
        <v>0</v>
      </c>
      <c r="H3305" s="256">
        <v>699.22274000000004</v>
      </c>
      <c r="I3305" s="257">
        <v>1</v>
      </c>
      <c r="J3305" s="258">
        <f t="shared" si="102"/>
        <v>0.16527677437194813</v>
      </c>
      <c r="K3305" s="258">
        <f t="shared" si="103"/>
        <v>0.30555757853565763</v>
      </c>
    </row>
    <row r="3306" spans="1:11">
      <c r="A3306" s="1">
        <v>3305</v>
      </c>
      <c r="B3306">
        <v>61334.868897</v>
      </c>
      <c r="C3306" s="255">
        <v>19</v>
      </c>
      <c r="D3306" s="256">
        <v>181.102732</v>
      </c>
      <c r="E3306" s="256">
        <v>691.96407199999987</v>
      </c>
      <c r="F3306" s="1">
        <v>879310</v>
      </c>
      <c r="G3306" s="256">
        <v>0</v>
      </c>
      <c r="H3306" s="256">
        <v>744.90347999999994</v>
      </c>
      <c r="I3306" s="257">
        <v>1</v>
      </c>
      <c r="J3306" s="258">
        <f t="shared" si="102"/>
        <v>0.20723539508843511</v>
      </c>
      <c r="K3306" s="258">
        <f t="shared" si="103"/>
        <v>0.36745202104795682</v>
      </c>
    </row>
    <row r="3307" spans="1:11">
      <c r="A3307" s="1">
        <v>3306</v>
      </c>
      <c r="B3307">
        <v>61867.840515999997</v>
      </c>
      <c r="C3307" s="255">
        <v>24</v>
      </c>
      <c r="D3307" s="256">
        <v>216.43130800000009</v>
      </c>
      <c r="E3307" s="256">
        <v>379.01208799999989</v>
      </c>
      <c r="F3307" s="1">
        <v>875522</v>
      </c>
      <c r="G3307" s="256">
        <v>0</v>
      </c>
      <c r="H3307" s="256">
        <v>560.11371799999995</v>
      </c>
      <c r="I3307" s="257">
        <v>1</v>
      </c>
      <c r="J3307" s="258">
        <f t="shared" si="102"/>
        <v>0.24766179464861307</v>
      </c>
      <c r="K3307" s="258">
        <f t="shared" si="103"/>
        <v>0.42247677489251539</v>
      </c>
    </row>
    <row r="3308" spans="1:11">
      <c r="A3308" s="1">
        <v>3307</v>
      </c>
      <c r="B3308">
        <v>60603.938476000003</v>
      </c>
      <c r="C3308" s="255">
        <v>40</v>
      </c>
      <c r="D3308" s="256">
        <v>238.483993</v>
      </c>
      <c r="E3308" s="256">
        <v>107.5970809999999</v>
      </c>
      <c r="F3308" s="1">
        <v>893874</v>
      </c>
      <c r="G3308" s="256">
        <v>0</v>
      </c>
      <c r="H3308" s="256">
        <v>561.51893099999995</v>
      </c>
      <c r="I3308" s="257">
        <v>1</v>
      </c>
      <c r="J3308" s="258">
        <f t="shared" si="102"/>
        <v>0.27289662594169256</v>
      </c>
      <c r="K3308" s="258">
        <f t="shared" si="103"/>
        <v>0.45475711320549445</v>
      </c>
    </row>
    <row r="3309" spans="1:11">
      <c r="A3309" s="1">
        <v>3308</v>
      </c>
      <c r="B3309">
        <v>60051.339844000002</v>
      </c>
      <c r="C3309" s="255">
        <v>40</v>
      </c>
      <c r="D3309" s="256">
        <v>287.01416200000011</v>
      </c>
      <c r="E3309" s="256">
        <v>5.934874000000006</v>
      </c>
      <c r="F3309" s="1">
        <v>851876</v>
      </c>
      <c r="G3309" s="256">
        <v>0</v>
      </c>
      <c r="H3309" s="256">
        <v>627.81380300000001</v>
      </c>
      <c r="I3309" s="257">
        <v>1</v>
      </c>
      <c r="J3309" s="258">
        <f t="shared" si="102"/>
        <v>0.32842957475675266</v>
      </c>
      <c r="K3309" s="258">
        <f t="shared" si="103"/>
        <v>0.52079081461551957</v>
      </c>
    </row>
    <row r="3310" spans="1:11">
      <c r="A3310" s="1">
        <v>3309</v>
      </c>
      <c r="B3310">
        <v>60239.770446000002</v>
      </c>
      <c r="C3310" s="255">
        <v>39</v>
      </c>
      <c r="D3310" s="256">
        <v>319.28696600000001</v>
      </c>
      <c r="E3310" s="256">
        <v>3.180800000000001</v>
      </c>
      <c r="F3310" s="1">
        <v>905280</v>
      </c>
      <c r="G3310" s="256">
        <v>0</v>
      </c>
      <c r="H3310" s="256">
        <v>556.489148</v>
      </c>
      <c r="I3310" s="257">
        <v>1</v>
      </c>
      <c r="J3310" s="258">
        <f t="shared" si="102"/>
        <v>0.3653592621981967</v>
      </c>
      <c r="K3310" s="258">
        <f t="shared" si="103"/>
        <v>0.56127292803372142</v>
      </c>
    </row>
    <row r="3311" spans="1:11">
      <c r="A3311" s="1">
        <v>3310</v>
      </c>
      <c r="B3311">
        <v>58305.403869000002</v>
      </c>
      <c r="C3311" s="255">
        <v>36</v>
      </c>
      <c r="D3311" s="256">
        <v>325.34758900000003</v>
      </c>
      <c r="E3311" s="256">
        <v>3.1507199999999989</v>
      </c>
      <c r="F3311" s="1">
        <v>906534</v>
      </c>
      <c r="G3311" s="256">
        <v>0</v>
      </c>
      <c r="H3311" s="256">
        <v>400.30147299999999</v>
      </c>
      <c r="I3311" s="257">
        <v>1</v>
      </c>
      <c r="J3311" s="258">
        <f t="shared" si="102"/>
        <v>0.37229441766502347</v>
      </c>
      <c r="K3311" s="258">
        <f t="shared" si="103"/>
        <v>0.56859508894574751</v>
      </c>
    </row>
    <row r="3312" spans="1:11">
      <c r="A3312" s="1">
        <v>3311</v>
      </c>
      <c r="B3312">
        <v>57454.072265000003</v>
      </c>
      <c r="C3312" s="255">
        <v>35</v>
      </c>
      <c r="D3312" s="256">
        <v>327.90940100000012</v>
      </c>
      <c r="E3312" s="256">
        <v>3.5859200000000002</v>
      </c>
      <c r="F3312" s="1">
        <v>980931</v>
      </c>
      <c r="G3312" s="256">
        <v>0</v>
      </c>
      <c r="H3312" s="256">
        <v>209.942241</v>
      </c>
      <c r="I3312" s="257">
        <v>1</v>
      </c>
      <c r="J3312" s="258">
        <f t="shared" si="102"/>
        <v>0.37522589261352018</v>
      </c>
      <c r="K3312" s="258">
        <f t="shared" si="103"/>
        <v>0.57166456148190892</v>
      </c>
    </row>
    <row r="3313" spans="1:11">
      <c r="A3313" s="1">
        <v>3312</v>
      </c>
      <c r="B3313">
        <v>55754.157227000003</v>
      </c>
      <c r="C3313" s="255">
        <v>29</v>
      </c>
      <c r="D3313" s="256">
        <v>336.47129999999993</v>
      </c>
      <c r="E3313" s="256">
        <v>2.1877599999999999</v>
      </c>
      <c r="F3313" s="1">
        <v>1004769</v>
      </c>
      <c r="G3313" s="256">
        <v>0</v>
      </c>
      <c r="H3313" s="256">
        <v>146.04444699999999</v>
      </c>
      <c r="I3313" s="257">
        <v>1</v>
      </c>
      <c r="J3313" s="258">
        <f t="shared" si="102"/>
        <v>0.3850232518381852</v>
      </c>
      <c r="K3313" s="258">
        <f t="shared" si="103"/>
        <v>0.58181459961583226</v>
      </c>
    </row>
    <row r="3314" spans="1:11">
      <c r="A3314" s="1">
        <v>3313</v>
      </c>
      <c r="B3314">
        <v>54321.798949999997</v>
      </c>
      <c r="C3314" s="255">
        <v>26</v>
      </c>
      <c r="D3314" s="256">
        <v>345.11429199999998</v>
      </c>
      <c r="E3314" s="256">
        <v>0.25824000000000003</v>
      </c>
      <c r="F3314" s="1">
        <v>916978</v>
      </c>
      <c r="G3314" s="256">
        <v>5.7763439999999999</v>
      </c>
      <c r="H3314" s="256">
        <v>95.778785999999997</v>
      </c>
      <c r="I3314" s="257">
        <v>1</v>
      </c>
      <c r="J3314" s="258">
        <f t="shared" si="102"/>
        <v>0.39491340557626464</v>
      </c>
      <c r="K3314" s="258">
        <f t="shared" si="103"/>
        <v>0.59189448586784321</v>
      </c>
    </row>
    <row r="3315" spans="1:11">
      <c r="A3315" s="1">
        <v>3314</v>
      </c>
      <c r="B3315">
        <v>52666.075042999997</v>
      </c>
      <c r="C3315" s="255">
        <v>15</v>
      </c>
      <c r="D3315" s="256">
        <v>371.74644899999998</v>
      </c>
      <c r="E3315" s="256">
        <v>0.15423999999999999</v>
      </c>
      <c r="F3315" s="1">
        <v>830877</v>
      </c>
      <c r="G3315" s="256">
        <v>141.31656000000001</v>
      </c>
      <c r="H3315" s="256">
        <v>95.565291999999999</v>
      </c>
      <c r="I3315" s="257">
        <v>1</v>
      </c>
      <c r="J3315" s="258">
        <f t="shared" si="102"/>
        <v>0.42538851501830349</v>
      </c>
      <c r="K3315" s="258">
        <f t="shared" si="103"/>
        <v>0.62194605566002825</v>
      </c>
    </row>
    <row r="3316" spans="1:11">
      <c r="A3316" s="1">
        <v>3315</v>
      </c>
      <c r="B3316">
        <v>52201.811799000003</v>
      </c>
      <c r="C3316" s="255">
        <v>17</v>
      </c>
      <c r="D3316" s="256">
        <v>392.51935300000002</v>
      </c>
      <c r="E3316" s="256">
        <v>0</v>
      </c>
      <c r="F3316" s="1">
        <v>694055</v>
      </c>
      <c r="G3316" s="256">
        <v>142.060968</v>
      </c>
      <c r="H3316" s="256">
        <v>95.786552</v>
      </c>
      <c r="I3316" s="257">
        <v>1</v>
      </c>
      <c r="J3316" s="258">
        <f t="shared" si="102"/>
        <v>0.44915889617177024</v>
      </c>
      <c r="K3316" s="258">
        <f t="shared" si="103"/>
        <v>0.64438278455424214</v>
      </c>
    </row>
    <row r="3317" spans="1:11">
      <c r="A3317" s="1">
        <v>3316</v>
      </c>
      <c r="B3317">
        <v>51527.073792000003</v>
      </c>
      <c r="C3317" s="255">
        <v>9</v>
      </c>
      <c r="D3317" s="256">
        <v>405.17611599999998</v>
      </c>
      <c r="E3317" s="256">
        <v>0</v>
      </c>
      <c r="F3317" s="1">
        <v>555951</v>
      </c>
      <c r="G3317" s="256">
        <v>114.889488</v>
      </c>
      <c r="H3317" s="256">
        <v>95.773033999999996</v>
      </c>
      <c r="I3317" s="257">
        <v>1</v>
      </c>
      <c r="J3317" s="258">
        <f t="shared" si="102"/>
        <v>0.46364199784494475</v>
      </c>
      <c r="K3317" s="258">
        <f t="shared" si="103"/>
        <v>0.65764533322539842</v>
      </c>
    </row>
    <row r="3318" spans="1:11">
      <c r="A3318" s="1">
        <v>3317</v>
      </c>
      <c r="B3318">
        <v>51757.741883000002</v>
      </c>
      <c r="C3318" s="255">
        <v>21</v>
      </c>
      <c r="D3318" s="256">
        <v>409.69970499999999</v>
      </c>
      <c r="E3318" s="256">
        <v>0</v>
      </c>
      <c r="F3318" s="1">
        <v>630102</v>
      </c>
      <c r="G3318" s="256">
        <v>29.873424</v>
      </c>
      <c r="H3318" s="256">
        <v>95.763846000000001</v>
      </c>
      <c r="I3318" s="257">
        <v>1</v>
      </c>
      <c r="J3318" s="258">
        <f t="shared" si="102"/>
        <v>0.46881832921929811</v>
      </c>
      <c r="K3318" s="258">
        <f t="shared" si="103"/>
        <v>0.66231302610040899</v>
      </c>
    </row>
    <row r="3319" spans="1:11">
      <c r="A3319" s="1">
        <v>3318</v>
      </c>
      <c r="B3319">
        <v>52055.643128000003</v>
      </c>
      <c r="C3319" s="255">
        <v>15</v>
      </c>
      <c r="D3319" s="256">
        <v>407.03401100000008</v>
      </c>
      <c r="E3319" s="256">
        <v>6.0097569999999916</v>
      </c>
      <c r="F3319" s="1">
        <v>968321</v>
      </c>
      <c r="G3319" s="256">
        <v>0</v>
      </c>
      <c r="H3319" s="256">
        <v>95.715140000000005</v>
      </c>
      <c r="I3319" s="257">
        <v>1</v>
      </c>
      <c r="J3319" s="258">
        <f t="shared" si="102"/>
        <v>0.46576798236271477</v>
      </c>
      <c r="K3319" s="258">
        <f t="shared" si="103"/>
        <v>0.65956696801071335</v>
      </c>
    </row>
    <row r="3320" spans="1:11">
      <c r="A3320" s="1">
        <v>3319</v>
      </c>
      <c r="B3320">
        <v>53143.677825999999</v>
      </c>
      <c r="C3320" s="255">
        <v>36</v>
      </c>
      <c r="D3320" s="256">
        <v>399.87790799999988</v>
      </c>
      <c r="E3320" s="256">
        <v>113.6412899999998</v>
      </c>
      <c r="F3320" s="1">
        <v>1011766</v>
      </c>
      <c r="G3320" s="256">
        <v>0</v>
      </c>
      <c r="H3320" s="256">
        <v>95.171606999999995</v>
      </c>
      <c r="I3320" s="257">
        <v>1</v>
      </c>
      <c r="J3320" s="258">
        <f t="shared" si="102"/>
        <v>0.45757927192129205</v>
      </c>
      <c r="K3320" s="258">
        <f t="shared" si="103"/>
        <v>0.65213018255394983</v>
      </c>
    </row>
    <row r="3321" spans="1:11">
      <c r="A3321" s="1">
        <v>3320</v>
      </c>
      <c r="B3321">
        <v>54848.429748000002</v>
      </c>
      <c r="C3321" s="255">
        <v>54</v>
      </c>
      <c r="D3321" s="256">
        <v>366.57158500000003</v>
      </c>
      <c r="E3321" s="256">
        <v>414.23112699999928</v>
      </c>
      <c r="F3321" s="1">
        <v>954245</v>
      </c>
      <c r="G3321" s="256">
        <v>0</v>
      </c>
      <c r="H3321" s="256">
        <v>94.832920999999999</v>
      </c>
      <c r="I3321" s="257">
        <v>1</v>
      </c>
      <c r="J3321" s="258">
        <f t="shared" si="102"/>
        <v>0.41946693131978197</v>
      </c>
      <c r="K3321" s="258">
        <f t="shared" si="103"/>
        <v>0.61622261417972934</v>
      </c>
    </row>
    <row r="3322" spans="1:11">
      <c r="A3322" s="1">
        <v>3321</v>
      </c>
      <c r="B3322">
        <v>55295.969360000003</v>
      </c>
      <c r="C3322" s="255">
        <v>36</v>
      </c>
      <c r="D3322" s="256">
        <v>331.24231900000001</v>
      </c>
      <c r="E3322" s="256">
        <v>759.11457599999926</v>
      </c>
      <c r="F3322" s="1">
        <v>917177</v>
      </c>
      <c r="G3322" s="256">
        <v>0</v>
      </c>
      <c r="H3322" s="256">
        <v>624.67060100000003</v>
      </c>
      <c r="I3322" s="257">
        <v>1</v>
      </c>
      <c r="J3322" s="258">
        <f t="shared" si="102"/>
        <v>0.37903974219436104</v>
      </c>
      <c r="K3322" s="258">
        <f t="shared" si="103"/>
        <v>0.57563544663326061</v>
      </c>
    </row>
    <row r="3323" spans="1:11">
      <c r="A3323" s="1">
        <v>3322</v>
      </c>
      <c r="B3323">
        <v>58668.240509000003</v>
      </c>
      <c r="C3323" s="255">
        <v>31</v>
      </c>
      <c r="D3323" s="256">
        <v>347.46710800000011</v>
      </c>
      <c r="E3323" s="256">
        <v>1024.30232</v>
      </c>
      <c r="F3323" s="1">
        <v>900515</v>
      </c>
      <c r="G3323" s="256">
        <v>0</v>
      </c>
      <c r="H3323" s="256">
        <v>747.93207900000004</v>
      </c>
      <c r="I3323" s="257">
        <v>1</v>
      </c>
      <c r="J3323" s="258">
        <f t="shared" si="102"/>
        <v>0.39760572693412477</v>
      </c>
      <c r="K3323" s="258">
        <f t="shared" si="103"/>
        <v>0.59461005865761651</v>
      </c>
    </row>
    <row r="3324" spans="1:11">
      <c r="A3324" s="1">
        <v>3323</v>
      </c>
      <c r="B3324">
        <v>59347.477172999999</v>
      </c>
      <c r="C3324" s="255">
        <v>22</v>
      </c>
      <c r="D3324" s="256">
        <v>356.91153300000002</v>
      </c>
      <c r="E3324" s="256">
        <v>1199.700446999999</v>
      </c>
      <c r="F3324" s="1">
        <v>866098</v>
      </c>
      <c r="G3324" s="256">
        <v>0</v>
      </c>
      <c r="H3324" s="256">
        <v>783.73388699999998</v>
      </c>
      <c r="I3324" s="257">
        <v>1</v>
      </c>
      <c r="J3324" s="258">
        <f t="shared" si="102"/>
        <v>0.40841295841342717</v>
      </c>
      <c r="K3324" s="258">
        <f t="shared" si="103"/>
        <v>0.60539065506079115</v>
      </c>
    </row>
    <row r="3325" spans="1:11">
      <c r="A3325" s="1">
        <v>3324</v>
      </c>
      <c r="B3325">
        <v>60418.484863999998</v>
      </c>
      <c r="C3325" s="255">
        <v>32</v>
      </c>
      <c r="D3325" s="256">
        <v>349.64109100000002</v>
      </c>
      <c r="E3325" s="256">
        <v>1300.426645</v>
      </c>
      <c r="F3325" s="1">
        <v>866895</v>
      </c>
      <c r="G3325" s="256">
        <v>0</v>
      </c>
      <c r="H3325" s="256">
        <v>785.57760299999995</v>
      </c>
      <c r="I3325" s="257">
        <v>1</v>
      </c>
      <c r="J3325" s="258">
        <f t="shared" si="102"/>
        <v>0.40009341014544442</v>
      </c>
      <c r="K3325" s="258">
        <f t="shared" si="103"/>
        <v>0.59710855723432377</v>
      </c>
    </row>
    <row r="3326" spans="1:11">
      <c r="A3326" s="1">
        <v>3325</v>
      </c>
      <c r="B3326">
        <v>58115.458894000003</v>
      </c>
      <c r="C3326" s="255">
        <v>27</v>
      </c>
      <c r="D3326" s="256">
        <v>312.33096300000011</v>
      </c>
      <c r="E3326" s="256">
        <v>1330.4993869999989</v>
      </c>
      <c r="F3326" s="1">
        <v>885244</v>
      </c>
      <c r="G3326" s="256">
        <v>0</v>
      </c>
      <c r="H3326" s="256">
        <v>175.17559600000001</v>
      </c>
      <c r="I3326" s="257">
        <v>1</v>
      </c>
      <c r="J3326" s="258">
        <f t="shared" si="102"/>
        <v>0.35739952567726274</v>
      </c>
      <c r="K3326" s="258">
        <f t="shared" si="103"/>
        <v>0.55276253132773412</v>
      </c>
    </row>
    <row r="3327" spans="1:11">
      <c r="A3327" s="1">
        <v>3326</v>
      </c>
      <c r="B3327">
        <v>57775.367704999997</v>
      </c>
      <c r="C3327" s="255">
        <v>25</v>
      </c>
      <c r="D3327" s="256">
        <v>271.65434800000003</v>
      </c>
      <c r="E3327" s="256">
        <v>1295.1713289999991</v>
      </c>
      <c r="F3327" s="1">
        <v>891507</v>
      </c>
      <c r="G3327" s="256">
        <v>92.458128000000002</v>
      </c>
      <c r="H3327" s="256">
        <v>509.77274</v>
      </c>
      <c r="I3327" s="257">
        <v>1</v>
      </c>
      <c r="J3327" s="258">
        <f t="shared" si="102"/>
        <v>0.31085337870701613</v>
      </c>
      <c r="K3327" s="258">
        <f t="shared" si="103"/>
        <v>0.50059374839944226</v>
      </c>
    </row>
    <row r="3328" spans="1:11">
      <c r="A3328" s="1">
        <v>3327</v>
      </c>
      <c r="B3328">
        <v>61603.335023</v>
      </c>
      <c r="C3328" s="255">
        <v>27</v>
      </c>
      <c r="D3328" s="256">
        <v>269.74702100000002</v>
      </c>
      <c r="E3328" s="256">
        <v>1189.7818129999989</v>
      </c>
      <c r="F3328" s="1">
        <v>871499</v>
      </c>
      <c r="G3328" s="256">
        <v>141.485232</v>
      </c>
      <c r="H3328" s="256">
        <v>708.86534099999994</v>
      </c>
      <c r="I3328" s="257">
        <v>1</v>
      </c>
      <c r="J3328" s="258">
        <f t="shared" si="102"/>
        <v>0.30867082927751421</v>
      </c>
      <c r="K3328" s="258">
        <f t="shared" si="103"/>
        <v>0.49804177224132995</v>
      </c>
    </row>
    <row r="3329" spans="1:11">
      <c r="A3329" s="1">
        <v>3328</v>
      </c>
      <c r="B3329">
        <v>61345.564759000001</v>
      </c>
      <c r="C3329" s="255">
        <v>27</v>
      </c>
      <c r="D3329" s="256">
        <v>287.2284370000001</v>
      </c>
      <c r="E3329" s="256">
        <v>1005.5759570000019</v>
      </c>
      <c r="F3329" s="1">
        <v>861010</v>
      </c>
      <c r="G3329" s="256">
        <v>120.26246399999999</v>
      </c>
      <c r="H3329" s="256">
        <v>659.25173099999995</v>
      </c>
      <c r="I3329" s="257">
        <v>1</v>
      </c>
      <c r="J3329" s="258">
        <f t="shared" si="102"/>
        <v>0.32867476909364746</v>
      </c>
      <c r="K3329" s="258">
        <f t="shared" si="103"/>
        <v>0.5210681927378954</v>
      </c>
    </row>
    <row r="3330" spans="1:11">
      <c r="A3330" s="1">
        <v>3329</v>
      </c>
      <c r="B3330">
        <v>61488.050873</v>
      </c>
      <c r="C3330" s="255">
        <v>20</v>
      </c>
      <c r="D3330" s="256">
        <v>312.97229400000009</v>
      </c>
      <c r="E3330" s="256">
        <v>737.9549209999999</v>
      </c>
      <c r="F3330" s="1">
        <v>894870</v>
      </c>
      <c r="G3330" s="256">
        <v>36.829799999999999</v>
      </c>
      <c r="H3330" s="256">
        <v>630.84614499999998</v>
      </c>
      <c r="I3330" s="257">
        <v>1</v>
      </c>
      <c r="J3330" s="258">
        <f t="shared" ref="J3330:J3393" si="104">D3330/$L$1</f>
        <v>0.35813339910755121</v>
      </c>
      <c r="K3330" s="258">
        <f t="shared" ref="K3330:K3393" si="105">J3330/(1-$K$1*(1-J3330))</f>
        <v>0.55355199454231085</v>
      </c>
    </row>
    <row r="3331" spans="1:11">
      <c r="A3331" s="1">
        <v>3330</v>
      </c>
      <c r="B3331">
        <v>61477.899993999999</v>
      </c>
      <c r="C3331" s="255">
        <v>29</v>
      </c>
      <c r="D3331" s="256">
        <v>319.24069600000001</v>
      </c>
      <c r="E3331" s="256">
        <v>387.25191000000001</v>
      </c>
      <c r="F3331" s="1">
        <v>860963</v>
      </c>
      <c r="G3331" s="256">
        <v>0</v>
      </c>
      <c r="H3331" s="256">
        <v>626.57981299999994</v>
      </c>
      <c r="I3331" s="257">
        <v>1</v>
      </c>
      <c r="J3331" s="258">
        <f t="shared" si="104"/>
        <v>0.36530631555501331</v>
      </c>
      <c r="K3331" s="258">
        <f t="shared" si="105"/>
        <v>0.56121669670818153</v>
      </c>
    </row>
    <row r="3332" spans="1:11">
      <c r="A3332" s="1">
        <v>3331</v>
      </c>
      <c r="B3332">
        <v>59973.260194000002</v>
      </c>
      <c r="C3332" s="255">
        <v>33</v>
      </c>
      <c r="D3332" s="256">
        <v>330.2454009999999</v>
      </c>
      <c r="E3332" s="256">
        <v>110.0044349999999</v>
      </c>
      <c r="F3332" s="1">
        <v>861015</v>
      </c>
      <c r="G3332" s="256">
        <v>0</v>
      </c>
      <c r="H3332" s="256">
        <v>666.293316</v>
      </c>
      <c r="I3332" s="257">
        <v>1</v>
      </c>
      <c r="J3332" s="258">
        <f t="shared" si="104"/>
        <v>0.37789897146539825</v>
      </c>
      <c r="K3332" s="258">
        <f t="shared" si="105"/>
        <v>0.57445035901851871</v>
      </c>
    </row>
    <row r="3333" spans="1:11">
      <c r="A3333" s="1">
        <v>3332</v>
      </c>
      <c r="B3333">
        <v>59213.308471999997</v>
      </c>
      <c r="C3333" s="255">
        <v>36</v>
      </c>
      <c r="D3333" s="256">
        <v>329.636752</v>
      </c>
      <c r="E3333" s="256">
        <v>7.0460389999999888</v>
      </c>
      <c r="F3333" s="1">
        <v>827289</v>
      </c>
      <c r="G3333" s="256">
        <v>0</v>
      </c>
      <c r="H3333" s="256">
        <v>577.358923</v>
      </c>
      <c r="I3333" s="257">
        <v>1</v>
      </c>
      <c r="J3333" s="258">
        <f t="shared" si="104"/>
        <v>0.37720249596449218</v>
      </c>
      <c r="K3333" s="258">
        <f t="shared" si="105"/>
        <v>0.57372571466710609</v>
      </c>
    </row>
    <row r="3334" spans="1:11">
      <c r="A3334" s="1">
        <v>3333</v>
      </c>
      <c r="B3334">
        <v>59708.106384999999</v>
      </c>
      <c r="C3334" s="255">
        <v>38</v>
      </c>
      <c r="D3334" s="256">
        <v>345.49608999999992</v>
      </c>
      <c r="E3334" s="256">
        <v>3.2503199999999999</v>
      </c>
      <c r="F3334" s="1">
        <v>864823</v>
      </c>
      <c r="G3334" s="256">
        <v>0</v>
      </c>
      <c r="H3334" s="256">
        <v>557.27287200000001</v>
      </c>
      <c r="I3334" s="257">
        <v>1</v>
      </c>
      <c r="J3334" s="258">
        <f t="shared" si="104"/>
        <v>0.39535029605549804</v>
      </c>
      <c r="K3334" s="258">
        <f t="shared" si="105"/>
        <v>0.59233596842442904</v>
      </c>
    </row>
    <row r="3335" spans="1:11">
      <c r="A3335" s="1">
        <v>3334</v>
      </c>
      <c r="B3335">
        <v>58278.939758</v>
      </c>
      <c r="C3335" s="255">
        <v>39</v>
      </c>
      <c r="D3335" s="256">
        <v>335.97067800000002</v>
      </c>
      <c r="E3335" s="256">
        <v>3.2293599999999998</v>
      </c>
      <c r="F3335" s="1">
        <v>926168</v>
      </c>
      <c r="G3335" s="256">
        <v>0</v>
      </c>
      <c r="H3335" s="256">
        <v>501.93242700000002</v>
      </c>
      <c r="I3335" s="257">
        <v>1</v>
      </c>
      <c r="J3335" s="258">
        <f t="shared" si="104"/>
        <v>0.38445039135831161</v>
      </c>
      <c r="K3335" s="258">
        <f t="shared" si="105"/>
        <v>0.58122566983953883</v>
      </c>
    </row>
    <row r="3336" spans="1:11">
      <c r="A3336" s="1">
        <v>3335</v>
      </c>
      <c r="B3336">
        <v>56881.946655</v>
      </c>
      <c r="C3336" s="255">
        <v>38</v>
      </c>
      <c r="D3336" s="256">
        <v>336.795096</v>
      </c>
      <c r="E3336" s="256">
        <v>3.6684800000000002</v>
      </c>
      <c r="F3336" s="1">
        <v>954572</v>
      </c>
      <c r="G3336" s="256">
        <v>0</v>
      </c>
      <c r="H3336" s="256">
        <v>403.64502800000002</v>
      </c>
      <c r="I3336" s="257">
        <v>1</v>
      </c>
      <c r="J3336" s="258">
        <f t="shared" si="104"/>
        <v>0.38539377077650838</v>
      </c>
      <c r="K3336" s="258">
        <f t="shared" si="105"/>
        <v>0.58219521340810521</v>
      </c>
    </row>
    <row r="3337" spans="1:11">
      <c r="A3337" s="1">
        <v>3336</v>
      </c>
      <c r="B3337">
        <v>55523.413330000003</v>
      </c>
      <c r="C3337" s="255">
        <v>35</v>
      </c>
      <c r="D3337" s="256">
        <v>349.60704500000008</v>
      </c>
      <c r="E3337" s="256">
        <v>2.2705600000000001</v>
      </c>
      <c r="F3337" s="1">
        <v>998009</v>
      </c>
      <c r="G3337" s="256">
        <v>0</v>
      </c>
      <c r="H3337" s="256">
        <v>319.413477</v>
      </c>
      <c r="I3337" s="257">
        <v>1</v>
      </c>
      <c r="J3337" s="258">
        <f t="shared" si="104"/>
        <v>0.40005445139433532</v>
      </c>
      <c r="K3337" s="258">
        <f t="shared" si="105"/>
        <v>0.5970695077572663</v>
      </c>
    </row>
    <row r="3338" spans="1:11">
      <c r="A3338" s="1">
        <v>3337</v>
      </c>
      <c r="B3338">
        <v>53831.295441000002</v>
      </c>
      <c r="C3338" s="255">
        <v>22</v>
      </c>
      <c r="D3338" s="256">
        <v>342.19966099999999</v>
      </c>
      <c r="E3338" s="256">
        <v>0.26128000000000001</v>
      </c>
      <c r="F3338" s="1">
        <v>937447</v>
      </c>
      <c r="G3338" s="256">
        <v>0</v>
      </c>
      <c r="H3338" s="256">
        <v>126.07223999999999</v>
      </c>
      <c r="I3338" s="257">
        <v>1</v>
      </c>
      <c r="J3338" s="258">
        <f t="shared" si="104"/>
        <v>0.39157820074444577</v>
      </c>
      <c r="K3338" s="258">
        <f t="shared" si="105"/>
        <v>0.58851371664754626</v>
      </c>
    </row>
    <row r="3339" spans="1:11">
      <c r="A3339" s="1">
        <v>3338</v>
      </c>
      <c r="B3339">
        <v>52311.855622000003</v>
      </c>
      <c r="C3339" s="255">
        <v>24</v>
      </c>
      <c r="D3339" s="256">
        <v>340.7070920000001</v>
      </c>
      <c r="E3339" s="256">
        <v>0.15359999999999999</v>
      </c>
      <c r="F3339" s="1">
        <v>842366</v>
      </c>
      <c r="G3339" s="256">
        <v>114.6768</v>
      </c>
      <c r="H3339" s="256">
        <v>95.185120999999995</v>
      </c>
      <c r="I3339" s="257">
        <v>1</v>
      </c>
      <c r="J3339" s="258">
        <f t="shared" si="104"/>
        <v>0.38987025783825191</v>
      </c>
      <c r="K3339" s="258">
        <f t="shared" si="105"/>
        <v>0.58677521302450086</v>
      </c>
    </row>
    <row r="3340" spans="1:11">
      <c r="A3340" s="1">
        <v>3339</v>
      </c>
      <c r="B3340">
        <v>51724.415953000003</v>
      </c>
      <c r="C3340" s="255">
        <v>14</v>
      </c>
      <c r="D3340" s="256">
        <v>317.10540500000002</v>
      </c>
      <c r="E3340" s="256">
        <v>0</v>
      </c>
      <c r="F3340" s="1">
        <v>691127</v>
      </c>
      <c r="G3340" s="256">
        <v>170.43381600000001</v>
      </c>
      <c r="H3340" s="256">
        <v>95.005574999999993</v>
      </c>
      <c r="I3340" s="257">
        <v>1</v>
      </c>
      <c r="J3340" s="258">
        <f t="shared" si="104"/>
        <v>0.36286290750077271</v>
      </c>
      <c r="K3340" s="258">
        <f t="shared" si="105"/>
        <v>0.55861622050696647</v>
      </c>
    </row>
    <row r="3341" spans="1:11">
      <c r="A3341" s="1">
        <v>3340</v>
      </c>
      <c r="B3341">
        <v>51349.833526000002</v>
      </c>
      <c r="C3341" s="255">
        <v>20</v>
      </c>
      <c r="D3341" s="256">
        <v>294.91974599999998</v>
      </c>
      <c r="E3341" s="256">
        <v>0</v>
      </c>
      <c r="F3341" s="1">
        <v>552101</v>
      </c>
      <c r="G3341" s="256">
        <v>165.690336</v>
      </c>
      <c r="H3341" s="256">
        <v>95.022461000000007</v>
      </c>
      <c r="I3341" s="257">
        <v>1</v>
      </c>
      <c r="J3341" s="258">
        <f t="shared" si="104"/>
        <v>0.33747591439808278</v>
      </c>
      <c r="K3341" s="258">
        <f t="shared" si="105"/>
        <v>0.53094662401737924</v>
      </c>
    </row>
    <row r="3342" spans="1:11">
      <c r="A3342" s="1">
        <v>3341</v>
      </c>
      <c r="B3342">
        <v>51388.514862000004</v>
      </c>
      <c r="C3342" s="255">
        <v>17</v>
      </c>
      <c r="D3342" s="256">
        <v>278.6654759999999</v>
      </c>
      <c r="E3342" s="256">
        <v>0</v>
      </c>
      <c r="F3342" s="1">
        <v>618748</v>
      </c>
      <c r="G3342" s="256">
        <v>130.291056</v>
      </c>
      <c r="H3342" s="256">
        <v>95.387234000000007</v>
      </c>
      <c r="I3342" s="257">
        <v>1</v>
      </c>
      <c r="J3342" s="258">
        <f t="shared" si="104"/>
        <v>0.3188761946250861</v>
      </c>
      <c r="K3342" s="258">
        <f t="shared" si="105"/>
        <v>0.50989034225890106</v>
      </c>
    </row>
    <row r="3343" spans="1:11">
      <c r="A3343" s="1">
        <v>3342</v>
      </c>
      <c r="B3343">
        <v>51559.438690000003</v>
      </c>
      <c r="C3343" s="255">
        <v>17</v>
      </c>
      <c r="D3343" s="256">
        <v>235.21453</v>
      </c>
      <c r="E3343" s="256">
        <v>9.8937789999999843</v>
      </c>
      <c r="F3343" s="1">
        <v>987541</v>
      </c>
      <c r="G3343" s="256">
        <v>58.848216000000001</v>
      </c>
      <c r="H3343" s="256">
        <v>95.419719000000001</v>
      </c>
      <c r="I3343" s="257">
        <v>1</v>
      </c>
      <c r="J3343" s="258">
        <f t="shared" si="104"/>
        <v>0.26915538775577708</v>
      </c>
      <c r="K3343" s="258">
        <f t="shared" si="105"/>
        <v>0.4500659313513064</v>
      </c>
    </row>
    <row r="3344" spans="1:11">
      <c r="A3344" s="1">
        <v>3343</v>
      </c>
      <c r="B3344">
        <v>51493.451385</v>
      </c>
      <c r="C3344" s="255">
        <v>32</v>
      </c>
      <c r="D3344" s="256">
        <v>160.19077100000001</v>
      </c>
      <c r="E3344" s="256">
        <v>131.9097339999999</v>
      </c>
      <c r="F3344" s="1">
        <v>1024084</v>
      </c>
      <c r="G3344" s="256">
        <v>0</v>
      </c>
      <c r="H3344" s="256">
        <v>95.634415000000004</v>
      </c>
      <c r="I3344" s="257">
        <v>1</v>
      </c>
      <c r="J3344" s="258">
        <f t="shared" si="104"/>
        <v>0.18330589136394715</v>
      </c>
      <c r="K3344" s="258">
        <f t="shared" si="105"/>
        <v>0.33278834644381639</v>
      </c>
    </row>
    <row r="3345" spans="1:11">
      <c r="A3345" s="1">
        <v>3344</v>
      </c>
      <c r="B3345">
        <v>51283.799102999998</v>
      </c>
      <c r="C3345" s="255">
        <v>35</v>
      </c>
      <c r="D3345" s="256">
        <v>110.551569</v>
      </c>
      <c r="E3345" s="256">
        <v>359.65481799999992</v>
      </c>
      <c r="F3345" s="1">
        <v>960244</v>
      </c>
      <c r="G3345" s="256">
        <v>0</v>
      </c>
      <c r="H3345" s="256">
        <v>95.918666000000002</v>
      </c>
      <c r="I3345" s="257">
        <v>1</v>
      </c>
      <c r="J3345" s="258">
        <f t="shared" si="104"/>
        <v>0.12650387891090123</v>
      </c>
      <c r="K3345" s="258">
        <f t="shared" si="105"/>
        <v>0.24347468504405667</v>
      </c>
    </row>
    <row r="3346" spans="1:11">
      <c r="A3346" s="1">
        <v>3345</v>
      </c>
      <c r="B3346">
        <v>51309.800780999998</v>
      </c>
      <c r="C3346" s="255">
        <v>40</v>
      </c>
      <c r="D3346" s="256">
        <v>48.048255999999988</v>
      </c>
      <c r="E3346" s="256">
        <v>629.75104999999974</v>
      </c>
      <c r="F3346" s="1">
        <v>900704</v>
      </c>
      <c r="G3346" s="256">
        <v>0</v>
      </c>
      <c r="H3346" s="256">
        <v>603.29172300000005</v>
      </c>
      <c r="I3346" s="257">
        <v>1</v>
      </c>
      <c r="J3346" s="258">
        <f t="shared" si="104"/>
        <v>5.4981496996247797E-2</v>
      </c>
      <c r="K3346" s="258">
        <f t="shared" si="105"/>
        <v>0.11448758375128215</v>
      </c>
    </row>
    <row r="3347" spans="1:11">
      <c r="A3347" s="1">
        <v>3346</v>
      </c>
      <c r="B3347">
        <v>53124.083341999998</v>
      </c>
      <c r="C3347" s="255">
        <v>39</v>
      </c>
      <c r="D3347" s="256">
        <v>66.827410999999998</v>
      </c>
      <c r="E3347" s="256">
        <v>865.31585800000073</v>
      </c>
      <c r="F3347" s="1">
        <v>890825</v>
      </c>
      <c r="G3347" s="256">
        <v>0</v>
      </c>
      <c r="H3347" s="256">
        <v>762.45523300000002</v>
      </c>
      <c r="I3347" s="257">
        <v>1</v>
      </c>
      <c r="J3347" s="258">
        <f t="shared" si="104"/>
        <v>7.6470436245667642E-2</v>
      </c>
      <c r="K3347" s="258">
        <f t="shared" si="105"/>
        <v>0.15540916162926205</v>
      </c>
    </row>
    <row r="3348" spans="1:11">
      <c r="A3348" s="1">
        <v>3347</v>
      </c>
      <c r="B3348">
        <v>54557.485779000002</v>
      </c>
      <c r="C3348" s="255">
        <v>34</v>
      </c>
      <c r="D3348" s="256">
        <v>51.408653000000022</v>
      </c>
      <c r="E3348" s="256">
        <v>1051.8572529999999</v>
      </c>
      <c r="F3348" s="1">
        <v>896940</v>
      </c>
      <c r="G3348" s="256">
        <v>0</v>
      </c>
      <c r="H3348" s="256">
        <v>770.61928499999999</v>
      </c>
      <c r="I3348" s="257">
        <v>1</v>
      </c>
      <c r="J3348" s="258">
        <f t="shared" si="104"/>
        <v>5.8826790726819456E-2</v>
      </c>
      <c r="K3348" s="258">
        <f t="shared" si="105"/>
        <v>0.12195752725231487</v>
      </c>
    </row>
    <row r="3349" spans="1:11">
      <c r="A3349" s="1">
        <v>3348</v>
      </c>
      <c r="B3349">
        <v>55097.803985999999</v>
      </c>
      <c r="C3349" s="255">
        <v>34</v>
      </c>
      <c r="D3349" s="256">
        <v>44.261200000000009</v>
      </c>
      <c r="E3349" s="256">
        <v>1132.658120999999</v>
      </c>
      <c r="F3349" s="1">
        <v>894364</v>
      </c>
      <c r="G3349" s="256">
        <v>0</v>
      </c>
      <c r="H3349" s="256">
        <v>756.95007499999997</v>
      </c>
      <c r="I3349" s="257">
        <v>1</v>
      </c>
      <c r="J3349" s="258">
        <f t="shared" si="104"/>
        <v>5.0647978458371608E-2</v>
      </c>
      <c r="K3349" s="258">
        <f t="shared" si="105"/>
        <v>0.10598995789138654</v>
      </c>
    </row>
    <row r="3350" spans="1:11">
      <c r="A3350" s="1">
        <v>3349</v>
      </c>
      <c r="B3350">
        <v>53404.882475999999</v>
      </c>
      <c r="C3350" s="255">
        <v>30</v>
      </c>
      <c r="D3350" s="256">
        <v>21.076242000000001</v>
      </c>
      <c r="E3350" s="256">
        <v>1169.877547000001</v>
      </c>
      <c r="F3350" s="1">
        <v>893866</v>
      </c>
      <c r="G3350" s="256">
        <v>0</v>
      </c>
      <c r="H3350" s="256">
        <v>148.266009</v>
      </c>
      <c r="I3350" s="257">
        <v>1</v>
      </c>
      <c r="J3350" s="258">
        <f t="shared" si="104"/>
        <v>2.411749005448173E-2</v>
      </c>
      <c r="K3350" s="258">
        <f t="shared" si="105"/>
        <v>5.2059857450266096E-2</v>
      </c>
    </row>
    <row r="3351" spans="1:11">
      <c r="A3351" s="1">
        <v>3350</v>
      </c>
      <c r="B3351">
        <v>53390.625091000002</v>
      </c>
      <c r="C3351" s="255">
        <v>28</v>
      </c>
      <c r="D3351" s="256">
        <v>15.685074</v>
      </c>
      <c r="E3351" s="256">
        <v>1110.8482240000001</v>
      </c>
      <c r="F3351" s="1">
        <v>913290</v>
      </c>
      <c r="G3351" s="256">
        <v>33.301968000000002</v>
      </c>
      <c r="H3351" s="256">
        <v>615.04985599999998</v>
      </c>
      <c r="I3351" s="257">
        <v>1</v>
      </c>
      <c r="J3351" s="258">
        <f t="shared" si="104"/>
        <v>1.7948390239531788E-2</v>
      </c>
      <c r="K3351" s="258">
        <f t="shared" si="105"/>
        <v>3.9029132628471887E-2</v>
      </c>
    </row>
    <row r="3352" spans="1:11">
      <c r="A3352" s="1">
        <v>3351</v>
      </c>
      <c r="B3352">
        <v>55592.189727999998</v>
      </c>
      <c r="C3352" s="255">
        <v>28</v>
      </c>
      <c r="D3352" s="256">
        <v>18.758399000000001</v>
      </c>
      <c r="E3352" s="256">
        <v>984.43489500000055</v>
      </c>
      <c r="F3352" s="1">
        <v>914958</v>
      </c>
      <c r="G3352" s="256">
        <v>155.803032</v>
      </c>
      <c r="H3352" s="256">
        <v>710.56311100000005</v>
      </c>
      <c r="I3352" s="257">
        <v>1</v>
      </c>
      <c r="J3352" s="258">
        <f t="shared" si="104"/>
        <v>2.1465188211470528E-2</v>
      </c>
      <c r="K3352" s="258">
        <f t="shared" si="105"/>
        <v>4.6480979069513852E-2</v>
      </c>
    </row>
    <row r="3353" spans="1:11">
      <c r="A3353" s="1">
        <v>3352</v>
      </c>
      <c r="B3353">
        <v>55091.252991000001</v>
      </c>
      <c r="C3353" s="255">
        <v>25</v>
      </c>
      <c r="D3353" s="256">
        <v>16.569020999999999</v>
      </c>
      <c r="E3353" s="256">
        <v>825.77063799999951</v>
      </c>
      <c r="F3353" s="1">
        <v>877680</v>
      </c>
      <c r="G3353" s="256">
        <v>156.31761599999999</v>
      </c>
      <c r="H3353" s="256">
        <v>712.34970299999998</v>
      </c>
      <c r="I3353" s="257">
        <v>1</v>
      </c>
      <c r="J3353" s="258">
        <f t="shared" si="104"/>
        <v>1.8959888540850827E-2</v>
      </c>
      <c r="K3353" s="258">
        <f t="shared" si="105"/>
        <v>4.1178840264314953E-2</v>
      </c>
    </row>
    <row r="3354" spans="1:11">
      <c r="A3354" s="1">
        <v>3353</v>
      </c>
      <c r="B3354">
        <v>54648.254271999998</v>
      </c>
      <c r="C3354" s="255">
        <v>24</v>
      </c>
      <c r="D3354" s="256">
        <v>17.190909000000001</v>
      </c>
      <c r="E3354" s="256">
        <v>567.8601249999997</v>
      </c>
      <c r="F3354" s="1">
        <v>904603</v>
      </c>
      <c r="G3354" s="256">
        <v>123.54753599999999</v>
      </c>
      <c r="H3354" s="256">
        <v>695.47430999999995</v>
      </c>
      <c r="I3354" s="257">
        <v>1</v>
      </c>
      <c r="J3354" s="258">
        <f t="shared" si="104"/>
        <v>1.967151339574676E-2</v>
      </c>
      <c r="K3354" s="258">
        <f t="shared" si="105"/>
        <v>4.2688125289092715E-2</v>
      </c>
    </row>
    <row r="3355" spans="1:11">
      <c r="A3355" s="1">
        <v>3354</v>
      </c>
      <c r="B3355">
        <v>53555.290862000002</v>
      </c>
      <c r="C3355" s="255">
        <v>31</v>
      </c>
      <c r="D3355" s="256">
        <v>15.967236</v>
      </c>
      <c r="E3355" s="256">
        <v>297.69390700000042</v>
      </c>
      <c r="F3355" s="1">
        <v>866401</v>
      </c>
      <c r="G3355" s="256">
        <v>46.169759999999997</v>
      </c>
      <c r="H3355" s="256">
        <v>608.84023999999999</v>
      </c>
      <c r="I3355" s="257">
        <v>1</v>
      </c>
      <c r="J3355" s="258">
        <f t="shared" si="104"/>
        <v>1.8271267497666929E-2</v>
      </c>
      <c r="K3355" s="258">
        <f t="shared" si="105"/>
        <v>3.9715899107967377E-2</v>
      </c>
    </row>
    <row r="3356" spans="1:11">
      <c r="A3356" s="1">
        <v>3355</v>
      </c>
      <c r="B3356">
        <v>52828.479614000003</v>
      </c>
      <c r="C3356" s="255">
        <v>32</v>
      </c>
      <c r="D3356" s="256">
        <v>13.346966999999999</v>
      </c>
      <c r="E3356" s="256">
        <v>107.76902100000009</v>
      </c>
      <c r="F3356" s="1">
        <v>857355</v>
      </c>
      <c r="G3356" s="256">
        <v>0</v>
      </c>
      <c r="H3356" s="256">
        <v>534.43960100000004</v>
      </c>
      <c r="I3356" s="257">
        <v>1</v>
      </c>
      <c r="J3356" s="258">
        <f t="shared" si="104"/>
        <v>1.5272900352918504E-2</v>
      </c>
      <c r="K3356" s="258">
        <f t="shared" si="105"/>
        <v>3.3317838528046859E-2</v>
      </c>
    </row>
    <row r="3357" spans="1:11">
      <c r="A3357" s="1">
        <v>3356</v>
      </c>
      <c r="B3357">
        <v>53440.459228</v>
      </c>
      <c r="C3357" s="255">
        <v>34</v>
      </c>
      <c r="D3357" s="256">
        <v>22.340986999999998</v>
      </c>
      <c r="E3357" s="256">
        <v>9.1384419999999889</v>
      </c>
      <c r="F3357" s="1">
        <v>822915</v>
      </c>
      <c r="G3357" s="256">
        <v>0</v>
      </c>
      <c r="H3357" s="256">
        <v>624.85038999999995</v>
      </c>
      <c r="I3357" s="257">
        <v>1</v>
      </c>
      <c r="J3357" s="258">
        <f t="shared" si="104"/>
        <v>2.5564734537580538E-2</v>
      </c>
      <c r="K3357" s="258">
        <f t="shared" si="105"/>
        <v>5.508921532546019E-2</v>
      </c>
    </row>
    <row r="3358" spans="1:11">
      <c r="A3358" s="1">
        <v>3357</v>
      </c>
      <c r="B3358">
        <v>54997.353332000013</v>
      </c>
      <c r="C3358" s="255">
        <v>36</v>
      </c>
      <c r="D3358" s="256">
        <v>44.335215000000012</v>
      </c>
      <c r="E3358" s="256">
        <v>3.2512799999999999</v>
      </c>
      <c r="F3358" s="1">
        <v>878152</v>
      </c>
      <c r="G3358" s="256">
        <v>0</v>
      </c>
      <c r="H3358" s="256">
        <v>583.996039</v>
      </c>
      <c r="I3358" s="257">
        <v>1</v>
      </c>
      <c r="J3358" s="258">
        <f t="shared" si="104"/>
        <v>5.073267363440833E-2</v>
      </c>
      <c r="K3358" s="258">
        <f t="shared" si="105"/>
        <v>0.10615684933166258</v>
      </c>
    </row>
    <row r="3359" spans="1:11">
      <c r="A3359" s="1">
        <v>3358</v>
      </c>
      <c r="B3359">
        <v>54206.176452</v>
      </c>
      <c r="C3359" s="255">
        <v>35</v>
      </c>
      <c r="D3359" s="256">
        <v>73.947251999999992</v>
      </c>
      <c r="E3359" s="256">
        <v>3.2177600000000002</v>
      </c>
      <c r="F3359" s="1">
        <v>908262</v>
      </c>
      <c r="G3359" s="256">
        <v>0</v>
      </c>
      <c r="H3359" s="256">
        <v>548.69283399999995</v>
      </c>
      <c r="I3359" s="257">
        <v>1</v>
      </c>
      <c r="J3359" s="258">
        <f t="shared" si="104"/>
        <v>8.4617652172823493E-2</v>
      </c>
      <c r="K3359" s="258">
        <f t="shared" si="105"/>
        <v>0.17041467316925296</v>
      </c>
    </row>
    <row r="3360" spans="1:11">
      <c r="A3360" s="1">
        <v>3359</v>
      </c>
      <c r="B3360">
        <v>53081.924408999999</v>
      </c>
      <c r="C3360" s="255">
        <v>34</v>
      </c>
      <c r="D3360" s="256">
        <v>99.196962999999997</v>
      </c>
      <c r="E3360" s="256">
        <v>3.6559200000000001</v>
      </c>
      <c r="F3360" s="1">
        <v>964049</v>
      </c>
      <c r="G3360" s="256">
        <v>0</v>
      </c>
      <c r="H3360" s="256">
        <v>461.83597600000002</v>
      </c>
      <c r="I3360" s="257">
        <v>1</v>
      </c>
      <c r="J3360" s="258">
        <f t="shared" si="104"/>
        <v>0.11351083217716383</v>
      </c>
      <c r="K3360" s="258">
        <f t="shared" si="105"/>
        <v>0.22151439227484224</v>
      </c>
    </row>
    <row r="3361" spans="1:11">
      <c r="A3361" s="1">
        <v>3360</v>
      </c>
      <c r="B3361">
        <v>52160.302764</v>
      </c>
      <c r="C3361" s="255">
        <v>29</v>
      </c>
      <c r="D3361" s="256">
        <v>87.552489000000037</v>
      </c>
      <c r="E3361" s="256">
        <v>2.2044000000000001</v>
      </c>
      <c r="F3361" s="1">
        <v>972331</v>
      </c>
      <c r="G3361" s="256">
        <v>0</v>
      </c>
      <c r="H3361" s="256">
        <v>203.611647</v>
      </c>
      <c r="I3361" s="257">
        <v>1</v>
      </c>
      <c r="J3361" s="258">
        <f t="shared" si="104"/>
        <v>0.10018609022911304</v>
      </c>
      <c r="K3361" s="258">
        <f t="shared" si="105"/>
        <v>0.19834809777323908</v>
      </c>
    </row>
    <row r="3362" spans="1:11">
      <c r="A3362" s="1">
        <v>3361</v>
      </c>
      <c r="B3362">
        <v>50622.627016000013</v>
      </c>
      <c r="C3362" s="255">
        <v>28</v>
      </c>
      <c r="D3362" s="256">
        <v>79.940407000000008</v>
      </c>
      <c r="E3362" s="256">
        <v>0.25119999999999998</v>
      </c>
      <c r="F3362" s="1">
        <v>914976</v>
      </c>
      <c r="G3362" s="256">
        <v>0</v>
      </c>
      <c r="H3362" s="256">
        <v>87.392497000000006</v>
      </c>
      <c r="I3362" s="257">
        <v>1</v>
      </c>
      <c r="J3362" s="258">
        <f t="shared" si="104"/>
        <v>9.1475604179043005E-2</v>
      </c>
      <c r="K3362" s="258">
        <f t="shared" si="105"/>
        <v>0.1828372706440182</v>
      </c>
    </row>
    <row r="3363" spans="1:11">
      <c r="A3363" s="1">
        <v>3362</v>
      </c>
      <c r="B3363">
        <v>48310.880155999999</v>
      </c>
      <c r="C3363" s="255">
        <v>16</v>
      </c>
      <c r="D3363" s="256">
        <v>76.147616000000014</v>
      </c>
      <c r="E3363" s="256">
        <v>0.15296000000000001</v>
      </c>
      <c r="F3363" s="1">
        <v>830601</v>
      </c>
      <c r="G3363" s="256">
        <v>44.201808</v>
      </c>
      <c r="H3363" s="256">
        <v>87.643355999999997</v>
      </c>
      <c r="I3363" s="257">
        <v>1</v>
      </c>
      <c r="J3363" s="258">
        <f t="shared" si="104"/>
        <v>8.7135523095269743E-2</v>
      </c>
      <c r="K3363" s="258">
        <f t="shared" si="105"/>
        <v>0.17499744739904599</v>
      </c>
    </row>
    <row r="3364" spans="1:11">
      <c r="A3364" s="1">
        <v>3363</v>
      </c>
      <c r="B3364">
        <v>48061.768065999997</v>
      </c>
      <c r="C3364" s="255">
        <v>18</v>
      </c>
      <c r="D3364" s="256">
        <v>81.343565999999981</v>
      </c>
      <c r="E3364" s="256">
        <v>0</v>
      </c>
      <c r="F3364" s="1">
        <v>706957</v>
      </c>
      <c r="G3364" s="256">
        <v>180.64317600000001</v>
      </c>
      <c r="H3364" s="256">
        <v>87.920602000000002</v>
      </c>
      <c r="I3364" s="257">
        <v>1</v>
      </c>
      <c r="J3364" s="258">
        <f t="shared" si="104"/>
        <v>9.3081235449900296E-2</v>
      </c>
      <c r="K3364" s="258">
        <f t="shared" si="105"/>
        <v>0.18571872220039157</v>
      </c>
    </row>
    <row r="3365" spans="1:11">
      <c r="A3365" s="1">
        <v>3364</v>
      </c>
      <c r="B3365">
        <v>47698.574188999999</v>
      </c>
      <c r="C3365" s="255">
        <v>17</v>
      </c>
      <c r="D3365" s="256">
        <v>86.407454000000016</v>
      </c>
      <c r="E3365" s="256">
        <v>0</v>
      </c>
      <c r="F3365" s="1">
        <v>581749</v>
      </c>
      <c r="G3365" s="256">
        <v>199.21087199999999</v>
      </c>
      <c r="H3365" s="256">
        <v>87.906408999999996</v>
      </c>
      <c r="I3365" s="257">
        <v>1</v>
      </c>
      <c r="J3365" s="258">
        <f t="shared" si="104"/>
        <v>9.8875829594198425E-2</v>
      </c>
      <c r="K3365" s="258">
        <f t="shared" si="105"/>
        <v>0.19603373469682209</v>
      </c>
    </row>
    <row r="3366" spans="1:11">
      <c r="A3366" s="1">
        <v>3365</v>
      </c>
      <c r="B3366">
        <v>48501.188964999987</v>
      </c>
      <c r="C3366" s="255">
        <v>15</v>
      </c>
      <c r="D3366" s="256">
        <v>118.19353</v>
      </c>
      <c r="E3366" s="256">
        <v>0</v>
      </c>
      <c r="F3366" s="1">
        <v>624032</v>
      </c>
      <c r="G3366" s="256">
        <v>178.44187199999999</v>
      </c>
      <c r="H3366" s="256">
        <v>87.959529000000003</v>
      </c>
      <c r="I3366" s="257">
        <v>1</v>
      </c>
      <c r="J3366" s="258">
        <f t="shared" si="104"/>
        <v>0.13524855542459077</v>
      </c>
      <c r="K3366" s="258">
        <f t="shared" si="105"/>
        <v>0.25791759022548288</v>
      </c>
    </row>
    <row r="3367" spans="1:11">
      <c r="A3367" s="1">
        <v>3366</v>
      </c>
      <c r="B3367">
        <v>48928.248597000013</v>
      </c>
      <c r="C3367" s="255">
        <v>20</v>
      </c>
      <c r="D3367" s="256">
        <v>142.61506600000001</v>
      </c>
      <c r="E3367" s="256">
        <v>6.6986949999999936</v>
      </c>
      <c r="F3367" s="1">
        <v>998467</v>
      </c>
      <c r="G3367" s="256">
        <v>125.65005600000001</v>
      </c>
      <c r="H3367" s="256">
        <v>88.062207000000001</v>
      </c>
      <c r="I3367" s="257">
        <v>1</v>
      </c>
      <c r="J3367" s="258">
        <f t="shared" si="104"/>
        <v>0.16319405688520067</v>
      </c>
      <c r="K3367" s="258">
        <f t="shared" si="105"/>
        <v>0.30234742324773195</v>
      </c>
    </row>
    <row r="3368" spans="1:11">
      <c r="A3368" s="1">
        <v>3367</v>
      </c>
      <c r="B3368">
        <v>49580.449828999997</v>
      </c>
      <c r="C3368" s="255">
        <v>21</v>
      </c>
      <c r="D3368" s="256">
        <v>142.930261</v>
      </c>
      <c r="E3368" s="256">
        <v>115.9635229999999</v>
      </c>
      <c r="F3368" s="1">
        <v>1037304</v>
      </c>
      <c r="G3368" s="256">
        <v>35.695464000000001</v>
      </c>
      <c r="H3368" s="256">
        <v>88.145837</v>
      </c>
      <c r="I3368" s="257">
        <v>1</v>
      </c>
      <c r="J3368" s="258">
        <f t="shared" si="104"/>
        <v>0.16355473372112436</v>
      </c>
      <c r="K3368" s="258">
        <f t="shared" si="105"/>
        <v>0.30290432046449478</v>
      </c>
    </row>
    <row r="3369" spans="1:11">
      <c r="A3369" s="1">
        <v>3368</v>
      </c>
      <c r="B3369">
        <v>49869.913482000004</v>
      </c>
      <c r="C3369" s="255">
        <v>28</v>
      </c>
      <c r="D3369" s="256">
        <v>115.033629</v>
      </c>
      <c r="E3369" s="256">
        <v>346.43849399999999</v>
      </c>
      <c r="F3369" s="1">
        <v>964851</v>
      </c>
      <c r="G3369" s="256">
        <v>0</v>
      </c>
      <c r="H3369" s="256">
        <v>88.077730000000003</v>
      </c>
      <c r="I3369" s="257">
        <v>1</v>
      </c>
      <c r="J3369" s="258">
        <f t="shared" si="104"/>
        <v>0.13163268875629922</v>
      </c>
      <c r="K3369" s="258">
        <f t="shared" si="105"/>
        <v>0.25197779106008383</v>
      </c>
    </row>
    <row r="3370" spans="1:11">
      <c r="A3370" s="1">
        <v>3369</v>
      </c>
      <c r="B3370">
        <v>49140.044615999999</v>
      </c>
      <c r="C3370" s="255">
        <v>37</v>
      </c>
      <c r="D3370" s="256">
        <v>89.332885999999974</v>
      </c>
      <c r="E3370" s="256">
        <v>622.96411500000079</v>
      </c>
      <c r="F3370" s="1">
        <v>921284</v>
      </c>
      <c r="G3370" s="256">
        <v>0</v>
      </c>
      <c r="H3370" s="256">
        <v>662.53835900000001</v>
      </c>
      <c r="I3370" s="257">
        <v>1</v>
      </c>
      <c r="J3370" s="258">
        <f t="shared" si="104"/>
        <v>0.10222339398281484</v>
      </c>
      <c r="K3370" s="258">
        <f t="shared" si="105"/>
        <v>0.20193357651167415</v>
      </c>
    </row>
    <row r="3371" spans="1:11">
      <c r="A3371" s="1">
        <v>3370</v>
      </c>
      <c r="B3371">
        <v>49271.533447000002</v>
      </c>
      <c r="C3371" s="255">
        <v>39</v>
      </c>
      <c r="D3371" s="256">
        <v>117.173007</v>
      </c>
      <c r="E3371" s="256">
        <v>846.7021359999992</v>
      </c>
      <c r="F3371" s="1">
        <v>909870</v>
      </c>
      <c r="G3371" s="256">
        <v>0</v>
      </c>
      <c r="H3371" s="256">
        <v>657.801558</v>
      </c>
      <c r="I3371" s="257">
        <v>1</v>
      </c>
      <c r="J3371" s="258">
        <f t="shared" si="104"/>
        <v>0.13408077355423315</v>
      </c>
      <c r="K3371" s="258">
        <f t="shared" si="105"/>
        <v>0.25600420173979932</v>
      </c>
    </row>
    <row r="3372" spans="1:11">
      <c r="A3372" s="1">
        <v>3371</v>
      </c>
      <c r="B3372">
        <v>49731.288940999999</v>
      </c>
      <c r="C3372" s="255">
        <v>38</v>
      </c>
      <c r="D3372" s="256">
        <v>104.462306</v>
      </c>
      <c r="E3372" s="256">
        <v>1012.206882000001</v>
      </c>
      <c r="F3372" s="1">
        <v>894028</v>
      </c>
      <c r="G3372" s="256">
        <v>0</v>
      </c>
      <c r="H3372" s="256">
        <v>762.82355299999995</v>
      </c>
      <c r="I3372" s="257">
        <v>1</v>
      </c>
      <c r="J3372" s="258">
        <f t="shared" si="104"/>
        <v>0.11953595076500008</v>
      </c>
      <c r="K3372" s="258">
        <f t="shared" si="105"/>
        <v>0.23177346052010908</v>
      </c>
    </row>
    <row r="3373" spans="1:11">
      <c r="A3373" s="1">
        <v>3372</v>
      </c>
      <c r="B3373">
        <v>49613.218689000001</v>
      </c>
      <c r="C3373" s="255">
        <v>32</v>
      </c>
      <c r="D3373" s="256">
        <v>98.462675999999988</v>
      </c>
      <c r="E3373" s="256">
        <v>1096.227399000001</v>
      </c>
      <c r="F3373" s="1">
        <v>910989</v>
      </c>
      <c r="G3373" s="256">
        <v>0</v>
      </c>
      <c r="H3373" s="256">
        <v>650.54367500000001</v>
      </c>
      <c r="I3373" s="257">
        <v>1</v>
      </c>
      <c r="J3373" s="258">
        <f t="shared" si="104"/>
        <v>0.11267058943276778</v>
      </c>
      <c r="K3373" s="258">
        <f t="shared" si="105"/>
        <v>0.22007314529641972</v>
      </c>
    </row>
    <row r="3374" spans="1:11">
      <c r="A3374" s="1">
        <v>3373</v>
      </c>
      <c r="B3374">
        <v>48838.130830000002</v>
      </c>
      <c r="C3374" s="255">
        <v>32</v>
      </c>
      <c r="D3374" s="256">
        <v>98.402379000000025</v>
      </c>
      <c r="E3374" s="256">
        <v>1130.49893</v>
      </c>
      <c r="F3374" s="1">
        <v>885394</v>
      </c>
      <c r="G3374" s="256">
        <v>0</v>
      </c>
      <c r="H3374" s="256">
        <v>126.040235</v>
      </c>
      <c r="I3374" s="257">
        <v>1</v>
      </c>
      <c r="J3374" s="258">
        <f t="shared" si="104"/>
        <v>0.11260159172920117</v>
      </c>
      <c r="K3374" s="258">
        <f t="shared" si="105"/>
        <v>0.21995467968207288</v>
      </c>
    </row>
    <row r="3375" spans="1:11">
      <c r="A3375" s="1">
        <v>3374</v>
      </c>
      <c r="B3375">
        <v>48964.297487000003</v>
      </c>
      <c r="C3375" s="255">
        <v>31</v>
      </c>
      <c r="D3375" s="256">
        <v>117.62206500000001</v>
      </c>
      <c r="E3375" s="256">
        <v>1105.919349</v>
      </c>
      <c r="F3375" s="1">
        <v>901578</v>
      </c>
      <c r="G3375" s="256">
        <v>0</v>
      </c>
      <c r="H3375" s="256">
        <v>619.83775300000002</v>
      </c>
      <c r="I3375" s="257">
        <v>1</v>
      </c>
      <c r="J3375" s="258">
        <f t="shared" si="104"/>
        <v>0.13459462948020351</v>
      </c>
      <c r="K3375" s="258">
        <f t="shared" si="105"/>
        <v>0.25684672280294779</v>
      </c>
    </row>
    <row r="3376" spans="1:11">
      <c r="A3376" s="1">
        <v>3375</v>
      </c>
      <c r="B3376">
        <v>49829.973297999997</v>
      </c>
      <c r="C3376" s="255">
        <v>26</v>
      </c>
      <c r="D3376" s="256">
        <v>112.5758</v>
      </c>
      <c r="E3376" s="256">
        <v>1037.404330000001</v>
      </c>
      <c r="F3376" s="1">
        <v>881181</v>
      </c>
      <c r="G3376" s="256">
        <v>138.033672</v>
      </c>
      <c r="H3376" s="256">
        <v>644.67098499999997</v>
      </c>
      <c r="I3376" s="257">
        <v>1</v>
      </c>
      <c r="J3376" s="258">
        <f t="shared" si="104"/>
        <v>0.12882020128993224</v>
      </c>
      <c r="K3376" s="258">
        <f t="shared" si="105"/>
        <v>0.24732634459483716</v>
      </c>
    </row>
    <row r="3377" spans="1:11">
      <c r="A3377" s="1">
        <v>3376</v>
      </c>
      <c r="B3377">
        <v>49788.919555</v>
      </c>
      <c r="C3377" s="255">
        <v>32</v>
      </c>
      <c r="D3377" s="256">
        <v>120.772696</v>
      </c>
      <c r="E3377" s="256">
        <v>896.12091399999963</v>
      </c>
      <c r="F3377" s="1">
        <v>892251</v>
      </c>
      <c r="G3377" s="256">
        <v>175.66886400000001</v>
      </c>
      <c r="H3377" s="256">
        <v>657.27891999999997</v>
      </c>
      <c r="I3377" s="257">
        <v>1</v>
      </c>
      <c r="J3377" s="258">
        <f t="shared" si="104"/>
        <v>0.13819988851109913</v>
      </c>
      <c r="K3377" s="258">
        <f t="shared" si="105"/>
        <v>0.262732466343917</v>
      </c>
    </row>
    <row r="3378" spans="1:11">
      <c r="A3378" s="1">
        <v>3377</v>
      </c>
      <c r="B3378">
        <v>50011.024383999997</v>
      </c>
      <c r="C3378" s="255">
        <v>28</v>
      </c>
      <c r="D3378" s="256">
        <v>123.76676</v>
      </c>
      <c r="E3378" s="256">
        <v>662.22842800000092</v>
      </c>
      <c r="F3378" s="1">
        <v>903968</v>
      </c>
      <c r="G3378" s="256">
        <v>163.338504</v>
      </c>
      <c r="H3378" s="256">
        <v>689.48363500000005</v>
      </c>
      <c r="I3378" s="257">
        <v>1</v>
      </c>
      <c r="J3378" s="258">
        <f t="shared" si="104"/>
        <v>0.14162598832255899</v>
      </c>
      <c r="K3378" s="258">
        <f t="shared" si="105"/>
        <v>0.26828474951451958</v>
      </c>
    </row>
    <row r="3379" spans="1:11">
      <c r="A3379" s="1">
        <v>3378</v>
      </c>
      <c r="B3379">
        <v>51044.616089000003</v>
      </c>
      <c r="C3379" s="255">
        <v>31</v>
      </c>
      <c r="D3379" s="256">
        <v>93.690600000000018</v>
      </c>
      <c r="E3379" s="256">
        <v>391.13068799999968</v>
      </c>
      <c r="F3379" s="1">
        <v>805929</v>
      </c>
      <c r="G3379" s="256">
        <v>114.339456</v>
      </c>
      <c r="H3379" s="256">
        <v>605.65204100000005</v>
      </c>
      <c r="I3379" s="257">
        <v>1</v>
      </c>
      <c r="J3379" s="258">
        <f t="shared" si="104"/>
        <v>0.10720991501703322</v>
      </c>
      <c r="K3379" s="258">
        <f t="shared" si="105"/>
        <v>0.21064281343747543</v>
      </c>
    </row>
    <row r="3380" spans="1:11">
      <c r="A3380" s="1">
        <v>3379</v>
      </c>
      <c r="B3380">
        <v>51879.600953000001</v>
      </c>
      <c r="C3380" s="255">
        <v>36</v>
      </c>
      <c r="D3380" s="256">
        <v>75.111269000000021</v>
      </c>
      <c r="E3380" s="256">
        <v>128.21569500000001</v>
      </c>
      <c r="F3380" s="1">
        <v>809968</v>
      </c>
      <c r="G3380" s="256">
        <v>28.348320000000001</v>
      </c>
      <c r="H3380" s="256">
        <v>620.61457099999996</v>
      </c>
      <c r="I3380" s="257">
        <v>1</v>
      </c>
      <c r="J3380" s="258">
        <f t="shared" si="104"/>
        <v>8.5949633862004535E-2</v>
      </c>
      <c r="K3380" s="258">
        <f t="shared" si="105"/>
        <v>0.17284219149109592</v>
      </c>
    </row>
    <row r="3381" spans="1:11">
      <c r="A3381" s="1">
        <v>3380</v>
      </c>
      <c r="B3381">
        <v>52699.228118999999</v>
      </c>
      <c r="C3381" s="255">
        <v>42</v>
      </c>
      <c r="D3381" s="256">
        <v>83.631509000000023</v>
      </c>
      <c r="E3381" s="256">
        <v>9.9536739999999941</v>
      </c>
      <c r="F3381" s="1">
        <v>790454</v>
      </c>
      <c r="G3381" s="256">
        <v>0</v>
      </c>
      <c r="H3381" s="256">
        <v>633.35330499999998</v>
      </c>
      <c r="I3381" s="257">
        <v>1</v>
      </c>
      <c r="J3381" s="258">
        <f t="shared" si="104"/>
        <v>9.5699322799045472E-2</v>
      </c>
      <c r="K3381" s="258">
        <f t="shared" si="105"/>
        <v>0.19039540365039737</v>
      </c>
    </row>
    <row r="3382" spans="1:11">
      <c r="A3382" s="1">
        <v>3381</v>
      </c>
      <c r="B3382">
        <v>53683.674499000001</v>
      </c>
      <c r="C3382" s="255">
        <v>45</v>
      </c>
      <c r="D3382" s="256">
        <v>110.468136</v>
      </c>
      <c r="E3382" s="256">
        <v>3.2537600000000002</v>
      </c>
      <c r="F3382" s="1">
        <v>812239</v>
      </c>
      <c r="G3382" s="256">
        <v>0</v>
      </c>
      <c r="H3382" s="256">
        <v>626.83365900000001</v>
      </c>
      <c r="I3382" s="257">
        <v>1</v>
      </c>
      <c r="J3382" s="258">
        <f t="shared" si="104"/>
        <v>0.12640840674144541</v>
      </c>
      <c r="K3382" s="258">
        <f t="shared" si="105"/>
        <v>0.24331552533406667</v>
      </c>
    </row>
    <row r="3383" spans="1:11">
      <c r="A3383" s="1">
        <v>3382</v>
      </c>
      <c r="B3383">
        <v>53178.960266000002</v>
      </c>
      <c r="C3383" s="255">
        <v>46</v>
      </c>
      <c r="D3383" s="256">
        <v>118.170354</v>
      </c>
      <c r="E3383" s="256">
        <v>3.1916000000000002</v>
      </c>
      <c r="F3383" s="1">
        <v>833712</v>
      </c>
      <c r="G3383" s="256">
        <v>0</v>
      </c>
      <c r="H3383" s="256">
        <v>629.82281499999999</v>
      </c>
      <c r="I3383" s="257">
        <v>1</v>
      </c>
      <c r="J3383" s="258">
        <f t="shared" si="104"/>
        <v>0.13522203518680348</v>
      </c>
      <c r="K3383" s="258">
        <f t="shared" si="105"/>
        <v>0.2578741893327865</v>
      </c>
    </row>
    <row r="3384" spans="1:11">
      <c r="A3384" s="1">
        <v>3383</v>
      </c>
      <c r="B3384">
        <v>52699.397399999987</v>
      </c>
      <c r="C3384" s="255">
        <v>38</v>
      </c>
      <c r="D3384" s="256">
        <v>105.42073600000001</v>
      </c>
      <c r="E3384" s="256">
        <v>3.6187999999999998</v>
      </c>
      <c r="F3384" s="1">
        <v>910275</v>
      </c>
      <c r="G3384" s="256">
        <v>0</v>
      </c>
      <c r="H3384" s="256">
        <v>574.71335799999997</v>
      </c>
      <c r="I3384" s="257">
        <v>1</v>
      </c>
      <c r="J3384" s="258">
        <f t="shared" si="104"/>
        <v>0.12063267977356419</v>
      </c>
      <c r="K3384" s="258">
        <f t="shared" si="105"/>
        <v>0.23362671275371363</v>
      </c>
    </row>
    <row r="3385" spans="1:11">
      <c r="A3385" s="1">
        <v>3384</v>
      </c>
      <c r="B3385">
        <v>52131.020843999999</v>
      </c>
      <c r="C3385" s="255">
        <v>29</v>
      </c>
      <c r="D3385" s="256">
        <v>83.265933000000018</v>
      </c>
      <c r="E3385" s="256">
        <v>2.1622400000000002</v>
      </c>
      <c r="F3385" s="1">
        <v>909129</v>
      </c>
      <c r="G3385" s="256">
        <v>0</v>
      </c>
      <c r="H3385" s="256">
        <v>251.63223099999999</v>
      </c>
      <c r="I3385" s="257">
        <v>1</v>
      </c>
      <c r="J3385" s="258">
        <f t="shared" si="104"/>
        <v>9.5280995113106143E-2</v>
      </c>
      <c r="K3385" s="258">
        <f t="shared" si="105"/>
        <v>0.18964994569186464</v>
      </c>
    </row>
    <row r="3386" spans="1:11">
      <c r="A3386" s="1">
        <v>3385</v>
      </c>
      <c r="B3386">
        <v>49528.744445999997</v>
      </c>
      <c r="C3386" s="255">
        <v>22</v>
      </c>
      <c r="D3386" s="256">
        <v>76.129176000000015</v>
      </c>
      <c r="E3386" s="256">
        <v>0.17216000000000001</v>
      </c>
      <c r="F3386" s="1">
        <v>818947</v>
      </c>
      <c r="G3386" s="256">
        <v>0</v>
      </c>
      <c r="H3386" s="256">
        <v>88.277056000000002</v>
      </c>
      <c r="I3386" s="257">
        <v>1</v>
      </c>
      <c r="J3386" s="258">
        <f t="shared" si="104"/>
        <v>8.7114422250223228E-2</v>
      </c>
      <c r="K3386" s="258">
        <f t="shared" si="105"/>
        <v>0.17495914769421764</v>
      </c>
    </row>
    <row r="3387" spans="1:11">
      <c r="A3387" s="1">
        <v>3386</v>
      </c>
      <c r="B3387">
        <v>48114.112945999987</v>
      </c>
      <c r="C3387" s="255">
        <v>16</v>
      </c>
      <c r="D3387" s="256">
        <v>87.117327000000003</v>
      </c>
      <c r="E3387" s="256">
        <v>0.13503999999999999</v>
      </c>
      <c r="F3387" s="1">
        <v>763339</v>
      </c>
      <c r="G3387" s="256">
        <v>0.25939200000000001</v>
      </c>
      <c r="H3387" s="256">
        <v>88.304259999999999</v>
      </c>
      <c r="I3387" s="257">
        <v>1</v>
      </c>
      <c r="J3387" s="258">
        <f t="shared" si="104"/>
        <v>9.9688135460559463E-2</v>
      </c>
      <c r="K3387" s="258">
        <f t="shared" si="105"/>
        <v>0.19746931976973164</v>
      </c>
    </row>
    <row r="3388" spans="1:11">
      <c r="A3388" s="1">
        <v>3387</v>
      </c>
      <c r="B3388">
        <v>47696.024902999998</v>
      </c>
      <c r="C3388" s="255">
        <v>17</v>
      </c>
      <c r="D3388" s="256">
        <v>100.23057799999999</v>
      </c>
      <c r="E3388" s="256">
        <v>0</v>
      </c>
      <c r="F3388" s="1">
        <v>637254</v>
      </c>
      <c r="G3388" s="256">
        <v>163.387056</v>
      </c>
      <c r="H3388" s="256">
        <v>88.267769000000001</v>
      </c>
      <c r="I3388" s="257">
        <v>1</v>
      </c>
      <c r="J3388" s="258">
        <f t="shared" si="104"/>
        <v>0.11469359518978549</v>
      </c>
      <c r="K3388" s="258">
        <f t="shared" si="105"/>
        <v>0.22353875602990711</v>
      </c>
    </row>
    <row r="3389" spans="1:11">
      <c r="A3389" s="1">
        <v>3388</v>
      </c>
      <c r="B3389">
        <v>47626.333923999999</v>
      </c>
      <c r="C3389" s="255">
        <v>13</v>
      </c>
      <c r="D3389" s="256">
        <v>102.13000700000001</v>
      </c>
      <c r="E3389" s="256">
        <v>0</v>
      </c>
      <c r="F3389" s="1">
        <v>546225</v>
      </c>
      <c r="G3389" s="256">
        <v>213.73917599999999</v>
      </c>
      <c r="H3389" s="256">
        <v>88.247450000000001</v>
      </c>
      <c r="I3389" s="257">
        <v>1</v>
      </c>
      <c r="J3389" s="258">
        <f t="shared" si="104"/>
        <v>0.11686710695799798</v>
      </c>
      <c r="K3389" s="258">
        <f t="shared" si="105"/>
        <v>0.22724548769762956</v>
      </c>
    </row>
    <row r="3390" spans="1:11">
      <c r="A3390" s="1">
        <v>3389</v>
      </c>
      <c r="B3390">
        <v>47967.677885999998</v>
      </c>
      <c r="C3390" s="255">
        <v>10</v>
      </c>
      <c r="D3390" s="256">
        <v>92.515949999999989</v>
      </c>
      <c r="E3390" s="256">
        <v>0</v>
      </c>
      <c r="F3390" s="1">
        <v>587321</v>
      </c>
      <c r="G3390" s="256">
        <v>217.48994400000001</v>
      </c>
      <c r="H3390" s="256">
        <v>88.060282999999998</v>
      </c>
      <c r="I3390" s="257">
        <v>1</v>
      </c>
      <c r="J3390" s="258">
        <f t="shared" si="104"/>
        <v>0.10586576601302683</v>
      </c>
      <c r="K3390" s="258">
        <f t="shared" si="105"/>
        <v>0.20830443607565233</v>
      </c>
    </row>
    <row r="3391" spans="1:11">
      <c r="A3391" s="1">
        <v>3390</v>
      </c>
      <c r="B3391">
        <v>48498.304382000002</v>
      </c>
      <c r="C3391" s="255">
        <v>21</v>
      </c>
      <c r="D3391" s="256">
        <v>57.469338</v>
      </c>
      <c r="E3391" s="256">
        <v>7.3681349999999988</v>
      </c>
      <c r="F3391" s="1">
        <v>929122</v>
      </c>
      <c r="G3391" s="256">
        <v>179.09052</v>
      </c>
      <c r="H3391" s="256">
        <v>87.365095999999994</v>
      </c>
      <c r="I3391" s="257">
        <v>1</v>
      </c>
      <c r="J3391" s="258">
        <f t="shared" si="104"/>
        <v>6.5762017140088294E-2</v>
      </c>
      <c r="K3391" s="258">
        <f t="shared" si="105"/>
        <v>0.13526572516626775</v>
      </c>
    </row>
    <row r="3392" spans="1:11">
      <c r="A3392" s="1">
        <v>3391</v>
      </c>
      <c r="B3392">
        <v>49504.209961</v>
      </c>
      <c r="C3392" s="255">
        <v>40</v>
      </c>
      <c r="D3392" s="256">
        <v>46.377333999999998</v>
      </c>
      <c r="E3392" s="256">
        <v>119.986161</v>
      </c>
      <c r="F3392" s="1">
        <v>1018714</v>
      </c>
      <c r="G3392" s="256">
        <v>108.203256</v>
      </c>
      <c r="H3392" s="256">
        <v>86.482770000000002</v>
      </c>
      <c r="I3392" s="257">
        <v>1</v>
      </c>
      <c r="J3392" s="258">
        <f t="shared" si="104"/>
        <v>5.306946520629139E-2</v>
      </c>
      <c r="K3392" s="258">
        <f t="shared" si="105"/>
        <v>0.11074868821252457</v>
      </c>
    </row>
    <row r="3393" spans="1:11">
      <c r="A3393" s="1">
        <v>3392</v>
      </c>
      <c r="B3393">
        <v>52171.498017000013</v>
      </c>
      <c r="C3393" s="255">
        <v>59</v>
      </c>
      <c r="D3393" s="256">
        <v>22.037948</v>
      </c>
      <c r="E3393" s="256">
        <v>414.90507599999961</v>
      </c>
      <c r="F3393" s="1">
        <v>996119</v>
      </c>
      <c r="G3393" s="256">
        <v>18.304103999999999</v>
      </c>
      <c r="H3393" s="256">
        <v>86.658788999999999</v>
      </c>
      <c r="I3393" s="257">
        <v>1</v>
      </c>
      <c r="J3393" s="258">
        <f t="shared" si="104"/>
        <v>2.5217967781504192E-2</v>
      </c>
      <c r="K3393" s="258">
        <f t="shared" si="105"/>
        <v>5.4364313668227277E-2</v>
      </c>
    </row>
    <row r="3394" spans="1:11">
      <c r="A3394" s="1">
        <v>3393</v>
      </c>
      <c r="B3394">
        <v>54256.378784</v>
      </c>
      <c r="C3394" s="255">
        <v>42</v>
      </c>
      <c r="D3394" s="256">
        <v>11.652784</v>
      </c>
      <c r="E3394" s="256">
        <v>740.42136299999947</v>
      </c>
      <c r="F3394" s="1">
        <v>884038</v>
      </c>
      <c r="G3394" s="256">
        <v>0</v>
      </c>
      <c r="H3394" s="256">
        <v>450.12572</v>
      </c>
      <c r="I3394" s="257">
        <v>1</v>
      </c>
      <c r="J3394" s="258">
        <f t="shared" ref="J3394:J3457" si="106">D3394/$L$1</f>
        <v>1.3334251059891219E-2</v>
      </c>
      <c r="K3394" s="258">
        <f t="shared" ref="K3394:K3457" si="107">J3394/(1-$K$1*(1-J3394))</f>
        <v>2.9156493461725819E-2</v>
      </c>
    </row>
    <row r="3395" spans="1:11">
      <c r="A3395" s="1">
        <v>3394</v>
      </c>
      <c r="B3395">
        <v>57834.875824000002</v>
      </c>
      <c r="C3395" s="255">
        <v>26</v>
      </c>
      <c r="D3395" s="256">
        <v>49.696964000000001</v>
      </c>
      <c r="E3395" s="256">
        <v>1007.488973000001</v>
      </c>
      <c r="F3395" s="1">
        <v>843231</v>
      </c>
      <c r="G3395" s="256">
        <v>0</v>
      </c>
      <c r="H3395" s="256">
        <v>614.07971599999996</v>
      </c>
      <c r="I3395" s="257">
        <v>1</v>
      </c>
      <c r="J3395" s="258">
        <f t="shared" si="106"/>
        <v>5.6868109362567414E-2</v>
      </c>
      <c r="K3395" s="258">
        <f t="shared" si="107"/>
        <v>0.11816075771533698</v>
      </c>
    </row>
    <row r="3396" spans="1:11">
      <c r="A3396" s="1">
        <v>3395</v>
      </c>
      <c r="B3396">
        <v>60055.733397999997</v>
      </c>
      <c r="C3396" s="255">
        <v>26</v>
      </c>
      <c r="D3396" s="256">
        <v>54.297826000000001</v>
      </c>
      <c r="E3396" s="256">
        <v>1177.158707999999</v>
      </c>
      <c r="F3396" s="1">
        <v>834925</v>
      </c>
      <c r="G3396" s="256">
        <v>0</v>
      </c>
      <c r="H3396" s="256">
        <v>644.31735900000001</v>
      </c>
      <c r="I3396" s="257">
        <v>1</v>
      </c>
      <c r="J3396" s="258">
        <f t="shared" si="106"/>
        <v>6.2132864034061645E-2</v>
      </c>
      <c r="K3396" s="258">
        <f t="shared" si="107"/>
        <v>0.12832779684411821</v>
      </c>
    </row>
    <row r="3397" spans="1:11">
      <c r="A3397" s="1">
        <v>3396</v>
      </c>
      <c r="B3397">
        <v>60360.243104000001</v>
      </c>
      <c r="C3397" s="255">
        <v>28</v>
      </c>
      <c r="D3397" s="256">
        <v>62.658553999999981</v>
      </c>
      <c r="E3397" s="256">
        <v>1249.5009000000009</v>
      </c>
      <c r="F3397" s="1">
        <v>851199</v>
      </c>
      <c r="G3397" s="256">
        <v>0</v>
      </c>
      <c r="H3397" s="256">
        <v>626.23401200000001</v>
      </c>
      <c r="I3397" s="257">
        <v>1</v>
      </c>
      <c r="J3397" s="258">
        <f t="shared" si="106"/>
        <v>7.1700023795665563E-2</v>
      </c>
      <c r="K3397" s="258">
        <f t="shared" si="107"/>
        <v>0.14649549353517585</v>
      </c>
    </row>
    <row r="3398" spans="1:11">
      <c r="A3398" s="1">
        <v>3397</v>
      </c>
      <c r="B3398">
        <v>58879.655576999998</v>
      </c>
      <c r="C3398" s="255">
        <v>27</v>
      </c>
      <c r="D3398" s="256">
        <v>52.561708000000003</v>
      </c>
      <c r="E3398" s="256">
        <v>1246.5660330000001</v>
      </c>
      <c r="F3398" s="1">
        <v>833067</v>
      </c>
      <c r="G3398" s="256">
        <v>0</v>
      </c>
      <c r="H3398" s="256">
        <v>135.78054</v>
      </c>
      <c r="I3398" s="257">
        <v>1</v>
      </c>
      <c r="J3398" s="258">
        <f t="shared" si="106"/>
        <v>6.0146228627312816E-2</v>
      </c>
      <c r="K3398" s="258">
        <f t="shared" si="107"/>
        <v>0.1245056214698689</v>
      </c>
    </row>
    <row r="3399" spans="1:11">
      <c r="A3399" s="1">
        <v>3398</v>
      </c>
      <c r="B3399">
        <v>58812.593445000013</v>
      </c>
      <c r="C3399" s="255">
        <v>26</v>
      </c>
      <c r="D3399" s="256">
        <v>54.398428000000003</v>
      </c>
      <c r="E3399" s="256">
        <v>1213.331089</v>
      </c>
      <c r="F3399" s="1">
        <v>826224</v>
      </c>
      <c r="G3399" s="256">
        <v>0</v>
      </c>
      <c r="H3399" s="256">
        <v>532.60473100000002</v>
      </c>
      <c r="I3399" s="257">
        <v>1</v>
      </c>
      <c r="J3399" s="258">
        <f t="shared" si="106"/>
        <v>6.2247982646500284E-2</v>
      </c>
      <c r="K3399" s="258">
        <f t="shared" si="107"/>
        <v>0.12854874989452295</v>
      </c>
    </row>
    <row r="3400" spans="1:11">
      <c r="A3400" s="1">
        <v>3399</v>
      </c>
      <c r="B3400">
        <v>62764.608032999997</v>
      </c>
      <c r="C3400" s="255">
        <v>25</v>
      </c>
      <c r="D3400" s="256">
        <v>56.287351999999998</v>
      </c>
      <c r="E3400" s="256">
        <v>1073.669406999999</v>
      </c>
      <c r="F3400" s="1">
        <v>829808</v>
      </c>
      <c r="G3400" s="256">
        <v>65.211383999999995</v>
      </c>
      <c r="H3400" s="256">
        <v>791.51057200000002</v>
      </c>
      <c r="I3400" s="257">
        <v>1</v>
      </c>
      <c r="J3400" s="258">
        <f t="shared" si="106"/>
        <v>6.440947356996149E-2</v>
      </c>
      <c r="K3400" s="258">
        <f t="shared" si="107"/>
        <v>0.1326867088515325</v>
      </c>
    </row>
    <row r="3401" spans="1:11">
      <c r="A3401" s="1">
        <v>3400</v>
      </c>
      <c r="B3401">
        <v>63054.620971999997</v>
      </c>
      <c r="C3401" s="255">
        <v>20</v>
      </c>
      <c r="D3401" s="256">
        <v>47.344323000000003</v>
      </c>
      <c r="E3401" s="256">
        <v>923.98010299999737</v>
      </c>
      <c r="F3401" s="1">
        <v>807946</v>
      </c>
      <c r="G3401" s="256">
        <v>174.60004799999999</v>
      </c>
      <c r="H3401" s="256">
        <v>793.08627999999999</v>
      </c>
      <c r="I3401" s="257">
        <v>1</v>
      </c>
      <c r="J3401" s="258">
        <f t="shared" si="106"/>
        <v>5.4175988256761835E-2</v>
      </c>
      <c r="K3401" s="258">
        <f t="shared" si="107"/>
        <v>0.11291444416897217</v>
      </c>
    </row>
    <row r="3402" spans="1:11">
      <c r="A3402" s="1">
        <v>3401</v>
      </c>
      <c r="B3402">
        <v>63075.241333999998</v>
      </c>
      <c r="C3402" s="255">
        <v>27</v>
      </c>
      <c r="D3402" s="256">
        <v>47.470686999999998</v>
      </c>
      <c r="E3402" s="256">
        <v>695.70897000000093</v>
      </c>
      <c r="F3402" s="1">
        <v>836275</v>
      </c>
      <c r="G3402" s="256">
        <v>187.30773600000001</v>
      </c>
      <c r="H3402" s="256">
        <v>774.41523400000005</v>
      </c>
      <c r="I3402" s="257">
        <v>1</v>
      </c>
      <c r="J3402" s="258">
        <f t="shared" si="106"/>
        <v>5.4320586260203078E-2</v>
      </c>
      <c r="K3402" s="258">
        <f t="shared" si="107"/>
        <v>0.11319705457366606</v>
      </c>
    </row>
    <row r="3403" spans="1:11">
      <c r="A3403" s="1">
        <v>3402</v>
      </c>
      <c r="B3403">
        <v>63296.458404999998</v>
      </c>
      <c r="C3403" s="255">
        <v>19</v>
      </c>
      <c r="D3403" s="256">
        <v>50.546054000000012</v>
      </c>
      <c r="E3403" s="256">
        <v>397.53479100000061</v>
      </c>
      <c r="F3403" s="1">
        <v>825763</v>
      </c>
      <c r="G3403" s="256">
        <v>156.20539199999999</v>
      </c>
      <c r="H3403" s="256">
        <v>639.74262999999996</v>
      </c>
      <c r="I3403" s="257">
        <v>1</v>
      </c>
      <c r="J3403" s="258">
        <f t="shared" si="106"/>
        <v>5.7839720887542315E-2</v>
      </c>
      <c r="K3403" s="258">
        <f t="shared" si="107"/>
        <v>0.12004628219319857</v>
      </c>
    </row>
    <row r="3404" spans="1:11">
      <c r="A3404" s="1">
        <v>3403</v>
      </c>
      <c r="B3404">
        <v>62719.977326</v>
      </c>
      <c r="C3404" s="255">
        <v>44</v>
      </c>
      <c r="D3404" s="256">
        <v>58.190823000000009</v>
      </c>
      <c r="E3404" s="256">
        <v>116.14992100000001</v>
      </c>
      <c r="F3404" s="1">
        <v>802061</v>
      </c>
      <c r="G3404" s="256">
        <v>91.043735999999996</v>
      </c>
      <c r="H3404" s="256">
        <v>639.67167300000006</v>
      </c>
      <c r="I3404" s="257">
        <v>1</v>
      </c>
      <c r="J3404" s="258">
        <f t="shared" si="106"/>
        <v>6.6587610588481894E-2</v>
      </c>
      <c r="K3404" s="258">
        <f t="shared" si="107"/>
        <v>0.13683608288366861</v>
      </c>
    </row>
    <row r="3405" spans="1:11">
      <c r="A3405" s="1">
        <v>3404</v>
      </c>
      <c r="B3405">
        <v>62066.050415000012</v>
      </c>
      <c r="C3405" s="255">
        <v>35</v>
      </c>
      <c r="D3405" s="256">
        <v>70.902096</v>
      </c>
      <c r="E3405" s="256">
        <v>6.9781169999999992</v>
      </c>
      <c r="F3405" s="1">
        <v>805815</v>
      </c>
      <c r="G3405" s="256">
        <v>6.4436400000000003</v>
      </c>
      <c r="H3405" s="256">
        <v>639.44608800000003</v>
      </c>
      <c r="I3405" s="257">
        <v>1</v>
      </c>
      <c r="J3405" s="258">
        <f t="shared" si="106"/>
        <v>8.1133087915858465E-2</v>
      </c>
      <c r="K3405" s="258">
        <f t="shared" si="107"/>
        <v>0.16403009035139793</v>
      </c>
    </row>
    <row r="3406" spans="1:11">
      <c r="A3406" s="1">
        <v>3405</v>
      </c>
      <c r="B3406">
        <v>61756.316467999997</v>
      </c>
      <c r="C3406" s="255">
        <v>37</v>
      </c>
      <c r="D3406" s="256">
        <v>86.913695000000018</v>
      </c>
      <c r="E3406" s="256">
        <v>3.1542400000000002</v>
      </c>
      <c r="F3406" s="1">
        <v>833113</v>
      </c>
      <c r="G3406" s="256">
        <v>0</v>
      </c>
      <c r="H3406" s="256">
        <v>636.87386200000003</v>
      </c>
      <c r="I3406" s="257">
        <v>1</v>
      </c>
      <c r="J3406" s="258">
        <f t="shared" si="106"/>
        <v>9.9455119881464576E-2</v>
      </c>
      <c r="K3406" s="258">
        <f t="shared" si="107"/>
        <v>0.19705777218952972</v>
      </c>
    </row>
    <row r="3407" spans="1:11">
      <c r="A3407" s="1">
        <v>3406</v>
      </c>
      <c r="B3407">
        <v>59725.288086</v>
      </c>
      <c r="C3407" s="255">
        <v>37</v>
      </c>
      <c r="D3407" s="256">
        <v>78.986143999999996</v>
      </c>
      <c r="E3407" s="256">
        <v>2.7196000000000011</v>
      </c>
      <c r="F3407" s="1">
        <v>890579</v>
      </c>
      <c r="G3407" s="256">
        <v>0</v>
      </c>
      <c r="H3407" s="256">
        <v>563.11350400000003</v>
      </c>
      <c r="I3407" s="257">
        <v>1</v>
      </c>
      <c r="J3407" s="258">
        <f t="shared" si="106"/>
        <v>9.0383643457968524E-2</v>
      </c>
      <c r="K3407" s="258">
        <f t="shared" si="107"/>
        <v>0.18087182942186156</v>
      </c>
    </row>
    <row r="3408" spans="1:11">
      <c r="A3408" s="1">
        <v>3407</v>
      </c>
      <c r="B3408">
        <v>58655.647462000001</v>
      </c>
      <c r="C3408" s="255">
        <v>33</v>
      </c>
      <c r="D3408" s="256">
        <v>66.151684000000017</v>
      </c>
      <c r="E3408" s="256">
        <v>3.19224</v>
      </c>
      <c r="F3408" s="1">
        <v>972757</v>
      </c>
      <c r="G3408" s="256">
        <v>0</v>
      </c>
      <c r="H3408" s="256">
        <v>550.28885700000001</v>
      </c>
      <c r="I3408" s="257">
        <v>1</v>
      </c>
      <c r="J3408" s="258">
        <f t="shared" si="106"/>
        <v>7.5697203560161172E-2</v>
      </c>
      <c r="K3408" s="258">
        <f t="shared" si="107"/>
        <v>0.15397081243956151</v>
      </c>
    </row>
    <row r="3409" spans="1:11">
      <c r="A3409" s="1">
        <v>3408</v>
      </c>
      <c r="B3409">
        <v>57062.253662000003</v>
      </c>
      <c r="C3409" s="255">
        <v>30</v>
      </c>
      <c r="D3409" s="256">
        <v>55.279465999999992</v>
      </c>
      <c r="E3409" s="256">
        <v>2.31928</v>
      </c>
      <c r="F3409" s="1">
        <v>948622</v>
      </c>
      <c r="G3409" s="256">
        <v>0</v>
      </c>
      <c r="H3409" s="256">
        <v>250.08114499999999</v>
      </c>
      <c r="I3409" s="257">
        <v>1</v>
      </c>
      <c r="J3409" s="258">
        <f t="shared" si="106"/>
        <v>6.3256152186526457E-2</v>
      </c>
      <c r="K3409" s="258">
        <f t="shared" si="107"/>
        <v>0.13048131537335791</v>
      </c>
    </row>
    <row r="3410" spans="1:11">
      <c r="A3410" s="1">
        <v>3409</v>
      </c>
      <c r="B3410">
        <v>55566.095733999988</v>
      </c>
      <c r="C3410" s="255">
        <v>23</v>
      </c>
      <c r="D3410" s="256">
        <v>61.179471999999997</v>
      </c>
      <c r="E3410" s="256">
        <v>0.25736000000000009</v>
      </c>
      <c r="F3410" s="1">
        <v>895297</v>
      </c>
      <c r="G3410" s="256">
        <v>0</v>
      </c>
      <c r="H3410" s="256">
        <v>84.429928000000004</v>
      </c>
      <c r="I3410" s="257">
        <v>1</v>
      </c>
      <c r="J3410" s="258">
        <f t="shared" si="106"/>
        <v>7.0007514029229848E-2</v>
      </c>
      <c r="K3410" s="258">
        <f t="shared" si="107"/>
        <v>0.14330997291668549</v>
      </c>
    </row>
    <row r="3411" spans="1:11">
      <c r="A3411" s="1">
        <v>3410</v>
      </c>
      <c r="B3411">
        <v>53828.442260000003</v>
      </c>
      <c r="C3411" s="255">
        <v>9</v>
      </c>
      <c r="D3411" s="256">
        <v>96.856034999999991</v>
      </c>
      <c r="E3411" s="256">
        <v>0.15328</v>
      </c>
      <c r="F3411" s="1">
        <v>781686</v>
      </c>
      <c r="G3411" s="256">
        <v>0</v>
      </c>
      <c r="H3411" s="256">
        <v>84.473415000000003</v>
      </c>
      <c r="I3411" s="257">
        <v>1</v>
      </c>
      <c r="J3411" s="258">
        <f t="shared" si="106"/>
        <v>0.11083211422743362</v>
      </c>
      <c r="K3411" s="258">
        <f t="shared" si="107"/>
        <v>0.2169105628334099</v>
      </c>
    </row>
    <row r="3412" spans="1:11">
      <c r="A3412" s="1">
        <v>3411</v>
      </c>
      <c r="B3412">
        <v>52936.486052</v>
      </c>
      <c r="C3412" s="255">
        <v>12</v>
      </c>
      <c r="D3412" s="256">
        <v>135.20093900000001</v>
      </c>
      <c r="E3412" s="256">
        <v>0</v>
      </c>
      <c r="F3412" s="1">
        <v>670246</v>
      </c>
      <c r="G3412" s="256">
        <v>97.386071999999999</v>
      </c>
      <c r="H3412" s="256">
        <v>84.500157000000002</v>
      </c>
      <c r="I3412" s="257">
        <v>1</v>
      </c>
      <c r="J3412" s="258">
        <f t="shared" si="106"/>
        <v>0.15471009023758084</v>
      </c>
      <c r="K3412" s="258">
        <f t="shared" si="107"/>
        <v>0.28912880323594747</v>
      </c>
    </row>
    <row r="3413" spans="1:11">
      <c r="A3413" s="1">
        <v>3412</v>
      </c>
      <c r="B3413">
        <v>52425.020935</v>
      </c>
      <c r="C3413" s="255">
        <v>16</v>
      </c>
      <c r="D3413" s="256">
        <v>156.619079</v>
      </c>
      <c r="E3413" s="256">
        <v>0</v>
      </c>
      <c r="F3413" s="1">
        <v>538755</v>
      </c>
      <c r="G3413" s="256">
        <v>207.44035199999999</v>
      </c>
      <c r="H3413" s="256">
        <v>84.453474</v>
      </c>
      <c r="I3413" s="257">
        <v>1</v>
      </c>
      <c r="J3413" s="258">
        <f t="shared" si="106"/>
        <v>0.1792188133028928</v>
      </c>
      <c r="K3413" s="258">
        <f t="shared" si="107"/>
        <v>0.32670160569116946</v>
      </c>
    </row>
    <row r="3414" spans="1:11">
      <c r="A3414" s="1">
        <v>3413</v>
      </c>
      <c r="B3414">
        <v>52403.689208000003</v>
      </c>
      <c r="C3414" s="255">
        <v>7</v>
      </c>
      <c r="D3414" s="256">
        <v>162.31306900000001</v>
      </c>
      <c r="E3414" s="256">
        <v>0</v>
      </c>
      <c r="F3414" s="1">
        <v>581118</v>
      </c>
      <c r="G3414" s="256">
        <v>234.281544</v>
      </c>
      <c r="H3414" s="256">
        <v>84.484739000000005</v>
      </c>
      <c r="I3414" s="257">
        <v>1</v>
      </c>
      <c r="J3414" s="258">
        <f t="shared" si="106"/>
        <v>0.18573443156137165</v>
      </c>
      <c r="K3414" s="258">
        <f t="shared" si="107"/>
        <v>0.33638161207332529</v>
      </c>
    </row>
    <row r="3415" spans="1:11">
      <c r="A3415" s="1">
        <v>3414</v>
      </c>
      <c r="B3415">
        <v>52850.170806000002</v>
      </c>
      <c r="C3415" s="255">
        <v>21</v>
      </c>
      <c r="D3415" s="256">
        <v>141.33653799999999</v>
      </c>
      <c r="E3415" s="256">
        <v>8.8425649999999951</v>
      </c>
      <c r="F3415" s="1">
        <v>948617</v>
      </c>
      <c r="G3415" s="256">
        <v>222.42242400000001</v>
      </c>
      <c r="H3415" s="256">
        <v>84.496947000000006</v>
      </c>
      <c r="I3415" s="257">
        <v>1</v>
      </c>
      <c r="J3415" s="258">
        <f t="shared" si="106"/>
        <v>0.16173104055029727</v>
      </c>
      <c r="K3415" s="258">
        <f t="shared" si="107"/>
        <v>0.30008427253893682</v>
      </c>
    </row>
    <row r="3416" spans="1:11">
      <c r="A3416" s="1">
        <v>3415</v>
      </c>
      <c r="B3416">
        <v>53805.369108999999</v>
      </c>
      <c r="C3416" s="255">
        <v>30</v>
      </c>
      <c r="D3416" s="256">
        <v>109.53227699999999</v>
      </c>
      <c r="E3416" s="256">
        <v>120.37606199999991</v>
      </c>
      <c r="F3416" s="1">
        <v>1126672</v>
      </c>
      <c r="G3416" s="256">
        <v>163.33329599999999</v>
      </c>
      <c r="H3416" s="256">
        <v>84.350763999999998</v>
      </c>
      <c r="I3416" s="257">
        <v>1</v>
      </c>
      <c r="J3416" s="258">
        <f t="shared" si="106"/>
        <v>0.12533750567070912</v>
      </c>
      <c r="K3416" s="258">
        <f t="shared" si="107"/>
        <v>0.24152804101165676</v>
      </c>
    </row>
    <row r="3417" spans="1:11">
      <c r="A3417" s="1">
        <v>3416</v>
      </c>
      <c r="B3417">
        <v>55062.630583999999</v>
      </c>
      <c r="C3417" s="255">
        <v>48</v>
      </c>
      <c r="D3417" s="256">
        <v>103.339523</v>
      </c>
      <c r="E3417" s="256">
        <v>292.46473200000003</v>
      </c>
      <c r="F3417" s="1">
        <v>1150545</v>
      </c>
      <c r="G3417" s="256">
        <v>80.009664000000001</v>
      </c>
      <c r="H3417" s="256">
        <v>84.308785</v>
      </c>
      <c r="I3417" s="257">
        <v>1</v>
      </c>
      <c r="J3417" s="258">
        <f t="shared" si="106"/>
        <v>0.11825115303702556</v>
      </c>
      <c r="K3417" s="258">
        <f t="shared" si="107"/>
        <v>0.22959688844692519</v>
      </c>
    </row>
    <row r="3418" spans="1:11">
      <c r="A3418" s="1">
        <v>3417</v>
      </c>
      <c r="B3418">
        <v>57280.877899999999</v>
      </c>
      <c r="C3418" s="255">
        <v>36</v>
      </c>
      <c r="D3418" s="256">
        <v>88.245878000000005</v>
      </c>
      <c r="E3418" s="256">
        <v>494.70768800000002</v>
      </c>
      <c r="F3418" s="1">
        <v>1089828</v>
      </c>
      <c r="G3418" s="256">
        <v>0</v>
      </c>
      <c r="H3418" s="256">
        <v>440.86057399999999</v>
      </c>
      <c r="I3418" s="257">
        <v>1</v>
      </c>
      <c r="J3418" s="258">
        <f t="shared" si="106"/>
        <v>0.10097953349624701</v>
      </c>
      <c r="K3418" s="258">
        <f t="shared" si="107"/>
        <v>0.19974637910544299</v>
      </c>
    </row>
    <row r="3419" spans="1:11">
      <c r="A3419" s="1">
        <v>3418</v>
      </c>
      <c r="B3419">
        <v>60824.854158000002</v>
      </c>
      <c r="C3419" s="255">
        <v>25</v>
      </c>
      <c r="D3419" s="256">
        <v>129.095303</v>
      </c>
      <c r="E3419" s="256">
        <v>714.44265799999891</v>
      </c>
      <c r="F3419" s="1">
        <v>980920</v>
      </c>
      <c r="G3419" s="256">
        <v>0</v>
      </c>
      <c r="H3419" s="256">
        <v>478.63970699999999</v>
      </c>
      <c r="I3419" s="257">
        <v>1</v>
      </c>
      <c r="J3419" s="258">
        <f t="shared" si="106"/>
        <v>0.14772342650947001</v>
      </c>
      <c r="K3419" s="258">
        <f t="shared" si="107"/>
        <v>0.27806873363119539</v>
      </c>
    </row>
    <row r="3420" spans="1:11">
      <c r="A3420" s="1">
        <v>3419</v>
      </c>
      <c r="B3420">
        <v>61858.552857000002</v>
      </c>
      <c r="C3420" s="255">
        <v>22</v>
      </c>
      <c r="D3420" s="256">
        <v>144.80868599999999</v>
      </c>
      <c r="E3420" s="256">
        <v>861.16871800000035</v>
      </c>
      <c r="F3420" s="1">
        <v>916148</v>
      </c>
      <c r="G3420" s="256">
        <v>0</v>
      </c>
      <c r="H3420" s="256">
        <v>633.88950899999998</v>
      </c>
      <c r="I3420" s="257">
        <v>1</v>
      </c>
      <c r="J3420" s="258">
        <f t="shared" si="106"/>
        <v>0.16570421066561902</v>
      </c>
      <c r="K3420" s="258">
        <f t="shared" si="107"/>
        <v>0.30621471816337303</v>
      </c>
    </row>
    <row r="3421" spans="1:11">
      <c r="A3421" s="1">
        <v>3420</v>
      </c>
      <c r="B3421">
        <v>62254.182373000003</v>
      </c>
      <c r="C3421" s="255">
        <v>20</v>
      </c>
      <c r="D3421" s="256">
        <v>144.995407</v>
      </c>
      <c r="E3421" s="256">
        <v>900.86938899999859</v>
      </c>
      <c r="F3421" s="1">
        <v>943059</v>
      </c>
      <c r="G3421" s="256">
        <v>0</v>
      </c>
      <c r="H3421" s="256">
        <v>640.16936299999998</v>
      </c>
      <c r="I3421" s="257">
        <v>1</v>
      </c>
      <c r="J3421" s="258">
        <f t="shared" si="106"/>
        <v>0.16591787503047414</v>
      </c>
      <c r="K3421" s="258">
        <f t="shared" si="107"/>
        <v>0.30654299129701534</v>
      </c>
    </row>
    <row r="3422" spans="1:11">
      <c r="A3422" s="1">
        <v>3421</v>
      </c>
      <c r="B3422">
        <v>60090.726746</v>
      </c>
      <c r="C3422" s="255">
        <v>24</v>
      </c>
      <c r="D3422" s="256">
        <v>125.25941</v>
      </c>
      <c r="E3422" s="256">
        <v>827.29210600000056</v>
      </c>
      <c r="F3422" s="1">
        <v>870759</v>
      </c>
      <c r="G3422" s="256">
        <v>0</v>
      </c>
      <c r="H3422" s="256">
        <v>140.951899</v>
      </c>
      <c r="I3422" s="257">
        <v>1</v>
      </c>
      <c r="J3422" s="258">
        <f t="shared" si="106"/>
        <v>0.14333402391684671</v>
      </c>
      <c r="K3422" s="258">
        <f t="shared" si="107"/>
        <v>0.27103798481742192</v>
      </c>
    </row>
    <row r="3423" spans="1:11">
      <c r="A3423" s="1">
        <v>3422</v>
      </c>
      <c r="B3423">
        <v>59810.712189000013</v>
      </c>
      <c r="C3423" s="255">
        <v>26</v>
      </c>
      <c r="D3423" s="256">
        <v>103.95518199999999</v>
      </c>
      <c r="E3423" s="256">
        <v>710.01557300000013</v>
      </c>
      <c r="F3423" s="1">
        <v>892560</v>
      </c>
      <c r="G3423" s="256">
        <v>0</v>
      </c>
      <c r="H3423" s="256">
        <v>640.50527</v>
      </c>
      <c r="I3423" s="257">
        <v>1</v>
      </c>
      <c r="J3423" s="258">
        <f t="shared" si="106"/>
        <v>0.1189556500630823</v>
      </c>
      <c r="K3423" s="258">
        <f t="shared" si="107"/>
        <v>0.23079111383707288</v>
      </c>
    </row>
    <row r="3424" spans="1:11">
      <c r="A3424" s="1">
        <v>3423</v>
      </c>
      <c r="B3424">
        <v>63617.905700000003</v>
      </c>
      <c r="C3424" s="255">
        <v>23</v>
      </c>
      <c r="D3424" s="256">
        <v>90.397452000000001</v>
      </c>
      <c r="E3424" s="256">
        <v>561.92778600000042</v>
      </c>
      <c r="F3424" s="1">
        <v>898584</v>
      </c>
      <c r="G3424" s="256">
        <v>3.7470720000000002</v>
      </c>
      <c r="H3424" s="256">
        <v>725.08918600000004</v>
      </c>
      <c r="I3424" s="257">
        <v>1</v>
      </c>
      <c r="J3424" s="258">
        <f t="shared" si="106"/>
        <v>0.10344157414592646</v>
      </c>
      <c r="K3424" s="258">
        <f t="shared" si="107"/>
        <v>0.20406989549300322</v>
      </c>
    </row>
    <row r="3425" spans="1:11">
      <c r="A3425" s="1">
        <v>3424</v>
      </c>
      <c r="B3425">
        <v>63769.041869000001</v>
      </c>
      <c r="C3425" s="255">
        <v>20</v>
      </c>
      <c r="D3425" s="256">
        <v>83.600591000000009</v>
      </c>
      <c r="E3425" s="256">
        <v>403.13860799999992</v>
      </c>
      <c r="F3425" s="1">
        <v>876528</v>
      </c>
      <c r="G3425" s="256">
        <v>156.02260799999999</v>
      </c>
      <c r="H3425" s="256">
        <v>719.44558199999994</v>
      </c>
      <c r="I3425" s="257">
        <v>1</v>
      </c>
      <c r="J3425" s="258">
        <f t="shared" si="106"/>
        <v>9.5663943410371488E-2</v>
      </c>
      <c r="K3425" s="258">
        <f t="shared" si="107"/>
        <v>0.19033238416652123</v>
      </c>
    </row>
    <row r="3426" spans="1:11">
      <c r="A3426" s="1">
        <v>3425</v>
      </c>
      <c r="B3426">
        <v>63997.77594</v>
      </c>
      <c r="C3426" s="255">
        <v>21</v>
      </c>
      <c r="D3426" s="256">
        <v>53.546976000000001</v>
      </c>
      <c r="E3426" s="256">
        <v>257.16901299999978</v>
      </c>
      <c r="F3426" s="1">
        <v>858429</v>
      </c>
      <c r="G3426" s="256">
        <v>194.52854400000001</v>
      </c>
      <c r="H3426" s="256">
        <v>718.65070500000002</v>
      </c>
      <c r="I3426" s="257">
        <v>1</v>
      </c>
      <c r="J3426" s="258">
        <f t="shared" si="106"/>
        <v>6.1273668290939713E-2</v>
      </c>
      <c r="K3426" s="258">
        <f t="shared" si="107"/>
        <v>0.12667687146590034</v>
      </c>
    </row>
    <row r="3427" spans="1:11">
      <c r="A3427" s="1">
        <v>3426</v>
      </c>
      <c r="B3427">
        <v>63563.461122000001</v>
      </c>
      <c r="C3427" s="255">
        <v>24</v>
      </c>
      <c r="D3427" s="256">
        <v>48.742435999999998</v>
      </c>
      <c r="E3427" s="256">
        <v>145.9453869999999</v>
      </c>
      <c r="F3427" s="1">
        <v>828465</v>
      </c>
      <c r="G3427" s="256">
        <v>187.41424799999999</v>
      </c>
      <c r="H3427" s="256">
        <v>733.56388500000003</v>
      </c>
      <c r="I3427" s="257">
        <v>1</v>
      </c>
      <c r="J3427" s="258">
        <f t="shared" si="106"/>
        <v>5.5775845402667709E-2</v>
      </c>
      <c r="K3427" s="258">
        <f t="shared" si="107"/>
        <v>0.11603608759367208</v>
      </c>
    </row>
    <row r="3428" spans="1:11">
      <c r="A3428" s="1">
        <v>3427</v>
      </c>
      <c r="B3428">
        <v>62704.866454000003</v>
      </c>
      <c r="C3428" s="255">
        <v>29</v>
      </c>
      <c r="D3428" s="256">
        <v>35.652904999999997</v>
      </c>
      <c r="E3428" s="256">
        <v>57.639915000000073</v>
      </c>
      <c r="F3428" s="1">
        <v>860731</v>
      </c>
      <c r="G3428" s="256">
        <v>137.26423199999999</v>
      </c>
      <c r="H3428" s="256">
        <v>616.78434100000004</v>
      </c>
      <c r="I3428" s="257">
        <v>1</v>
      </c>
      <c r="J3428" s="258">
        <f t="shared" si="106"/>
        <v>4.0797528409043785E-2</v>
      </c>
      <c r="K3428" s="258">
        <f t="shared" si="107"/>
        <v>8.6355189649758593E-2</v>
      </c>
    </row>
    <row r="3429" spans="1:11">
      <c r="A3429" s="1">
        <v>3428</v>
      </c>
      <c r="B3429">
        <v>61659.006896999999</v>
      </c>
      <c r="C3429" s="255">
        <v>37</v>
      </c>
      <c r="D3429" s="256">
        <v>47.175071999999993</v>
      </c>
      <c r="E3429" s="256">
        <v>5.8137169999999871</v>
      </c>
      <c r="F3429" s="1">
        <v>863685</v>
      </c>
      <c r="G3429" s="256">
        <v>53.882303999999998</v>
      </c>
      <c r="H3429" s="256">
        <v>578.90452200000004</v>
      </c>
      <c r="I3429" s="257">
        <v>1</v>
      </c>
      <c r="J3429" s="258">
        <f t="shared" si="106"/>
        <v>5.3982314768423106E-2</v>
      </c>
      <c r="K3429" s="258">
        <f t="shared" si="107"/>
        <v>0.11253577108623702</v>
      </c>
    </row>
    <row r="3430" spans="1:11">
      <c r="A3430" s="1">
        <v>3429</v>
      </c>
      <c r="B3430">
        <v>61671.900205999998</v>
      </c>
      <c r="C3430" s="255">
        <v>39</v>
      </c>
      <c r="D3430" s="256">
        <v>53.689549999999997</v>
      </c>
      <c r="E3430" s="256">
        <v>2.9206799999999999</v>
      </c>
      <c r="F3430" s="1">
        <v>878049</v>
      </c>
      <c r="G3430" s="256">
        <v>0</v>
      </c>
      <c r="H3430" s="256">
        <v>584.45970699999998</v>
      </c>
      <c r="I3430" s="257">
        <v>1</v>
      </c>
      <c r="J3430" s="258">
        <f t="shared" si="106"/>
        <v>6.1436815356105678E-2</v>
      </c>
      <c r="K3430" s="258">
        <f t="shared" si="107"/>
        <v>0.12699060295958239</v>
      </c>
    </row>
    <row r="3431" spans="1:11">
      <c r="A3431" s="1">
        <v>3430</v>
      </c>
      <c r="B3431">
        <v>60175.336060000001</v>
      </c>
      <c r="C3431" s="255">
        <v>40</v>
      </c>
      <c r="D3431" s="256">
        <v>39.668436999999997</v>
      </c>
      <c r="E3431" s="256">
        <v>2.7152799999999999</v>
      </c>
      <c r="F3431" s="1">
        <v>947382</v>
      </c>
      <c r="G3431" s="256">
        <v>0</v>
      </c>
      <c r="H3431" s="256">
        <v>529.45522800000003</v>
      </c>
      <c r="I3431" s="257">
        <v>1</v>
      </c>
      <c r="J3431" s="258">
        <f t="shared" si="106"/>
        <v>4.5392491451955001E-2</v>
      </c>
      <c r="K3431" s="258">
        <f t="shared" si="107"/>
        <v>9.5570006795267559E-2</v>
      </c>
    </row>
    <row r="3432" spans="1:11">
      <c r="A3432" s="1">
        <v>3431</v>
      </c>
      <c r="B3432">
        <v>58274.325773999997</v>
      </c>
      <c r="C3432" s="255">
        <v>38</v>
      </c>
      <c r="D3432" s="256">
        <v>21.158322999999999</v>
      </c>
      <c r="E3432" s="256">
        <v>3.18832</v>
      </c>
      <c r="F3432" s="1">
        <v>1018952</v>
      </c>
      <c r="G3432" s="256">
        <v>0</v>
      </c>
      <c r="H3432" s="256">
        <v>425.25492200000002</v>
      </c>
      <c r="I3432" s="257">
        <v>1</v>
      </c>
      <c r="J3432" s="258">
        <f t="shared" si="106"/>
        <v>2.4211415133780112E-2</v>
      </c>
      <c r="K3432" s="258">
        <f t="shared" si="107"/>
        <v>5.2256776345921768E-2</v>
      </c>
    </row>
    <row r="3433" spans="1:11">
      <c r="A3433" s="1">
        <v>3432</v>
      </c>
      <c r="B3433">
        <v>56986.054901000003</v>
      </c>
      <c r="C3433" s="255">
        <v>31</v>
      </c>
      <c r="D3433" s="256">
        <v>18.382394999999999</v>
      </c>
      <c r="E3433" s="256">
        <v>1.6679200000000001</v>
      </c>
      <c r="F3433" s="1">
        <v>1057227</v>
      </c>
      <c r="G3433" s="256">
        <v>0</v>
      </c>
      <c r="H3433" s="256">
        <v>211.54940400000001</v>
      </c>
      <c r="I3433" s="257">
        <v>1</v>
      </c>
      <c r="J3433" s="258">
        <f t="shared" si="106"/>
        <v>2.1034927791683859E-2</v>
      </c>
      <c r="K3433" s="258">
        <f t="shared" si="107"/>
        <v>4.5572640728518785E-2</v>
      </c>
    </row>
    <row r="3434" spans="1:11">
      <c r="A3434" s="1">
        <v>3433</v>
      </c>
      <c r="B3434">
        <v>55391</v>
      </c>
      <c r="C3434" s="255">
        <v>20</v>
      </c>
      <c r="D3434" s="256">
        <v>18.769691999999999</v>
      </c>
      <c r="E3434" s="256">
        <v>7.6800000000000002E-3</v>
      </c>
      <c r="F3434" s="1">
        <v>946326</v>
      </c>
      <c r="G3434" s="256">
        <v>0</v>
      </c>
      <c r="H3434" s="256">
        <v>84.366566000000006</v>
      </c>
      <c r="I3434" s="257">
        <v>1</v>
      </c>
      <c r="J3434" s="258">
        <f t="shared" si="106"/>
        <v>2.147811076261533E-2</v>
      </c>
      <c r="K3434" s="258">
        <f t="shared" si="107"/>
        <v>4.6508245935440756E-2</v>
      </c>
    </row>
    <row r="3435" spans="1:11">
      <c r="A3435" s="1">
        <v>3434</v>
      </c>
      <c r="B3435">
        <v>53576.572235</v>
      </c>
      <c r="C3435" s="255">
        <v>18</v>
      </c>
      <c r="D3435" s="256">
        <v>14.090646</v>
      </c>
      <c r="E3435" s="256">
        <v>0</v>
      </c>
      <c r="F3435" s="1">
        <v>780627</v>
      </c>
      <c r="G3435" s="256">
        <v>0</v>
      </c>
      <c r="H3435" s="256">
        <v>84.361116999999993</v>
      </c>
      <c r="I3435" s="257">
        <v>1</v>
      </c>
      <c r="J3435" s="258">
        <f t="shared" si="106"/>
        <v>1.6123890338999844E-2</v>
      </c>
      <c r="K3435" s="258">
        <f t="shared" si="107"/>
        <v>3.5138395858159803E-2</v>
      </c>
    </row>
    <row r="3436" spans="1:11">
      <c r="A3436" s="1">
        <v>3435</v>
      </c>
      <c r="B3436">
        <v>53215.307586000003</v>
      </c>
      <c r="C3436" s="255">
        <v>17</v>
      </c>
      <c r="D3436" s="256">
        <v>13.736791999999999</v>
      </c>
      <c r="E3436" s="256">
        <v>0</v>
      </c>
      <c r="F3436" s="1">
        <v>610023</v>
      </c>
      <c r="G3436" s="256">
        <v>31.046735999999999</v>
      </c>
      <c r="H3436" s="256">
        <v>84.367389000000003</v>
      </c>
      <c r="I3436" s="257">
        <v>1</v>
      </c>
      <c r="J3436" s="258">
        <f t="shared" si="106"/>
        <v>1.5718976107812966E-2</v>
      </c>
      <c r="K3436" s="258">
        <f t="shared" si="107"/>
        <v>3.4272609830053154E-2</v>
      </c>
    </row>
    <row r="3437" spans="1:11">
      <c r="A3437" s="1">
        <v>3436</v>
      </c>
      <c r="B3437">
        <v>52857.056457999999</v>
      </c>
      <c r="C3437" s="255">
        <v>13</v>
      </c>
      <c r="D3437" s="256">
        <v>17.989070999999999</v>
      </c>
      <c r="E3437" s="256">
        <v>0</v>
      </c>
      <c r="F3437" s="1">
        <v>509105</v>
      </c>
      <c r="G3437" s="256">
        <v>184.63283999999999</v>
      </c>
      <c r="H3437" s="256">
        <v>84.359998000000004</v>
      </c>
      <c r="I3437" s="257">
        <v>1</v>
      </c>
      <c r="J3437" s="258">
        <f t="shared" si="106"/>
        <v>2.0584848139998852E-2</v>
      </c>
      <c r="K3437" s="258">
        <f t="shared" si="107"/>
        <v>4.4621464014903744E-2</v>
      </c>
    </row>
    <row r="3438" spans="1:11">
      <c r="A3438" s="1">
        <v>3437</v>
      </c>
      <c r="B3438">
        <v>53141.336302999996</v>
      </c>
      <c r="C3438" s="255">
        <v>18</v>
      </c>
      <c r="D3438" s="256">
        <v>12.625173</v>
      </c>
      <c r="E3438" s="256">
        <v>0</v>
      </c>
      <c r="F3438" s="1">
        <v>581048</v>
      </c>
      <c r="G3438" s="256">
        <v>235.12759199999999</v>
      </c>
      <c r="H3438" s="256">
        <v>83.895398999999998</v>
      </c>
      <c r="I3438" s="257">
        <v>1</v>
      </c>
      <c r="J3438" s="258">
        <f t="shared" si="106"/>
        <v>1.4446953316611721E-2</v>
      </c>
      <c r="K3438" s="258">
        <f t="shared" si="107"/>
        <v>3.1547297844528643E-2</v>
      </c>
    </row>
    <row r="3439" spans="1:11">
      <c r="A3439" s="1">
        <v>3438</v>
      </c>
      <c r="B3439">
        <v>53522.340453999997</v>
      </c>
      <c r="C3439" s="255">
        <v>18</v>
      </c>
      <c r="D3439" s="256">
        <v>19.934645</v>
      </c>
      <c r="E3439" s="256">
        <v>2.4232399999999998</v>
      </c>
      <c r="F3439" s="1">
        <v>935326</v>
      </c>
      <c r="G3439" s="256">
        <v>244.59556799999999</v>
      </c>
      <c r="H3439" s="256">
        <v>84.359598000000005</v>
      </c>
      <c r="I3439" s="257">
        <v>1</v>
      </c>
      <c r="J3439" s="258">
        <f t="shared" si="106"/>
        <v>2.2811163514213015E-2</v>
      </c>
      <c r="K3439" s="258">
        <f t="shared" si="107"/>
        <v>4.931651471035136E-2</v>
      </c>
    </row>
    <row r="3440" spans="1:11">
      <c r="A3440" s="1">
        <v>3439</v>
      </c>
      <c r="B3440">
        <v>54819.940338</v>
      </c>
      <c r="C3440" s="255">
        <v>35</v>
      </c>
      <c r="D3440" s="256">
        <v>17.732520000000001</v>
      </c>
      <c r="E3440" s="256">
        <v>51.998959000000028</v>
      </c>
      <c r="F3440" s="1">
        <v>926821</v>
      </c>
      <c r="G3440" s="256">
        <v>212.719584</v>
      </c>
      <c r="H3440" s="256">
        <v>83.366568000000001</v>
      </c>
      <c r="I3440" s="257">
        <v>1</v>
      </c>
      <c r="J3440" s="258">
        <f t="shared" si="106"/>
        <v>2.029127748395081E-2</v>
      </c>
      <c r="K3440" s="258">
        <f t="shared" si="107"/>
        <v>4.400049563869108E-2</v>
      </c>
    </row>
    <row r="3441" spans="1:11">
      <c r="A3441" s="1">
        <v>3440</v>
      </c>
      <c r="B3441">
        <v>56085.469665999997</v>
      </c>
      <c r="C3441" s="255">
        <v>56</v>
      </c>
      <c r="D3441" s="256">
        <v>11.93407</v>
      </c>
      <c r="E3441" s="256">
        <v>176.25867000000019</v>
      </c>
      <c r="F3441" s="1">
        <v>904045</v>
      </c>
      <c r="G3441" s="256">
        <v>133.824096</v>
      </c>
      <c r="H3441" s="256">
        <v>260.92587300000002</v>
      </c>
      <c r="I3441" s="257">
        <v>1</v>
      </c>
      <c r="J3441" s="258">
        <f t="shared" si="106"/>
        <v>1.3656125913456904E-2</v>
      </c>
      <c r="K3441" s="258">
        <f t="shared" si="107"/>
        <v>2.9848746404149456E-2</v>
      </c>
    </row>
    <row r="3442" spans="1:11">
      <c r="A3442" s="1">
        <v>3441</v>
      </c>
      <c r="B3442">
        <v>58326.190553</v>
      </c>
      <c r="C3442" s="255">
        <v>38</v>
      </c>
      <c r="D3442" s="256">
        <v>8.4454219999999989</v>
      </c>
      <c r="E3442" s="256">
        <v>346.50966300000022</v>
      </c>
      <c r="F3442" s="1">
        <v>854038</v>
      </c>
      <c r="G3442" s="256">
        <v>35.685552000000001</v>
      </c>
      <c r="H3442" s="256">
        <v>491.02471600000001</v>
      </c>
      <c r="I3442" s="257">
        <v>1</v>
      </c>
      <c r="J3442" s="258">
        <f t="shared" si="106"/>
        <v>9.6640748901488781E-3</v>
      </c>
      <c r="K3442" s="258">
        <f t="shared" si="107"/>
        <v>2.1225019537891989E-2</v>
      </c>
    </row>
    <row r="3443" spans="1:11">
      <c r="A3443" s="1">
        <v>3442</v>
      </c>
      <c r="B3443">
        <v>61443.724488</v>
      </c>
      <c r="C3443" s="255">
        <v>29</v>
      </c>
      <c r="D3443" s="256">
        <v>43.664643000000012</v>
      </c>
      <c r="E3443" s="256">
        <v>516.55465200000026</v>
      </c>
      <c r="F3443" s="1">
        <v>840149</v>
      </c>
      <c r="G3443" s="256">
        <v>0</v>
      </c>
      <c r="H3443" s="256">
        <v>540.24639300000001</v>
      </c>
      <c r="I3443" s="257">
        <v>1</v>
      </c>
      <c r="J3443" s="258">
        <f t="shared" si="106"/>
        <v>4.9965339802275736E-2</v>
      </c>
      <c r="K3443" s="258">
        <f t="shared" si="107"/>
        <v>0.10464363274392997</v>
      </c>
    </row>
    <row r="3444" spans="1:11">
      <c r="A3444" s="1">
        <v>3443</v>
      </c>
      <c r="B3444">
        <v>62158.677611999999</v>
      </c>
      <c r="C3444" s="255">
        <v>25</v>
      </c>
      <c r="D3444" s="256">
        <v>45.805810000000008</v>
      </c>
      <c r="E3444" s="256">
        <v>742.31450300000051</v>
      </c>
      <c r="F3444" s="1">
        <v>824528</v>
      </c>
      <c r="G3444" s="256">
        <v>0</v>
      </c>
      <c r="H3444" s="256">
        <v>561.47400500000003</v>
      </c>
      <c r="I3444" s="257">
        <v>1</v>
      </c>
      <c r="J3444" s="258">
        <f t="shared" si="106"/>
        <v>5.2415471748354377E-2</v>
      </c>
      <c r="K3444" s="258">
        <f t="shared" si="107"/>
        <v>0.10946606292781412</v>
      </c>
    </row>
    <row r="3445" spans="1:11">
      <c r="A3445" s="1">
        <v>3444</v>
      </c>
      <c r="B3445">
        <v>62112.740600999998</v>
      </c>
      <c r="C3445" s="255">
        <v>24</v>
      </c>
      <c r="D3445" s="256">
        <v>28.482531000000002</v>
      </c>
      <c r="E3445" s="256">
        <v>905.31743599999925</v>
      </c>
      <c r="F3445" s="1">
        <v>844579</v>
      </c>
      <c r="G3445" s="256">
        <v>0</v>
      </c>
      <c r="H3445" s="256">
        <v>539.32088299999998</v>
      </c>
      <c r="I3445" s="257">
        <v>1</v>
      </c>
      <c r="J3445" s="258">
        <f t="shared" si="106"/>
        <v>3.2592487698659349E-2</v>
      </c>
      <c r="K3445" s="258">
        <f t="shared" si="107"/>
        <v>6.9653100867555023E-2</v>
      </c>
    </row>
    <row r="3446" spans="1:11">
      <c r="A3446" s="1">
        <v>3445</v>
      </c>
      <c r="B3446">
        <v>60335.82013</v>
      </c>
      <c r="C3446" s="255">
        <v>26</v>
      </c>
      <c r="D3446" s="256">
        <v>21.094975000000009</v>
      </c>
      <c r="E3446" s="256">
        <v>981.76390100000071</v>
      </c>
      <c r="F3446" s="1">
        <v>828339</v>
      </c>
      <c r="G3446" s="256">
        <v>0</v>
      </c>
      <c r="H3446" s="256">
        <v>97.745547999999999</v>
      </c>
      <c r="I3446" s="257">
        <v>1</v>
      </c>
      <c r="J3446" s="258">
        <f t="shared" si="106"/>
        <v>2.4138926178682182E-2</v>
      </c>
      <c r="K3446" s="258">
        <f t="shared" si="107"/>
        <v>5.2104803285871894E-2</v>
      </c>
    </row>
    <row r="3447" spans="1:11">
      <c r="A3447" s="1">
        <v>3446</v>
      </c>
      <c r="B3447">
        <v>59861.888091999987</v>
      </c>
      <c r="C3447" s="255">
        <v>31</v>
      </c>
      <c r="D3447" s="256">
        <v>36.111142999999998</v>
      </c>
      <c r="E3447" s="256">
        <v>995.78166900000156</v>
      </c>
      <c r="F3447" s="1">
        <v>823407</v>
      </c>
      <c r="G3447" s="256">
        <v>0</v>
      </c>
      <c r="H3447" s="256">
        <v>562.17636000000005</v>
      </c>
      <c r="I3447" s="257">
        <v>1</v>
      </c>
      <c r="J3447" s="258">
        <f t="shared" si="106"/>
        <v>4.1321888985639252E-2</v>
      </c>
      <c r="K3447" s="258">
        <f t="shared" si="107"/>
        <v>8.7411731467935461E-2</v>
      </c>
    </row>
    <row r="3448" spans="1:11">
      <c r="A3448" s="1">
        <v>3447</v>
      </c>
      <c r="B3448">
        <v>62709.421021000002</v>
      </c>
      <c r="C3448" s="255">
        <v>27</v>
      </c>
      <c r="D3448" s="256">
        <v>48.599553999999991</v>
      </c>
      <c r="E3448" s="256">
        <v>944.73505100000182</v>
      </c>
      <c r="F3448" s="1">
        <v>836274</v>
      </c>
      <c r="G3448" s="256">
        <v>0</v>
      </c>
      <c r="H3448" s="256">
        <v>734.07215199999996</v>
      </c>
      <c r="I3448" s="257">
        <v>1</v>
      </c>
      <c r="J3448" s="258">
        <f t="shared" si="106"/>
        <v>5.5612345893885994E-2</v>
      </c>
      <c r="K3448" s="258">
        <f t="shared" si="107"/>
        <v>0.11571759154246483</v>
      </c>
    </row>
    <row r="3449" spans="1:11">
      <c r="A3449" s="1">
        <v>3448</v>
      </c>
      <c r="B3449">
        <v>63041.668976000001</v>
      </c>
      <c r="C3449" s="255">
        <v>27</v>
      </c>
      <c r="D3449" s="256">
        <v>53.713768999999999</v>
      </c>
      <c r="E3449" s="256">
        <v>828.68168800000058</v>
      </c>
      <c r="F3449" s="1">
        <v>854810</v>
      </c>
      <c r="G3449" s="256">
        <v>83.097840000000005</v>
      </c>
      <c r="H3449" s="256">
        <v>733.33835799999997</v>
      </c>
      <c r="I3449" s="257">
        <v>1</v>
      </c>
      <c r="J3449" s="258">
        <f t="shared" si="106"/>
        <v>6.1464529096137206E-2</v>
      </c>
      <c r="K3449" s="258">
        <f t="shared" si="107"/>
        <v>0.1270438848652338</v>
      </c>
    </row>
    <row r="3450" spans="1:11">
      <c r="A3450" s="1">
        <v>3449</v>
      </c>
      <c r="B3450">
        <v>63203.088929000012</v>
      </c>
      <c r="C3450" s="255">
        <v>28</v>
      </c>
      <c r="D3450" s="256">
        <v>65.970440000000011</v>
      </c>
      <c r="E3450" s="256">
        <v>624.02351899999985</v>
      </c>
      <c r="F3450" s="1">
        <v>834716</v>
      </c>
      <c r="G3450" s="256">
        <v>180.17109600000001</v>
      </c>
      <c r="H3450" s="256">
        <v>678.05399699999998</v>
      </c>
      <c r="I3450" s="257">
        <v>1</v>
      </c>
      <c r="J3450" s="258">
        <f t="shared" si="106"/>
        <v>7.5489806512460039E-2</v>
      </c>
      <c r="K3450" s="258">
        <f t="shared" si="107"/>
        <v>0.15358459401233915</v>
      </c>
    </row>
    <row r="3451" spans="1:11">
      <c r="A3451" s="1">
        <v>3450</v>
      </c>
      <c r="B3451">
        <v>62645.800597999987</v>
      </c>
      <c r="C3451" s="255">
        <v>29</v>
      </c>
      <c r="D3451" s="256">
        <v>79.102805999999973</v>
      </c>
      <c r="E3451" s="256">
        <v>370.75244099999992</v>
      </c>
      <c r="F3451" s="1">
        <v>820994</v>
      </c>
      <c r="G3451" s="256">
        <v>198.46848</v>
      </c>
      <c r="H3451" s="256">
        <v>546.11670300000003</v>
      </c>
      <c r="I3451" s="257">
        <v>1</v>
      </c>
      <c r="J3451" s="258">
        <f t="shared" si="106"/>
        <v>9.0517139487513804E-2</v>
      </c>
      <c r="K3451" s="258">
        <f t="shared" si="107"/>
        <v>0.18111236494882518</v>
      </c>
    </row>
    <row r="3452" spans="1:11">
      <c r="A3452" s="1">
        <v>3451</v>
      </c>
      <c r="B3452">
        <v>61679.130432999998</v>
      </c>
      <c r="C3452" s="255">
        <v>29</v>
      </c>
      <c r="D3452" s="256">
        <v>84.837677999999997</v>
      </c>
      <c r="E3452" s="256">
        <v>119.0175899999998</v>
      </c>
      <c r="F3452" s="1">
        <v>826463</v>
      </c>
      <c r="G3452" s="256">
        <v>167.39352</v>
      </c>
      <c r="H3452" s="256">
        <v>547.17473900000005</v>
      </c>
      <c r="I3452" s="257">
        <v>1</v>
      </c>
      <c r="J3452" s="258">
        <f t="shared" si="106"/>
        <v>9.7079538914495445E-2</v>
      </c>
      <c r="K3452" s="258">
        <f t="shared" si="107"/>
        <v>0.19285010910084324</v>
      </c>
    </row>
    <row r="3453" spans="1:11">
      <c r="A3453" s="1">
        <v>3452</v>
      </c>
      <c r="B3453">
        <f>(B3452+B3454)/2</f>
        <v>61458.105377500004</v>
      </c>
      <c r="C3453" s="255">
        <v>34</v>
      </c>
      <c r="D3453" s="256">
        <v>77.053597999999994</v>
      </c>
      <c r="E3453" s="256">
        <v>8.6757690000000078</v>
      </c>
      <c r="F3453" s="1">
        <v>784578</v>
      </c>
      <c r="G3453" s="256">
        <v>98.837760000000003</v>
      </c>
      <c r="H3453" s="256">
        <v>551.65509899999995</v>
      </c>
      <c r="I3453" s="257">
        <v>1</v>
      </c>
      <c r="J3453" s="258">
        <f t="shared" si="106"/>
        <v>8.8172235990981368E-2</v>
      </c>
      <c r="K3453" s="258">
        <f t="shared" si="107"/>
        <v>0.1768769672394212</v>
      </c>
    </row>
    <row r="3454" spans="1:11">
      <c r="A3454" s="1">
        <v>3453</v>
      </c>
      <c r="B3454">
        <v>61237.080322000002</v>
      </c>
      <c r="C3454" s="255">
        <v>35</v>
      </c>
      <c r="D3454" s="256">
        <v>56.016131000000001</v>
      </c>
      <c r="E3454" s="256">
        <v>3.3713199999999999</v>
      </c>
      <c r="F3454" s="1">
        <v>793650</v>
      </c>
      <c r="G3454" s="256">
        <v>9.7147679999999994</v>
      </c>
      <c r="H3454" s="256">
        <v>530.54114200000004</v>
      </c>
      <c r="I3454" s="257">
        <v>1</v>
      </c>
      <c r="J3454" s="258">
        <f t="shared" si="106"/>
        <v>6.4099116070267442E-2</v>
      </c>
      <c r="K3454" s="258">
        <f t="shared" si="107"/>
        <v>0.13209380694515532</v>
      </c>
    </row>
    <row r="3455" spans="1:11">
      <c r="A3455" s="1">
        <v>3454</v>
      </c>
      <c r="B3455">
        <v>59578.926697000003</v>
      </c>
      <c r="C3455" s="255">
        <v>38</v>
      </c>
      <c r="D3455" s="256">
        <v>60.849175999999993</v>
      </c>
      <c r="E3455" s="256">
        <v>3.0539200000000011</v>
      </c>
      <c r="F3455" s="1">
        <v>887202</v>
      </c>
      <c r="G3455" s="256">
        <v>0</v>
      </c>
      <c r="H3455" s="256">
        <v>524.34086300000001</v>
      </c>
      <c r="I3455" s="257">
        <v>1</v>
      </c>
      <c r="J3455" s="258">
        <f t="shared" si="106"/>
        <v>6.9629557157457583E-2</v>
      </c>
      <c r="K3455" s="258">
        <f t="shared" si="107"/>
        <v>0.14259695060041486</v>
      </c>
    </row>
    <row r="3456" spans="1:11">
      <c r="A3456" s="1">
        <v>3455</v>
      </c>
      <c r="B3456">
        <v>57708.931397</v>
      </c>
      <c r="C3456" s="255">
        <v>36</v>
      </c>
      <c r="D3456" s="256">
        <v>85.21727700000001</v>
      </c>
      <c r="E3456" s="256">
        <v>3.4225599999999998</v>
      </c>
      <c r="F3456" s="1">
        <v>913129</v>
      </c>
      <c r="G3456" s="256">
        <v>0</v>
      </c>
      <c r="H3456" s="256">
        <v>315.738204</v>
      </c>
      <c r="I3456" s="257">
        <v>1</v>
      </c>
      <c r="J3456" s="258">
        <f t="shared" si="106"/>
        <v>9.7513913083628223E-2</v>
      </c>
      <c r="K3456" s="258">
        <f t="shared" si="107"/>
        <v>0.19362110986735498</v>
      </c>
    </row>
    <row r="3457" spans="1:11">
      <c r="A3457" s="1">
        <v>3456</v>
      </c>
      <c r="B3457">
        <v>56178.014403999987</v>
      </c>
      <c r="C3457" s="255">
        <v>32</v>
      </c>
      <c r="D3457" s="256">
        <v>96.357400000000013</v>
      </c>
      <c r="E3457" s="256">
        <v>1.8491200000000001</v>
      </c>
      <c r="F3457" s="1">
        <v>936382</v>
      </c>
      <c r="G3457" s="256">
        <v>0</v>
      </c>
      <c r="H3457" s="256">
        <v>102.90122100000001</v>
      </c>
      <c r="I3457" s="257">
        <v>1</v>
      </c>
      <c r="J3457" s="258">
        <f t="shared" si="106"/>
        <v>0.11026152746660045</v>
      </c>
      <c r="K3457" s="258">
        <f t="shared" si="107"/>
        <v>0.21592648105492893</v>
      </c>
    </row>
    <row r="3458" spans="1:11">
      <c r="A3458" s="1">
        <v>3457</v>
      </c>
      <c r="B3458">
        <v>53956.693024</v>
      </c>
      <c r="C3458" s="255">
        <v>21</v>
      </c>
      <c r="D3458" s="256">
        <v>92.77709200000001</v>
      </c>
      <c r="E3458" s="256">
        <v>3.9359999999999999E-2</v>
      </c>
      <c r="F3458" s="1">
        <v>899481</v>
      </c>
      <c r="G3458" s="256">
        <v>0</v>
      </c>
      <c r="H3458" s="256">
        <v>84.529300000000006</v>
      </c>
      <c r="I3458" s="257">
        <v>1</v>
      </c>
      <c r="J3458" s="258">
        <f t="shared" ref="J3458:J3521" si="108">D3458/$L$1</f>
        <v>0.1061645901386849</v>
      </c>
      <c r="K3458" s="258">
        <f t="shared" ref="K3458:K3521" si="109">J3458/(1-$K$1*(1-J3458))</f>
        <v>0.20882487970673499</v>
      </c>
    </row>
    <row r="3459" spans="1:11">
      <c r="A3459" s="1">
        <v>3458</v>
      </c>
      <c r="B3459">
        <v>51957.360137999996</v>
      </c>
      <c r="C3459" s="255">
        <v>16</v>
      </c>
      <c r="D3459" s="256">
        <v>96.168076999999997</v>
      </c>
      <c r="E3459" s="256">
        <v>0</v>
      </c>
      <c r="F3459" s="1">
        <v>798676</v>
      </c>
      <c r="G3459" s="256">
        <v>0</v>
      </c>
      <c r="H3459" s="256">
        <v>84.812695000000005</v>
      </c>
      <c r="I3459" s="257">
        <v>1</v>
      </c>
      <c r="J3459" s="258">
        <f t="shared" si="108"/>
        <v>0.11004488563977075</v>
      </c>
      <c r="K3459" s="258">
        <f t="shared" si="109"/>
        <v>0.21555252550952855</v>
      </c>
    </row>
    <row r="3460" spans="1:11">
      <c r="A3460" s="1">
        <v>3459</v>
      </c>
      <c r="B3460">
        <v>52111.589813000013</v>
      </c>
      <c r="C3460" s="255">
        <v>16</v>
      </c>
      <c r="D3460" s="256">
        <v>120.103424</v>
      </c>
      <c r="E3460" s="256">
        <v>0</v>
      </c>
      <c r="F3460" s="1">
        <v>642733</v>
      </c>
      <c r="G3460" s="256">
        <v>0</v>
      </c>
      <c r="H3460" s="256">
        <v>84.782979999999995</v>
      </c>
      <c r="I3460" s="257">
        <v>1</v>
      </c>
      <c r="J3460" s="258">
        <f t="shared" si="108"/>
        <v>0.13743404226565639</v>
      </c>
      <c r="K3460" s="258">
        <f t="shared" si="109"/>
        <v>0.26148590368690589</v>
      </c>
    </row>
    <row r="3461" spans="1:11">
      <c r="A3461" s="1">
        <v>3460</v>
      </c>
      <c r="B3461">
        <v>52004.720702999999</v>
      </c>
      <c r="C3461" s="255">
        <v>18</v>
      </c>
      <c r="D3461" s="256">
        <v>155.45219800000001</v>
      </c>
      <c r="E3461" s="256">
        <v>0</v>
      </c>
      <c r="F3461" s="1">
        <v>520642</v>
      </c>
      <c r="G3461" s="256">
        <v>110.87966400000001</v>
      </c>
      <c r="H3461" s="256">
        <v>84.778199999999998</v>
      </c>
      <c r="I3461" s="257">
        <v>1</v>
      </c>
      <c r="J3461" s="258">
        <f t="shared" si="108"/>
        <v>0.17788355434580438</v>
      </c>
      <c r="K3461" s="258">
        <f t="shared" si="109"/>
        <v>0.32470222656608799</v>
      </c>
    </row>
    <row r="3462" spans="1:11">
      <c r="A3462" s="1">
        <v>3461</v>
      </c>
      <c r="B3462">
        <v>51928.410155999998</v>
      </c>
      <c r="C3462" s="255">
        <v>18</v>
      </c>
      <c r="D3462" s="256">
        <v>193.74246199999999</v>
      </c>
      <c r="E3462" s="256">
        <v>0</v>
      </c>
      <c r="F3462" s="1">
        <v>583841</v>
      </c>
      <c r="G3462" s="256">
        <v>219.28183200000001</v>
      </c>
      <c r="H3462" s="256">
        <v>84.768681999999998</v>
      </c>
      <c r="I3462" s="257">
        <v>1</v>
      </c>
      <c r="J3462" s="258">
        <f t="shared" si="108"/>
        <v>0.22169900594308056</v>
      </c>
      <c r="K3462" s="258">
        <f t="shared" si="109"/>
        <v>0.38763009410612753</v>
      </c>
    </row>
    <row r="3463" spans="1:11">
      <c r="A3463" s="1">
        <v>3462</v>
      </c>
      <c r="B3463">
        <v>52295.800109999996</v>
      </c>
      <c r="C3463" s="255">
        <v>19</v>
      </c>
      <c r="D3463" s="256">
        <v>239.57655099999999</v>
      </c>
      <c r="E3463" s="256">
        <v>6.8650410000000059</v>
      </c>
      <c r="F3463" s="1">
        <v>917385</v>
      </c>
      <c r="G3463" s="256">
        <v>247.44468000000001</v>
      </c>
      <c r="H3463" s="256">
        <v>84.781244999999998</v>
      </c>
      <c r="I3463" s="257">
        <v>1</v>
      </c>
      <c r="J3463" s="258">
        <f t="shared" si="108"/>
        <v>0.27414683727912853</v>
      </c>
      <c r="K3463" s="258">
        <f t="shared" si="109"/>
        <v>0.45631760419452044</v>
      </c>
    </row>
    <row r="3464" spans="1:11">
      <c r="A3464" s="1">
        <v>3463</v>
      </c>
      <c r="B3464">
        <v>53612.534241000001</v>
      </c>
      <c r="C3464" s="255">
        <v>36</v>
      </c>
      <c r="D3464" s="256">
        <v>267.86227700000001</v>
      </c>
      <c r="E3464" s="256">
        <v>116.2397389999999</v>
      </c>
      <c r="F3464" s="1">
        <v>952008</v>
      </c>
      <c r="G3464" s="256">
        <v>239.92735200000001</v>
      </c>
      <c r="H3464" s="256">
        <v>84.741024999999993</v>
      </c>
      <c r="I3464" s="257">
        <v>1</v>
      </c>
      <c r="J3464" s="258">
        <f t="shared" si="108"/>
        <v>0.30651412151740953</v>
      </c>
      <c r="K3464" s="258">
        <f t="shared" si="109"/>
        <v>0.49551028245728557</v>
      </c>
    </row>
    <row r="3465" spans="1:11">
      <c r="A3465" s="1">
        <v>3464</v>
      </c>
      <c r="B3465">
        <v>53731.537780999999</v>
      </c>
      <c r="C3465" s="255">
        <v>58</v>
      </c>
      <c r="D3465" s="256">
        <v>257.221901</v>
      </c>
      <c r="E3465" s="256">
        <v>381.95866499999948</v>
      </c>
      <c r="F3465" s="1">
        <v>875229</v>
      </c>
      <c r="G3465" s="256">
        <v>182.68370400000001</v>
      </c>
      <c r="H3465" s="256">
        <v>84.908834999999996</v>
      </c>
      <c r="I3465" s="257">
        <v>1</v>
      </c>
      <c r="J3465" s="258">
        <f t="shared" si="108"/>
        <v>0.29433836635403898</v>
      </c>
      <c r="K3465" s="258">
        <f t="shared" si="109"/>
        <v>0.48103456776518749</v>
      </c>
    </row>
    <row r="3466" spans="1:11">
      <c r="A3466" s="1">
        <v>3465</v>
      </c>
      <c r="B3466">
        <v>56166.603820999997</v>
      </c>
      <c r="C3466" s="255">
        <v>38</v>
      </c>
      <c r="D3466" s="256">
        <v>244.17378500000001</v>
      </c>
      <c r="E3466" s="256">
        <v>731.6630100000001</v>
      </c>
      <c r="F3466" s="1">
        <v>806292</v>
      </c>
      <c r="G3466" s="256">
        <v>96.318768000000006</v>
      </c>
      <c r="H3466" s="256">
        <v>688.83807400000001</v>
      </c>
      <c r="I3466" s="257">
        <v>1</v>
      </c>
      <c r="J3466" s="258">
        <f t="shared" si="108"/>
        <v>0.2794074404394607</v>
      </c>
      <c r="K3466" s="258">
        <f t="shared" si="109"/>
        <v>0.46284484298787759</v>
      </c>
    </row>
    <row r="3467" spans="1:11">
      <c r="A3467" s="1">
        <v>3466</v>
      </c>
      <c r="B3467">
        <v>59644.905882999999</v>
      </c>
      <c r="C3467" s="255">
        <v>27</v>
      </c>
      <c r="D3467" s="256">
        <v>308.46839899999998</v>
      </c>
      <c r="E3467" s="256">
        <v>1034.567961</v>
      </c>
      <c r="F3467" s="1">
        <v>785716</v>
      </c>
      <c r="G3467" s="256">
        <v>0.50651999999999997</v>
      </c>
      <c r="H3467" s="256">
        <v>765.47929099999999</v>
      </c>
      <c r="I3467" s="257">
        <v>1</v>
      </c>
      <c r="J3467" s="258">
        <f t="shared" si="108"/>
        <v>0.35297960352725127</v>
      </c>
      <c r="K3467" s="258">
        <f t="shared" si="109"/>
        <v>0.54798688329891143</v>
      </c>
    </row>
    <row r="3468" spans="1:11">
      <c r="A3468" s="1">
        <v>3467</v>
      </c>
      <c r="B3468">
        <v>60781.904418000013</v>
      </c>
      <c r="C3468" s="255">
        <v>26</v>
      </c>
      <c r="D3468" s="256">
        <v>330.31823700000001</v>
      </c>
      <c r="E3468" s="256">
        <v>1193.940703</v>
      </c>
      <c r="F3468" s="1">
        <v>808917</v>
      </c>
      <c r="G3468" s="256">
        <v>0</v>
      </c>
      <c r="H3468" s="256">
        <v>619.03940599999999</v>
      </c>
      <c r="I3468" s="257">
        <v>1</v>
      </c>
      <c r="J3468" s="258">
        <f t="shared" si="108"/>
        <v>0.37798231751473715</v>
      </c>
      <c r="K3468" s="258">
        <f t="shared" si="109"/>
        <v>0.57453701945287405</v>
      </c>
    </row>
    <row r="3469" spans="1:11">
      <c r="A3469" s="1">
        <v>3468</v>
      </c>
      <c r="B3469">
        <v>61281.785858000003</v>
      </c>
      <c r="C3469" s="255">
        <v>24</v>
      </c>
      <c r="D3469" s="256">
        <v>338.32613500000008</v>
      </c>
      <c r="E3469" s="256">
        <v>1287.914968</v>
      </c>
      <c r="F3469" s="1">
        <v>796770</v>
      </c>
      <c r="G3469" s="256">
        <v>0</v>
      </c>
      <c r="H3469" s="256">
        <v>582.61211500000002</v>
      </c>
      <c r="I3469" s="257">
        <v>1</v>
      </c>
      <c r="J3469" s="258">
        <f t="shared" si="108"/>
        <v>0.38714573480574688</v>
      </c>
      <c r="K3469" s="258">
        <f t="shared" si="109"/>
        <v>0.5839917408888029</v>
      </c>
    </row>
    <row r="3470" spans="1:11">
      <c r="A3470" s="1">
        <v>3469</v>
      </c>
      <c r="B3470">
        <v>58871.824676999997</v>
      </c>
      <c r="C3470" s="255">
        <v>27</v>
      </c>
      <c r="D3470" s="256">
        <v>370.49837200000002</v>
      </c>
      <c r="E3470" s="256">
        <v>1313.9583029999999</v>
      </c>
      <c r="F3470" s="1">
        <v>844992</v>
      </c>
      <c r="G3470" s="256">
        <v>0</v>
      </c>
      <c r="H3470" s="256">
        <v>172.90247199999999</v>
      </c>
      <c r="I3470" s="257">
        <v>1</v>
      </c>
      <c r="J3470" s="258">
        <f t="shared" si="108"/>
        <v>0.42396034368516322</v>
      </c>
      <c r="K3470" s="258">
        <f t="shared" si="109"/>
        <v>0.62057066588890653</v>
      </c>
    </row>
    <row r="3471" spans="1:11">
      <c r="A3471" s="1">
        <v>3470</v>
      </c>
      <c r="B3471">
        <v>58373.624907999998</v>
      </c>
      <c r="C3471" s="255">
        <v>30</v>
      </c>
      <c r="D3471" s="256">
        <v>369.78717699999999</v>
      </c>
      <c r="E3471" s="256">
        <v>1244.580909</v>
      </c>
      <c r="F3471" s="1">
        <v>853078</v>
      </c>
      <c r="G3471" s="256">
        <v>0</v>
      </c>
      <c r="H3471" s="256">
        <v>531.57500400000004</v>
      </c>
      <c r="I3471" s="257">
        <v>1</v>
      </c>
      <c r="J3471" s="258">
        <f t="shared" si="108"/>
        <v>0.42314652505756833</v>
      </c>
      <c r="K3471" s="258">
        <f t="shared" si="109"/>
        <v>0.61978550838431923</v>
      </c>
    </row>
    <row r="3472" spans="1:11">
      <c r="A3472" s="1">
        <v>3471</v>
      </c>
      <c r="B3472">
        <v>61881.254638999999</v>
      </c>
      <c r="C3472" s="255">
        <v>24</v>
      </c>
      <c r="D3472" s="256">
        <v>404.75582700000012</v>
      </c>
      <c r="E3472" s="256">
        <v>1181.0566650000001</v>
      </c>
      <c r="F3472" s="1">
        <v>840078</v>
      </c>
      <c r="G3472" s="256">
        <v>0</v>
      </c>
      <c r="H3472" s="256">
        <v>702.51391999999998</v>
      </c>
      <c r="I3472" s="257">
        <v>1</v>
      </c>
      <c r="J3472" s="258">
        <f t="shared" si="108"/>
        <v>0.46316106221242048</v>
      </c>
      <c r="K3472" s="258">
        <f t="shared" si="109"/>
        <v>0.65720974072552962</v>
      </c>
    </row>
    <row r="3473" spans="1:11">
      <c r="A3473" s="1">
        <v>3472</v>
      </c>
      <c r="B3473">
        <v>61545.766083000002</v>
      </c>
      <c r="C3473" s="255">
        <v>25</v>
      </c>
      <c r="D3473" s="256">
        <v>468.53379899999999</v>
      </c>
      <c r="E3473" s="256">
        <v>1037.5581729999999</v>
      </c>
      <c r="F3473" s="1">
        <v>843355</v>
      </c>
      <c r="G3473" s="256">
        <v>0</v>
      </c>
      <c r="H3473" s="256">
        <v>700.66470100000004</v>
      </c>
      <c r="I3473" s="257">
        <v>1</v>
      </c>
      <c r="J3473" s="258">
        <f t="shared" si="108"/>
        <v>0.53614203317512865</v>
      </c>
      <c r="K3473" s="258">
        <f t="shared" si="109"/>
        <v>0.71977149018335651</v>
      </c>
    </row>
    <row r="3474" spans="1:11">
      <c r="A3474" s="1">
        <v>3473</v>
      </c>
      <c r="B3474">
        <v>61891.760955999998</v>
      </c>
      <c r="C3474" s="255">
        <v>25</v>
      </c>
      <c r="D3474" s="256">
        <v>454.42288699999989</v>
      </c>
      <c r="E3474" s="256">
        <v>767.50839299999996</v>
      </c>
      <c r="F3474" s="1">
        <v>836031</v>
      </c>
      <c r="G3474" s="256">
        <v>135.851856</v>
      </c>
      <c r="H3474" s="256">
        <v>589.85285399999998</v>
      </c>
      <c r="I3474" s="257">
        <v>1</v>
      </c>
      <c r="J3474" s="258">
        <f t="shared" si="108"/>
        <v>0.5199949525039318</v>
      </c>
      <c r="K3474" s="258">
        <f t="shared" si="109"/>
        <v>0.70651754603726424</v>
      </c>
    </row>
    <row r="3475" spans="1:11">
      <c r="A3475" s="1">
        <v>3474</v>
      </c>
      <c r="B3475">
        <v>61778.644074999997</v>
      </c>
      <c r="C3475" s="255">
        <v>26</v>
      </c>
      <c r="D3475" s="256">
        <v>483.85055200000011</v>
      </c>
      <c r="E3475" s="256">
        <v>426.83061399999963</v>
      </c>
      <c r="F3475" s="1">
        <v>832498</v>
      </c>
      <c r="G3475" s="256">
        <v>189.14599200000001</v>
      </c>
      <c r="H3475" s="256">
        <v>559.73947799999996</v>
      </c>
      <c r="I3475" s="257">
        <v>1</v>
      </c>
      <c r="J3475" s="258">
        <f t="shared" si="108"/>
        <v>0.55366895463221089</v>
      </c>
      <c r="K3475" s="258">
        <f t="shared" si="109"/>
        <v>0.7338049054264637</v>
      </c>
    </row>
    <row r="3476" spans="1:11">
      <c r="A3476" s="1">
        <v>3475</v>
      </c>
      <c r="B3476">
        <v>60363.744202000002</v>
      </c>
      <c r="C3476" s="255">
        <v>33</v>
      </c>
      <c r="D3476" s="256">
        <v>457.24806100000001</v>
      </c>
      <c r="E3476" s="256">
        <v>125.56590799999989</v>
      </c>
      <c r="F3476" s="1">
        <v>859941</v>
      </c>
      <c r="G3476" s="256">
        <v>184.56463199999999</v>
      </c>
      <c r="H3476" s="256">
        <v>614.44536100000005</v>
      </c>
      <c r="I3476" s="257">
        <v>1</v>
      </c>
      <c r="J3476" s="258">
        <f t="shared" si="108"/>
        <v>0.52322779191843383</v>
      </c>
      <c r="K3476" s="258">
        <f t="shared" si="109"/>
        <v>0.70919669195035639</v>
      </c>
    </row>
    <row r="3477" spans="1:11">
      <c r="A3477" s="1">
        <v>3476</v>
      </c>
      <c r="B3477">
        <v>60082.404175000003</v>
      </c>
      <c r="C3477" s="255">
        <v>33</v>
      </c>
      <c r="D3477" s="256">
        <v>406.21043400000002</v>
      </c>
      <c r="E3477" s="256">
        <v>9.3693659999999781</v>
      </c>
      <c r="F3477" s="1">
        <v>775347</v>
      </c>
      <c r="G3477" s="256">
        <v>136.37517600000001</v>
      </c>
      <c r="H3477" s="256">
        <v>643.04638</v>
      </c>
      <c r="I3477" s="257">
        <v>1</v>
      </c>
      <c r="J3477" s="258">
        <f t="shared" si="108"/>
        <v>0.46482556529867647</v>
      </c>
      <c r="K3477" s="258">
        <f t="shared" si="109"/>
        <v>0.65871592192983475</v>
      </c>
    </row>
    <row r="3478" spans="1:11">
      <c r="A3478" s="1">
        <v>3477</v>
      </c>
      <c r="B3478">
        <v>60408.117278999998</v>
      </c>
      <c r="C3478" s="255">
        <v>35</v>
      </c>
      <c r="D3478" s="256">
        <v>412.671516</v>
      </c>
      <c r="E3478" s="256">
        <v>3.6606800000000002</v>
      </c>
      <c r="F3478" s="1">
        <v>794123</v>
      </c>
      <c r="G3478" s="256">
        <v>50.076096</v>
      </c>
      <c r="H3478" s="256">
        <v>617.71727099999998</v>
      </c>
      <c r="I3478" s="257">
        <v>1</v>
      </c>
      <c r="J3478" s="258">
        <f t="shared" si="108"/>
        <v>0.47221896497952043</v>
      </c>
      <c r="K3478" s="258">
        <f t="shared" si="109"/>
        <v>0.66535912526569874</v>
      </c>
    </row>
    <row r="3479" spans="1:11">
      <c r="A3479" s="1">
        <v>3478</v>
      </c>
      <c r="B3479">
        <v>58722.339539000001</v>
      </c>
      <c r="C3479" s="255">
        <v>38</v>
      </c>
      <c r="D3479" s="256">
        <v>387.14778899999999</v>
      </c>
      <c r="E3479" s="256">
        <v>2.8785599999999998</v>
      </c>
      <c r="F3479" s="1">
        <v>874585</v>
      </c>
      <c r="G3479" s="256">
        <v>0</v>
      </c>
      <c r="H3479" s="256">
        <v>575.48004500000002</v>
      </c>
      <c r="I3479" s="257">
        <v>1</v>
      </c>
      <c r="J3479" s="258">
        <f t="shared" si="108"/>
        <v>0.44301222916410288</v>
      </c>
      <c r="K3479" s="258">
        <f t="shared" si="109"/>
        <v>0.63866205362563222</v>
      </c>
    </row>
    <row r="3480" spans="1:11">
      <c r="A3480" s="1">
        <v>3479</v>
      </c>
      <c r="B3480">
        <v>56998.338928999998</v>
      </c>
      <c r="C3480" s="255">
        <v>36</v>
      </c>
      <c r="D3480" s="256">
        <v>377.63938899999999</v>
      </c>
      <c r="E3480" s="256">
        <v>2.9271199999999999</v>
      </c>
      <c r="F3480" s="1">
        <v>881343</v>
      </c>
      <c r="G3480" s="256">
        <v>0</v>
      </c>
      <c r="H3480" s="256">
        <v>417.39903500000003</v>
      </c>
      <c r="I3480" s="257">
        <v>1</v>
      </c>
      <c r="J3480" s="258">
        <f t="shared" si="108"/>
        <v>0.4321317912551989</v>
      </c>
      <c r="K3480" s="258">
        <f t="shared" si="109"/>
        <v>0.62839767558182513</v>
      </c>
    </row>
    <row r="3481" spans="1:11">
      <c r="A3481" s="1">
        <v>3480</v>
      </c>
      <c r="B3481">
        <v>55860.166838999998</v>
      </c>
      <c r="C3481" s="255">
        <v>31</v>
      </c>
      <c r="D3481" s="256">
        <v>368.13619299999999</v>
      </c>
      <c r="E3481" s="256">
        <v>1.44312</v>
      </c>
      <c r="F3481" s="1">
        <v>940492</v>
      </c>
      <c r="G3481" s="256">
        <v>0</v>
      </c>
      <c r="H3481" s="256">
        <v>95.734318000000002</v>
      </c>
      <c r="I3481" s="257">
        <v>1</v>
      </c>
      <c r="J3481" s="258">
        <f t="shared" si="108"/>
        <v>0.4212573082702441</v>
      </c>
      <c r="K3481" s="258">
        <f t="shared" si="109"/>
        <v>0.61795885116653593</v>
      </c>
    </row>
    <row r="3482" spans="1:11">
      <c r="A3482" s="1">
        <v>3481</v>
      </c>
      <c r="B3482">
        <v>53831.038849999997</v>
      </c>
      <c r="C3482" s="255">
        <v>23</v>
      </c>
      <c r="D3482" s="256">
        <v>363.30630699999989</v>
      </c>
      <c r="E3482" s="256">
        <v>0.25575999999999999</v>
      </c>
      <c r="F3482" s="1">
        <v>898428</v>
      </c>
      <c r="G3482" s="256">
        <v>0</v>
      </c>
      <c r="H3482" s="256">
        <v>83.606136000000006</v>
      </c>
      <c r="I3482" s="257">
        <v>1</v>
      </c>
      <c r="J3482" s="258">
        <f t="shared" si="108"/>
        <v>0.4157304820187101</v>
      </c>
      <c r="K3482" s="258">
        <f t="shared" si="109"/>
        <v>0.61258292307122786</v>
      </c>
    </row>
    <row r="3483" spans="1:11">
      <c r="A3483" s="1">
        <v>3482</v>
      </c>
      <c r="B3483">
        <v>51757.507873000002</v>
      </c>
      <c r="C3483" s="255">
        <v>18</v>
      </c>
      <c r="D3483" s="256">
        <v>341.63056699999999</v>
      </c>
      <c r="E3483" s="256">
        <v>0.15328</v>
      </c>
      <c r="F3483" s="1">
        <v>795839</v>
      </c>
      <c r="G3483" s="256">
        <v>0</v>
      </c>
      <c r="H3483" s="256">
        <v>83.353933999999995</v>
      </c>
      <c r="I3483" s="257">
        <v>1</v>
      </c>
      <c r="J3483" s="258">
        <f t="shared" si="108"/>
        <v>0.39092698792932123</v>
      </c>
      <c r="K3483" s="258">
        <f t="shared" si="109"/>
        <v>0.58785143082014868</v>
      </c>
    </row>
    <row r="3484" spans="1:11">
      <c r="A3484" s="1">
        <v>3483</v>
      </c>
      <c r="B3484">
        <v>51545.325683000003</v>
      </c>
      <c r="C3484" s="255">
        <v>15</v>
      </c>
      <c r="D3484" s="256">
        <v>365.74322499999988</v>
      </c>
      <c r="E3484" s="256">
        <v>0</v>
      </c>
      <c r="F3484" s="1">
        <v>655842</v>
      </c>
      <c r="G3484" s="256">
        <v>0</v>
      </c>
      <c r="H3484" s="256">
        <v>83.365470999999999</v>
      </c>
      <c r="I3484" s="257">
        <v>1</v>
      </c>
      <c r="J3484" s="258">
        <f t="shared" si="108"/>
        <v>0.41851904108102245</v>
      </c>
      <c r="K3484" s="258">
        <f t="shared" si="109"/>
        <v>0.61530135226879334</v>
      </c>
    </row>
    <row r="3485" spans="1:11">
      <c r="A3485" s="1">
        <v>3484</v>
      </c>
      <c r="B3485">
        <v>50816.420166000004</v>
      </c>
      <c r="C3485" s="255">
        <v>14</v>
      </c>
      <c r="D3485" s="256">
        <v>342.324836</v>
      </c>
      <c r="E3485" s="256">
        <v>0</v>
      </c>
      <c r="F3485" s="1">
        <v>524326</v>
      </c>
      <c r="G3485" s="256">
        <v>16.019304000000002</v>
      </c>
      <c r="H3485" s="256">
        <v>83.157534999999996</v>
      </c>
      <c r="I3485" s="257">
        <v>1</v>
      </c>
      <c r="J3485" s="258">
        <f t="shared" si="108"/>
        <v>0.39172143817821453</v>
      </c>
      <c r="K3485" s="258">
        <f t="shared" si="109"/>
        <v>0.58865929399211914</v>
      </c>
    </row>
    <row r="3486" spans="1:11">
      <c r="A3486" s="1">
        <v>3485</v>
      </c>
      <c r="B3486">
        <v>50766.930603000001</v>
      </c>
      <c r="C3486" s="255">
        <v>15</v>
      </c>
      <c r="D3486" s="256">
        <v>291.26364899999999</v>
      </c>
      <c r="E3486" s="256">
        <v>0</v>
      </c>
      <c r="F3486" s="1">
        <v>576101</v>
      </c>
      <c r="G3486" s="256">
        <v>181.213032</v>
      </c>
      <c r="H3486" s="256">
        <v>83.393634000000006</v>
      </c>
      <c r="I3486" s="257">
        <v>1</v>
      </c>
      <c r="J3486" s="258">
        <f t="shared" si="108"/>
        <v>0.33329225191044765</v>
      </c>
      <c r="K3486" s="258">
        <f t="shared" si="109"/>
        <v>0.52626969925244915</v>
      </c>
    </row>
    <row r="3487" spans="1:11">
      <c r="A3487" s="1">
        <v>3486</v>
      </c>
      <c r="B3487">
        <v>51392.309784999998</v>
      </c>
      <c r="C3487" s="255">
        <v>20</v>
      </c>
      <c r="D3487" s="256">
        <v>295.23746799999998</v>
      </c>
      <c r="E3487" s="256">
        <v>6.4480560000000073</v>
      </c>
      <c r="F3487" s="1">
        <v>940050</v>
      </c>
      <c r="G3487" s="256">
        <v>234.46785600000001</v>
      </c>
      <c r="H3487" s="256">
        <v>83.219182000000004</v>
      </c>
      <c r="I3487" s="257">
        <v>1</v>
      </c>
      <c r="J3487" s="258">
        <f t="shared" si="108"/>
        <v>0.33783948287367205</v>
      </c>
      <c r="K3487" s="258">
        <f t="shared" si="109"/>
        <v>0.53135145923697258</v>
      </c>
    </row>
    <row r="3488" spans="1:11">
      <c r="A3488" s="1">
        <v>3487</v>
      </c>
      <c r="B3488">
        <v>53008.269287000003</v>
      </c>
      <c r="C3488" s="255">
        <v>36</v>
      </c>
      <c r="D3488" s="256">
        <v>312.84749799999997</v>
      </c>
      <c r="E3488" s="256">
        <v>122.9379619999999</v>
      </c>
      <c r="F3488" s="1">
        <v>970260</v>
      </c>
      <c r="G3488" s="256">
        <v>245.378952</v>
      </c>
      <c r="H3488" s="256">
        <v>83.245318999999995</v>
      </c>
      <c r="I3488" s="257">
        <v>1</v>
      </c>
      <c r="J3488" s="258">
        <f t="shared" si="108"/>
        <v>0.35799059536251726</v>
      </c>
      <c r="K3488" s="258">
        <f t="shared" si="109"/>
        <v>0.55339845083322736</v>
      </c>
    </row>
    <row r="3489" spans="1:11">
      <c r="A3489" s="1">
        <v>3488</v>
      </c>
      <c r="B3489">
        <v>55026.427125000002</v>
      </c>
      <c r="C3489" s="255">
        <v>55</v>
      </c>
      <c r="D3489" s="256">
        <v>286.88877500000001</v>
      </c>
      <c r="E3489" s="256">
        <v>463.89152399999949</v>
      </c>
      <c r="F3489" s="1">
        <v>883591</v>
      </c>
      <c r="G3489" s="256">
        <v>218.09272799999999</v>
      </c>
      <c r="H3489" s="256">
        <v>83.508160000000004</v>
      </c>
      <c r="I3489" s="257">
        <v>1</v>
      </c>
      <c r="J3489" s="258">
        <f t="shared" si="108"/>
        <v>0.32828609473192361</v>
      </c>
      <c r="K3489" s="258">
        <f t="shared" si="109"/>
        <v>0.52062844662309005</v>
      </c>
    </row>
    <row r="3490" spans="1:11">
      <c r="A3490" s="1">
        <v>3489</v>
      </c>
      <c r="B3490">
        <v>55110.517517</v>
      </c>
      <c r="C3490" s="255">
        <v>40</v>
      </c>
      <c r="D3490" s="256">
        <v>285.2278</v>
      </c>
      <c r="E3490" s="256">
        <v>829.51608900000087</v>
      </c>
      <c r="F3490" s="1">
        <v>834311</v>
      </c>
      <c r="G3490" s="256">
        <v>143.20185599999999</v>
      </c>
      <c r="H3490" s="256">
        <v>548.29771500000004</v>
      </c>
      <c r="I3490" s="257">
        <v>1</v>
      </c>
      <c r="J3490" s="258">
        <f t="shared" si="108"/>
        <v>0.32638544526873925</v>
      </c>
      <c r="K3490" s="258">
        <f t="shared" si="109"/>
        <v>0.51847375095962056</v>
      </c>
    </row>
    <row r="3491" spans="1:11">
      <c r="A3491" s="1">
        <v>3490</v>
      </c>
      <c r="B3491">
        <v>58534.864073999997</v>
      </c>
      <c r="C3491" s="255">
        <v>27</v>
      </c>
      <c r="D3491" s="256">
        <v>333.43059499999993</v>
      </c>
      <c r="E3491" s="256">
        <v>1095.120126</v>
      </c>
      <c r="F3491" s="1">
        <v>794900</v>
      </c>
      <c r="G3491" s="256">
        <v>48.961584000000002</v>
      </c>
      <c r="H3491" s="256">
        <v>575.17285900000002</v>
      </c>
      <c r="I3491" s="257">
        <v>1</v>
      </c>
      <c r="J3491" s="258">
        <f t="shared" si="108"/>
        <v>0.38154378084918666</v>
      </c>
      <c r="K3491" s="258">
        <f t="shared" si="109"/>
        <v>0.57822885978313743</v>
      </c>
    </row>
    <row r="3492" spans="1:11">
      <c r="A3492" s="1">
        <v>3491</v>
      </c>
      <c r="B3492">
        <v>58694.005982000002</v>
      </c>
      <c r="C3492" s="255">
        <v>26</v>
      </c>
      <c r="D3492" s="256">
        <v>340.06703299999998</v>
      </c>
      <c r="E3492" s="256">
        <v>1272.119522000002</v>
      </c>
      <c r="F3492" s="1">
        <v>793823</v>
      </c>
      <c r="G3492" s="256">
        <v>0</v>
      </c>
      <c r="H3492" s="256">
        <v>730.28669300000001</v>
      </c>
      <c r="I3492" s="257">
        <v>1</v>
      </c>
      <c r="J3492" s="258">
        <f t="shared" si="108"/>
        <v>0.38913783995432438</v>
      </c>
      <c r="K3492" s="258">
        <f t="shared" si="109"/>
        <v>0.5860281828457693</v>
      </c>
    </row>
    <row r="3493" spans="1:11">
      <c r="A3493" s="1">
        <v>3492</v>
      </c>
      <c r="B3493">
        <v>59670.215637000001</v>
      </c>
      <c r="C3493" s="255">
        <v>22</v>
      </c>
      <c r="D3493" s="256">
        <v>349.64562599999999</v>
      </c>
      <c r="E3493" s="256">
        <v>1337.7229199999981</v>
      </c>
      <c r="F3493" s="1">
        <v>818781</v>
      </c>
      <c r="G3493" s="256">
        <v>0</v>
      </c>
      <c r="H3493" s="256">
        <v>656.09435199999996</v>
      </c>
      <c r="I3493" s="257">
        <v>1</v>
      </c>
      <c r="J3493" s="258">
        <f t="shared" si="108"/>
        <v>0.40009859953439697</v>
      </c>
      <c r="K3493" s="258">
        <f t="shared" si="109"/>
        <v>0.59711375851967519</v>
      </c>
    </row>
    <row r="3494" spans="1:11">
      <c r="A3494" s="1">
        <v>3493</v>
      </c>
      <c r="B3494">
        <v>57007.129760999997</v>
      </c>
      <c r="C3494" s="255">
        <v>17</v>
      </c>
      <c r="D3494" s="256">
        <v>279.568331</v>
      </c>
      <c r="E3494" s="256">
        <v>1340.1978750000001</v>
      </c>
      <c r="F3494" s="1">
        <v>828480</v>
      </c>
      <c r="G3494" s="256">
        <v>0</v>
      </c>
      <c r="H3494" s="256">
        <v>110.332048</v>
      </c>
      <c r="I3494" s="257">
        <v>1</v>
      </c>
      <c r="J3494" s="258">
        <f t="shared" si="108"/>
        <v>0.31990932930266014</v>
      </c>
      <c r="K3494" s="258">
        <f t="shared" si="109"/>
        <v>0.51107798113575031</v>
      </c>
    </row>
    <row r="3495" spans="1:11">
      <c r="A3495" s="1">
        <v>3494</v>
      </c>
      <c r="B3495">
        <v>57055.245789000001</v>
      </c>
      <c r="C3495" s="255">
        <v>23</v>
      </c>
      <c r="D3495" s="256">
        <v>310.05037800000002</v>
      </c>
      <c r="E3495" s="256">
        <v>1277.5832170000001</v>
      </c>
      <c r="F3495" s="1">
        <v>831300</v>
      </c>
      <c r="G3495" s="256">
        <v>0</v>
      </c>
      <c r="H3495" s="256">
        <v>677.280306</v>
      </c>
      <c r="I3495" s="257">
        <v>1</v>
      </c>
      <c r="J3495" s="258">
        <f t="shared" si="108"/>
        <v>0.35478985806878194</v>
      </c>
      <c r="K3495" s="258">
        <f t="shared" si="109"/>
        <v>0.54994718310499957</v>
      </c>
    </row>
    <row r="3496" spans="1:11">
      <c r="A3496" s="1">
        <v>3495</v>
      </c>
      <c r="B3496">
        <v>59834.494444999997</v>
      </c>
      <c r="C3496" s="255">
        <v>20</v>
      </c>
      <c r="D3496" s="256">
        <v>341.41699799999998</v>
      </c>
      <c r="E3496" s="256">
        <v>1161.732637999999</v>
      </c>
      <c r="F3496" s="1">
        <v>836105</v>
      </c>
      <c r="G3496" s="256">
        <v>0</v>
      </c>
      <c r="H3496" s="256">
        <v>717.96204399999999</v>
      </c>
      <c r="I3496" s="257">
        <v>1</v>
      </c>
      <c r="J3496" s="258">
        <f t="shared" si="108"/>
        <v>0.39068260146642875</v>
      </c>
      <c r="K3496" s="258">
        <f t="shared" si="109"/>
        <v>0.58760270475404108</v>
      </c>
    </row>
    <row r="3497" spans="1:11">
      <c r="A3497" s="1">
        <v>3496</v>
      </c>
      <c r="B3497">
        <v>59877.251434999998</v>
      </c>
      <c r="C3497" s="255">
        <v>18</v>
      </c>
      <c r="D3497" s="256">
        <v>321.30849499999999</v>
      </c>
      <c r="E3497" s="256">
        <v>976.45028400000058</v>
      </c>
      <c r="F3497" s="1">
        <v>797239</v>
      </c>
      <c r="G3497" s="256">
        <v>0</v>
      </c>
      <c r="H3497" s="256">
        <v>606.442407</v>
      </c>
      <c r="I3497" s="257">
        <v>1</v>
      </c>
      <c r="J3497" s="258">
        <f t="shared" si="108"/>
        <v>0.36767249268550778</v>
      </c>
      <c r="K3497" s="258">
        <f t="shared" si="109"/>
        <v>0.56372476375908664</v>
      </c>
    </row>
    <row r="3498" spans="1:11">
      <c r="A3498" s="1">
        <v>3497</v>
      </c>
      <c r="B3498">
        <v>60346.916106999997</v>
      </c>
      <c r="C3498" s="255">
        <v>21</v>
      </c>
      <c r="D3498" s="256">
        <v>308.96873900000003</v>
      </c>
      <c r="E3498" s="256">
        <v>735.58124700000167</v>
      </c>
      <c r="F3498" s="1">
        <v>796117</v>
      </c>
      <c r="G3498" s="256">
        <v>43.614648000000003</v>
      </c>
      <c r="H3498" s="256">
        <v>529.27745300000004</v>
      </c>
      <c r="I3498" s="257">
        <v>1</v>
      </c>
      <c r="J3498" s="258">
        <f t="shared" si="108"/>
        <v>0.3535521413152431</v>
      </c>
      <c r="K3498" s="258">
        <f t="shared" si="109"/>
        <v>0.54860753152067032</v>
      </c>
    </row>
    <row r="3499" spans="1:11">
      <c r="A3499" s="1">
        <v>3498</v>
      </c>
      <c r="B3499">
        <v>59818.870879999988</v>
      </c>
      <c r="C3499" s="255">
        <v>16</v>
      </c>
      <c r="D3499" s="256">
        <v>287.05074500000001</v>
      </c>
      <c r="E3499" s="256">
        <v>418.53801699999968</v>
      </c>
      <c r="F3499" s="1">
        <v>838272</v>
      </c>
      <c r="G3499" s="256">
        <v>165.46437599999999</v>
      </c>
      <c r="H3499" s="256">
        <v>514.73634300000003</v>
      </c>
      <c r="I3499" s="257">
        <v>1</v>
      </c>
      <c r="J3499" s="258">
        <f t="shared" si="108"/>
        <v>0.32847143659050182</v>
      </c>
      <c r="K3499" s="258">
        <f t="shared" si="109"/>
        <v>0.52083817955890854</v>
      </c>
    </row>
    <row r="3500" spans="1:11">
      <c r="A3500" s="1">
        <v>3499</v>
      </c>
      <c r="B3500">
        <v>58738.194183</v>
      </c>
      <c r="C3500" s="255">
        <v>34</v>
      </c>
      <c r="D3500" s="256">
        <v>266.32668000000001</v>
      </c>
      <c r="E3500" s="256">
        <v>126.3867030000002</v>
      </c>
      <c r="F3500" s="1">
        <v>822296</v>
      </c>
      <c r="G3500" s="256">
        <v>186.829104</v>
      </c>
      <c r="H3500" s="256">
        <v>534.45013600000004</v>
      </c>
      <c r="I3500" s="257">
        <v>1</v>
      </c>
      <c r="J3500" s="258">
        <f t="shared" si="108"/>
        <v>0.3047569417803771</v>
      </c>
      <c r="K3500" s="258">
        <f t="shared" si="109"/>
        <v>0.49344055995398267</v>
      </c>
    </row>
    <row r="3501" spans="1:11">
      <c r="A3501" s="1">
        <v>3500</v>
      </c>
      <c r="B3501">
        <v>58467.915466999999</v>
      </c>
      <c r="C3501" s="255">
        <v>31</v>
      </c>
      <c r="D3501" s="256">
        <v>222.00502399999991</v>
      </c>
      <c r="E3501" s="256">
        <v>8.8451169999999806</v>
      </c>
      <c r="F3501" s="1">
        <v>800663</v>
      </c>
      <c r="G3501" s="256">
        <v>162.036</v>
      </c>
      <c r="H3501" s="256">
        <v>524.14030500000001</v>
      </c>
      <c r="I3501" s="257">
        <v>1</v>
      </c>
      <c r="J3501" s="258">
        <f t="shared" si="108"/>
        <v>0.25403978367514357</v>
      </c>
      <c r="K3501" s="258">
        <f t="shared" si="109"/>
        <v>0.43077896861343612</v>
      </c>
    </row>
    <row r="3502" spans="1:11">
      <c r="A3502" s="1">
        <v>3501</v>
      </c>
      <c r="B3502">
        <v>59122.049439000002</v>
      </c>
      <c r="C3502" s="255">
        <v>33</v>
      </c>
      <c r="D3502" s="256">
        <v>202.13532799999999</v>
      </c>
      <c r="E3502" s="256">
        <v>3.8839199999999989</v>
      </c>
      <c r="F3502" s="1">
        <v>826528</v>
      </c>
      <c r="G3502" s="256">
        <v>100.931544</v>
      </c>
      <c r="H3502" s="256">
        <v>466.967828</v>
      </c>
      <c r="I3502" s="257">
        <v>1</v>
      </c>
      <c r="J3502" s="258">
        <f t="shared" si="108"/>
        <v>0.23130294113625199</v>
      </c>
      <c r="K3502" s="258">
        <f t="shared" si="109"/>
        <v>0.40072120946203788</v>
      </c>
    </row>
    <row r="3503" spans="1:11">
      <c r="A3503" s="1">
        <v>3502</v>
      </c>
      <c r="B3503">
        <v>57910.261993</v>
      </c>
      <c r="C3503" s="255">
        <v>33</v>
      </c>
      <c r="D3503" s="256">
        <v>162.01812000000001</v>
      </c>
      <c r="E3503" s="256">
        <v>2.7185600000000001</v>
      </c>
      <c r="F3503" s="1">
        <v>864612</v>
      </c>
      <c r="G3503" s="256">
        <v>11.778143999999999</v>
      </c>
      <c r="H3503" s="256">
        <v>355.88086299999998</v>
      </c>
      <c r="I3503" s="257">
        <v>1</v>
      </c>
      <c r="J3503" s="258">
        <f t="shared" si="108"/>
        <v>0.18539692217169584</v>
      </c>
      <c r="K3503" s="258">
        <f t="shared" si="109"/>
        <v>0.33588327401266754</v>
      </c>
    </row>
    <row r="3504" spans="1:11">
      <c r="A3504" s="1">
        <v>3503</v>
      </c>
      <c r="B3504">
        <v>57558.596314000002</v>
      </c>
      <c r="C3504" s="255">
        <v>34</v>
      </c>
      <c r="D3504" s="256">
        <v>139.84442999999999</v>
      </c>
      <c r="E3504" s="256">
        <v>2.8229600000000001</v>
      </c>
      <c r="F3504" s="1">
        <v>896193</v>
      </c>
      <c r="G3504" s="256">
        <v>0</v>
      </c>
      <c r="H3504" s="256">
        <v>281.71389900000003</v>
      </c>
      <c r="I3504" s="257">
        <v>1</v>
      </c>
      <c r="J3504" s="258">
        <f t="shared" si="108"/>
        <v>0.16002362516522944</v>
      </c>
      <c r="K3504" s="258">
        <f t="shared" si="109"/>
        <v>0.29743449878937006</v>
      </c>
    </row>
    <row r="3505" spans="1:11">
      <c r="A3505" s="1">
        <v>3504</v>
      </c>
      <c r="B3505">
        <v>56066.424011000003</v>
      </c>
      <c r="C3505" s="255">
        <v>29</v>
      </c>
      <c r="D3505" s="256">
        <v>124.70701</v>
      </c>
      <c r="E3505" s="256">
        <v>1.4004799999999999</v>
      </c>
      <c r="F3505" s="1">
        <v>945291</v>
      </c>
      <c r="G3505" s="256">
        <v>0</v>
      </c>
      <c r="H3505" s="256">
        <v>138.79792399999999</v>
      </c>
      <c r="I3505" s="257">
        <v>1</v>
      </c>
      <c r="J3505" s="258">
        <f t="shared" si="108"/>
        <v>0.14270191400341453</v>
      </c>
      <c r="K3505" s="258">
        <f t="shared" si="109"/>
        <v>0.27002020824173673</v>
      </c>
    </row>
    <row r="3506" spans="1:11">
      <c r="A3506" s="1">
        <v>3505</v>
      </c>
      <c r="B3506">
        <v>54648.531861000003</v>
      </c>
      <c r="C3506" s="255">
        <v>22</v>
      </c>
      <c r="D3506" s="256">
        <v>133.367019</v>
      </c>
      <c r="E3506" s="256">
        <v>6.9120000000000001E-2</v>
      </c>
      <c r="F3506" s="1">
        <v>894907</v>
      </c>
      <c r="G3506" s="256">
        <v>0</v>
      </c>
      <c r="H3506" s="256">
        <v>75.94896</v>
      </c>
      <c r="I3506" s="257">
        <v>1</v>
      </c>
      <c r="J3506" s="258">
        <f t="shared" si="108"/>
        <v>0.15261154025126375</v>
      </c>
      <c r="K3506" s="258">
        <f t="shared" si="109"/>
        <v>0.28582347141046827</v>
      </c>
    </row>
    <row r="3507" spans="1:11">
      <c r="A3507" s="1">
        <v>3506</v>
      </c>
      <c r="B3507">
        <v>51813.622681000001</v>
      </c>
      <c r="C3507" s="255">
        <v>15</v>
      </c>
      <c r="D3507" s="256">
        <v>136.55685500000001</v>
      </c>
      <c r="E3507" s="256">
        <v>0</v>
      </c>
      <c r="F3507" s="1">
        <v>766959</v>
      </c>
      <c r="G3507" s="256">
        <v>0</v>
      </c>
      <c r="H3507" s="256">
        <v>75.68441</v>
      </c>
      <c r="I3507" s="257">
        <v>1</v>
      </c>
      <c r="J3507" s="258">
        <f t="shared" si="108"/>
        <v>0.1562616614638323</v>
      </c>
      <c r="K3507" s="258">
        <f t="shared" si="109"/>
        <v>0.29156345923289234</v>
      </c>
    </row>
    <row r="3508" spans="1:11">
      <c r="A3508" s="1">
        <v>3507</v>
      </c>
      <c r="B3508">
        <v>51027.287475999998</v>
      </c>
      <c r="C3508" s="255">
        <v>16</v>
      </c>
      <c r="D3508" s="256">
        <v>135.55877100000001</v>
      </c>
      <c r="E3508" s="256">
        <v>0</v>
      </c>
      <c r="F3508" s="1">
        <v>648950</v>
      </c>
      <c r="G3508" s="256">
        <v>0</v>
      </c>
      <c r="H3508" s="256">
        <v>75.728801000000004</v>
      </c>
      <c r="I3508" s="257">
        <v>1</v>
      </c>
      <c r="J3508" s="258">
        <f t="shared" si="108"/>
        <v>0.15511955648403858</v>
      </c>
      <c r="K3508" s="258">
        <f t="shared" si="109"/>
        <v>0.28977207325997245</v>
      </c>
    </row>
    <row r="3509" spans="1:11">
      <c r="A3509" s="1">
        <v>3508</v>
      </c>
      <c r="B3509">
        <v>50792.208098000003</v>
      </c>
      <c r="C3509" s="255">
        <v>13</v>
      </c>
      <c r="D3509" s="256">
        <v>112.946721</v>
      </c>
      <c r="E3509" s="256">
        <v>0</v>
      </c>
      <c r="F3509" s="1">
        <v>525104</v>
      </c>
      <c r="G3509" s="256">
        <v>0</v>
      </c>
      <c r="H3509" s="256">
        <v>75.784987999999998</v>
      </c>
      <c r="I3509" s="257">
        <v>1</v>
      </c>
      <c r="J3509" s="258">
        <f t="shared" si="108"/>
        <v>0.12924464524576168</v>
      </c>
      <c r="K3509" s="258">
        <f t="shared" si="109"/>
        <v>0.2480300827074855</v>
      </c>
    </row>
    <row r="3510" spans="1:11">
      <c r="A3510" s="1">
        <v>3509</v>
      </c>
      <c r="B3510">
        <v>50302.307434000002</v>
      </c>
      <c r="C3510" s="255">
        <v>13</v>
      </c>
      <c r="D3510" s="256">
        <v>128.12035499999999</v>
      </c>
      <c r="E3510" s="256">
        <v>0</v>
      </c>
      <c r="F3510" s="1">
        <v>584512</v>
      </c>
      <c r="G3510" s="256">
        <v>63.691488</v>
      </c>
      <c r="H3510" s="256">
        <v>75.819457999999997</v>
      </c>
      <c r="I3510" s="257">
        <v>1</v>
      </c>
      <c r="J3510" s="258">
        <f t="shared" si="108"/>
        <v>0.14660779599556545</v>
      </c>
      <c r="K3510" s="258">
        <f t="shared" si="109"/>
        <v>0.27628783018163516</v>
      </c>
    </row>
    <row r="3511" spans="1:11">
      <c r="A3511" s="1">
        <v>3510</v>
      </c>
      <c r="B3511">
        <v>50246.923522999998</v>
      </c>
      <c r="C3511" s="255">
        <v>18</v>
      </c>
      <c r="D3511" s="256">
        <v>144.955352</v>
      </c>
      <c r="E3511" s="256">
        <v>7.8992550000000064</v>
      </c>
      <c r="F3511" s="1">
        <v>935304</v>
      </c>
      <c r="G3511" s="256">
        <v>200.48246399999999</v>
      </c>
      <c r="H3511" s="256">
        <v>75.911741000000006</v>
      </c>
      <c r="I3511" s="257">
        <v>1</v>
      </c>
      <c r="J3511" s="258">
        <f t="shared" si="108"/>
        <v>0.1658720401959656</v>
      </c>
      <c r="K3511" s="258">
        <f t="shared" si="109"/>
        <v>0.30647258283829421</v>
      </c>
    </row>
    <row r="3512" spans="1:11">
      <c r="A3512" s="1">
        <v>3511</v>
      </c>
      <c r="B3512">
        <v>50543.127532999999</v>
      </c>
      <c r="C3512" s="255">
        <v>21</v>
      </c>
      <c r="D3512" s="256">
        <v>123.420665</v>
      </c>
      <c r="E3512" s="256">
        <v>126.4339199999999</v>
      </c>
      <c r="F3512" s="1">
        <v>965182</v>
      </c>
      <c r="G3512" s="256">
        <v>234.16327200000001</v>
      </c>
      <c r="H3512" s="256">
        <v>75.986275000000006</v>
      </c>
      <c r="I3512" s="257">
        <v>1</v>
      </c>
      <c r="J3512" s="258">
        <f t="shared" si="108"/>
        <v>0.14122995269531546</v>
      </c>
      <c r="K3512" s="258">
        <f t="shared" si="109"/>
        <v>0.26764496743514044</v>
      </c>
    </row>
    <row r="3513" spans="1:11">
      <c r="A3513" s="1">
        <v>3512</v>
      </c>
      <c r="B3513">
        <v>50543.761321000013</v>
      </c>
      <c r="C3513" s="255">
        <v>28</v>
      </c>
      <c r="D3513" s="256">
        <v>83.57983200000001</v>
      </c>
      <c r="E3513" s="256">
        <v>450.47218500000002</v>
      </c>
      <c r="F3513" s="1">
        <v>877492</v>
      </c>
      <c r="G3513" s="256">
        <v>230.204184</v>
      </c>
      <c r="H3513" s="256">
        <v>76.109540999999993</v>
      </c>
      <c r="I3513" s="257">
        <v>1</v>
      </c>
      <c r="J3513" s="258">
        <f t="shared" si="108"/>
        <v>9.564018893952983E-2</v>
      </c>
      <c r="K3513" s="258">
        <f t="shared" si="109"/>
        <v>0.19029006881231264</v>
      </c>
    </row>
    <row r="3514" spans="1:11">
      <c r="A3514" s="1">
        <v>3513</v>
      </c>
      <c r="B3514">
        <v>51488.571961000001</v>
      </c>
      <c r="C3514" s="255">
        <v>38</v>
      </c>
      <c r="D3514" s="256">
        <v>55.415342000000003</v>
      </c>
      <c r="E3514" s="256">
        <v>804.71860900000036</v>
      </c>
      <c r="F3514" s="1">
        <v>822965</v>
      </c>
      <c r="G3514" s="256">
        <v>182.08226400000001</v>
      </c>
      <c r="H3514" s="256">
        <v>401.58606900000001</v>
      </c>
      <c r="I3514" s="257">
        <v>1</v>
      </c>
      <c r="J3514" s="258">
        <f t="shared" si="108"/>
        <v>6.3411634747347442E-2</v>
      </c>
      <c r="K3514" s="258">
        <f t="shared" si="109"/>
        <v>0.13077896730714172</v>
      </c>
    </row>
    <row r="3515" spans="1:11">
      <c r="A3515" s="1">
        <v>3514</v>
      </c>
      <c r="B3515">
        <v>53726.556763000001</v>
      </c>
      <c r="C3515" s="255">
        <v>31</v>
      </c>
      <c r="D3515" s="256">
        <v>83.658504000000008</v>
      </c>
      <c r="E3515" s="256">
        <v>1074.0799570000011</v>
      </c>
      <c r="F3515" s="1">
        <v>809112</v>
      </c>
      <c r="G3515" s="256">
        <v>104.442072</v>
      </c>
      <c r="H3515" s="256">
        <v>436.19241899999997</v>
      </c>
      <c r="I3515" s="257">
        <v>1</v>
      </c>
      <c r="J3515" s="258">
        <f t="shared" si="108"/>
        <v>9.5730213108808485E-2</v>
      </c>
      <c r="K3515" s="258">
        <f t="shared" si="109"/>
        <v>0.19045042297922915</v>
      </c>
    </row>
    <row r="3516" spans="1:11">
      <c r="A3516" s="1">
        <v>3515</v>
      </c>
      <c r="B3516">
        <v>54057.005981000002</v>
      </c>
      <c r="C3516" s="255">
        <v>37</v>
      </c>
      <c r="D3516" s="256">
        <v>83.751227</v>
      </c>
      <c r="E3516" s="256">
        <v>1246.1707580000009</v>
      </c>
      <c r="F3516" s="1">
        <v>814829</v>
      </c>
      <c r="G3516" s="256">
        <v>3.9651360000000002</v>
      </c>
      <c r="H3516" s="256">
        <v>626.661562</v>
      </c>
      <c r="I3516" s="257">
        <v>1</v>
      </c>
      <c r="J3516" s="258">
        <f t="shared" si="108"/>
        <v>9.5836315801609298E-2</v>
      </c>
      <c r="K3516" s="258">
        <f t="shared" si="109"/>
        <v>0.19063937621523852</v>
      </c>
    </row>
    <row r="3517" spans="1:11">
      <c r="A3517" s="1">
        <v>3516</v>
      </c>
      <c r="B3517">
        <v>54772.728545999998</v>
      </c>
      <c r="C3517" s="255">
        <v>26</v>
      </c>
      <c r="D3517" s="256">
        <v>55.522115000000021</v>
      </c>
      <c r="E3517" s="256">
        <v>1334.316767</v>
      </c>
      <c r="F3517" s="1">
        <v>852012</v>
      </c>
      <c r="G3517" s="256">
        <v>0</v>
      </c>
      <c r="H3517" s="256">
        <v>549.95308799999998</v>
      </c>
      <c r="I3517" s="257">
        <v>1</v>
      </c>
      <c r="J3517" s="258">
        <f t="shared" si="108"/>
        <v>6.353381481937298E-2</v>
      </c>
      <c r="K3517" s="258">
        <f t="shared" si="109"/>
        <v>0.13101279213017933</v>
      </c>
    </row>
    <row r="3518" spans="1:11">
      <c r="A3518" s="1">
        <v>3517</v>
      </c>
      <c r="B3518">
        <v>53016.386565000001</v>
      </c>
      <c r="C3518" s="255">
        <v>24</v>
      </c>
      <c r="D3518" s="256">
        <v>20.256436999999991</v>
      </c>
      <c r="E3518" s="256">
        <v>1343.217658</v>
      </c>
      <c r="F3518" s="1">
        <v>848023</v>
      </c>
      <c r="G3518" s="256">
        <v>0</v>
      </c>
      <c r="H3518" s="256">
        <v>76.228397999999999</v>
      </c>
      <c r="I3518" s="257">
        <v>1</v>
      </c>
      <c r="J3518" s="258">
        <f t="shared" si="108"/>
        <v>2.3179389280438868E-2</v>
      </c>
      <c r="K3518" s="258">
        <f t="shared" si="109"/>
        <v>5.0090667090974789E-2</v>
      </c>
    </row>
    <row r="3519" spans="1:11">
      <c r="A3519" s="1">
        <v>3518</v>
      </c>
      <c r="B3519">
        <v>52775.738128999998</v>
      </c>
      <c r="C3519" s="255">
        <v>23</v>
      </c>
      <c r="D3519" s="256">
        <v>21.998735</v>
      </c>
      <c r="E3519" s="256">
        <v>1291.0048039999999</v>
      </c>
      <c r="F3519" s="1">
        <v>869377</v>
      </c>
      <c r="G3519" s="256">
        <v>0</v>
      </c>
      <c r="H3519" s="256">
        <v>607.08313099999998</v>
      </c>
      <c r="I3519" s="257">
        <v>1</v>
      </c>
      <c r="J3519" s="258">
        <f t="shared" si="108"/>
        <v>2.5173096445451664E-2</v>
      </c>
      <c r="K3519" s="258">
        <f t="shared" si="109"/>
        <v>5.427046842394441E-2</v>
      </c>
    </row>
    <row r="3520" spans="1:11">
      <c r="A3520" s="1">
        <v>3519</v>
      </c>
      <c r="B3520">
        <v>54482.729308999988</v>
      </c>
      <c r="C3520" s="255">
        <v>23</v>
      </c>
      <c r="D3520" s="256">
        <v>31.341108000000009</v>
      </c>
      <c r="E3520" s="256">
        <v>1185.098138999999</v>
      </c>
      <c r="F3520" s="1">
        <v>849855</v>
      </c>
      <c r="G3520" s="256">
        <v>0</v>
      </c>
      <c r="H3520" s="256">
        <v>705.81403</v>
      </c>
      <c r="I3520" s="257">
        <v>1</v>
      </c>
      <c r="J3520" s="258">
        <f t="shared" si="108"/>
        <v>3.5863550081007702E-2</v>
      </c>
      <c r="K3520" s="258">
        <f t="shared" si="109"/>
        <v>7.6350106347833388E-2</v>
      </c>
    </row>
    <row r="3521" spans="1:11">
      <c r="A3521" s="1">
        <v>3520</v>
      </c>
      <c r="B3521">
        <v>53843.646911000003</v>
      </c>
      <c r="C3521" s="255">
        <v>20</v>
      </c>
      <c r="D3521" s="256">
        <v>27.435185000000011</v>
      </c>
      <c r="E3521" s="256">
        <v>1006.536323</v>
      </c>
      <c r="F3521" s="1">
        <v>882335</v>
      </c>
      <c r="G3521" s="256">
        <v>0</v>
      </c>
      <c r="H3521" s="256">
        <v>647.37183100000004</v>
      </c>
      <c r="I3521" s="257">
        <v>1</v>
      </c>
      <c r="J3521" s="258">
        <f t="shared" si="108"/>
        <v>3.1394012337700741E-2</v>
      </c>
      <c r="K3521" s="258">
        <f t="shared" si="109"/>
        <v>6.7186495168157639E-2</v>
      </c>
    </row>
    <row r="3522" spans="1:11">
      <c r="A3522" s="1">
        <v>3521</v>
      </c>
      <c r="B3522">
        <v>53844.928893999997</v>
      </c>
      <c r="C3522" s="255">
        <v>23</v>
      </c>
      <c r="D3522" s="256">
        <v>28.968814999999999</v>
      </c>
      <c r="E3522" s="256">
        <v>745.1447440000012</v>
      </c>
      <c r="F3522" s="1">
        <v>869995</v>
      </c>
      <c r="G3522" s="256">
        <v>0</v>
      </c>
      <c r="H3522" s="256">
        <v>568.51968099999999</v>
      </c>
      <c r="I3522" s="257">
        <v>1</v>
      </c>
      <c r="J3522" s="258">
        <f t="shared" ref="J3522:J3585" si="110">D3522/$L$1</f>
        <v>3.3148941241641708E-2</v>
      </c>
      <c r="K3522" s="258">
        <f t="shared" ref="K3522:K3585" si="111">J3522/(1-$K$1*(1-J3522))</f>
        <v>7.0795988034482768E-2</v>
      </c>
    </row>
    <row r="3523" spans="1:11">
      <c r="A3523" s="1">
        <v>3522</v>
      </c>
      <c r="B3523">
        <v>53544.036926000001</v>
      </c>
      <c r="C3523" s="255">
        <v>25</v>
      </c>
      <c r="D3523" s="256">
        <v>30.091127</v>
      </c>
      <c r="E3523" s="256">
        <v>418.15380000000039</v>
      </c>
      <c r="F3523" s="1">
        <v>852574</v>
      </c>
      <c r="G3523" s="256">
        <v>80.790863999999999</v>
      </c>
      <c r="H3523" s="256">
        <v>613.25154899999995</v>
      </c>
      <c r="I3523" s="257">
        <v>1</v>
      </c>
      <c r="J3523" s="258">
        <f t="shared" si="110"/>
        <v>3.443320000551553E-2</v>
      </c>
      <c r="K3523" s="258">
        <f t="shared" si="111"/>
        <v>7.3428003092118749E-2</v>
      </c>
    </row>
    <row r="3524" spans="1:11">
      <c r="A3524" s="1">
        <v>3523</v>
      </c>
      <c r="B3524">
        <v>53069.087647</v>
      </c>
      <c r="C3524" s="255">
        <v>28</v>
      </c>
      <c r="D3524" s="256">
        <v>31.700206000000001</v>
      </c>
      <c r="E3524" s="256">
        <v>124.8747310000002</v>
      </c>
      <c r="F3524" s="1">
        <v>834932</v>
      </c>
      <c r="G3524" s="256">
        <v>162.69875999999999</v>
      </c>
      <c r="H3524" s="256">
        <v>590.13376500000004</v>
      </c>
      <c r="I3524" s="257">
        <v>1</v>
      </c>
      <c r="J3524" s="258">
        <f t="shared" si="110"/>
        <v>3.6274465008041851E-2</v>
      </c>
      <c r="K3524" s="258">
        <f t="shared" si="111"/>
        <v>7.7187767284800229E-2</v>
      </c>
    </row>
    <row r="3525" spans="1:11">
      <c r="A3525" s="1">
        <v>3524</v>
      </c>
      <c r="B3525">
        <v>53693.983308000003</v>
      </c>
      <c r="C3525" s="255">
        <v>28</v>
      </c>
      <c r="D3525" s="256">
        <v>42.699776</v>
      </c>
      <c r="E3525" s="256">
        <v>9.8112189999999746</v>
      </c>
      <c r="F3525" s="1">
        <v>817251</v>
      </c>
      <c r="G3525" s="256">
        <v>164.19731999999999</v>
      </c>
      <c r="H3525" s="256">
        <v>575.98561400000006</v>
      </c>
      <c r="I3525" s="257">
        <v>1</v>
      </c>
      <c r="J3525" s="258">
        <f t="shared" si="110"/>
        <v>4.886124495100206E-2</v>
      </c>
      <c r="K3525" s="258">
        <f t="shared" si="111"/>
        <v>0.10246160884171809</v>
      </c>
    </row>
    <row r="3526" spans="1:11">
      <c r="A3526" s="1">
        <v>3525</v>
      </c>
      <c r="B3526">
        <v>55064.879669000002</v>
      </c>
      <c r="C3526" s="255">
        <v>35</v>
      </c>
      <c r="D3526" s="256">
        <v>42.036237000000007</v>
      </c>
      <c r="E3526" s="256">
        <v>3.9015200000000001</v>
      </c>
      <c r="F3526" s="1">
        <v>862179</v>
      </c>
      <c r="G3526" s="256">
        <v>130.11986400000001</v>
      </c>
      <c r="H3526" s="256">
        <v>508.69519100000002</v>
      </c>
      <c r="I3526" s="257">
        <v>1</v>
      </c>
      <c r="J3526" s="258">
        <f t="shared" si="110"/>
        <v>4.8101958962861451E-2</v>
      </c>
      <c r="K3526" s="258">
        <f t="shared" si="111"/>
        <v>0.10095780333491818</v>
      </c>
    </row>
    <row r="3527" spans="1:11">
      <c r="A3527" s="1">
        <v>3526</v>
      </c>
      <c r="B3527">
        <v>54856.581084999998</v>
      </c>
      <c r="C3527" s="255">
        <v>34</v>
      </c>
      <c r="D3527" s="256">
        <v>44.457608999999998</v>
      </c>
      <c r="E3527" s="256">
        <v>3.0752000000000002</v>
      </c>
      <c r="F3527" s="1">
        <v>914321</v>
      </c>
      <c r="G3527" s="256">
        <v>53.796624000000001</v>
      </c>
      <c r="H3527" s="256">
        <v>429.34902599999998</v>
      </c>
      <c r="I3527" s="257">
        <v>1</v>
      </c>
      <c r="J3527" s="258">
        <f t="shared" si="110"/>
        <v>5.0872728776958309E-2</v>
      </c>
      <c r="K3527" s="258">
        <f t="shared" si="111"/>
        <v>0.10643275594983809</v>
      </c>
    </row>
    <row r="3528" spans="1:11">
      <c r="A3528" s="1">
        <v>3527</v>
      </c>
      <c r="B3528">
        <v>54379.154845999998</v>
      </c>
      <c r="C3528" s="255">
        <v>31</v>
      </c>
      <c r="D3528" s="256">
        <v>45.400745999999998</v>
      </c>
      <c r="E3528" s="256">
        <v>3.4864000000000002</v>
      </c>
      <c r="F3528" s="1">
        <v>948621</v>
      </c>
      <c r="G3528" s="256">
        <v>0</v>
      </c>
      <c r="H3528" s="256">
        <v>332.26921099999998</v>
      </c>
      <c r="I3528" s="257">
        <v>1</v>
      </c>
      <c r="J3528" s="258">
        <f t="shared" si="110"/>
        <v>5.1951958044562742E-2</v>
      </c>
      <c r="K3528" s="258">
        <f t="shared" si="111"/>
        <v>0.10855584292477073</v>
      </c>
    </row>
    <row r="3529" spans="1:11">
      <c r="A3529" s="1">
        <v>3528</v>
      </c>
      <c r="B3529">
        <v>53113.131408000001</v>
      </c>
      <c r="C3529" s="255">
        <v>26</v>
      </c>
      <c r="D3529" s="256">
        <v>42.110987999999992</v>
      </c>
      <c r="E3529" s="256">
        <v>1.6018399999999999</v>
      </c>
      <c r="F3529" s="1">
        <v>988178</v>
      </c>
      <c r="G3529" s="256">
        <v>0</v>
      </c>
      <c r="H3529" s="256">
        <v>116.656189</v>
      </c>
      <c r="I3529" s="257">
        <v>1</v>
      </c>
      <c r="J3529" s="258">
        <f t="shared" si="110"/>
        <v>4.8187496341824086E-2</v>
      </c>
      <c r="K3529" s="258">
        <f t="shared" si="111"/>
        <v>0.10112734632179375</v>
      </c>
    </row>
    <row r="3530" spans="1:11">
      <c r="A3530" s="1">
        <v>3529</v>
      </c>
      <c r="B3530">
        <v>50650.541442000002</v>
      </c>
      <c r="C3530" s="255">
        <v>25</v>
      </c>
      <c r="D3530" s="256">
        <v>50.016052000000002</v>
      </c>
      <c r="E3530" s="256">
        <v>0.23648</v>
      </c>
      <c r="F3530" s="1">
        <v>939666</v>
      </c>
      <c r="G3530" s="256">
        <v>0</v>
      </c>
      <c r="H3530" s="256">
        <v>77.350160000000002</v>
      </c>
      <c r="I3530" s="257">
        <v>1</v>
      </c>
      <c r="J3530" s="258">
        <f t="shared" si="110"/>
        <v>5.7233240948478432E-2</v>
      </c>
      <c r="K3530" s="258">
        <f t="shared" si="111"/>
        <v>0.11886982866335895</v>
      </c>
    </row>
    <row r="3531" spans="1:11">
      <c r="A3531" s="1">
        <v>3530</v>
      </c>
      <c r="B3531">
        <v>48595.123139000003</v>
      </c>
      <c r="C3531" s="255">
        <v>17</v>
      </c>
      <c r="D3531" s="256">
        <v>75.683823000000004</v>
      </c>
      <c r="E3531" s="256">
        <v>1.7600000000000001E-2</v>
      </c>
      <c r="F3531" s="1">
        <v>837216</v>
      </c>
      <c r="G3531" s="256">
        <v>0</v>
      </c>
      <c r="H3531" s="256">
        <v>77.360287</v>
      </c>
      <c r="I3531" s="257">
        <v>1</v>
      </c>
      <c r="J3531" s="258">
        <f t="shared" si="110"/>
        <v>8.6604805946318877E-2</v>
      </c>
      <c r="K3531" s="258">
        <f t="shared" si="111"/>
        <v>0.17403361117378924</v>
      </c>
    </row>
    <row r="3532" spans="1:11">
      <c r="A3532" s="1">
        <v>3531</v>
      </c>
      <c r="B3532">
        <v>47482.566192999999</v>
      </c>
      <c r="C3532" s="255">
        <v>18</v>
      </c>
      <c r="D3532" s="256">
        <v>95.307444000000004</v>
      </c>
      <c r="E3532" s="256">
        <v>0</v>
      </c>
      <c r="F3532" s="1">
        <v>697287</v>
      </c>
      <c r="G3532" s="256">
        <v>0</v>
      </c>
      <c r="H3532" s="256">
        <v>77.359583000000001</v>
      </c>
      <c r="I3532" s="257">
        <v>1</v>
      </c>
      <c r="J3532" s="258">
        <f t="shared" si="110"/>
        <v>0.10906006548928762</v>
      </c>
      <c r="K3532" s="258">
        <f t="shared" si="111"/>
        <v>0.21385037890790023</v>
      </c>
    </row>
    <row r="3533" spans="1:11">
      <c r="A3533" s="1">
        <v>3532</v>
      </c>
      <c r="B3533">
        <v>47383.217131999998</v>
      </c>
      <c r="C3533" s="255">
        <v>16</v>
      </c>
      <c r="D3533" s="256">
        <v>113.803501</v>
      </c>
      <c r="E3533" s="256">
        <v>0</v>
      </c>
      <c r="F3533" s="1">
        <v>558331</v>
      </c>
      <c r="G3533" s="256">
        <v>0</v>
      </c>
      <c r="H3533" s="256">
        <v>77.160151999999997</v>
      </c>
      <c r="I3533" s="257">
        <v>1</v>
      </c>
      <c r="J3533" s="258">
        <f t="shared" si="110"/>
        <v>0.13022505641815563</v>
      </c>
      <c r="K3533" s="258">
        <f t="shared" si="111"/>
        <v>0.24965321972287466</v>
      </c>
    </row>
    <row r="3534" spans="1:11">
      <c r="A3534" s="1">
        <v>3533</v>
      </c>
      <c r="B3534">
        <v>47227.681153999998</v>
      </c>
      <c r="C3534" s="255">
        <v>14</v>
      </c>
      <c r="D3534" s="256">
        <v>147.65491499999999</v>
      </c>
      <c r="E3534" s="256">
        <v>0</v>
      </c>
      <c r="F3534" s="1">
        <v>620239</v>
      </c>
      <c r="G3534" s="256">
        <v>0</v>
      </c>
      <c r="H3534" s="256">
        <v>77.368540999999993</v>
      </c>
      <c r="I3534" s="257">
        <v>1</v>
      </c>
      <c r="J3534" s="258">
        <f t="shared" si="110"/>
        <v>0.16896114326300887</v>
      </c>
      <c r="K3534" s="258">
        <f t="shared" si="111"/>
        <v>0.31120323059426092</v>
      </c>
    </row>
    <row r="3535" spans="1:11">
      <c r="A3535" s="1">
        <v>3534</v>
      </c>
      <c r="B3535">
        <v>46737.534576999999</v>
      </c>
      <c r="C3535" s="255">
        <v>19</v>
      </c>
      <c r="D3535" s="256">
        <v>155.46946600000001</v>
      </c>
      <c r="E3535" s="256">
        <v>8.7479659999999839</v>
      </c>
      <c r="F3535" s="1">
        <v>939506</v>
      </c>
      <c r="G3535" s="256">
        <v>103.680024</v>
      </c>
      <c r="H3535" s="256">
        <v>77.425256000000005</v>
      </c>
      <c r="I3535" s="257">
        <v>1</v>
      </c>
      <c r="J3535" s="258">
        <f t="shared" si="110"/>
        <v>0.17790331407423512</v>
      </c>
      <c r="K3535" s="258">
        <f t="shared" si="111"/>
        <v>0.32473185330198784</v>
      </c>
    </row>
    <row r="3536" spans="1:11">
      <c r="A3536" s="1">
        <v>3535</v>
      </c>
      <c r="B3536">
        <v>47588.653869000002</v>
      </c>
      <c r="C3536" s="255">
        <v>22</v>
      </c>
      <c r="D3536" s="256">
        <v>143.14948899999999</v>
      </c>
      <c r="E3536" s="256">
        <v>120.7830460000001</v>
      </c>
      <c r="F3536" s="1">
        <v>1028586</v>
      </c>
      <c r="G3536" s="256">
        <v>204.24247199999999</v>
      </c>
      <c r="H3536" s="256">
        <v>77.395813000000004</v>
      </c>
      <c r="I3536" s="257">
        <v>1</v>
      </c>
      <c r="J3536" s="258">
        <f t="shared" si="110"/>
        <v>0.16380559576330739</v>
      </c>
      <c r="K3536" s="258">
        <f t="shared" si="111"/>
        <v>0.303291418712551</v>
      </c>
    </row>
    <row r="3537" spans="1:11">
      <c r="A3537" s="1">
        <v>3536</v>
      </c>
      <c r="B3537">
        <v>48096.491516999988</v>
      </c>
      <c r="C3537" s="255">
        <v>26</v>
      </c>
      <c r="D3537" s="256">
        <v>140.16193200000001</v>
      </c>
      <c r="E3537" s="256">
        <v>361.77250900000018</v>
      </c>
      <c r="F3537" s="1">
        <v>935639</v>
      </c>
      <c r="G3537" s="256">
        <v>222.067272</v>
      </c>
      <c r="H3537" s="256">
        <v>144.89178000000001</v>
      </c>
      <c r="I3537" s="257">
        <v>1</v>
      </c>
      <c r="J3537" s="258">
        <f t="shared" si="110"/>
        <v>0.16038694189537891</v>
      </c>
      <c r="K3537" s="258">
        <f t="shared" si="111"/>
        <v>0.29799911209607494</v>
      </c>
    </row>
    <row r="3538" spans="1:11">
      <c r="A3538" s="1">
        <v>3537</v>
      </c>
      <c r="B3538">
        <v>47098.644225999997</v>
      </c>
      <c r="C3538" s="255">
        <v>34</v>
      </c>
      <c r="D3538" s="256">
        <v>184.909066</v>
      </c>
      <c r="E3538" s="256">
        <v>655.11407100000031</v>
      </c>
      <c r="F3538" s="1">
        <v>896973</v>
      </c>
      <c r="G3538" s="256">
        <v>201.47164799999999</v>
      </c>
      <c r="H3538" s="256">
        <v>556.92132500000002</v>
      </c>
      <c r="I3538" s="257">
        <v>1</v>
      </c>
      <c r="J3538" s="258">
        <f t="shared" si="110"/>
        <v>0.21159097339262403</v>
      </c>
      <c r="K3538" s="258">
        <f t="shared" si="111"/>
        <v>0.37358810007561866</v>
      </c>
    </row>
    <row r="3539" spans="1:11">
      <c r="A3539" s="1">
        <v>3538</v>
      </c>
      <c r="B3539">
        <v>48191.163605000002</v>
      </c>
      <c r="C3539" s="255">
        <v>38</v>
      </c>
      <c r="D3539" s="256">
        <v>255.63233399999999</v>
      </c>
      <c r="E3539" s="256">
        <v>917.6722600000021</v>
      </c>
      <c r="F3539" s="1">
        <v>865844</v>
      </c>
      <c r="G3539" s="256">
        <v>142.587312</v>
      </c>
      <c r="H3539" s="256">
        <v>557.53499099999999</v>
      </c>
      <c r="I3539" s="257">
        <v>1</v>
      </c>
      <c r="J3539" s="258">
        <f t="shared" si="110"/>
        <v>0.29251942888342958</v>
      </c>
      <c r="K3539" s="258">
        <f t="shared" si="111"/>
        <v>0.47884479149192632</v>
      </c>
    </row>
    <row r="3540" spans="1:11">
      <c r="A3540" s="1">
        <v>3539</v>
      </c>
      <c r="B3540">
        <v>47540.103179999998</v>
      </c>
      <c r="C3540" s="255">
        <v>35</v>
      </c>
      <c r="D3540" s="256">
        <v>279.98719900000009</v>
      </c>
      <c r="E3540" s="256">
        <v>1103.6506990000009</v>
      </c>
      <c r="F3540" s="1">
        <v>884050</v>
      </c>
      <c r="G3540" s="256">
        <v>53.240544</v>
      </c>
      <c r="H3540" s="256">
        <v>446.08887700000002</v>
      </c>
      <c r="I3540" s="257">
        <v>1</v>
      </c>
      <c r="J3540" s="258">
        <f t="shared" si="110"/>
        <v>0.32038863888850294</v>
      </c>
      <c r="K3540" s="258">
        <f t="shared" si="111"/>
        <v>0.51162823904460231</v>
      </c>
    </row>
    <row r="3541" spans="1:11">
      <c r="A3541" s="1">
        <v>3540</v>
      </c>
      <c r="B3541">
        <v>47687.045836999998</v>
      </c>
      <c r="C3541" s="255">
        <v>33</v>
      </c>
      <c r="D3541" s="256">
        <v>298.58907299999998</v>
      </c>
      <c r="E3541" s="256">
        <v>1217.5974219999989</v>
      </c>
      <c r="F3541" s="1">
        <v>861201</v>
      </c>
      <c r="G3541" s="256">
        <v>0</v>
      </c>
      <c r="H3541" s="256">
        <v>432.288501</v>
      </c>
      <c r="I3541" s="257">
        <v>1</v>
      </c>
      <c r="J3541" s="258">
        <f t="shared" si="110"/>
        <v>0.3416747159410306</v>
      </c>
      <c r="K3541" s="258">
        <f t="shared" si="111"/>
        <v>0.53560654958608933</v>
      </c>
    </row>
    <row r="3542" spans="1:11">
      <c r="A3542" s="1">
        <v>3541</v>
      </c>
      <c r="B3542">
        <v>47536.714417000003</v>
      </c>
      <c r="C3542" s="255">
        <v>29</v>
      </c>
      <c r="D3542" s="256">
        <v>295.41837199999998</v>
      </c>
      <c r="E3542" s="256">
        <v>1255.143183000002</v>
      </c>
      <c r="F3542" s="1">
        <v>895392</v>
      </c>
      <c r="G3542" s="256">
        <v>0</v>
      </c>
      <c r="H3542" s="256">
        <v>88.979741000000004</v>
      </c>
      <c r="I3542" s="257">
        <v>1</v>
      </c>
      <c r="J3542" s="258">
        <f t="shared" si="110"/>
        <v>0.33804649086023886</v>
      </c>
      <c r="K3542" s="258">
        <f t="shared" si="111"/>
        <v>0.5315818498610172</v>
      </c>
    </row>
    <row r="3543" spans="1:11">
      <c r="A3543" s="1">
        <v>3542</v>
      </c>
      <c r="B3543">
        <v>48006.514005999998</v>
      </c>
      <c r="C3543" s="255">
        <v>28</v>
      </c>
      <c r="D3543" s="256">
        <v>292.73658699999999</v>
      </c>
      <c r="E3543" s="256">
        <v>1232.149824000001</v>
      </c>
      <c r="F3543" s="1">
        <v>907712</v>
      </c>
      <c r="G3543" s="256">
        <v>0</v>
      </c>
      <c r="H3543" s="256">
        <v>642.17874800000004</v>
      </c>
      <c r="I3543" s="257">
        <v>1</v>
      </c>
      <c r="J3543" s="258">
        <f t="shared" si="110"/>
        <v>0.33497773111332774</v>
      </c>
      <c r="K3543" s="258">
        <f t="shared" si="111"/>
        <v>0.52815798176264916</v>
      </c>
    </row>
    <row r="3544" spans="1:11">
      <c r="A3544" s="1">
        <v>3543</v>
      </c>
      <c r="B3544">
        <v>48369.614379999999</v>
      </c>
      <c r="C3544" s="255">
        <v>24</v>
      </c>
      <c r="D3544" s="256">
        <v>312.36801200000002</v>
      </c>
      <c r="E3544" s="256">
        <v>1132.818839999999</v>
      </c>
      <c r="F3544" s="1">
        <v>856889</v>
      </c>
      <c r="G3544" s="256">
        <v>0</v>
      </c>
      <c r="H3544" s="256">
        <v>659.31359399999997</v>
      </c>
      <c r="I3544" s="257">
        <v>1</v>
      </c>
      <c r="J3544" s="258">
        <f t="shared" si="110"/>
        <v>0.3574419207536253</v>
      </c>
      <c r="K3544" s="258">
        <f t="shared" si="111"/>
        <v>0.55280816459075877</v>
      </c>
    </row>
    <row r="3545" spans="1:11">
      <c r="A3545" s="1">
        <v>3544</v>
      </c>
      <c r="B3545">
        <v>48723.382049</v>
      </c>
      <c r="C3545" s="255">
        <v>27</v>
      </c>
      <c r="D3545" s="256">
        <v>329.21750199999991</v>
      </c>
      <c r="E3545" s="256">
        <v>949.31616700000029</v>
      </c>
      <c r="F3545" s="1">
        <v>882403</v>
      </c>
      <c r="G3545" s="256">
        <v>0</v>
      </c>
      <c r="H3545" s="256">
        <v>581.08572000000004</v>
      </c>
      <c r="I3545" s="257">
        <v>1</v>
      </c>
      <c r="J3545" s="258">
        <f t="shared" si="110"/>
        <v>0.37672274925702204</v>
      </c>
      <c r="K3545" s="258">
        <f t="shared" si="111"/>
        <v>0.57322607332793885</v>
      </c>
    </row>
    <row r="3546" spans="1:11">
      <c r="A3546" s="1">
        <v>3545</v>
      </c>
      <c r="B3546">
        <v>49070.276152999999</v>
      </c>
      <c r="C3546" s="255">
        <v>29</v>
      </c>
      <c r="D3546" s="256">
        <v>369.16436299999998</v>
      </c>
      <c r="E3546" s="256">
        <v>693.20459800000128</v>
      </c>
      <c r="F3546" s="1">
        <v>836200</v>
      </c>
      <c r="G3546" s="256">
        <v>0</v>
      </c>
      <c r="H3546" s="256">
        <v>497.76550300000002</v>
      </c>
      <c r="I3546" s="257">
        <v>1</v>
      </c>
      <c r="J3546" s="258">
        <f t="shared" si="110"/>
        <v>0.42243384058323025</v>
      </c>
      <c r="K3546" s="258">
        <f t="shared" si="111"/>
        <v>0.61909707725090368</v>
      </c>
    </row>
    <row r="3547" spans="1:11">
      <c r="A3547" s="1">
        <v>3546</v>
      </c>
      <c r="B3547">
        <v>50021.558288</v>
      </c>
      <c r="C3547" s="255">
        <v>29</v>
      </c>
      <c r="D3547" s="256">
        <v>384.40507000000002</v>
      </c>
      <c r="E3547" s="256">
        <v>386.3795640000007</v>
      </c>
      <c r="F3547" s="1">
        <v>851868</v>
      </c>
      <c r="G3547" s="256">
        <v>0</v>
      </c>
      <c r="H3547" s="256">
        <v>605.64271799999995</v>
      </c>
      <c r="I3547" s="257">
        <v>1</v>
      </c>
      <c r="J3547" s="258">
        <f t="shared" si="110"/>
        <v>0.4398737427961471</v>
      </c>
      <c r="K3547" s="258">
        <f t="shared" si="111"/>
        <v>0.63571949145539219</v>
      </c>
    </row>
    <row r="3548" spans="1:11">
      <c r="A3548" s="1">
        <v>3547</v>
      </c>
      <c r="B3548">
        <v>51159.611113999999</v>
      </c>
      <c r="C3548" s="255">
        <v>34</v>
      </c>
      <c r="D3548" s="256">
        <v>394.17477000000008</v>
      </c>
      <c r="E3548" s="256">
        <v>123.2715240000001</v>
      </c>
      <c r="F3548" s="1">
        <v>870631</v>
      </c>
      <c r="G3548" s="256">
        <v>99.326639999999998</v>
      </c>
      <c r="H3548" s="256">
        <v>609.52097000000003</v>
      </c>
      <c r="I3548" s="257">
        <v>1</v>
      </c>
      <c r="J3548" s="258">
        <f t="shared" si="110"/>
        <v>0.45105318562970687</v>
      </c>
      <c r="K3548" s="258">
        <f t="shared" si="111"/>
        <v>0.64613463911896785</v>
      </c>
    </row>
    <row r="3549" spans="1:11">
      <c r="A3549" s="1">
        <v>3548</v>
      </c>
      <c r="B3549">
        <v>51757.655762000002</v>
      </c>
      <c r="C3549" s="255">
        <v>41</v>
      </c>
      <c r="D3549" s="256">
        <v>411.21137199999998</v>
      </c>
      <c r="E3549" s="256">
        <v>10.62445799999999</v>
      </c>
      <c r="F3549" s="1">
        <v>849052</v>
      </c>
      <c r="G3549" s="256">
        <v>153.707232</v>
      </c>
      <c r="H3549" s="256">
        <v>605.07027800000003</v>
      </c>
      <c r="I3549" s="257">
        <v>1</v>
      </c>
      <c r="J3549" s="258">
        <f t="shared" si="110"/>
        <v>0.47054812591826312</v>
      </c>
      <c r="K3549" s="258">
        <f t="shared" si="111"/>
        <v>0.66386449002823389</v>
      </c>
    </row>
    <row r="3550" spans="1:11">
      <c r="A3550" s="1">
        <v>3549</v>
      </c>
      <c r="B3550">
        <v>53711.776945999998</v>
      </c>
      <c r="C3550" s="255">
        <v>44</v>
      </c>
      <c r="D3550" s="256">
        <v>425.33520699999991</v>
      </c>
      <c r="E3550" s="256">
        <v>3.8904800000000002</v>
      </c>
      <c r="F3550" s="1">
        <v>846141</v>
      </c>
      <c r="G3550" s="256">
        <v>144.83011200000001</v>
      </c>
      <c r="H3550" s="256">
        <v>528.49052099999994</v>
      </c>
      <c r="I3550" s="257">
        <v>1</v>
      </c>
      <c r="J3550" s="258">
        <f t="shared" si="110"/>
        <v>0.48670999434545426</v>
      </c>
      <c r="K3550" s="258">
        <f t="shared" si="111"/>
        <v>0.67816140307630712</v>
      </c>
    </row>
    <row r="3551" spans="1:11">
      <c r="A3551" s="1">
        <v>3550</v>
      </c>
      <c r="B3551">
        <v>52976.048065000003</v>
      </c>
      <c r="C3551" s="255">
        <v>45</v>
      </c>
      <c r="D3551" s="256">
        <v>411.69833399999999</v>
      </c>
      <c r="E3551" s="256">
        <v>3.1068799999999999</v>
      </c>
      <c r="F3551" s="1">
        <v>886947</v>
      </c>
      <c r="G3551" s="256">
        <v>103.169808</v>
      </c>
      <c r="H3551" s="256">
        <v>469.75844999999998</v>
      </c>
      <c r="I3551" s="257">
        <v>1</v>
      </c>
      <c r="J3551" s="258">
        <f t="shared" si="110"/>
        <v>0.47110535529491909</v>
      </c>
      <c r="K3551" s="258">
        <f t="shared" si="111"/>
        <v>0.66436338549424212</v>
      </c>
    </row>
    <row r="3552" spans="1:11">
      <c r="A3552" s="1">
        <v>3551</v>
      </c>
      <c r="B3552">
        <v>51957.286407</v>
      </c>
      <c r="C3552" s="255">
        <v>38</v>
      </c>
      <c r="D3552" s="256">
        <v>404.06862400000011</v>
      </c>
      <c r="E3552" s="256">
        <v>3.2809599999999999</v>
      </c>
      <c r="F3552" s="1">
        <v>928171</v>
      </c>
      <c r="G3552" s="256">
        <v>21.151703999999999</v>
      </c>
      <c r="H3552" s="256">
        <v>334.753556</v>
      </c>
      <c r="I3552" s="257">
        <v>1</v>
      </c>
      <c r="J3552" s="258">
        <f t="shared" si="110"/>
        <v>0.46237469756933519</v>
      </c>
      <c r="K3552" s="258">
        <f t="shared" si="111"/>
        <v>0.65649681054080811</v>
      </c>
    </row>
    <row r="3553" spans="1:11">
      <c r="A3553" s="1">
        <v>3552</v>
      </c>
      <c r="B3553">
        <v>50801.469085999997</v>
      </c>
      <c r="C3553" s="255">
        <v>30</v>
      </c>
      <c r="D3553" s="256">
        <v>402.85364700000002</v>
      </c>
      <c r="E3553" s="256">
        <v>1.7295199999999999</v>
      </c>
      <c r="F3553" s="1">
        <v>951842</v>
      </c>
      <c r="G3553" s="256">
        <v>0</v>
      </c>
      <c r="H3553" s="256">
        <v>279.75836700000002</v>
      </c>
      <c r="I3553" s="257">
        <v>1</v>
      </c>
      <c r="J3553" s="258">
        <f t="shared" si="110"/>
        <v>0.46098440248191275</v>
      </c>
      <c r="K3553" s="258">
        <f t="shared" si="111"/>
        <v>0.6552342029663073</v>
      </c>
    </row>
    <row r="3554" spans="1:11">
      <c r="A3554" s="1">
        <v>3553</v>
      </c>
      <c r="B3554">
        <v>47892.242736</v>
      </c>
      <c r="C3554" s="255">
        <v>20</v>
      </c>
      <c r="D3554" s="256">
        <v>384.49646899999999</v>
      </c>
      <c r="E3554" s="256">
        <v>0.25328000000000001</v>
      </c>
      <c r="F3554" s="1">
        <v>904452</v>
      </c>
      <c r="G3554" s="256">
        <v>0</v>
      </c>
      <c r="H3554" s="256">
        <v>76.116000999999997</v>
      </c>
      <c r="I3554" s="257">
        <v>1</v>
      </c>
      <c r="J3554" s="258">
        <f t="shared" si="110"/>
        <v>0.43997833043911916</v>
      </c>
      <c r="K3554" s="258">
        <f t="shared" si="111"/>
        <v>0.63581778653157239</v>
      </c>
    </row>
    <row r="3555" spans="1:11">
      <c r="A3555" s="1">
        <v>3554</v>
      </c>
      <c r="B3555">
        <v>46981.802673999999</v>
      </c>
      <c r="C3555" s="255">
        <v>16</v>
      </c>
      <c r="D3555" s="256">
        <v>387.41030400000011</v>
      </c>
      <c r="E3555" s="256">
        <v>0.13184000000000001</v>
      </c>
      <c r="F3555" s="1">
        <v>795154</v>
      </c>
      <c r="G3555" s="256">
        <v>0</v>
      </c>
      <c r="H3555" s="256">
        <v>76.298311999999996</v>
      </c>
      <c r="I3555" s="257">
        <v>1</v>
      </c>
      <c r="J3555" s="258">
        <f t="shared" si="110"/>
        <v>0.44331262441016506</v>
      </c>
      <c r="K3555" s="258">
        <f t="shared" si="111"/>
        <v>0.63894292852919587</v>
      </c>
    </row>
    <row r="3556" spans="1:11">
      <c r="A3556" s="1">
        <v>3555</v>
      </c>
      <c r="B3556">
        <v>46524.745117000013</v>
      </c>
      <c r="C3556" s="255">
        <v>17</v>
      </c>
      <c r="D3556" s="256">
        <v>387.50362499999989</v>
      </c>
      <c r="E3556" s="256">
        <v>0</v>
      </c>
      <c r="F3556" s="1">
        <v>646541</v>
      </c>
      <c r="G3556" s="256">
        <v>0</v>
      </c>
      <c r="H3556" s="256">
        <v>76.350931000000003</v>
      </c>
      <c r="I3556" s="257">
        <v>1</v>
      </c>
      <c r="J3556" s="258">
        <f t="shared" si="110"/>
        <v>0.44341941139284291</v>
      </c>
      <c r="K3556" s="258">
        <f t="shared" si="111"/>
        <v>0.63904274403343797</v>
      </c>
    </row>
    <row r="3557" spans="1:11">
      <c r="A3557" s="1">
        <v>3556</v>
      </c>
      <c r="B3557">
        <v>46482.351045000003</v>
      </c>
      <c r="C3557" s="255">
        <v>18</v>
      </c>
      <c r="D3557" s="256">
        <v>365.68632200000008</v>
      </c>
      <c r="E3557" s="256">
        <v>0</v>
      </c>
      <c r="F3557" s="1">
        <v>554163</v>
      </c>
      <c r="G3557" s="256">
        <v>0</v>
      </c>
      <c r="H3557" s="256">
        <v>76.244265999999996</v>
      </c>
      <c r="I3557" s="257">
        <v>1</v>
      </c>
      <c r="J3557" s="258">
        <f t="shared" si="110"/>
        <v>0.41845392712301388</v>
      </c>
      <c r="K3557" s="258">
        <f t="shared" si="111"/>
        <v>0.61523801566507297</v>
      </c>
    </row>
    <row r="3558" spans="1:11">
      <c r="A3558" s="1">
        <v>3557</v>
      </c>
      <c r="B3558">
        <v>46969.382173000013</v>
      </c>
      <c r="C3558" s="255">
        <v>16</v>
      </c>
      <c r="D3558" s="256">
        <v>366.79160999999982</v>
      </c>
      <c r="E3558" s="256">
        <v>0</v>
      </c>
      <c r="F3558" s="1">
        <v>624184</v>
      </c>
      <c r="G3558" s="256">
        <v>0</v>
      </c>
      <c r="H3558" s="256">
        <v>76.243756000000005</v>
      </c>
      <c r="I3558" s="257">
        <v>1</v>
      </c>
      <c r="J3558" s="258">
        <f t="shared" si="110"/>
        <v>0.41971870536703537</v>
      </c>
      <c r="K3558" s="258">
        <f t="shared" si="111"/>
        <v>0.61646707819575353</v>
      </c>
    </row>
    <row r="3559" spans="1:11">
      <c r="A3559" s="1">
        <v>3558</v>
      </c>
      <c r="B3559">
        <v>47394.915131000002</v>
      </c>
      <c r="C3559" s="255">
        <v>21</v>
      </c>
      <c r="D3559" s="256">
        <v>323.68325099999998</v>
      </c>
      <c r="E3559" s="256">
        <v>9.2278679999999724</v>
      </c>
      <c r="F3559" s="1">
        <v>950005</v>
      </c>
      <c r="G3559" s="256">
        <v>0</v>
      </c>
      <c r="H3559" s="256">
        <v>76.253450999999998</v>
      </c>
      <c r="I3559" s="257">
        <v>1</v>
      </c>
      <c r="J3559" s="258">
        <f t="shared" si="110"/>
        <v>0.37038991992950226</v>
      </c>
      <c r="K3559" s="258">
        <f t="shared" si="111"/>
        <v>0.56659282436224911</v>
      </c>
    </row>
    <row r="3560" spans="1:11">
      <c r="A3560" s="1">
        <v>3559</v>
      </c>
      <c r="B3560">
        <v>49709.340852000001</v>
      </c>
      <c r="C3560" s="255">
        <v>37</v>
      </c>
      <c r="D3560" s="256">
        <v>272.11470700000012</v>
      </c>
      <c r="E3560" s="256">
        <v>118.57394499999999</v>
      </c>
      <c r="F3560" s="1">
        <v>1092889</v>
      </c>
      <c r="G3560" s="256">
        <v>130.957008</v>
      </c>
      <c r="H3560" s="256">
        <v>76.267891000000006</v>
      </c>
      <c r="I3560" s="257">
        <v>1</v>
      </c>
      <c r="J3560" s="258">
        <f t="shared" si="110"/>
        <v>0.31138016633851101</v>
      </c>
      <c r="K3560" s="258">
        <f t="shared" si="111"/>
        <v>0.50120822472573379</v>
      </c>
    </row>
    <row r="3561" spans="1:11">
      <c r="A3561" s="1">
        <v>3560</v>
      </c>
      <c r="B3561">
        <v>52740.062653000001</v>
      </c>
      <c r="C3561" s="255">
        <v>61</v>
      </c>
      <c r="D3561" s="256">
        <v>204.94500600000001</v>
      </c>
      <c r="E3561" s="256">
        <v>377.52355599999981</v>
      </c>
      <c r="F3561" s="1">
        <v>1051621</v>
      </c>
      <c r="G3561" s="256">
        <v>190.22035199999999</v>
      </c>
      <c r="H3561" s="256">
        <v>76.874258999999995</v>
      </c>
      <c r="I3561" s="257">
        <v>1</v>
      </c>
      <c r="J3561" s="258">
        <f t="shared" si="110"/>
        <v>0.23451804851741115</v>
      </c>
      <c r="K3561" s="258">
        <f t="shared" si="111"/>
        <v>0.40505035227829633</v>
      </c>
    </row>
    <row r="3562" spans="1:11">
      <c r="A3562" s="1">
        <v>3561</v>
      </c>
      <c r="B3562">
        <v>56817.285216999997</v>
      </c>
      <c r="C3562" s="255">
        <v>39</v>
      </c>
      <c r="D3562" s="256">
        <v>111.671576</v>
      </c>
      <c r="E3562" s="256">
        <v>684.31729299999904</v>
      </c>
      <c r="F3562" s="1">
        <v>974393</v>
      </c>
      <c r="G3562" s="256">
        <v>196.94841600000001</v>
      </c>
      <c r="H3562" s="256">
        <v>278.137989</v>
      </c>
      <c r="I3562" s="257">
        <v>1</v>
      </c>
      <c r="J3562" s="258">
        <f t="shared" si="110"/>
        <v>0.12778550006914424</v>
      </c>
      <c r="K3562" s="258">
        <f t="shared" si="111"/>
        <v>0.24560813927754649</v>
      </c>
    </row>
    <row r="3563" spans="1:11">
      <c r="A3563" s="1">
        <v>3562</v>
      </c>
      <c r="B3563">
        <v>60127.821258999997</v>
      </c>
      <c r="C3563" s="255">
        <v>25</v>
      </c>
      <c r="D3563" s="256">
        <v>108.380487</v>
      </c>
      <c r="E3563" s="256">
        <v>945.03526199999919</v>
      </c>
      <c r="F3563" s="1">
        <v>898565</v>
      </c>
      <c r="G3563" s="256">
        <v>165.73922400000001</v>
      </c>
      <c r="H3563" s="256">
        <v>426.50300499999997</v>
      </c>
      <c r="I3563" s="257">
        <v>1</v>
      </c>
      <c r="J3563" s="258">
        <f t="shared" si="110"/>
        <v>0.12401951530649469</v>
      </c>
      <c r="K3563" s="258">
        <f t="shared" si="111"/>
        <v>0.23932255221414134</v>
      </c>
    </row>
    <row r="3564" spans="1:11">
      <c r="A3564" s="1">
        <v>3563</v>
      </c>
      <c r="B3564">
        <v>61387.516478999998</v>
      </c>
      <c r="C3564" s="255">
        <v>23</v>
      </c>
      <c r="D3564" s="256">
        <v>85.765607000000003</v>
      </c>
      <c r="E3564" s="256">
        <v>1128.738411999999</v>
      </c>
      <c r="F3564" s="1">
        <v>895939</v>
      </c>
      <c r="G3564" s="256">
        <v>102.918144</v>
      </c>
      <c r="H3564" s="256">
        <v>433.59954399999998</v>
      </c>
      <c r="I3564" s="257">
        <v>1</v>
      </c>
      <c r="J3564" s="258">
        <f t="shared" si="110"/>
        <v>9.8141365706423775E-2</v>
      </c>
      <c r="K3564" s="258">
        <f t="shared" si="111"/>
        <v>0.19473352838436461</v>
      </c>
    </row>
    <row r="3565" spans="1:11">
      <c r="A3565" s="1">
        <v>3564</v>
      </c>
      <c r="B3565">
        <v>62581.750854999998</v>
      </c>
      <c r="C3565" s="255">
        <v>31</v>
      </c>
      <c r="D3565" s="256">
        <v>88.049159000000003</v>
      </c>
      <c r="E3565" s="256">
        <v>1237.124982999999</v>
      </c>
      <c r="F3565" s="1">
        <v>915818</v>
      </c>
      <c r="G3565" s="256">
        <v>0</v>
      </c>
      <c r="H3565" s="256">
        <v>418.51231799999999</v>
      </c>
      <c r="I3565" s="257">
        <v>1</v>
      </c>
      <c r="J3565" s="258">
        <f t="shared" si="110"/>
        <v>0.10075442844544964</v>
      </c>
      <c r="K3565" s="258">
        <f t="shared" si="111"/>
        <v>0.19934992288439099</v>
      </c>
    </row>
    <row r="3566" spans="1:11">
      <c r="A3566" s="1">
        <v>3565</v>
      </c>
      <c r="B3566">
        <v>61115.829498999999</v>
      </c>
      <c r="C3566" s="255">
        <v>25</v>
      </c>
      <c r="D3566" s="256">
        <v>67.965336000000008</v>
      </c>
      <c r="E3566" s="256">
        <v>1271.7109599999999</v>
      </c>
      <c r="F3566" s="1">
        <v>855140</v>
      </c>
      <c r="G3566" s="256">
        <v>0</v>
      </c>
      <c r="H3566" s="256">
        <v>99.298035999999996</v>
      </c>
      <c r="I3566" s="257">
        <v>1</v>
      </c>
      <c r="J3566" s="258">
        <f t="shared" si="110"/>
        <v>7.7772560925686338E-2</v>
      </c>
      <c r="K3566" s="258">
        <f t="shared" si="111"/>
        <v>0.15782573256618199</v>
      </c>
    </row>
    <row r="3567" spans="1:11">
      <c r="A3567" s="1">
        <v>3566</v>
      </c>
      <c r="B3567">
        <v>60944.610107</v>
      </c>
      <c r="C3567" s="255">
        <v>24</v>
      </c>
      <c r="D3567" s="256">
        <v>85.250974000000014</v>
      </c>
      <c r="E3567" s="256">
        <v>1236.6557859999989</v>
      </c>
      <c r="F3567" s="1">
        <v>842910</v>
      </c>
      <c r="G3567" s="256">
        <v>0</v>
      </c>
      <c r="H3567" s="256">
        <v>546.218751</v>
      </c>
      <c r="I3567" s="257">
        <v>1</v>
      </c>
      <c r="J3567" s="258">
        <f t="shared" si="110"/>
        <v>9.7552472474926072E-2</v>
      </c>
      <c r="K3567" s="258">
        <f t="shared" si="111"/>
        <v>0.19368951625191236</v>
      </c>
    </row>
    <row r="3568" spans="1:11">
      <c r="A3568" s="1">
        <v>3567</v>
      </c>
      <c r="B3568">
        <v>64639.300840999997</v>
      </c>
      <c r="C3568" s="255">
        <v>22</v>
      </c>
      <c r="D3568" s="256">
        <v>110.81147900000001</v>
      </c>
      <c r="E3568" s="256">
        <v>1130.283857000001</v>
      </c>
      <c r="F3568" s="1">
        <v>835772</v>
      </c>
      <c r="G3568" s="256">
        <v>0</v>
      </c>
      <c r="H3568" s="256">
        <v>591.70452499999999</v>
      </c>
      <c r="I3568" s="257">
        <v>1</v>
      </c>
      <c r="J3568" s="258">
        <f t="shared" si="110"/>
        <v>0.1268012932620963</v>
      </c>
      <c r="K3568" s="258">
        <f t="shared" si="111"/>
        <v>0.2439702923143377</v>
      </c>
    </row>
    <row r="3569" spans="1:11">
      <c r="A3569" s="1">
        <v>3568</v>
      </c>
      <c r="B3569">
        <v>65121.547547000002</v>
      </c>
      <c r="C3569" s="255">
        <v>21</v>
      </c>
      <c r="D3569" s="256">
        <v>141.24807200000001</v>
      </c>
      <c r="E3569" s="256">
        <v>942.92614700000104</v>
      </c>
      <c r="F3569" s="1">
        <v>839570</v>
      </c>
      <c r="G3569" s="256">
        <v>0</v>
      </c>
      <c r="H3569" s="256">
        <v>596.16019700000004</v>
      </c>
      <c r="I3569" s="257">
        <v>1</v>
      </c>
      <c r="J3569" s="258">
        <f t="shared" si="110"/>
        <v>0.16162980913175695</v>
      </c>
      <c r="K3569" s="258">
        <f t="shared" si="111"/>
        <v>0.29992742691295732</v>
      </c>
    </row>
    <row r="3570" spans="1:11">
      <c r="A3570" s="1">
        <v>3569</v>
      </c>
      <c r="B3570">
        <v>65599.927001999997</v>
      </c>
      <c r="C3570" s="255">
        <v>23</v>
      </c>
      <c r="D3570" s="256">
        <v>147.10191399999999</v>
      </c>
      <c r="E3570" s="256">
        <v>680.3659240000004</v>
      </c>
      <c r="F3570" s="1">
        <v>853780</v>
      </c>
      <c r="G3570" s="256">
        <v>0</v>
      </c>
      <c r="H3570" s="256">
        <v>489.68880100000001</v>
      </c>
      <c r="I3570" s="257">
        <v>1</v>
      </c>
      <c r="J3570" s="258">
        <f t="shared" si="110"/>
        <v>0.16832834562680701</v>
      </c>
      <c r="K3570" s="258">
        <f t="shared" si="111"/>
        <v>0.31023657812273386</v>
      </c>
    </row>
    <row r="3571" spans="1:11">
      <c r="A3571" s="1">
        <v>3570</v>
      </c>
      <c r="B3571">
        <v>65601.092682999995</v>
      </c>
      <c r="C3571" s="255">
        <v>20</v>
      </c>
      <c r="D3571" s="256">
        <v>160.18535499999999</v>
      </c>
      <c r="E3571" s="256">
        <v>373.23402899999991</v>
      </c>
      <c r="F3571" s="1">
        <v>864913</v>
      </c>
      <c r="G3571" s="256">
        <v>0</v>
      </c>
      <c r="H3571" s="256">
        <v>442.34635900000001</v>
      </c>
      <c r="I3571" s="257">
        <v>1</v>
      </c>
      <c r="J3571" s="258">
        <f t="shared" si="110"/>
        <v>0.18329969384893779</v>
      </c>
      <c r="K3571" s="258">
        <f t="shared" si="111"/>
        <v>0.33277915431373184</v>
      </c>
    </row>
    <row r="3572" spans="1:11">
      <c r="A3572" s="1">
        <v>3571</v>
      </c>
      <c r="B3572">
        <v>63842.600920999997</v>
      </c>
      <c r="C3572" s="255">
        <v>29</v>
      </c>
      <c r="D3572" s="256">
        <v>161.35081299999999</v>
      </c>
      <c r="E3572" s="256">
        <v>112.9234559999999</v>
      </c>
      <c r="F3572" s="1">
        <v>843021</v>
      </c>
      <c r="G3572" s="256">
        <v>0</v>
      </c>
      <c r="H3572" s="256">
        <v>443.08833199999998</v>
      </c>
      <c r="I3572" s="257">
        <v>1</v>
      </c>
      <c r="J3572" s="258">
        <f t="shared" si="110"/>
        <v>0.18463332447074962</v>
      </c>
      <c r="K3572" s="258">
        <f t="shared" si="111"/>
        <v>0.33475457171021766</v>
      </c>
    </row>
    <row r="3573" spans="1:11">
      <c r="A3573" s="1">
        <v>3572</v>
      </c>
      <c r="B3573">
        <v>62717.996429999999</v>
      </c>
      <c r="C3573" s="255">
        <v>28</v>
      </c>
      <c r="D3573" s="256">
        <v>209.845901</v>
      </c>
      <c r="E3573" s="256">
        <v>9.7383659999999832</v>
      </c>
      <c r="F3573" s="1">
        <v>842365</v>
      </c>
      <c r="G3573" s="256">
        <v>78.152255999999994</v>
      </c>
      <c r="H3573" s="256">
        <v>445.34356600000001</v>
      </c>
      <c r="I3573" s="257">
        <v>1</v>
      </c>
      <c r="J3573" s="258">
        <f t="shared" si="110"/>
        <v>0.24012613018683585</v>
      </c>
      <c r="K3573" s="258">
        <f t="shared" si="111"/>
        <v>0.41253867992681958</v>
      </c>
    </row>
    <row r="3574" spans="1:11">
      <c r="A3574" s="1">
        <v>3573</v>
      </c>
      <c r="B3574">
        <v>62292.141631999999</v>
      </c>
      <c r="C3574" s="255">
        <v>35</v>
      </c>
      <c r="D3574" s="256">
        <v>221.875156</v>
      </c>
      <c r="E3574" s="256">
        <v>3.9528799999999999</v>
      </c>
      <c r="F3574" s="1">
        <v>870644</v>
      </c>
      <c r="G3574" s="256">
        <v>140.42397600000001</v>
      </c>
      <c r="H3574" s="256">
        <v>439.00952100000001</v>
      </c>
      <c r="I3574" s="257">
        <v>1</v>
      </c>
      <c r="J3574" s="258">
        <f t="shared" si="110"/>
        <v>0.25389117605342459</v>
      </c>
      <c r="K3574" s="258">
        <f t="shared" si="111"/>
        <v>0.43058665088978376</v>
      </c>
    </row>
    <row r="3575" spans="1:11">
      <c r="A3575" s="1">
        <v>3574</v>
      </c>
      <c r="B3575">
        <v>61083.678193</v>
      </c>
      <c r="C3575" s="255">
        <v>38</v>
      </c>
      <c r="D3575" s="256">
        <v>209.88051999999999</v>
      </c>
      <c r="E3575" s="256">
        <v>3.1890399999999999</v>
      </c>
      <c r="F3575" s="1">
        <v>941393</v>
      </c>
      <c r="G3575" s="256">
        <v>125.988744</v>
      </c>
      <c r="H3575" s="256">
        <v>362.71598899999998</v>
      </c>
      <c r="I3575" s="257">
        <v>1</v>
      </c>
      <c r="J3575" s="258">
        <f t="shared" si="110"/>
        <v>0.24016574462038598</v>
      </c>
      <c r="K3575" s="258">
        <f t="shared" si="111"/>
        <v>0.41259129379267295</v>
      </c>
    </row>
    <row r="3576" spans="1:11">
      <c r="A3576" s="1">
        <v>3575</v>
      </c>
      <c r="B3576">
        <v>59217.625334999997</v>
      </c>
      <c r="C3576" s="255">
        <v>35</v>
      </c>
      <c r="D3576" s="256">
        <v>228.406938</v>
      </c>
      <c r="E3576" s="256">
        <v>3.6032799999999998</v>
      </c>
      <c r="F3576" s="1">
        <v>944020</v>
      </c>
      <c r="G3576" s="256">
        <v>69.127799999999993</v>
      </c>
      <c r="H3576" s="256">
        <v>316.05709899999999</v>
      </c>
      <c r="I3576" s="257">
        <v>1</v>
      </c>
      <c r="J3576" s="258">
        <f t="shared" si="110"/>
        <v>0.26136547756424627</v>
      </c>
      <c r="K3576" s="258">
        <f t="shared" si="111"/>
        <v>0.44019373776422427</v>
      </c>
    </row>
    <row r="3577" spans="1:11">
      <c r="A3577" s="1">
        <v>3576</v>
      </c>
      <c r="B3577">
        <v>58505.622162</v>
      </c>
      <c r="C3577" s="255">
        <v>28</v>
      </c>
      <c r="D3577" s="256">
        <v>236.885593</v>
      </c>
      <c r="E3577" s="256">
        <v>1.448</v>
      </c>
      <c r="F3577" s="1">
        <v>1002401</v>
      </c>
      <c r="G3577" s="256">
        <v>0</v>
      </c>
      <c r="H3577" s="256">
        <v>186.42590799999999</v>
      </c>
      <c r="I3577" s="257">
        <v>1</v>
      </c>
      <c r="J3577" s="258">
        <f t="shared" si="110"/>
        <v>0.27106758089167443</v>
      </c>
      <c r="K3577" s="258">
        <f t="shared" si="111"/>
        <v>0.45246767865558274</v>
      </c>
    </row>
    <row r="3578" spans="1:11">
      <c r="A3578" s="1">
        <v>3577</v>
      </c>
      <c r="B3578">
        <v>55766.584900000002</v>
      </c>
      <c r="C3578" s="255">
        <v>13</v>
      </c>
      <c r="D3578" s="256">
        <v>228.442139</v>
      </c>
      <c r="E3578" s="256">
        <v>0.25679999999999997</v>
      </c>
      <c r="F3578" s="1">
        <v>932523</v>
      </c>
      <c r="G3578" s="256">
        <v>0</v>
      </c>
      <c r="H3578" s="256">
        <v>76.451424000000003</v>
      </c>
      <c r="I3578" s="257">
        <v>1</v>
      </c>
      <c r="J3578" s="258">
        <f t="shared" si="110"/>
        <v>0.26140575797891447</v>
      </c>
      <c r="K3578" s="258">
        <f t="shared" si="111"/>
        <v>0.44024515177871715</v>
      </c>
    </row>
    <row r="3579" spans="1:11">
      <c r="A3579" s="1">
        <v>3578</v>
      </c>
      <c r="B3579">
        <v>52484.073668999998</v>
      </c>
      <c r="C3579" s="255">
        <v>18</v>
      </c>
      <c r="D3579" s="256">
        <v>236.62423899999999</v>
      </c>
      <c r="E3579" s="256">
        <v>5.2479999999999999E-2</v>
      </c>
      <c r="F3579" s="1">
        <v>798243</v>
      </c>
      <c r="G3579" s="256">
        <v>0</v>
      </c>
      <c r="H3579" s="256">
        <v>76.362164000000007</v>
      </c>
      <c r="I3579" s="257">
        <v>1</v>
      </c>
      <c r="J3579" s="258">
        <f t="shared" si="110"/>
        <v>0.27076851417495618</v>
      </c>
      <c r="K3579" s="258">
        <f t="shared" si="111"/>
        <v>0.45209260218832115</v>
      </c>
    </row>
    <row r="3580" spans="1:11">
      <c r="A3580" s="1">
        <v>3579</v>
      </c>
      <c r="B3580">
        <v>52251.613984000003</v>
      </c>
      <c r="C3580" s="255">
        <v>9</v>
      </c>
      <c r="D3580" s="256">
        <v>220.04570200000001</v>
      </c>
      <c r="E3580" s="256">
        <v>0</v>
      </c>
      <c r="F3580" s="1">
        <v>690084</v>
      </c>
      <c r="G3580" s="256">
        <v>0</v>
      </c>
      <c r="H3580" s="256">
        <v>76.391696999999994</v>
      </c>
      <c r="I3580" s="257">
        <v>1</v>
      </c>
      <c r="J3580" s="258">
        <f t="shared" si="110"/>
        <v>0.25179773649953585</v>
      </c>
      <c r="K3580" s="258">
        <f t="shared" si="111"/>
        <v>0.42787178910080403</v>
      </c>
    </row>
    <row r="3581" spans="1:11">
      <c r="A3581" s="1">
        <v>3580</v>
      </c>
      <c r="B3581">
        <v>52131.851624000003</v>
      </c>
      <c r="C3581" s="255">
        <v>10</v>
      </c>
      <c r="D3581" s="256">
        <v>232.169612</v>
      </c>
      <c r="E3581" s="256">
        <v>0</v>
      </c>
      <c r="F3581" s="1">
        <v>553642</v>
      </c>
      <c r="G3581" s="256">
        <v>0</v>
      </c>
      <c r="H3581" s="256">
        <v>76.243399999999994</v>
      </c>
      <c r="I3581" s="257">
        <v>1</v>
      </c>
      <c r="J3581" s="258">
        <f t="shared" si="110"/>
        <v>0.26567109584160598</v>
      </c>
      <c r="K3581" s="258">
        <f t="shared" si="111"/>
        <v>0.44566781140305894</v>
      </c>
    </row>
    <row r="3582" spans="1:11">
      <c r="A3582" s="1">
        <v>3581</v>
      </c>
      <c r="B3582">
        <v>52193.431793000003</v>
      </c>
      <c r="C3582" s="255">
        <v>17</v>
      </c>
      <c r="D3582" s="256">
        <v>251.96663100000001</v>
      </c>
      <c r="E3582" s="256">
        <v>0</v>
      </c>
      <c r="F3582" s="1">
        <v>594783</v>
      </c>
      <c r="G3582" s="256">
        <v>0</v>
      </c>
      <c r="H3582" s="256">
        <v>76.426518000000002</v>
      </c>
      <c r="I3582" s="257">
        <v>1</v>
      </c>
      <c r="J3582" s="258">
        <f t="shared" si="110"/>
        <v>0.28832477427445402</v>
      </c>
      <c r="K3582" s="258">
        <f t="shared" si="111"/>
        <v>0.47376750024912839</v>
      </c>
    </row>
    <row r="3583" spans="1:11">
      <c r="A3583" s="1">
        <v>3582</v>
      </c>
      <c r="B3583">
        <v>52053.847930999997</v>
      </c>
      <c r="C3583" s="255">
        <v>12</v>
      </c>
      <c r="D3583" s="256">
        <v>263.67160200000001</v>
      </c>
      <c r="E3583" s="256">
        <v>11.159493999999979</v>
      </c>
      <c r="F3583" s="1">
        <v>954817</v>
      </c>
      <c r="G3583" s="256">
        <v>0</v>
      </c>
      <c r="H3583" s="256">
        <v>76.408568000000002</v>
      </c>
      <c r="I3583" s="257">
        <v>1</v>
      </c>
      <c r="J3583" s="258">
        <f t="shared" si="110"/>
        <v>0.30171874278556227</v>
      </c>
      <c r="K3583" s="258">
        <f t="shared" si="111"/>
        <v>0.48984664483382162</v>
      </c>
    </row>
    <row r="3584" spans="1:11">
      <c r="A3584" s="1">
        <v>3583</v>
      </c>
      <c r="B3584">
        <v>52373.359527999994</v>
      </c>
      <c r="C3584" s="255">
        <v>31</v>
      </c>
      <c r="D3584" s="256">
        <v>287.06447500000002</v>
      </c>
      <c r="E3584" s="256">
        <v>129.53832600000001</v>
      </c>
      <c r="F3584" s="1">
        <v>1117567</v>
      </c>
      <c r="G3584" s="256">
        <v>0</v>
      </c>
      <c r="H3584" s="256">
        <v>76.431815999999998</v>
      </c>
      <c r="I3584" s="257">
        <v>1</v>
      </c>
      <c r="J3584" s="258">
        <f t="shared" si="110"/>
        <v>0.3284871477945413</v>
      </c>
      <c r="K3584" s="258">
        <f t="shared" si="111"/>
        <v>0.52085595524763872</v>
      </c>
    </row>
    <row r="3585" spans="1:11">
      <c r="A3585" s="1">
        <v>3584</v>
      </c>
      <c r="B3585">
        <v>54669.836487</v>
      </c>
      <c r="C3585" s="255">
        <v>51</v>
      </c>
      <c r="D3585" s="256">
        <v>273.15817200000009</v>
      </c>
      <c r="E3585" s="256">
        <v>344.83627499999949</v>
      </c>
      <c r="F3585" s="1">
        <v>1194734</v>
      </c>
      <c r="G3585" s="256">
        <v>78.904560000000004</v>
      </c>
      <c r="H3585" s="256">
        <v>76.437781000000001</v>
      </c>
      <c r="I3585" s="257">
        <v>1</v>
      </c>
      <c r="J3585" s="258">
        <f t="shared" si="110"/>
        <v>0.31257420068105174</v>
      </c>
      <c r="K3585" s="258">
        <f t="shared" si="111"/>
        <v>0.50259889757873999</v>
      </c>
    </row>
    <row r="3586" spans="1:11">
      <c r="A3586" s="1">
        <v>3585</v>
      </c>
      <c r="B3586">
        <v>56049.008392999996</v>
      </c>
      <c r="C3586" s="255">
        <v>34</v>
      </c>
      <c r="D3586" s="256">
        <v>257.79773599999999</v>
      </c>
      <c r="E3586" s="256">
        <v>632.83522500000106</v>
      </c>
      <c r="F3586" s="1">
        <v>1093868</v>
      </c>
      <c r="G3586" s="256">
        <v>177.25747200000001</v>
      </c>
      <c r="H3586" s="256">
        <v>179.69680700000001</v>
      </c>
      <c r="I3586" s="257">
        <v>1</v>
      </c>
      <c r="J3586" s="258">
        <f t="shared" ref="J3586:J3649" si="112">D3586/$L$1</f>
        <v>0.29499729287829896</v>
      </c>
      <c r="K3586" s="258">
        <f t="shared" ref="K3586:K3649" si="113">J3586/(1-$K$1*(1-J3586))</f>
        <v>0.48182606823567486</v>
      </c>
    </row>
    <row r="3587" spans="1:11">
      <c r="A3587" s="1">
        <v>3586</v>
      </c>
      <c r="B3587">
        <v>60681.09607</v>
      </c>
      <c r="C3587" s="255">
        <v>27</v>
      </c>
      <c r="D3587" s="256">
        <v>258.82009900000003</v>
      </c>
      <c r="E3587" s="256">
        <v>842.89477699999964</v>
      </c>
      <c r="F3587" s="1">
        <v>986228</v>
      </c>
      <c r="G3587" s="256">
        <v>176.67384000000001</v>
      </c>
      <c r="H3587" s="256">
        <v>408.19596999999999</v>
      </c>
      <c r="I3587" s="257">
        <v>1</v>
      </c>
      <c r="J3587" s="258">
        <f t="shared" si="112"/>
        <v>0.2961671802559715</v>
      </c>
      <c r="K3587" s="258">
        <f t="shared" si="113"/>
        <v>0.48322902702698162</v>
      </c>
    </row>
    <row r="3588" spans="1:11">
      <c r="A3588" s="1">
        <v>3587</v>
      </c>
      <c r="B3588">
        <v>62152.879120000012</v>
      </c>
      <c r="C3588" s="255">
        <v>20</v>
      </c>
      <c r="D3588" s="256">
        <v>223.132488</v>
      </c>
      <c r="E3588" s="256">
        <v>933.73185099999955</v>
      </c>
      <c r="F3588" s="1">
        <v>965382</v>
      </c>
      <c r="G3588" s="256">
        <v>146.080872</v>
      </c>
      <c r="H3588" s="256">
        <v>486.05447299999997</v>
      </c>
      <c r="I3588" s="257">
        <v>1</v>
      </c>
      <c r="J3588" s="258">
        <f t="shared" si="112"/>
        <v>0.25532993785949903</v>
      </c>
      <c r="K3588" s="258">
        <f t="shared" si="113"/>
        <v>0.43244635938180359</v>
      </c>
    </row>
    <row r="3589" spans="1:11">
      <c r="A3589" s="1">
        <v>3588</v>
      </c>
      <c r="B3589">
        <v>63098.422423999997</v>
      </c>
      <c r="C3589" s="255">
        <v>28</v>
      </c>
      <c r="D3589" s="256">
        <v>189.41521599999999</v>
      </c>
      <c r="E3589" s="256">
        <v>1005.776494999999</v>
      </c>
      <c r="F3589" s="1">
        <v>935199</v>
      </c>
      <c r="G3589" s="256">
        <v>80.800272000000007</v>
      </c>
      <c r="H3589" s="256">
        <v>476.04528800000003</v>
      </c>
      <c r="I3589" s="257">
        <v>1</v>
      </c>
      <c r="J3589" s="258">
        <f t="shared" si="112"/>
        <v>0.21674734936368201</v>
      </c>
      <c r="K3589" s="258">
        <f t="shared" si="113"/>
        <v>0.38078556688742982</v>
      </c>
    </row>
    <row r="3590" spans="1:11">
      <c r="A3590" s="1">
        <v>3589</v>
      </c>
      <c r="B3590">
        <v>61437.117463000002</v>
      </c>
      <c r="C3590" s="255">
        <v>31</v>
      </c>
      <c r="D3590" s="256">
        <v>169.72684799999999</v>
      </c>
      <c r="E3590" s="256">
        <v>1070.974351000001</v>
      </c>
      <c r="F3590" s="1">
        <v>920680</v>
      </c>
      <c r="G3590" s="256">
        <v>0</v>
      </c>
      <c r="H3590" s="256">
        <v>167.819186</v>
      </c>
      <c r="I3590" s="257">
        <v>1</v>
      </c>
      <c r="J3590" s="258">
        <f t="shared" si="112"/>
        <v>0.19421799999347758</v>
      </c>
      <c r="K3590" s="258">
        <f t="shared" si="113"/>
        <v>0.34879859716710704</v>
      </c>
    </row>
    <row r="3591" spans="1:11">
      <c r="A3591" s="1">
        <v>3590</v>
      </c>
      <c r="B3591">
        <v>60698.141782999999</v>
      </c>
      <c r="C3591" s="255">
        <v>25</v>
      </c>
      <c r="D3591" s="256">
        <v>183.54528400000001</v>
      </c>
      <c r="E3591" s="256">
        <v>1024.224616999998</v>
      </c>
      <c r="F3591" s="1">
        <v>913814</v>
      </c>
      <c r="G3591" s="256">
        <v>0</v>
      </c>
      <c r="H3591" s="256">
        <v>485.70735000000002</v>
      </c>
      <c r="I3591" s="257">
        <v>1</v>
      </c>
      <c r="J3591" s="258">
        <f t="shared" si="112"/>
        <v>0.21003040112260168</v>
      </c>
      <c r="K3591" s="258">
        <f t="shared" si="113"/>
        <v>0.37139556350038699</v>
      </c>
    </row>
    <row r="3592" spans="1:11">
      <c r="A3592" s="1">
        <v>3591</v>
      </c>
      <c r="B3592">
        <v>63911.178527999997</v>
      </c>
      <c r="C3592" s="255">
        <v>26</v>
      </c>
      <c r="D3592" s="256">
        <v>165.822315</v>
      </c>
      <c r="E3592" s="256">
        <v>846.62457600000096</v>
      </c>
      <c r="F3592" s="1">
        <v>887894</v>
      </c>
      <c r="G3592" s="256">
        <v>0</v>
      </c>
      <c r="H3592" s="256">
        <v>500.06385999999998</v>
      </c>
      <c r="I3592" s="257">
        <v>1</v>
      </c>
      <c r="J3592" s="258">
        <f t="shared" si="112"/>
        <v>0.18975005282363128</v>
      </c>
      <c r="K3592" s="258">
        <f t="shared" si="113"/>
        <v>0.34228513450895798</v>
      </c>
    </row>
    <row r="3593" spans="1:11">
      <c r="A3593" s="1">
        <v>3592</v>
      </c>
      <c r="B3593">
        <v>64347.194548000007</v>
      </c>
      <c r="C3593" s="255">
        <v>23</v>
      </c>
      <c r="D3593" s="256">
        <v>167.23418000000001</v>
      </c>
      <c r="E3593" s="256">
        <v>687.30355100000088</v>
      </c>
      <c r="F3593" s="1">
        <v>890514</v>
      </c>
      <c r="G3593" s="256">
        <v>0</v>
      </c>
      <c r="H3593" s="256">
        <v>499.32393100000002</v>
      </c>
      <c r="I3593" s="257">
        <v>1</v>
      </c>
      <c r="J3593" s="258">
        <f t="shared" si="112"/>
        <v>0.19136564634812067</v>
      </c>
      <c r="K3593" s="258">
        <f t="shared" si="113"/>
        <v>0.34464703348719716</v>
      </c>
    </row>
    <row r="3594" spans="1:11">
      <c r="A3594" s="1">
        <v>3593</v>
      </c>
      <c r="B3594">
        <v>64390.151488000003</v>
      </c>
      <c r="C3594" s="255">
        <v>20</v>
      </c>
      <c r="D3594" s="256">
        <v>154.61809</v>
      </c>
      <c r="E3594" s="256">
        <v>503.13840099999919</v>
      </c>
      <c r="F3594" s="1">
        <v>906195</v>
      </c>
      <c r="G3594" s="256">
        <v>0</v>
      </c>
      <c r="H3594" s="256">
        <v>504.53864499999997</v>
      </c>
      <c r="I3594" s="257">
        <v>1</v>
      </c>
      <c r="J3594" s="258">
        <f t="shared" si="112"/>
        <v>0.17692908668528101</v>
      </c>
      <c r="K3594" s="258">
        <f t="shared" si="113"/>
        <v>0.32326974505585943</v>
      </c>
    </row>
    <row r="3595" spans="1:11">
      <c r="A3595" s="1">
        <v>3594</v>
      </c>
      <c r="B3595">
        <v>64259.606444999998</v>
      </c>
      <c r="C3595" s="255">
        <v>25</v>
      </c>
      <c r="D3595" s="256">
        <v>133.129841</v>
      </c>
      <c r="E3595" s="256">
        <v>294.80053000000032</v>
      </c>
      <c r="F3595" s="1">
        <v>888605</v>
      </c>
      <c r="G3595" s="256">
        <v>0</v>
      </c>
      <c r="H3595" s="256">
        <v>437.83582999999999</v>
      </c>
      <c r="I3595" s="257">
        <v>1</v>
      </c>
      <c r="J3595" s="258">
        <f t="shared" si="112"/>
        <v>0.15234013806978652</v>
      </c>
      <c r="K3595" s="258">
        <f t="shared" si="113"/>
        <v>0.28539495416215704</v>
      </c>
    </row>
    <row r="3596" spans="1:11">
      <c r="A3596" s="1">
        <v>3595</v>
      </c>
      <c r="B3596">
        <v>62424.163940999999</v>
      </c>
      <c r="C3596" s="255">
        <v>27</v>
      </c>
      <c r="D3596" s="256">
        <v>104.89789500000001</v>
      </c>
      <c r="E3596" s="256">
        <v>126.3535680000001</v>
      </c>
      <c r="F3596" s="1">
        <v>904133</v>
      </c>
      <c r="G3596" s="256">
        <v>0</v>
      </c>
      <c r="H3596" s="256">
        <v>424.94567000000001</v>
      </c>
      <c r="I3596" s="257">
        <v>1</v>
      </c>
      <c r="J3596" s="258">
        <f t="shared" si="112"/>
        <v>0.12003439414856637</v>
      </c>
      <c r="K3596" s="258">
        <f t="shared" si="113"/>
        <v>0.23261626704926366</v>
      </c>
    </row>
    <row r="3597" spans="1:11">
      <c r="A3597" s="1">
        <v>3596</v>
      </c>
      <c r="B3597">
        <v>61908.476500999997</v>
      </c>
      <c r="C3597" s="255">
        <v>35</v>
      </c>
      <c r="D3597" s="256">
        <v>122.298233</v>
      </c>
      <c r="E3597" s="256">
        <v>14.713252999999989</v>
      </c>
      <c r="F3597" s="1">
        <v>914498</v>
      </c>
      <c r="G3597" s="256">
        <v>0</v>
      </c>
      <c r="H3597" s="256">
        <v>425.94063699999998</v>
      </c>
      <c r="I3597" s="257">
        <v>1</v>
      </c>
      <c r="J3597" s="258">
        <f t="shared" si="112"/>
        <v>0.1399455566157472</v>
      </c>
      <c r="K3597" s="258">
        <f t="shared" si="113"/>
        <v>0.26556643017098397</v>
      </c>
    </row>
    <row r="3598" spans="1:11">
      <c r="A3598" s="1">
        <v>3597</v>
      </c>
      <c r="B3598">
        <v>61429.741822999997</v>
      </c>
      <c r="C3598" s="255">
        <v>35</v>
      </c>
      <c r="D3598" s="256">
        <v>145.94773799999999</v>
      </c>
      <c r="E3598" s="256">
        <v>3.9226399999999999</v>
      </c>
      <c r="F3598" s="1">
        <v>911876</v>
      </c>
      <c r="G3598" s="256">
        <v>37.185791999999999</v>
      </c>
      <c r="H3598" s="256">
        <v>426.27256199999999</v>
      </c>
      <c r="I3598" s="257">
        <v>1</v>
      </c>
      <c r="J3598" s="258">
        <f t="shared" si="112"/>
        <v>0.16700762496886801</v>
      </c>
      <c r="K3598" s="258">
        <f t="shared" si="113"/>
        <v>0.30821506394245834</v>
      </c>
    </row>
    <row r="3599" spans="1:11">
      <c r="A3599" s="1">
        <v>3598</v>
      </c>
      <c r="B3599">
        <v>59254.400328999996</v>
      </c>
      <c r="C3599" s="255">
        <v>36</v>
      </c>
      <c r="D3599" s="256">
        <v>159.31151500000001</v>
      </c>
      <c r="E3599" s="256">
        <v>3.1987199999999989</v>
      </c>
      <c r="F3599" s="1">
        <v>1001380</v>
      </c>
      <c r="G3599" s="256">
        <v>123.940656</v>
      </c>
      <c r="H3599" s="256">
        <v>394.31672800000001</v>
      </c>
      <c r="I3599" s="257">
        <v>1</v>
      </c>
      <c r="J3599" s="258">
        <f t="shared" si="112"/>
        <v>0.1822997609619835</v>
      </c>
      <c r="K3599" s="258">
        <f t="shared" si="113"/>
        <v>0.33129456628639165</v>
      </c>
    </row>
    <row r="3600" spans="1:11">
      <c r="A3600" s="1">
        <v>3599</v>
      </c>
      <c r="B3600">
        <v>57313.617187999997</v>
      </c>
      <c r="C3600" s="255">
        <v>35</v>
      </c>
      <c r="D3600" s="256">
        <v>154.340937</v>
      </c>
      <c r="E3600" s="256">
        <v>3.4735200000000002</v>
      </c>
      <c r="F3600" s="1">
        <v>1054553</v>
      </c>
      <c r="G3600" s="256">
        <v>111.37358399999999</v>
      </c>
      <c r="H3600" s="256">
        <v>327.40806300000003</v>
      </c>
      <c r="I3600" s="257">
        <v>1</v>
      </c>
      <c r="J3600" s="258">
        <f t="shared" si="112"/>
        <v>0.17661194121309154</v>
      </c>
      <c r="K3600" s="258">
        <f t="shared" si="113"/>
        <v>0.32279315924012048</v>
      </c>
    </row>
    <row r="3601" spans="1:11">
      <c r="A3601" s="1">
        <v>3600</v>
      </c>
      <c r="B3601">
        <v>56731.571044999997</v>
      </c>
      <c r="C3601" s="255">
        <v>30</v>
      </c>
      <c r="D3601" s="256">
        <v>165.71558200000001</v>
      </c>
      <c r="E3601" s="256">
        <v>1.3386400000000001</v>
      </c>
      <c r="F3601" s="1">
        <v>1133713</v>
      </c>
      <c r="G3601" s="256">
        <v>45.2256</v>
      </c>
      <c r="H3601" s="256">
        <v>287.75984899999997</v>
      </c>
      <c r="I3601" s="257">
        <v>1</v>
      </c>
      <c r="J3601" s="258">
        <f t="shared" si="112"/>
        <v>0.18962791852350394</v>
      </c>
      <c r="K3601" s="258">
        <f t="shared" si="113"/>
        <v>0.34210627375582631</v>
      </c>
    </row>
    <row r="3602" spans="1:11">
      <c r="A3602" s="1">
        <v>3601</v>
      </c>
      <c r="B3602">
        <v>54711.608460000003</v>
      </c>
      <c r="C3602" s="255">
        <v>22</v>
      </c>
      <c r="D3602" s="256">
        <v>144.984657</v>
      </c>
      <c r="E3602" s="256">
        <v>2.2399999999999998E-3</v>
      </c>
      <c r="F3602" s="1">
        <v>1003251</v>
      </c>
      <c r="G3602" s="256">
        <v>0</v>
      </c>
      <c r="H3602" s="256">
        <v>84.906546000000006</v>
      </c>
      <c r="I3602" s="257">
        <v>1</v>
      </c>
      <c r="J3602" s="258">
        <f t="shared" si="112"/>
        <v>0.16590557383284671</v>
      </c>
      <c r="K3602" s="258">
        <f t="shared" si="113"/>
        <v>0.30652409565004157</v>
      </c>
    </row>
    <row r="3603" spans="1:11">
      <c r="A3603" s="1">
        <v>3602</v>
      </c>
      <c r="B3603">
        <v>52986.043455999999</v>
      </c>
      <c r="C3603" s="255">
        <v>17</v>
      </c>
      <c r="D3603" s="256">
        <v>125.886994</v>
      </c>
      <c r="E3603" s="256">
        <v>0</v>
      </c>
      <c r="F3603" s="1">
        <v>850690</v>
      </c>
      <c r="G3603" s="256">
        <v>0</v>
      </c>
      <c r="H3603" s="256">
        <v>76.176739999999995</v>
      </c>
      <c r="I3603" s="257">
        <v>1</v>
      </c>
      <c r="J3603" s="258">
        <f t="shared" si="112"/>
        <v>0.14405216669003901</v>
      </c>
      <c r="K3603" s="258">
        <f t="shared" si="113"/>
        <v>0.27219266255743918</v>
      </c>
    </row>
    <row r="3604" spans="1:11">
      <c r="A3604" s="1">
        <v>3603</v>
      </c>
      <c r="B3604">
        <v>52928.315613000013</v>
      </c>
      <c r="C3604" s="255">
        <v>14</v>
      </c>
      <c r="D3604" s="256">
        <v>117.126411</v>
      </c>
      <c r="E3604" s="256">
        <v>0</v>
      </c>
      <c r="F3604" s="1">
        <v>636073</v>
      </c>
      <c r="G3604" s="256">
        <v>0</v>
      </c>
      <c r="H3604" s="256">
        <v>76.317887999999996</v>
      </c>
      <c r="I3604" s="257">
        <v>1</v>
      </c>
      <c r="J3604" s="258">
        <f t="shared" si="112"/>
        <v>0.13402745387007986</v>
      </c>
      <c r="K3604" s="258">
        <f t="shared" si="113"/>
        <v>0.25591672641316182</v>
      </c>
    </row>
    <row r="3605" spans="1:11">
      <c r="A3605" s="1">
        <v>3604</v>
      </c>
      <c r="B3605">
        <v>52289.403961999997</v>
      </c>
      <c r="C3605" s="255">
        <v>14</v>
      </c>
      <c r="D3605" s="256">
        <v>117.994195</v>
      </c>
      <c r="E3605" s="256">
        <v>0</v>
      </c>
      <c r="F3605" s="1">
        <v>520348</v>
      </c>
      <c r="G3605" s="256">
        <v>0</v>
      </c>
      <c r="H3605" s="256">
        <v>76.329896000000005</v>
      </c>
      <c r="I3605" s="257">
        <v>1</v>
      </c>
      <c r="J3605" s="258">
        <f t="shared" si="112"/>
        <v>0.13502045689165448</v>
      </c>
      <c r="K3605" s="258">
        <f t="shared" si="113"/>
        <v>0.25754422353228829</v>
      </c>
    </row>
    <row r="3606" spans="1:11">
      <c r="A3606" s="1">
        <v>3605</v>
      </c>
      <c r="B3606">
        <v>51857.181550000001</v>
      </c>
      <c r="C3606" s="255">
        <v>13</v>
      </c>
      <c r="D3606" s="256">
        <v>116.310092</v>
      </c>
      <c r="E3606" s="256">
        <v>0</v>
      </c>
      <c r="F3606" s="1">
        <v>577052</v>
      </c>
      <c r="G3606" s="256">
        <v>0</v>
      </c>
      <c r="H3606" s="256">
        <v>76.315061</v>
      </c>
      <c r="I3606" s="257">
        <v>1</v>
      </c>
      <c r="J3606" s="258">
        <f t="shared" si="112"/>
        <v>0.13309334211696064</v>
      </c>
      <c r="K3606" s="258">
        <f t="shared" si="113"/>
        <v>0.25438264853053255</v>
      </c>
    </row>
    <row r="3607" spans="1:11">
      <c r="A3607" s="1">
        <v>3606</v>
      </c>
      <c r="B3607">
        <v>52136.940825999998</v>
      </c>
      <c r="C3607" s="255">
        <v>21</v>
      </c>
      <c r="D3607" s="256">
        <v>151.62785199999999</v>
      </c>
      <c r="E3607" s="256">
        <v>4.0016010000000017</v>
      </c>
      <c r="F3607" s="1">
        <v>696289</v>
      </c>
      <c r="G3607" s="256">
        <v>0</v>
      </c>
      <c r="H3607" s="256">
        <v>76.370785999999995</v>
      </c>
      <c r="I3607" s="257">
        <v>1</v>
      </c>
      <c r="J3607" s="258">
        <f t="shared" si="112"/>
        <v>0.1735073649558791</v>
      </c>
      <c r="K3607" s="258">
        <f t="shared" si="113"/>
        <v>0.31811170440044356</v>
      </c>
    </row>
    <row r="3608" spans="1:11">
      <c r="A3608" s="1">
        <v>3607</v>
      </c>
      <c r="B3608">
        <v>53469.793122000003</v>
      </c>
      <c r="C3608" s="255">
        <v>32</v>
      </c>
      <c r="D3608" s="256">
        <v>150.275114</v>
      </c>
      <c r="E3608" s="256">
        <v>68.577173999999971</v>
      </c>
      <c r="F3608" s="1">
        <v>659204</v>
      </c>
      <c r="G3608" s="256">
        <v>0</v>
      </c>
      <c r="H3608" s="256">
        <v>76.344650000000001</v>
      </c>
      <c r="I3608" s="257">
        <v>1</v>
      </c>
      <c r="J3608" s="258">
        <f t="shared" si="112"/>
        <v>0.17195943030693556</v>
      </c>
      <c r="K3608" s="258">
        <f t="shared" si="113"/>
        <v>0.31576657383598028</v>
      </c>
    </row>
    <row r="3609" spans="1:11">
      <c r="A3609" s="1">
        <v>3608</v>
      </c>
      <c r="B3609">
        <v>54813.933319000003</v>
      </c>
      <c r="C3609" s="255">
        <v>55</v>
      </c>
      <c r="D3609" s="256">
        <v>114.521947</v>
      </c>
      <c r="E3609" s="256">
        <v>201.77485700000031</v>
      </c>
      <c r="F3609" s="1">
        <v>638981</v>
      </c>
      <c r="G3609" s="256">
        <v>0</v>
      </c>
      <c r="H3609" s="256">
        <v>76.150104999999996</v>
      </c>
      <c r="I3609" s="257">
        <v>1</v>
      </c>
      <c r="J3609" s="258">
        <f t="shared" si="112"/>
        <v>0.13104717234658739</v>
      </c>
      <c r="K3609" s="258">
        <f t="shared" si="113"/>
        <v>0.25101170366917297</v>
      </c>
    </row>
    <row r="3610" spans="1:11">
      <c r="A3610" s="1">
        <v>3609</v>
      </c>
      <c r="B3610">
        <v>57694.658812000001</v>
      </c>
      <c r="C3610" s="255">
        <v>39</v>
      </c>
      <c r="D3610" s="256">
        <v>71.963403999999997</v>
      </c>
      <c r="E3610" s="256">
        <v>382.35050999999982</v>
      </c>
      <c r="F3610" s="1">
        <v>586301</v>
      </c>
      <c r="G3610" s="256">
        <v>5.1176159999999999</v>
      </c>
      <c r="H3610" s="256">
        <v>354.527939</v>
      </c>
      <c r="I3610" s="257">
        <v>1</v>
      </c>
      <c r="J3610" s="258">
        <f t="shared" si="112"/>
        <v>8.2347539957865853E-2</v>
      </c>
      <c r="K3610" s="258">
        <f t="shared" si="113"/>
        <v>0.16626087597265038</v>
      </c>
    </row>
    <row r="3611" spans="1:11">
      <c r="A3611" s="1">
        <v>3610</v>
      </c>
      <c r="B3611">
        <v>60469.897734999999</v>
      </c>
      <c r="C3611" s="255">
        <v>28</v>
      </c>
      <c r="D3611" s="256">
        <v>83.695983000000012</v>
      </c>
      <c r="E3611" s="256">
        <v>539.63607500000001</v>
      </c>
      <c r="F3611" s="1">
        <v>816090</v>
      </c>
      <c r="G3611" s="256">
        <v>157.11124799999999</v>
      </c>
      <c r="H3611" s="256">
        <v>474.661047</v>
      </c>
      <c r="I3611" s="257">
        <v>1</v>
      </c>
      <c r="J3611" s="258">
        <f t="shared" si="112"/>
        <v>9.577310023307628E-2</v>
      </c>
      <c r="K3611" s="258">
        <f t="shared" si="113"/>
        <v>0.19052680390044754</v>
      </c>
    </row>
    <row r="3612" spans="1:11">
      <c r="A3612" s="1">
        <v>3611</v>
      </c>
      <c r="B3612">
        <v>61318.692137999999</v>
      </c>
      <c r="C3612" s="255">
        <v>30</v>
      </c>
      <c r="D3612" s="256">
        <v>76.366306999999992</v>
      </c>
      <c r="E3612" s="256">
        <v>659.32258400000046</v>
      </c>
      <c r="F3612" s="1">
        <v>768524</v>
      </c>
      <c r="G3612" s="256">
        <v>158.00819999999999</v>
      </c>
      <c r="H3612" s="256">
        <v>629.356267</v>
      </c>
      <c r="I3612" s="257">
        <v>1</v>
      </c>
      <c r="J3612" s="258">
        <f t="shared" si="112"/>
        <v>8.7385770649720113E-2</v>
      </c>
      <c r="K3612" s="258">
        <f t="shared" si="113"/>
        <v>0.17545153042428993</v>
      </c>
    </row>
    <row r="3613" spans="1:11">
      <c r="A3613" s="1">
        <v>3612</v>
      </c>
      <c r="B3613">
        <v>61998.379881999987</v>
      </c>
      <c r="C3613" s="255">
        <v>24</v>
      </c>
      <c r="D3613" s="256">
        <v>72.109614999999991</v>
      </c>
      <c r="E3613" s="256">
        <v>736.24444099999926</v>
      </c>
      <c r="F3613" s="1">
        <v>919590</v>
      </c>
      <c r="G3613" s="256">
        <v>132.472872</v>
      </c>
      <c r="H3613" s="256">
        <v>620.11460799999998</v>
      </c>
      <c r="I3613" s="257">
        <v>1</v>
      </c>
      <c r="J3613" s="258">
        <f t="shared" si="112"/>
        <v>8.2514848832870982E-2</v>
      </c>
      <c r="K3613" s="258">
        <f t="shared" si="113"/>
        <v>0.16656772848422288</v>
      </c>
    </row>
    <row r="3614" spans="1:11">
      <c r="A3614" s="1">
        <v>3613</v>
      </c>
      <c r="B3614">
        <v>60820.263824000001</v>
      </c>
      <c r="C3614" s="255">
        <v>33</v>
      </c>
      <c r="D3614" s="256">
        <v>51.686674000000011</v>
      </c>
      <c r="E3614" s="256">
        <v>761.78953700000102</v>
      </c>
      <c r="F3614" s="1">
        <v>906368</v>
      </c>
      <c r="G3614" s="256">
        <v>56.523263999999998</v>
      </c>
      <c r="H3614" s="256">
        <v>94.433227000000002</v>
      </c>
      <c r="I3614" s="257">
        <v>1</v>
      </c>
      <c r="J3614" s="258">
        <f t="shared" si="112"/>
        <v>5.9144929449198753E-2</v>
      </c>
      <c r="K3614" s="258">
        <f t="shared" si="113"/>
        <v>0.12257261693269013</v>
      </c>
    </row>
    <row r="3615" spans="1:11">
      <c r="A3615" s="1">
        <v>3614</v>
      </c>
      <c r="B3615">
        <v>60609.969512000003</v>
      </c>
      <c r="C3615" s="255">
        <v>29</v>
      </c>
      <c r="D3615" s="256">
        <v>84.397085000000004</v>
      </c>
      <c r="E3615" s="256">
        <v>748.75582900000165</v>
      </c>
      <c r="F3615" s="1">
        <v>889306</v>
      </c>
      <c r="G3615" s="256">
        <v>0</v>
      </c>
      <c r="H3615" s="256">
        <v>615.74231099999997</v>
      </c>
      <c r="I3615" s="257">
        <v>1</v>
      </c>
      <c r="J3615" s="258">
        <f t="shared" si="112"/>
        <v>9.6575369466470787E-2</v>
      </c>
      <c r="K3615" s="258">
        <f t="shared" si="113"/>
        <v>0.19195430570985705</v>
      </c>
    </row>
    <row r="3616" spans="1:11">
      <c r="A3616" s="1">
        <v>3615</v>
      </c>
      <c r="B3616">
        <v>64413.469085999997</v>
      </c>
      <c r="C3616" s="255">
        <v>28</v>
      </c>
      <c r="D3616" s="256">
        <v>90.76461599999999</v>
      </c>
      <c r="E3616" s="256">
        <v>693.86024499999917</v>
      </c>
      <c r="F3616" s="1">
        <v>895553</v>
      </c>
      <c r="G3616" s="256">
        <v>0</v>
      </c>
      <c r="H3616" s="256">
        <v>705.59923800000001</v>
      </c>
      <c r="I3616" s="257">
        <v>1</v>
      </c>
      <c r="J3616" s="258">
        <f t="shared" si="112"/>
        <v>0.10386171897622228</v>
      </c>
      <c r="K3616" s="258">
        <f t="shared" si="113"/>
        <v>0.20480539306172624</v>
      </c>
    </row>
    <row r="3617" spans="1:11">
      <c r="A3617" s="1">
        <v>3616</v>
      </c>
      <c r="B3617">
        <v>64370.003235999997</v>
      </c>
      <c r="C3617" s="255">
        <v>28</v>
      </c>
      <c r="D3617" s="256">
        <v>80.286126999999993</v>
      </c>
      <c r="E3617" s="256">
        <v>541.25660800000037</v>
      </c>
      <c r="F3617" s="1">
        <v>913034</v>
      </c>
      <c r="G3617" s="256">
        <v>0</v>
      </c>
      <c r="H3617" s="256">
        <v>681.06463699999995</v>
      </c>
      <c r="I3617" s="257">
        <v>1</v>
      </c>
      <c r="J3617" s="258">
        <f t="shared" si="112"/>
        <v>9.1871210694741343E-2</v>
      </c>
      <c r="K3617" s="258">
        <f t="shared" si="113"/>
        <v>0.18354816653457565</v>
      </c>
    </row>
    <row r="3618" spans="1:11">
      <c r="A3618" s="1">
        <v>3617</v>
      </c>
      <c r="B3618">
        <v>64967.781310000013</v>
      </c>
      <c r="C3618" s="255">
        <v>26</v>
      </c>
      <c r="D3618" s="256">
        <v>89.244025000000008</v>
      </c>
      <c r="E3618" s="256">
        <v>333.10774199999958</v>
      </c>
      <c r="F3618" s="1">
        <v>883801</v>
      </c>
      <c r="G3618" s="256">
        <v>0</v>
      </c>
      <c r="H3618" s="256">
        <v>553.93669499999999</v>
      </c>
      <c r="I3618" s="257">
        <v>1</v>
      </c>
      <c r="J3618" s="258">
        <f t="shared" si="112"/>
        <v>0.10212171056678031</v>
      </c>
      <c r="K3618" s="258">
        <f t="shared" si="113"/>
        <v>0.20175499886067214</v>
      </c>
    </row>
    <row r="3619" spans="1:11">
      <c r="A3619" s="1">
        <v>3618</v>
      </c>
      <c r="B3619">
        <v>64410.661133000001</v>
      </c>
      <c r="C3619" s="255">
        <v>24</v>
      </c>
      <c r="D3619" s="256">
        <v>84.661883000000032</v>
      </c>
      <c r="E3619" s="256">
        <v>206.84209500000011</v>
      </c>
      <c r="F3619" s="1">
        <v>877837</v>
      </c>
      <c r="G3619" s="256">
        <v>0</v>
      </c>
      <c r="H3619" s="256">
        <v>441.15717899999999</v>
      </c>
      <c r="I3619" s="257">
        <v>1</v>
      </c>
      <c r="J3619" s="258">
        <f t="shared" si="112"/>
        <v>9.6878377143619646E-2</v>
      </c>
      <c r="K3619" s="258">
        <f t="shared" si="113"/>
        <v>0.19249280516987829</v>
      </c>
    </row>
    <row r="3620" spans="1:11">
      <c r="A3620" s="1">
        <v>3619</v>
      </c>
      <c r="B3620">
        <v>62890.240355999988</v>
      </c>
      <c r="C3620" s="255">
        <v>25</v>
      </c>
      <c r="D3620" s="256">
        <v>96.080353000000031</v>
      </c>
      <c r="E3620" s="256">
        <v>62.408759000000011</v>
      </c>
      <c r="F3620" s="1">
        <v>885037</v>
      </c>
      <c r="G3620" s="256">
        <v>0</v>
      </c>
      <c r="H3620" s="256">
        <v>410.31442800000002</v>
      </c>
      <c r="I3620" s="257">
        <v>1</v>
      </c>
      <c r="J3620" s="258">
        <f t="shared" si="112"/>
        <v>0.10994450328994108</v>
      </c>
      <c r="K3620" s="258">
        <f t="shared" si="113"/>
        <v>0.21537919167491734</v>
      </c>
    </row>
    <row r="3621" spans="1:11">
      <c r="A3621" s="1">
        <v>3620</v>
      </c>
      <c r="B3621">
        <v>61782.152587999997</v>
      </c>
      <c r="C3621" s="255">
        <v>29</v>
      </c>
      <c r="D3621" s="256">
        <v>107.15553300000001</v>
      </c>
      <c r="E3621" s="256">
        <v>6.8975069999999983</v>
      </c>
      <c r="F3621" s="1">
        <v>844005</v>
      </c>
      <c r="G3621" s="256">
        <v>0</v>
      </c>
      <c r="H3621" s="256">
        <v>412.16611599999999</v>
      </c>
      <c r="I3621" s="257">
        <v>1</v>
      </c>
      <c r="J3621" s="258">
        <f t="shared" si="112"/>
        <v>0.12261780356337666</v>
      </c>
      <c r="K3621" s="258">
        <f t="shared" si="113"/>
        <v>0.23697018564990713</v>
      </c>
    </row>
    <row r="3622" spans="1:11">
      <c r="A3622" s="1">
        <v>3621</v>
      </c>
      <c r="B3622">
        <v>61191.507660000003</v>
      </c>
      <c r="C3622" s="255">
        <v>31</v>
      </c>
      <c r="D3622" s="256">
        <v>124.01455799999999</v>
      </c>
      <c r="E3622" s="256">
        <v>3.3772199999999999</v>
      </c>
      <c r="F3622" s="1">
        <v>858966</v>
      </c>
      <c r="G3622" s="256">
        <v>0</v>
      </c>
      <c r="H3622" s="256">
        <v>371.72167400000001</v>
      </c>
      <c r="I3622" s="257">
        <v>1</v>
      </c>
      <c r="J3622" s="258">
        <f t="shared" si="112"/>
        <v>0.14190954294299465</v>
      </c>
      <c r="K3622" s="258">
        <f t="shared" si="113"/>
        <v>0.2687424981130544</v>
      </c>
    </row>
    <row r="3623" spans="1:11">
      <c r="A3623" s="1">
        <v>3622</v>
      </c>
      <c r="B3623">
        <v>59773.81308</v>
      </c>
      <c r="C3623" s="255">
        <v>35</v>
      </c>
      <c r="D3623" s="256">
        <v>144.015942</v>
      </c>
      <c r="E3623" s="256">
        <v>2.8033000000000001</v>
      </c>
      <c r="F3623" s="1">
        <v>941758</v>
      </c>
      <c r="G3623" s="256">
        <v>0.77783999999999998</v>
      </c>
      <c r="H3623" s="256">
        <v>278.23578400000002</v>
      </c>
      <c r="I3623" s="257">
        <v>1</v>
      </c>
      <c r="J3623" s="258">
        <f t="shared" si="112"/>
        <v>0.16479707572497115</v>
      </c>
      <c r="K3623" s="258">
        <f t="shared" si="113"/>
        <v>0.3048194102945686</v>
      </c>
    </row>
    <row r="3624" spans="1:11">
      <c r="A3624" s="1">
        <v>3623</v>
      </c>
      <c r="B3624">
        <v>57887.289886999999</v>
      </c>
      <c r="C3624" s="255">
        <v>32</v>
      </c>
      <c r="D3624" s="256">
        <v>185.11524399999999</v>
      </c>
      <c r="E3624" s="256">
        <v>3.0503200000000001</v>
      </c>
      <c r="F3624" s="1">
        <v>939325</v>
      </c>
      <c r="G3624" s="256">
        <v>122.744664</v>
      </c>
      <c r="H3624" s="256">
        <v>247.18946399999999</v>
      </c>
      <c r="I3624" s="257">
        <v>1</v>
      </c>
      <c r="J3624" s="258">
        <f t="shared" si="112"/>
        <v>0.21182690235303608</v>
      </c>
      <c r="K3624" s="258">
        <f t="shared" si="113"/>
        <v>0.37391899192860567</v>
      </c>
    </row>
    <row r="3625" spans="1:11">
      <c r="A3625" s="1">
        <v>3624</v>
      </c>
      <c r="B3625">
        <v>57111.642851999997</v>
      </c>
      <c r="C3625" s="255">
        <v>30</v>
      </c>
      <c r="D3625" s="256">
        <v>190.40588399999999</v>
      </c>
      <c r="E3625" s="256">
        <v>1.3367199999999999</v>
      </c>
      <c r="F3625" s="1">
        <v>976576</v>
      </c>
      <c r="G3625" s="256">
        <v>120.527568</v>
      </c>
      <c r="H3625" s="256">
        <v>258.29101800000001</v>
      </c>
      <c r="I3625" s="257">
        <v>1</v>
      </c>
      <c r="J3625" s="258">
        <f t="shared" si="112"/>
        <v>0.21788096823355896</v>
      </c>
      <c r="K3625" s="258">
        <f t="shared" si="113"/>
        <v>0.38235830894063627</v>
      </c>
    </row>
    <row r="3626" spans="1:11">
      <c r="A3626" s="1">
        <v>3625</v>
      </c>
      <c r="B3626">
        <v>54493.827636999988</v>
      </c>
      <c r="C3626" s="255">
        <v>18</v>
      </c>
      <c r="D3626" s="256">
        <v>204.68133599999999</v>
      </c>
      <c r="E3626" s="256">
        <v>0.24224000000000001</v>
      </c>
      <c r="F3626" s="1">
        <v>932061</v>
      </c>
      <c r="G3626" s="256">
        <v>88.077864000000005</v>
      </c>
      <c r="H3626" s="256">
        <v>87.726833999999997</v>
      </c>
      <c r="I3626" s="257">
        <v>1</v>
      </c>
      <c r="J3626" s="258">
        <f t="shared" si="112"/>
        <v>0.23421633160779007</v>
      </c>
      <c r="K3626" s="258">
        <f t="shared" si="113"/>
        <v>0.40464521506015705</v>
      </c>
    </row>
    <row r="3627" spans="1:11">
      <c r="A3627" s="1">
        <v>3626</v>
      </c>
      <c r="B3627">
        <v>53139.951324000001</v>
      </c>
      <c r="C3627" s="255">
        <v>16</v>
      </c>
      <c r="D3627" s="256">
        <v>211.212063</v>
      </c>
      <c r="E3627" s="256">
        <v>3.2960000000000003E-2</v>
      </c>
      <c r="F3627" s="1">
        <v>824125</v>
      </c>
      <c r="G3627" s="256">
        <v>0.516096</v>
      </c>
      <c r="H3627" s="256">
        <v>76.605423999999999</v>
      </c>
      <c r="I3627" s="257">
        <v>1</v>
      </c>
      <c r="J3627" s="258">
        <f t="shared" si="112"/>
        <v>0.24168942588479808</v>
      </c>
      <c r="K3627" s="258">
        <f t="shared" si="113"/>
        <v>0.41461198447508979</v>
      </c>
    </row>
    <row r="3628" spans="1:11">
      <c r="A3628" s="1">
        <v>3627</v>
      </c>
      <c r="B3628">
        <v>53126.441039999998</v>
      </c>
      <c r="C3628" s="255">
        <v>13</v>
      </c>
      <c r="D3628" s="256">
        <v>188.40392900000001</v>
      </c>
      <c r="E3628" s="256">
        <v>0</v>
      </c>
      <c r="F3628" s="1">
        <v>686686</v>
      </c>
      <c r="G3628" s="256">
        <v>0</v>
      </c>
      <c r="H3628" s="256">
        <v>76.570578999999995</v>
      </c>
      <c r="I3628" s="257">
        <v>1</v>
      </c>
      <c r="J3628" s="258">
        <f t="shared" si="112"/>
        <v>0.21559013622460693</v>
      </c>
      <c r="K3628" s="258">
        <f t="shared" si="113"/>
        <v>0.37917653326936246</v>
      </c>
    </row>
    <row r="3629" spans="1:11">
      <c r="A3629" s="1">
        <v>3628</v>
      </c>
      <c r="B3629">
        <v>52845.909727999999</v>
      </c>
      <c r="C3629" s="255">
        <v>11</v>
      </c>
      <c r="D3629" s="256">
        <v>171.82919200000001</v>
      </c>
      <c r="E3629" s="256">
        <v>0</v>
      </c>
      <c r="F3629" s="1">
        <v>550373</v>
      </c>
      <c r="G3629" s="256">
        <v>0</v>
      </c>
      <c r="H3629" s="256">
        <v>76.582774999999998</v>
      </c>
      <c r="I3629" s="257">
        <v>1</v>
      </c>
      <c r="J3629" s="258">
        <f t="shared" si="112"/>
        <v>0.19662370687951067</v>
      </c>
      <c r="K3629" s="258">
        <f t="shared" si="113"/>
        <v>0.35228192992961144</v>
      </c>
    </row>
    <row r="3630" spans="1:11">
      <c r="A3630" s="1">
        <v>3629</v>
      </c>
      <c r="B3630">
        <v>52800.938323000002</v>
      </c>
      <c r="C3630" s="255">
        <v>12</v>
      </c>
      <c r="D3630" s="256">
        <v>118.13592300000001</v>
      </c>
      <c r="E3630" s="256">
        <v>0</v>
      </c>
      <c r="F3630" s="1">
        <v>605870</v>
      </c>
      <c r="G3630" s="256">
        <v>0</v>
      </c>
      <c r="H3630" s="256">
        <v>76.589727999999994</v>
      </c>
      <c r="I3630" s="257">
        <v>1</v>
      </c>
      <c r="J3630" s="258">
        <f t="shared" si="112"/>
        <v>0.1351826358811746</v>
      </c>
      <c r="K3630" s="258">
        <f t="shared" si="113"/>
        <v>0.25780970713305468</v>
      </c>
    </row>
    <row r="3631" spans="1:11">
      <c r="A3631" s="1">
        <v>3630</v>
      </c>
      <c r="B3631">
        <v>52928.778595000003</v>
      </c>
      <c r="C3631" s="255">
        <v>15</v>
      </c>
      <c r="D3631" s="256">
        <v>105.022114</v>
      </c>
      <c r="E3631" s="256">
        <v>5.1956570000000006</v>
      </c>
      <c r="F3631" s="1">
        <v>965072</v>
      </c>
      <c r="G3631" s="256">
        <v>0</v>
      </c>
      <c r="H3631" s="256">
        <v>76.645296000000002</v>
      </c>
      <c r="I3631" s="257">
        <v>1</v>
      </c>
      <c r="J3631" s="258">
        <f t="shared" si="112"/>
        <v>0.12017653763396939</v>
      </c>
      <c r="K3631" s="258">
        <f t="shared" si="113"/>
        <v>0.23285645014389497</v>
      </c>
    </row>
    <row r="3632" spans="1:11">
      <c r="A3632" s="1">
        <v>3631</v>
      </c>
      <c r="B3632">
        <v>54333.751158999999</v>
      </c>
      <c r="C3632" s="255">
        <v>29</v>
      </c>
      <c r="D3632" s="256">
        <v>82.005307999999985</v>
      </c>
      <c r="E3632" s="256">
        <v>74.987648000000064</v>
      </c>
      <c r="F3632" s="1">
        <v>1019831</v>
      </c>
      <c r="G3632" s="256">
        <v>0</v>
      </c>
      <c r="H3632" s="256">
        <v>76.249905999999996</v>
      </c>
      <c r="I3632" s="257">
        <v>1</v>
      </c>
      <c r="J3632" s="258">
        <f t="shared" si="112"/>
        <v>9.3838465135516594E-2</v>
      </c>
      <c r="K3632" s="258">
        <f t="shared" si="113"/>
        <v>0.18707411915763239</v>
      </c>
    </row>
    <row r="3633" spans="1:11">
      <c r="A3633" s="1">
        <v>3632</v>
      </c>
      <c r="B3633">
        <v>55517.631316999999</v>
      </c>
      <c r="C3633" s="255">
        <v>49</v>
      </c>
      <c r="D3633" s="256">
        <v>58.252873999999991</v>
      </c>
      <c r="E3633" s="256">
        <v>213.66643499999989</v>
      </c>
      <c r="F3633" s="1">
        <v>944209</v>
      </c>
      <c r="G3633" s="256">
        <v>0</v>
      </c>
      <c r="H3633" s="256">
        <v>79.142697999999996</v>
      </c>
      <c r="I3633" s="257">
        <v>1</v>
      </c>
      <c r="J3633" s="258">
        <f t="shared" si="112"/>
        <v>6.665861538978235E-2</v>
      </c>
      <c r="K3633" s="258">
        <f t="shared" si="113"/>
        <v>0.13697100395567513</v>
      </c>
    </row>
    <row r="3634" spans="1:11">
      <c r="A3634" s="1">
        <v>3633</v>
      </c>
      <c r="B3634">
        <v>58095.778503000001</v>
      </c>
      <c r="C3634" s="255">
        <v>33</v>
      </c>
      <c r="D3634" s="256">
        <v>45.857118</v>
      </c>
      <c r="E3634" s="256">
        <v>398.91086300000029</v>
      </c>
      <c r="F3634" s="1">
        <v>913306</v>
      </c>
      <c r="G3634" s="256">
        <v>0</v>
      </c>
      <c r="H3634" s="256">
        <v>345.61002100000002</v>
      </c>
      <c r="I3634" s="257">
        <v>1</v>
      </c>
      <c r="J3634" s="258">
        <f t="shared" si="112"/>
        <v>5.2474183362109572E-2</v>
      </c>
      <c r="K3634" s="258">
        <f t="shared" si="113"/>
        <v>0.1095812880675501</v>
      </c>
    </row>
    <row r="3635" spans="1:11">
      <c r="A3635" s="1">
        <v>3634</v>
      </c>
      <c r="B3635">
        <v>61236.348846000001</v>
      </c>
      <c r="C3635" s="255">
        <v>18</v>
      </c>
      <c r="D3635" s="256">
        <v>81.937157999999997</v>
      </c>
      <c r="E3635" s="256">
        <v>567.68127000000015</v>
      </c>
      <c r="F3635" s="1">
        <v>886493</v>
      </c>
      <c r="G3635" s="256">
        <v>0</v>
      </c>
      <c r="H3635" s="256">
        <v>367.33917700000001</v>
      </c>
      <c r="I3635" s="257">
        <v>1</v>
      </c>
      <c r="J3635" s="258">
        <f t="shared" si="112"/>
        <v>9.3760481264045931E-2</v>
      </c>
      <c r="K3635" s="258">
        <f t="shared" si="113"/>
        <v>0.18693463654647069</v>
      </c>
    </row>
    <row r="3636" spans="1:11">
      <c r="A3636" s="1">
        <v>3635</v>
      </c>
      <c r="B3636">
        <v>62530.556031</v>
      </c>
      <c r="C3636" s="255">
        <v>22</v>
      </c>
      <c r="D3636" s="256">
        <v>75.500495000000029</v>
      </c>
      <c r="E3636" s="256">
        <v>706.37161099999969</v>
      </c>
      <c r="F3636" s="1">
        <v>868380</v>
      </c>
      <c r="G3636" s="256">
        <v>91.218456000000003</v>
      </c>
      <c r="H3636" s="256">
        <v>416.20330100000001</v>
      </c>
      <c r="I3636" s="257">
        <v>1</v>
      </c>
      <c r="J3636" s="258">
        <f t="shared" si="112"/>
        <v>8.6395024182724239E-2</v>
      </c>
      <c r="K3636" s="258">
        <f t="shared" si="113"/>
        <v>0.17365231431284428</v>
      </c>
    </row>
    <row r="3637" spans="1:11">
      <c r="A3637" s="1">
        <v>3636</v>
      </c>
      <c r="B3637">
        <v>63613.270780999999</v>
      </c>
      <c r="C3637" s="255">
        <v>25</v>
      </c>
      <c r="D3637" s="256">
        <v>59.649962000000002</v>
      </c>
      <c r="E3637" s="256">
        <v>842.79277600000057</v>
      </c>
      <c r="F3637" s="1">
        <v>893595</v>
      </c>
      <c r="G3637" s="256">
        <v>150.64912799999999</v>
      </c>
      <c r="H3637" s="256">
        <v>389.41506500000003</v>
      </c>
      <c r="I3637" s="257">
        <v>1</v>
      </c>
      <c r="J3637" s="258">
        <f t="shared" si="112"/>
        <v>6.8257299630798185E-2</v>
      </c>
      <c r="K3637" s="258">
        <f t="shared" si="113"/>
        <v>0.140003051143711</v>
      </c>
    </row>
    <row r="3638" spans="1:11">
      <c r="A3638" s="1">
        <v>3637</v>
      </c>
      <c r="B3638">
        <v>61917.332368000003</v>
      </c>
      <c r="C3638" s="255">
        <v>29</v>
      </c>
      <c r="D3638" s="256">
        <v>50.455568000000007</v>
      </c>
      <c r="E3638" s="256">
        <v>932.27840700000115</v>
      </c>
      <c r="F3638" s="1">
        <v>936223</v>
      </c>
      <c r="G3638" s="256">
        <v>130.51533599999999</v>
      </c>
      <c r="H3638" s="256">
        <v>97.738543000000007</v>
      </c>
      <c r="I3638" s="257">
        <v>1</v>
      </c>
      <c r="J3638" s="258">
        <f t="shared" si="112"/>
        <v>5.7736177988145454E-2</v>
      </c>
      <c r="K3638" s="258">
        <f t="shared" si="113"/>
        <v>0.11984554436416214</v>
      </c>
    </row>
    <row r="3639" spans="1:11">
      <c r="A3639" s="1">
        <v>3638</v>
      </c>
      <c r="B3639">
        <v>61031.991090000003</v>
      </c>
      <c r="C3639" s="255">
        <v>27</v>
      </c>
      <c r="D3639" s="256">
        <v>63.242926999999987</v>
      </c>
      <c r="E3639" s="256">
        <v>968.89637499999947</v>
      </c>
      <c r="F3639" s="1">
        <v>903521</v>
      </c>
      <c r="G3639" s="256">
        <v>32.674320000000002</v>
      </c>
      <c r="H3639" s="256">
        <v>655.42726300000004</v>
      </c>
      <c r="I3639" s="257">
        <v>1</v>
      </c>
      <c r="J3639" s="258">
        <f t="shared" si="112"/>
        <v>7.2368720331585382E-2</v>
      </c>
      <c r="K3639" s="258">
        <f t="shared" si="113"/>
        <v>0.14775072926419106</v>
      </c>
    </row>
    <row r="3640" spans="1:11">
      <c r="A3640" s="1">
        <v>3639</v>
      </c>
      <c r="B3640">
        <v>64131.752625000001</v>
      </c>
      <c r="C3640" s="255">
        <v>23</v>
      </c>
      <c r="D3640" s="256">
        <v>88.555919000000003</v>
      </c>
      <c r="E3640" s="256">
        <v>917.37594499999966</v>
      </c>
      <c r="F3640" s="1">
        <v>867866</v>
      </c>
      <c r="G3640" s="256">
        <v>0</v>
      </c>
      <c r="H3640" s="256">
        <v>638.33123699999999</v>
      </c>
      <c r="I3640" s="257">
        <v>1</v>
      </c>
      <c r="J3640" s="258">
        <f t="shared" si="112"/>
        <v>0.10133431262309427</v>
      </c>
      <c r="K3640" s="258">
        <f t="shared" si="113"/>
        <v>0.20037082395496569</v>
      </c>
    </row>
    <row r="3641" spans="1:11">
      <c r="A3641" s="1">
        <v>3640</v>
      </c>
      <c r="B3641">
        <v>64756.383973000004</v>
      </c>
      <c r="C3641" s="255">
        <v>22</v>
      </c>
      <c r="D3641" s="256">
        <v>162.08192399999999</v>
      </c>
      <c r="E3641" s="256">
        <v>783.30011099999888</v>
      </c>
      <c r="F3641" s="1">
        <v>878444</v>
      </c>
      <c r="G3641" s="256">
        <v>0</v>
      </c>
      <c r="H3641" s="256">
        <v>559.35347200000001</v>
      </c>
      <c r="I3641" s="257">
        <v>1</v>
      </c>
      <c r="J3641" s="258">
        <f t="shared" si="112"/>
        <v>0.18546993292643266</v>
      </c>
      <c r="K3641" s="258">
        <f t="shared" si="113"/>
        <v>0.33599110397992016</v>
      </c>
    </row>
    <row r="3642" spans="1:11">
      <c r="A3642" s="1">
        <v>3641</v>
      </c>
      <c r="B3642">
        <v>64105.787689999997</v>
      </c>
      <c r="C3642" s="255">
        <v>19</v>
      </c>
      <c r="D3642" s="256">
        <v>177.390783</v>
      </c>
      <c r="E3642" s="256">
        <v>573.46918999999968</v>
      </c>
      <c r="F3642" s="1">
        <v>861111</v>
      </c>
      <c r="G3642" s="256">
        <v>0</v>
      </c>
      <c r="H3642" s="256">
        <v>478.00862899999998</v>
      </c>
      <c r="I3642" s="257">
        <v>1</v>
      </c>
      <c r="J3642" s="258">
        <f t="shared" si="112"/>
        <v>0.20298782129941506</v>
      </c>
      <c r="K3642" s="258">
        <f t="shared" si="113"/>
        <v>0.36141768392803764</v>
      </c>
    </row>
    <row r="3643" spans="1:11">
      <c r="A3643" s="1">
        <v>3642</v>
      </c>
      <c r="B3643">
        <v>63580.747833000001</v>
      </c>
      <c r="C3643" s="255">
        <v>18</v>
      </c>
      <c r="D3643" s="256">
        <v>184.057897</v>
      </c>
      <c r="E3643" s="256">
        <v>317.71918700000009</v>
      </c>
      <c r="F3643" s="1">
        <v>877935</v>
      </c>
      <c r="G3643" s="256">
        <v>0</v>
      </c>
      <c r="H3643" s="256">
        <v>517.07912399999998</v>
      </c>
      <c r="I3643" s="257">
        <v>1</v>
      </c>
      <c r="J3643" s="258">
        <f t="shared" si="112"/>
        <v>0.21061698287324288</v>
      </c>
      <c r="K3643" s="258">
        <f t="shared" si="113"/>
        <v>0.3722204657195618</v>
      </c>
    </row>
    <row r="3644" spans="1:11">
      <c r="A3644" s="1">
        <v>3643</v>
      </c>
      <c r="B3644">
        <v>62188.646605999988</v>
      </c>
      <c r="C3644" s="255">
        <v>16</v>
      </c>
      <c r="D3644" s="256">
        <v>171.97566</v>
      </c>
      <c r="E3644" s="256">
        <v>110.9200919999998</v>
      </c>
      <c r="F3644" s="1">
        <v>861078</v>
      </c>
      <c r="G3644" s="256">
        <v>0</v>
      </c>
      <c r="H3644" s="256">
        <v>548.21024999999997</v>
      </c>
      <c r="I3644" s="257">
        <v>1</v>
      </c>
      <c r="J3644" s="258">
        <f t="shared" si="112"/>
        <v>0.1967913098389614</v>
      </c>
      <c r="K3644" s="258">
        <f t="shared" si="113"/>
        <v>0.35252399462349027</v>
      </c>
    </row>
    <row r="3645" spans="1:11">
      <c r="A3645" s="1">
        <v>3644</v>
      </c>
      <c r="B3645">
        <v>61578.357238999997</v>
      </c>
      <c r="C3645" s="255">
        <v>32</v>
      </c>
      <c r="D3645" s="256">
        <v>225.21720099999999</v>
      </c>
      <c r="E3645" s="256">
        <v>11.76886499999997</v>
      </c>
      <c r="F3645" s="1">
        <v>851520</v>
      </c>
      <c r="G3645" s="256">
        <v>0</v>
      </c>
      <c r="H3645" s="256">
        <v>504.720189</v>
      </c>
      <c r="I3645" s="257">
        <v>1</v>
      </c>
      <c r="J3645" s="258">
        <f t="shared" si="112"/>
        <v>0.25771546963712566</v>
      </c>
      <c r="K3645" s="258">
        <f t="shared" si="113"/>
        <v>0.43551887941673451</v>
      </c>
    </row>
    <row r="3646" spans="1:11">
      <c r="A3646" s="1">
        <v>3645</v>
      </c>
      <c r="B3646">
        <v>61045.290803000004</v>
      </c>
      <c r="C3646" s="255">
        <v>32</v>
      </c>
      <c r="D3646" s="256">
        <v>281.50960300000003</v>
      </c>
      <c r="E3646" s="256">
        <v>3.5972</v>
      </c>
      <c r="F3646" s="1">
        <v>854394</v>
      </c>
      <c r="G3646" s="256">
        <v>0</v>
      </c>
      <c r="H3646" s="256">
        <v>436.57000599999998</v>
      </c>
      <c r="I3646" s="257">
        <v>1</v>
      </c>
      <c r="J3646" s="258">
        <f t="shared" si="112"/>
        <v>0.32213072190922842</v>
      </c>
      <c r="K3646" s="258">
        <f t="shared" si="113"/>
        <v>0.51362429251753983</v>
      </c>
    </row>
    <row r="3647" spans="1:11">
      <c r="A3647" s="1">
        <v>3646</v>
      </c>
      <c r="B3647">
        <v>58909.494477</v>
      </c>
      <c r="C3647" s="255">
        <v>35</v>
      </c>
      <c r="D3647" s="256">
        <v>239.29790499999999</v>
      </c>
      <c r="E3647" s="256">
        <v>2.55396</v>
      </c>
      <c r="F3647" s="1">
        <v>916740</v>
      </c>
      <c r="G3647" s="256">
        <v>0</v>
      </c>
      <c r="H3647" s="256">
        <v>432.66085600000002</v>
      </c>
      <c r="I3647" s="257">
        <v>1</v>
      </c>
      <c r="J3647" s="258">
        <f t="shared" si="112"/>
        <v>0.27382798337084063</v>
      </c>
      <c r="K3647" s="258">
        <f t="shared" si="113"/>
        <v>0.45591995599889995</v>
      </c>
    </row>
    <row r="3648" spans="1:11">
      <c r="A3648" s="1">
        <v>3647</v>
      </c>
      <c r="B3648">
        <v>56684.820036999998</v>
      </c>
      <c r="C3648" s="255">
        <v>34</v>
      </c>
      <c r="D3648" s="256">
        <v>227.236862</v>
      </c>
      <c r="E3648" s="256">
        <v>2.8498399999999999</v>
      </c>
      <c r="F3648" s="1">
        <v>925439</v>
      </c>
      <c r="G3648" s="256">
        <v>0</v>
      </c>
      <c r="H3648" s="256">
        <v>394.056423</v>
      </c>
      <c r="I3648" s="257">
        <v>1</v>
      </c>
      <c r="J3648" s="258">
        <f t="shared" si="112"/>
        <v>0.26002656257679319</v>
      </c>
      <c r="K3648" s="258">
        <f t="shared" si="113"/>
        <v>0.43848255750785786</v>
      </c>
    </row>
    <row r="3649" spans="1:11">
      <c r="A3649" s="1">
        <v>3648</v>
      </c>
      <c r="B3649">
        <v>54889.250091999987</v>
      </c>
      <c r="C3649" s="255">
        <v>30</v>
      </c>
      <c r="D3649" s="256">
        <v>207.60353000000001</v>
      </c>
      <c r="E3649" s="256">
        <v>1.1986600000000001</v>
      </c>
      <c r="F3649" s="1">
        <v>356231</v>
      </c>
      <c r="G3649" s="256">
        <v>124.184928</v>
      </c>
      <c r="H3649" s="256">
        <v>245.79191599999999</v>
      </c>
      <c r="I3649" s="257">
        <v>1</v>
      </c>
      <c r="J3649" s="258">
        <f t="shared" si="112"/>
        <v>0.23756019076125143</v>
      </c>
      <c r="K3649" s="258">
        <f t="shared" si="113"/>
        <v>0.40912231956965084</v>
      </c>
    </row>
    <row r="3650" spans="1:11">
      <c r="A3650" s="1">
        <v>3649</v>
      </c>
      <c r="B3650">
        <v>53504.102142000003</v>
      </c>
      <c r="C3650" s="255">
        <v>21</v>
      </c>
      <c r="D3650" s="256">
        <v>202.98765700000001</v>
      </c>
      <c r="E3650" s="256">
        <v>2.6720000000000001E-2</v>
      </c>
      <c r="F3650" s="1">
        <v>903094</v>
      </c>
      <c r="G3650" s="256">
        <v>141.61727999999999</v>
      </c>
      <c r="H3650" s="256">
        <v>54.056556</v>
      </c>
      <c r="I3650" s="257">
        <v>1</v>
      </c>
      <c r="J3650" s="258">
        <f t="shared" ref="J3650:J3713" si="114">D3650/$L$1</f>
        <v>0.23227825904067947</v>
      </c>
      <c r="K3650" s="258">
        <f t="shared" ref="K3650:K3713" si="115">J3650/(1-$K$1*(1-J3650))</f>
        <v>0.40203727538446726</v>
      </c>
    </row>
    <row r="3651" spans="1:11">
      <c r="A3651" s="1">
        <v>3650</v>
      </c>
      <c r="B3651">
        <v>51665.486725000002</v>
      </c>
      <c r="C3651" s="255">
        <v>17</v>
      </c>
      <c r="D3651" s="256">
        <v>204.642842</v>
      </c>
      <c r="E3651" s="256">
        <v>5.6800000000000003E-2</v>
      </c>
      <c r="F3651" s="1">
        <v>806945</v>
      </c>
      <c r="G3651" s="256">
        <v>118.042344</v>
      </c>
      <c r="H3651" s="256">
        <v>54.137490999999997</v>
      </c>
      <c r="I3651" s="257">
        <v>1</v>
      </c>
      <c r="J3651" s="258">
        <f t="shared" si="114"/>
        <v>0.23417228302160678</v>
      </c>
      <c r="K3651" s="258">
        <f t="shared" si="115"/>
        <v>0.40458604838915291</v>
      </c>
    </row>
    <row r="3652" spans="1:11">
      <c r="A3652" s="1">
        <v>3651</v>
      </c>
      <c r="B3652">
        <v>51305.925352999999</v>
      </c>
      <c r="C3652" s="255">
        <v>15</v>
      </c>
      <c r="D3652" s="256">
        <v>176.07696799999999</v>
      </c>
      <c r="E3652" s="256">
        <v>6.4000000000000005E-4</v>
      </c>
      <c r="F3652" s="1">
        <v>665136</v>
      </c>
      <c r="G3652" s="256">
        <v>40.317647999999998</v>
      </c>
      <c r="H3652" s="256">
        <v>54.180202000000001</v>
      </c>
      <c r="I3652" s="257">
        <v>1</v>
      </c>
      <c r="J3652" s="258">
        <f t="shared" si="114"/>
        <v>0.20148442614026246</v>
      </c>
      <c r="K3652" s="258">
        <f t="shared" si="115"/>
        <v>0.35926983196210316</v>
      </c>
    </row>
    <row r="3653" spans="1:11">
      <c r="A3653" s="1">
        <v>3652</v>
      </c>
      <c r="B3653">
        <v>51493.153504000002</v>
      </c>
      <c r="C3653" s="255">
        <v>13</v>
      </c>
      <c r="D3653" s="256">
        <v>154.459082</v>
      </c>
      <c r="E3653" s="256">
        <v>0</v>
      </c>
      <c r="F3653" s="1">
        <v>533966</v>
      </c>
      <c r="G3653" s="256">
        <v>0</v>
      </c>
      <c r="H3653" s="256">
        <v>54.150812999999999</v>
      </c>
      <c r="I3653" s="257">
        <v>1</v>
      </c>
      <c r="J3653" s="258">
        <f t="shared" si="114"/>
        <v>0.17674713423576069</v>
      </c>
      <c r="K3653" s="258">
        <f t="shared" si="115"/>
        <v>0.32299635577227109</v>
      </c>
    </row>
    <row r="3654" spans="1:11">
      <c r="A3654" s="1">
        <v>3653</v>
      </c>
      <c r="B3654">
        <v>51435.676819</v>
      </c>
      <c r="C3654" s="255">
        <v>12</v>
      </c>
      <c r="D3654" s="256">
        <v>108.832685</v>
      </c>
      <c r="E3654" s="256">
        <v>0</v>
      </c>
      <c r="F3654" s="1">
        <v>604168</v>
      </c>
      <c r="G3654" s="256">
        <v>0</v>
      </c>
      <c r="H3654" s="256">
        <v>54.168120000000002</v>
      </c>
      <c r="I3654" s="257">
        <v>1</v>
      </c>
      <c r="J3654" s="258">
        <f t="shared" si="114"/>
        <v>0.12453696432646971</v>
      </c>
      <c r="K3654" s="258">
        <f t="shared" si="115"/>
        <v>0.24018917245658494</v>
      </c>
    </row>
    <row r="3655" spans="1:11">
      <c r="A3655" s="1">
        <v>3654</v>
      </c>
      <c r="B3655">
        <v>51475.827148999997</v>
      </c>
      <c r="C3655" s="255">
        <v>16</v>
      </c>
      <c r="D3655" s="256">
        <v>84.959972000000022</v>
      </c>
      <c r="E3655" s="256">
        <v>9.2107860000000041</v>
      </c>
      <c r="F3655" s="1">
        <v>944130</v>
      </c>
      <c r="G3655" s="256">
        <v>0</v>
      </c>
      <c r="H3655" s="256">
        <v>54.222538999999998</v>
      </c>
      <c r="I3655" s="257">
        <v>1</v>
      </c>
      <c r="J3655" s="258">
        <f t="shared" si="114"/>
        <v>9.7219479627300098E-2</v>
      </c>
      <c r="K3655" s="258">
        <f t="shared" si="115"/>
        <v>0.19309857944762684</v>
      </c>
    </row>
    <row r="3656" spans="1:11">
      <c r="A3656" s="1">
        <v>3655</v>
      </c>
      <c r="B3656">
        <v>52958.860443000012</v>
      </c>
      <c r="C3656" s="255">
        <v>26</v>
      </c>
      <c r="D3656" s="256">
        <v>79.39511499999999</v>
      </c>
      <c r="E3656" s="256">
        <v>125.29095700000001</v>
      </c>
      <c r="F3656" s="1">
        <v>1013221</v>
      </c>
      <c r="G3656" s="256">
        <v>0</v>
      </c>
      <c r="H3656" s="256">
        <v>54.003754000000001</v>
      </c>
      <c r="I3656" s="257">
        <v>1</v>
      </c>
      <c r="J3656" s="258">
        <f t="shared" si="114"/>
        <v>9.0851627931911816E-2</v>
      </c>
      <c r="K3656" s="258">
        <f t="shared" si="115"/>
        <v>0.18171474192089856</v>
      </c>
    </row>
    <row r="3657" spans="1:11">
      <c r="A3657" s="1">
        <v>3656</v>
      </c>
      <c r="B3657">
        <v>54009.778990999999</v>
      </c>
      <c r="C3657" s="255">
        <v>52</v>
      </c>
      <c r="D3657" s="256">
        <v>49.160417000000002</v>
      </c>
      <c r="E3657" s="256">
        <v>421.338526</v>
      </c>
      <c r="F3657" s="1">
        <v>931682</v>
      </c>
      <c r="G3657" s="256">
        <v>0</v>
      </c>
      <c r="H3657" s="256">
        <v>54.169916000000001</v>
      </c>
      <c r="I3657" s="257">
        <v>1</v>
      </c>
      <c r="J3657" s="258">
        <f t="shared" si="114"/>
        <v>5.6254139996668978E-2</v>
      </c>
      <c r="K3657" s="258">
        <f t="shared" si="115"/>
        <v>0.11696711872697373</v>
      </c>
    </row>
    <row r="3658" spans="1:11">
      <c r="A3658" s="1">
        <v>3657</v>
      </c>
      <c r="B3658">
        <v>55621.352355000003</v>
      </c>
      <c r="C3658" s="255">
        <v>36</v>
      </c>
      <c r="D3658" s="256">
        <v>33.694839999999992</v>
      </c>
      <c r="E3658" s="256">
        <v>765.36786999999765</v>
      </c>
      <c r="F3658" s="1">
        <v>900480</v>
      </c>
      <c r="G3658" s="256">
        <v>0</v>
      </c>
      <c r="H3658" s="256">
        <v>489.38577700000002</v>
      </c>
      <c r="I3658" s="257">
        <v>1</v>
      </c>
      <c r="J3658" s="258">
        <f t="shared" si="114"/>
        <v>3.8556919615335264E-2</v>
      </c>
      <c r="K3658" s="258">
        <f t="shared" si="115"/>
        <v>8.1825983951595987E-2</v>
      </c>
    </row>
    <row r="3659" spans="1:11">
      <c r="A3659" s="1">
        <v>3658</v>
      </c>
      <c r="B3659">
        <v>58474.806977</v>
      </c>
      <c r="C3659" s="255">
        <v>18</v>
      </c>
      <c r="D3659" s="256">
        <v>84.919189000000017</v>
      </c>
      <c r="E3659" s="256">
        <v>1051.5778250000001</v>
      </c>
      <c r="F3659" s="1">
        <v>879249</v>
      </c>
      <c r="G3659" s="256">
        <v>0</v>
      </c>
      <c r="H3659" s="256">
        <v>682.50679700000001</v>
      </c>
      <c r="I3659" s="257">
        <v>1</v>
      </c>
      <c r="J3659" s="258">
        <f t="shared" si="114"/>
        <v>9.7172811744245233E-2</v>
      </c>
      <c r="K3659" s="258">
        <f t="shared" si="115"/>
        <v>0.19301572719336363</v>
      </c>
    </row>
    <row r="3660" spans="1:11">
      <c r="A3660" s="1">
        <v>3659</v>
      </c>
      <c r="B3660">
        <v>59346.102265000001</v>
      </c>
      <c r="C3660" s="255">
        <v>23</v>
      </c>
      <c r="D3660" s="256">
        <v>93.122779000000008</v>
      </c>
      <c r="E3660" s="256">
        <v>1223.3577419999999</v>
      </c>
      <c r="F3660" s="1">
        <v>863469</v>
      </c>
      <c r="G3660" s="256">
        <v>0</v>
      </c>
      <c r="H3660" s="256">
        <v>528.47380999999996</v>
      </c>
      <c r="I3660" s="257">
        <v>1</v>
      </c>
      <c r="J3660" s="258">
        <f t="shared" si="114"/>
        <v>0.10656015889256729</v>
      </c>
      <c r="K3660" s="258">
        <f t="shared" si="115"/>
        <v>0.20951330018994768</v>
      </c>
    </row>
    <row r="3661" spans="1:11">
      <c r="A3661" s="1">
        <v>3660</v>
      </c>
      <c r="B3661">
        <v>60105.706023999999</v>
      </c>
      <c r="C3661" s="255">
        <v>23</v>
      </c>
      <c r="D3661" s="256">
        <v>122.182343</v>
      </c>
      <c r="E3661" s="256">
        <v>1328.876365000001</v>
      </c>
      <c r="F3661" s="1">
        <v>900791</v>
      </c>
      <c r="G3661" s="256">
        <v>71.889048000000003</v>
      </c>
      <c r="H3661" s="256">
        <v>462.31701099999998</v>
      </c>
      <c r="I3661" s="257">
        <v>1</v>
      </c>
      <c r="J3661" s="258">
        <f t="shared" si="114"/>
        <v>0.13981294398383617</v>
      </c>
      <c r="K3661" s="258">
        <f t="shared" si="115"/>
        <v>0.26535150580909683</v>
      </c>
    </row>
    <row r="3662" spans="1:11">
      <c r="A3662" s="1">
        <v>3661</v>
      </c>
      <c r="B3662">
        <v>57684.199646000001</v>
      </c>
      <c r="C3662" s="255">
        <v>16</v>
      </c>
      <c r="D3662" s="256">
        <v>112.058494</v>
      </c>
      <c r="E3662" s="256">
        <v>1341.3082280000019</v>
      </c>
      <c r="F3662" s="1">
        <v>894108</v>
      </c>
      <c r="G3662" s="256">
        <v>158.71716000000001</v>
      </c>
      <c r="H3662" s="256">
        <v>83.966247999999993</v>
      </c>
      <c r="I3662" s="257">
        <v>1</v>
      </c>
      <c r="J3662" s="258">
        <f t="shared" si="114"/>
        <v>0.12822824935134072</v>
      </c>
      <c r="K3662" s="258">
        <f t="shared" si="115"/>
        <v>0.2463438202380743</v>
      </c>
    </row>
    <row r="3663" spans="1:11">
      <c r="A3663" s="1">
        <v>3662</v>
      </c>
      <c r="B3663">
        <v>57615.828400999999</v>
      </c>
      <c r="C3663" s="255">
        <v>22</v>
      </c>
      <c r="D3663" s="256">
        <v>108.366908</v>
      </c>
      <c r="E3663" s="256">
        <v>1302.8112850000009</v>
      </c>
      <c r="F3663" s="1">
        <v>911166</v>
      </c>
      <c r="G3663" s="256">
        <v>148.67160000000001</v>
      </c>
      <c r="H3663" s="256">
        <v>570.95713999999998</v>
      </c>
      <c r="I3663" s="257">
        <v>1</v>
      </c>
      <c r="J3663" s="258">
        <f t="shared" si="114"/>
        <v>0.12400397689137069</v>
      </c>
      <c r="K3663" s="258">
        <f t="shared" si="115"/>
        <v>0.23929651385649972</v>
      </c>
    </row>
    <row r="3664" spans="1:11">
      <c r="A3664" s="1">
        <v>3663</v>
      </c>
      <c r="B3664">
        <v>61155.617767999996</v>
      </c>
      <c r="C3664" s="255">
        <v>16</v>
      </c>
      <c r="D3664" s="256">
        <v>132.53341</v>
      </c>
      <c r="E3664" s="256">
        <v>1201.0147949999989</v>
      </c>
      <c r="F3664" s="1">
        <v>909453</v>
      </c>
      <c r="G3664" s="256">
        <v>92.470392000000004</v>
      </c>
      <c r="H3664" s="256">
        <v>602.09000300000002</v>
      </c>
      <c r="I3664" s="257">
        <v>1</v>
      </c>
      <c r="J3664" s="258">
        <f t="shared" si="114"/>
        <v>0.15165764359516984</v>
      </c>
      <c r="K3664" s="258">
        <f t="shared" si="115"/>
        <v>0.28431630289389281</v>
      </c>
    </row>
    <row r="3665" spans="1:11">
      <c r="A3665" s="1">
        <v>3664</v>
      </c>
      <c r="B3665">
        <v>60984.630066999998</v>
      </c>
      <c r="C3665" s="255">
        <v>20</v>
      </c>
      <c r="D3665" s="256">
        <v>162.41215700000001</v>
      </c>
      <c r="E3665" s="256">
        <v>1027.3660200000011</v>
      </c>
      <c r="F3665" s="1">
        <v>887526</v>
      </c>
      <c r="G3665" s="256">
        <v>0</v>
      </c>
      <c r="H3665" s="256">
        <v>623.04141000000004</v>
      </c>
      <c r="I3665" s="257">
        <v>1</v>
      </c>
      <c r="J3665" s="258">
        <f t="shared" si="114"/>
        <v>0.18584781770746536</v>
      </c>
      <c r="K3665" s="258">
        <f t="shared" si="115"/>
        <v>0.3365489533635081</v>
      </c>
    </row>
    <row r="3666" spans="1:11">
      <c r="A3666" s="1">
        <v>3665</v>
      </c>
      <c r="B3666">
        <v>60866.900787999999</v>
      </c>
      <c r="C3666" s="255">
        <v>18</v>
      </c>
      <c r="D3666" s="256">
        <v>125.044253</v>
      </c>
      <c r="E3666" s="256">
        <v>761.25147099999981</v>
      </c>
      <c r="F3666" s="1">
        <v>849443</v>
      </c>
      <c r="G3666" s="256">
        <v>0</v>
      </c>
      <c r="H3666" s="256">
        <v>536.80270299999995</v>
      </c>
      <c r="I3666" s="257">
        <v>1</v>
      </c>
      <c r="J3666" s="258">
        <f t="shared" si="114"/>
        <v>0.14308782030959774</v>
      </c>
      <c r="K3666" s="258">
        <f t="shared" si="115"/>
        <v>0.27064172514432427</v>
      </c>
    </row>
    <row r="3667" spans="1:11">
      <c r="A3667" s="1">
        <v>3666</v>
      </c>
      <c r="B3667">
        <v>60728.924957000003</v>
      </c>
      <c r="C3667" s="255">
        <v>20</v>
      </c>
      <c r="D3667" s="256">
        <v>126.399708</v>
      </c>
      <c r="E3667" s="256">
        <v>435.49822900000032</v>
      </c>
      <c r="F3667" s="1">
        <v>882314</v>
      </c>
      <c r="G3667" s="256">
        <v>0</v>
      </c>
      <c r="H3667" s="256">
        <v>483.80205699999999</v>
      </c>
      <c r="I3667" s="257">
        <v>1</v>
      </c>
      <c r="J3667" s="258">
        <f t="shared" si="114"/>
        <v>0.14463886401472306</v>
      </c>
      <c r="K3667" s="258">
        <f t="shared" si="115"/>
        <v>0.27313471513105669</v>
      </c>
    </row>
    <row r="3668" spans="1:11">
      <c r="A3668" s="1">
        <v>3667</v>
      </c>
      <c r="B3668">
        <v>59633.127411000001</v>
      </c>
      <c r="C3668" s="255">
        <v>27</v>
      </c>
      <c r="D3668" s="256">
        <v>115.31917900000001</v>
      </c>
      <c r="E3668" s="256">
        <v>134.54785100000001</v>
      </c>
      <c r="F3668" s="1">
        <v>858996</v>
      </c>
      <c r="G3668" s="256">
        <v>0</v>
      </c>
      <c r="H3668" s="256">
        <v>466.50990000000002</v>
      </c>
      <c r="I3668" s="257">
        <v>1</v>
      </c>
      <c r="J3668" s="258">
        <f t="shared" si="114"/>
        <v>0.13195944289420752</v>
      </c>
      <c r="K3668" s="258">
        <f t="shared" si="115"/>
        <v>0.25251640954518273</v>
      </c>
    </row>
    <row r="3669" spans="1:11">
      <c r="A3669" s="1">
        <v>3668</v>
      </c>
      <c r="B3669">
        <v>58711.687317000004</v>
      </c>
      <c r="C3669" s="255">
        <v>29</v>
      </c>
      <c r="D3669" s="256">
        <v>105.03585200000001</v>
      </c>
      <c r="E3669" s="256">
        <v>11.01286299999998</v>
      </c>
      <c r="F3669" s="1">
        <v>844393</v>
      </c>
      <c r="G3669" s="256">
        <v>0</v>
      </c>
      <c r="H3669" s="256">
        <v>478.48850800000002</v>
      </c>
      <c r="I3669" s="257">
        <v>1</v>
      </c>
      <c r="J3669" s="258">
        <f t="shared" si="114"/>
        <v>0.12019225799238853</v>
      </c>
      <c r="K3669" s="258">
        <f t="shared" si="115"/>
        <v>0.23288300872392104</v>
      </c>
    </row>
    <row r="3670" spans="1:11">
      <c r="A3670" s="1">
        <v>3669</v>
      </c>
      <c r="B3670">
        <v>58664.346008</v>
      </c>
      <c r="C3670" s="255">
        <v>28</v>
      </c>
      <c r="D3670" s="256">
        <v>106.60421599999999</v>
      </c>
      <c r="E3670" s="256">
        <v>3.3130000000000011</v>
      </c>
      <c r="F3670" s="1">
        <v>835271</v>
      </c>
      <c r="G3670" s="256">
        <v>0</v>
      </c>
      <c r="H3670" s="256">
        <v>478.11901599999999</v>
      </c>
      <c r="I3670" s="257">
        <v>1</v>
      </c>
      <c r="J3670" s="258">
        <f t="shared" si="114"/>
        <v>0.12198693292408684</v>
      </c>
      <c r="K3670" s="258">
        <f t="shared" si="115"/>
        <v>0.23590916336822149</v>
      </c>
    </row>
    <row r="3671" spans="1:11">
      <c r="A3671" s="1">
        <v>3670</v>
      </c>
      <c r="B3671">
        <v>57366.659180000002</v>
      </c>
      <c r="C3671" s="255">
        <v>28</v>
      </c>
      <c r="D3671" s="256">
        <v>115.656122</v>
      </c>
      <c r="E3671" s="256">
        <v>3.2739199999999999</v>
      </c>
      <c r="F3671" s="1">
        <v>919018</v>
      </c>
      <c r="G3671" s="256">
        <v>0</v>
      </c>
      <c r="H3671" s="256">
        <v>373.85812800000002</v>
      </c>
      <c r="I3671" s="257">
        <v>1</v>
      </c>
      <c r="J3671" s="258">
        <f t="shared" si="114"/>
        <v>0.13234500591115461</v>
      </c>
      <c r="K3671" s="258">
        <f t="shared" si="115"/>
        <v>0.2531514917576807</v>
      </c>
    </row>
    <row r="3672" spans="1:11">
      <c r="A3672" s="1">
        <v>3671</v>
      </c>
      <c r="B3672">
        <v>55366.999053000007</v>
      </c>
      <c r="C3672" s="255">
        <v>25</v>
      </c>
      <c r="D3672" s="256">
        <v>121.69389099999999</v>
      </c>
      <c r="E3672" s="256">
        <v>3.6951399999999999</v>
      </c>
      <c r="F3672" s="1">
        <v>961810</v>
      </c>
      <c r="G3672" s="256">
        <v>0</v>
      </c>
      <c r="H3672" s="256">
        <v>178.693251</v>
      </c>
      <c r="I3672" s="257">
        <v>1</v>
      </c>
      <c r="J3672" s="258">
        <f t="shared" si="114"/>
        <v>0.13925400960397416</v>
      </c>
      <c r="K3672" s="258">
        <f t="shared" si="115"/>
        <v>0.26444499048714132</v>
      </c>
    </row>
    <row r="3673" spans="1:11">
      <c r="A3673" s="1">
        <v>3672</v>
      </c>
      <c r="B3673">
        <v>54304.930023000001</v>
      </c>
      <c r="C3673" s="255">
        <v>25</v>
      </c>
      <c r="D3673" s="256">
        <v>91.127625999999978</v>
      </c>
      <c r="E3673" s="256">
        <v>1.8464400000000001</v>
      </c>
      <c r="F3673" s="1">
        <v>990078</v>
      </c>
      <c r="G3673" s="256">
        <v>16.342032</v>
      </c>
      <c r="H3673" s="256">
        <v>132.842164</v>
      </c>
      <c r="I3673" s="257">
        <v>1</v>
      </c>
      <c r="J3673" s="258">
        <f t="shared" si="114"/>
        <v>0.10427711039489536</v>
      </c>
      <c r="K3673" s="258">
        <f t="shared" si="115"/>
        <v>0.20553191074324337</v>
      </c>
    </row>
    <row r="3674" spans="1:11">
      <c r="A3674" s="1">
        <v>3673</v>
      </c>
      <c r="B3674">
        <v>52849.635376999999</v>
      </c>
      <c r="C3674" s="255">
        <v>20</v>
      </c>
      <c r="D3674" s="256">
        <v>130.528087</v>
      </c>
      <c r="E3674" s="256">
        <v>0.25503999999999999</v>
      </c>
      <c r="F3674" s="1">
        <v>903625</v>
      </c>
      <c r="G3674" s="256">
        <v>165.952416</v>
      </c>
      <c r="H3674" s="256">
        <v>80.172629000000001</v>
      </c>
      <c r="I3674" s="257">
        <v>1</v>
      </c>
      <c r="J3674" s="258">
        <f t="shared" si="114"/>
        <v>0.14936295759239365</v>
      </c>
      <c r="K3674" s="258">
        <f t="shared" si="115"/>
        <v>0.28067849737191491</v>
      </c>
    </row>
    <row r="3675" spans="1:11">
      <c r="A3675" s="1">
        <v>3674</v>
      </c>
      <c r="B3675">
        <v>51586.118224999998</v>
      </c>
      <c r="C3675" s="255">
        <v>10</v>
      </c>
      <c r="D3675" s="256">
        <v>206.62900500000001</v>
      </c>
      <c r="E3675" s="256">
        <v>0.15168000000000001</v>
      </c>
      <c r="F3675" s="1">
        <v>798281</v>
      </c>
      <c r="G3675" s="256">
        <v>178.59105600000001</v>
      </c>
      <c r="H3675" s="256">
        <v>79.673231000000001</v>
      </c>
      <c r="I3675" s="257">
        <v>1</v>
      </c>
      <c r="J3675" s="258">
        <f t="shared" si="114"/>
        <v>0.2364450442851698</v>
      </c>
      <c r="K3675" s="258">
        <f t="shared" si="115"/>
        <v>0.40763240139063628</v>
      </c>
    </row>
    <row r="3676" spans="1:11">
      <c r="A3676" s="1">
        <v>3675</v>
      </c>
      <c r="B3676">
        <v>50771.762937</v>
      </c>
      <c r="C3676" s="255">
        <v>10</v>
      </c>
      <c r="D3676" s="256">
        <v>273.35872899999998</v>
      </c>
      <c r="E3676" s="256">
        <v>0</v>
      </c>
      <c r="F3676" s="1">
        <v>662265</v>
      </c>
      <c r="G3676" s="256">
        <v>158.05524</v>
      </c>
      <c r="H3676" s="256">
        <v>79.408311999999995</v>
      </c>
      <c r="I3676" s="257">
        <v>1</v>
      </c>
      <c r="J3676" s="258">
        <f t="shared" si="114"/>
        <v>0.31280369754547638</v>
      </c>
      <c r="K3676" s="258">
        <f t="shared" si="115"/>
        <v>0.50286585250519167</v>
      </c>
    </row>
    <row r="3677" spans="1:11">
      <c r="A3677" s="1">
        <v>3676</v>
      </c>
      <c r="B3677">
        <v>50644.005036000002</v>
      </c>
      <c r="C3677" s="255">
        <v>13</v>
      </c>
      <c r="D3677" s="256">
        <v>339.67815999999988</v>
      </c>
      <c r="E3677" s="256">
        <v>0</v>
      </c>
      <c r="F3677" s="1">
        <v>541710</v>
      </c>
      <c r="G3677" s="256">
        <v>90.599711999999997</v>
      </c>
      <c r="H3677" s="256">
        <v>79.184538000000003</v>
      </c>
      <c r="I3677" s="257">
        <v>1</v>
      </c>
      <c r="J3677" s="258">
        <f t="shared" si="114"/>
        <v>0.38869285357060573</v>
      </c>
      <c r="K3677" s="258">
        <f t="shared" si="115"/>
        <v>0.58557387586327381</v>
      </c>
    </row>
    <row r="3678" spans="1:11">
      <c r="A3678" s="1">
        <v>3677</v>
      </c>
      <c r="B3678">
        <v>50577.287200999999</v>
      </c>
      <c r="C3678" s="255">
        <v>14</v>
      </c>
      <c r="D3678" s="256">
        <v>333.77518600000002</v>
      </c>
      <c r="E3678" s="256">
        <v>0</v>
      </c>
      <c r="F3678" s="1">
        <v>619513</v>
      </c>
      <c r="G3678" s="256">
        <v>0</v>
      </c>
      <c r="H3678" s="256">
        <v>79.378348000000003</v>
      </c>
      <c r="I3678" s="257">
        <v>1</v>
      </c>
      <c r="J3678" s="258">
        <f t="shared" si="114"/>
        <v>0.38193809545305984</v>
      </c>
      <c r="K3678" s="258">
        <f t="shared" si="115"/>
        <v>0.57863626203857665</v>
      </c>
    </row>
    <row r="3679" spans="1:11">
      <c r="A3679" s="1">
        <v>3678</v>
      </c>
      <c r="B3679">
        <v>50448.369965999998</v>
      </c>
      <c r="C3679" s="255">
        <v>15</v>
      </c>
      <c r="D3679" s="256">
        <v>288.38216199999999</v>
      </c>
      <c r="E3679" s="256">
        <v>9.0584979999999824</v>
      </c>
      <c r="F3679" s="1">
        <v>965957</v>
      </c>
      <c r="G3679" s="256">
        <v>0</v>
      </c>
      <c r="H3679" s="256">
        <v>79.706142</v>
      </c>
      <c r="I3679" s="257">
        <v>1</v>
      </c>
      <c r="J3679" s="258">
        <f t="shared" si="114"/>
        <v>0.32999497367343467</v>
      </c>
      <c r="K3679" s="258">
        <f t="shared" si="115"/>
        <v>0.52255964889775064</v>
      </c>
    </row>
    <row r="3680" spans="1:11">
      <c r="A3680" s="1">
        <v>3679</v>
      </c>
      <c r="B3680">
        <v>50790.756378999999</v>
      </c>
      <c r="C3680" s="255">
        <v>19</v>
      </c>
      <c r="D3680" s="256">
        <v>214.041526</v>
      </c>
      <c r="E3680" s="256">
        <v>121.7550379999999</v>
      </c>
      <c r="F3680" s="1">
        <v>1008196</v>
      </c>
      <c r="G3680" s="256">
        <v>0</v>
      </c>
      <c r="H3680" s="256">
        <v>79.760315000000006</v>
      </c>
      <c r="I3680" s="257">
        <v>1</v>
      </c>
      <c r="J3680" s="258">
        <f t="shared" si="114"/>
        <v>0.24492717319107896</v>
      </c>
      <c r="K3680" s="258">
        <f t="shared" si="115"/>
        <v>0.4188866209283027</v>
      </c>
    </row>
    <row r="3681" spans="1:11">
      <c r="A3681" s="1">
        <v>3680</v>
      </c>
      <c r="B3681">
        <v>50635.565827999999</v>
      </c>
      <c r="C3681" s="255">
        <v>26</v>
      </c>
      <c r="D3681" s="256">
        <v>145.799725</v>
      </c>
      <c r="E3681" s="256">
        <v>412.09317300000009</v>
      </c>
      <c r="F3681" s="1">
        <v>967883</v>
      </c>
      <c r="G3681" s="256">
        <v>0</v>
      </c>
      <c r="H3681" s="256">
        <v>64.254019999999997</v>
      </c>
      <c r="I3681" s="257">
        <v>1</v>
      </c>
      <c r="J3681" s="258">
        <f t="shared" si="114"/>
        <v>0.16683825406985131</v>
      </c>
      <c r="K3681" s="258">
        <f t="shared" si="115"/>
        <v>0.30795543022142541</v>
      </c>
    </row>
    <row r="3682" spans="1:11">
      <c r="A3682" s="1">
        <v>3681</v>
      </c>
      <c r="B3682">
        <v>50525.835876999998</v>
      </c>
      <c r="C3682" s="255">
        <v>37</v>
      </c>
      <c r="D3682" s="256">
        <v>117.141949</v>
      </c>
      <c r="E3682" s="256">
        <v>750.81741300000056</v>
      </c>
      <c r="F3682" s="1">
        <v>904746</v>
      </c>
      <c r="G3682" s="256">
        <v>0</v>
      </c>
      <c r="H3682" s="256">
        <v>343.98071099999999</v>
      </c>
      <c r="I3682" s="257">
        <v>1</v>
      </c>
      <c r="J3682" s="258">
        <f t="shared" si="114"/>
        <v>0.13404523396391566</v>
      </c>
      <c r="K3682" s="258">
        <f t="shared" si="115"/>
        <v>0.25594589720794803</v>
      </c>
    </row>
    <row r="3683" spans="1:11">
      <c r="A3683" s="1">
        <v>3682</v>
      </c>
      <c r="B3683">
        <v>50439.398194000001</v>
      </c>
      <c r="C3683" s="255">
        <v>36</v>
      </c>
      <c r="D3683" s="256">
        <v>148.61090799999999</v>
      </c>
      <c r="E3683" s="256">
        <v>1020.64558</v>
      </c>
      <c r="F3683" s="1">
        <v>873304</v>
      </c>
      <c r="G3683" s="256">
        <v>0</v>
      </c>
      <c r="H3683" s="256">
        <v>428.501216</v>
      </c>
      <c r="I3683" s="257">
        <v>1</v>
      </c>
      <c r="J3683" s="258">
        <f t="shared" si="114"/>
        <v>0.17005508361867827</v>
      </c>
      <c r="K3683" s="258">
        <f t="shared" si="115"/>
        <v>0.31287139810458986</v>
      </c>
    </row>
    <row r="3684" spans="1:11">
      <c r="A3684" s="1">
        <v>3683</v>
      </c>
      <c r="B3684">
        <v>51630.898713000002</v>
      </c>
      <c r="C3684" s="255">
        <v>33</v>
      </c>
      <c r="D3684" s="256">
        <v>145.617818</v>
      </c>
      <c r="E3684" s="256">
        <v>1183.0604960000021</v>
      </c>
      <c r="F3684" s="1">
        <v>839494</v>
      </c>
      <c r="G3684" s="256">
        <v>0</v>
      </c>
      <c r="H3684" s="256">
        <v>347.50595600000003</v>
      </c>
      <c r="I3684" s="257">
        <v>1</v>
      </c>
      <c r="J3684" s="258">
        <f t="shared" si="114"/>
        <v>0.16663009835293838</v>
      </c>
      <c r="K3684" s="258">
        <f t="shared" si="115"/>
        <v>0.30763621976995881</v>
      </c>
    </row>
    <row r="3685" spans="1:11">
      <c r="A3685" s="1">
        <v>3684</v>
      </c>
      <c r="B3685">
        <v>52497.508300999987</v>
      </c>
      <c r="C3685" s="255">
        <v>29</v>
      </c>
      <c r="D3685" s="256">
        <v>128.594401</v>
      </c>
      <c r="E3685" s="256">
        <v>1278.323079999999</v>
      </c>
      <c r="F3685" s="1">
        <v>889953</v>
      </c>
      <c r="G3685" s="256">
        <v>0</v>
      </c>
      <c r="H3685" s="256">
        <v>371.782895</v>
      </c>
      <c r="I3685" s="257">
        <v>1</v>
      </c>
      <c r="J3685" s="258">
        <f t="shared" si="114"/>
        <v>0.14715024562630924</v>
      </c>
      <c r="K3685" s="258">
        <f t="shared" si="115"/>
        <v>0.27715426760332118</v>
      </c>
    </row>
    <row r="3686" spans="1:11">
      <c r="A3686" s="1">
        <v>3685</v>
      </c>
      <c r="B3686">
        <v>51784.269317000013</v>
      </c>
      <c r="C3686" s="255">
        <v>26</v>
      </c>
      <c r="D3686" s="256">
        <v>105.81585</v>
      </c>
      <c r="E3686" s="256">
        <v>1285.045503999999</v>
      </c>
      <c r="F3686" s="1">
        <v>874914</v>
      </c>
      <c r="G3686" s="256">
        <v>101.356584</v>
      </c>
      <c r="H3686" s="256">
        <v>78.778925999999998</v>
      </c>
      <c r="I3686" s="257">
        <v>1</v>
      </c>
      <c r="J3686" s="258">
        <f t="shared" si="114"/>
        <v>0.12108480771769134</v>
      </c>
      <c r="K3686" s="258">
        <f t="shared" si="115"/>
        <v>0.23438945851984502</v>
      </c>
    </row>
    <row r="3687" spans="1:11">
      <c r="A3687" s="1">
        <v>3686</v>
      </c>
      <c r="B3687">
        <v>51847.888642999998</v>
      </c>
      <c r="C3687" s="255">
        <v>27</v>
      </c>
      <c r="D3687" s="256">
        <v>110.740835</v>
      </c>
      <c r="E3687" s="256">
        <v>1228.3924640000009</v>
      </c>
      <c r="F3687" s="1">
        <v>899029</v>
      </c>
      <c r="G3687" s="256">
        <v>181.29518400000001</v>
      </c>
      <c r="H3687" s="256">
        <v>527.58619699999997</v>
      </c>
      <c r="I3687" s="257">
        <v>1</v>
      </c>
      <c r="J3687" s="258">
        <f t="shared" si="114"/>
        <v>0.12672045551277605</v>
      </c>
      <c r="K3687" s="258">
        <f t="shared" si="115"/>
        <v>0.24383561625285724</v>
      </c>
    </row>
    <row r="3688" spans="1:11">
      <c r="A3688" s="1">
        <v>3687</v>
      </c>
      <c r="B3688">
        <v>52248.195800000001</v>
      </c>
      <c r="C3688" s="255">
        <v>23</v>
      </c>
      <c r="D3688" s="256">
        <v>121.48181</v>
      </c>
      <c r="E3688" s="256">
        <v>1133.2545070000001</v>
      </c>
      <c r="F3688" s="1">
        <v>909519</v>
      </c>
      <c r="G3688" s="256">
        <v>169.98912000000001</v>
      </c>
      <c r="H3688" s="256">
        <v>572.40761199999997</v>
      </c>
      <c r="I3688" s="257">
        <v>1</v>
      </c>
      <c r="J3688" s="258">
        <f t="shared" si="114"/>
        <v>0.13901132585569281</v>
      </c>
      <c r="K3688" s="258">
        <f t="shared" si="115"/>
        <v>0.26405106092387964</v>
      </c>
    </row>
    <row r="3689" spans="1:11">
      <c r="A3689" s="1">
        <v>3688</v>
      </c>
      <c r="B3689">
        <v>52068.498138000003</v>
      </c>
      <c r="C3689" s="255">
        <v>22</v>
      </c>
      <c r="D3689" s="256">
        <v>116.435714</v>
      </c>
      <c r="E3689" s="256">
        <v>949.65534500000047</v>
      </c>
      <c r="F3689" s="1">
        <v>890897</v>
      </c>
      <c r="G3689" s="256">
        <v>125.931288</v>
      </c>
      <c r="H3689" s="256">
        <v>575.78102799999999</v>
      </c>
      <c r="I3689" s="257">
        <v>1</v>
      </c>
      <c r="J3689" s="258">
        <f t="shared" si="114"/>
        <v>0.13323709105169124</v>
      </c>
      <c r="K3689" s="258">
        <f t="shared" si="115"/>
        <v>0.2546189213884591</v>
      </c>
    </row>
    <row r="3690" spans="1:11">
      <c r="A3690" s="1">
        <v>3689</v>
      </c>
      <c r="B3690">
        <v>52511.773865000003</v>
      </c>
      <c r="C3690" s="255">
        <v>27</v>
      </c>
      <c r="D3690" s="256">
        <v>123.71252</v>
      </c>
      <c r="E3690" s="256">
        <v>688.2557040000014</v>
      </c>
      <c r="F3690" s="1">
        <v>876768</v>
      </c>
      <c r="G3690" s="256">
        <v>9.0301679999999998</v>
      </c>
      <c r="H3690" s="256">
        <v>721.75299500000006</v>
      </c>
      <c r="I3690" s="257">
        <v>1</v>
      </c>
      <c r="J3690" s="258">
        <f t="shared" si="114"/>
        <v>0.14156392162866946</v>
      </c>
      <c r="K3690" s="258">
        <f t="shared" si="115"/>
        <v>0.26818451777299573</v>
      </c>
    </row>
    <row r="3691" spans="1:11">
      <c r="A3691" s="1">
        <v>3690</v>
      </c>
      <c r="B3691">
        <v>51724.987975999997</v>
      </c>
      <c r="C3691" s="255">
        <v>25</v>
      </c>
      <c r="D3691" s="256">
        <v>143.29204799999999</v>
      </c>
      <c r="E3691" s="256">
        <v>381.12535400000053</v>
      </c>
      <c r="F3691" s="1">
        <v>878996</v>
      </c>
      <c r="G3691" s="256">
        <v>0</v>
      </c>
      <c r="H3691" s="256">
        <v>599.10282199999995</v>
      </c>
      <c r="I3691" s="257">
        <v>1</v>
      </c>
      <c r="J3691" s="258">
        <f t="shared" si="114"/>
        <v>0.16396872566401155</v>
      </c>
      <c r="K3691" s="258">
        <f t="shared" si="115"/>
        <v>0.30354303382592795</v>
      </c>
    </row>
    <row r="3692" spans="1:11">
      <c r="A3692" s="1">
        <v>3691</v>
      </c>
      <c r="B3692">
        <v>51158.391111999998</v>
      </c>
      <c r="C3692" s="255">
        <v>27</v>
      </c>
      <c r="D3692" s="256">
        <v>160.14412400000001</v>
      </c>
      <c r="E3692" s="256">
        <v>144.3554849999999</v>
      </c>
      <c r="F3692" s="1">
        <v>861466</v>
      </c>
      <c r="G3692" s="256">
        <v>0</v>
      </c>
      <c r="H3692" s="256">
        <v>505.49834499999997</v>
      </c>
      <c r="I3692" s="257">
        <v>1</v>
      </c>
      <c r="J3692" s="258">
        <f t="shared" si="114"/>
        <v>0.1832525133206237</v>
      </c>
      <c r="K3692" s="258">
        <f t="shared" si="115"/>
        <v>0.33270917260825605</v>
      </c>
    </row>
    <row r="3693" spans="1:11">
      <c r="A3693" s="1">
        <v>3692</v>
      </c>
      <c r="B3693">
        <v>51557.035492000003</v>
      </c>
      <c r="C3693" s="255">
        <v>28</v>
      </c>
      <c r="D3693" s="256">
        <v>180.30603900000011</v>
      </c>
      <c r="E3693" s="256">
        <v>12.43832199999998</v>
      </c>
      <c r="F3693" s="1">
        <v>841955</v>
      </c>
      <c r="G3693" s="256">
        <v>0</v>
      </c>
      <c r="H3693" s="256">
        <v>452.54979700000001</v>
      </c>
      <c r="I3693" s="257">
        <v>1</v>
      </c>
      <c r="J3693" s="258">
        <f t="shared" si="114"/>
        <v>0.20632374131714265</v>
      </c>
      <c r="K3693" s="258">
        <f t="shared" si="115"/>
        <v>0.36616109267922242</v>
      </c>
    </row>
    <row r="3694" spans="1:11">
      <c r="A3694" s="1">
        <v>3693</v>
      </c>
      <c r="B3694">
        <v>52343.548127000002</v>
      </c>
      <c r="C3694" s="255">
        <v>28</v>
      </c>
      <c r="D3694" s="256">
        <v>177.00565800000001</v>
      </c>
      <c r="E3694" s="256">
        <v>3.2954400000000001</v>
      </c>
      <c r="F3694" s="1">
        <v>865331</v>
      </c>
      <c r="G3694" s="256">
        <v>0</v>
      </c>
      <c r="H3694" s="256">
        <v>376.58202999999997</v>
      </c>
      <c r="I3694" s="257">
        <v>1</v>
      </c>
      <c r="J3694" s="258">
        <f t="shared" si="114"/>
        <v>0.20254712374255307</v>
      </c>
      <c r="K3694" s="258">
        <f t="shared" si="115"/>
        <v>0.36078872910122584</v>
      </c>
    </row>
    <row r="3695" spans="1:11">
      <c r="A3695" s="1">
        <v>3694</v>
      </c>
      <c r="B3695">
        <v>52114.061827999998</v>
      </c>
      <c r="C3695" s="255">
        <v>32</v>
      </c>
      <c r="D3695" s="256">
        <v>178.435046</v>
      </c>
      <c r="E3695" s="256">
        <v>3.2073999999999989</v>
      </c>
      <c r="F3695" s="1">
        <v>896539</v>
      </c>
      <c r="G3695" s="256">
        <v>0</v>
      </c>
      <c r="H3695" s="256">
        <v>420.16221999999999</v>
      </c>
      <c r="I3695" s="257">
        <v>1</v>
      </c>
      <c r="J3695" s="258">
        <f t="shared" si="114"/>
        <v>0.20418276879132388</v>
      </c>
      <c r="K3695" s="258">
        <f t="shared" si="115"/>
        <v>0.36312036090913596</v>
      </c>
    </row>
    <row r="3696" spans="1:11">
      <c r="A3696" s="1">
        <v>3695</v>
      </c>
      <c r="B3696">
        <v>50992.176879999999</v>
      </c>
      <c r="C3696" s="255">
        <v>29</v>
      </c>
      <c r="D3696" s="256">
        <v>205.77328800000001</v>
      </c>
      <c r="E3696" s="256">
        <v>3.6296400000000002</v>
      </c>
      <c r="F3696" s="1">
        <v>926030</v>
      </c>
      <c r="G3696" s="256">
        <v>0</v>
      </c>
      <c r="H3696" s="256">
        <v>435.51061900000002</v>
      </c>
      <c r="I3696" s="257">
        <v>1</v>
      </c>
      <c r="J3696" s="258">
        <f t="shared" si="114"/>
        <v>0.23546584950096913</v>
      </c>
      <c r="K3696" s="258">
        <f t="shared" si="115"/>
        <v>0.40632152425955809</v>
      </c>
    </row>
    <row r="3697" spans="1:11">
      <c r="A3697" s="1">
        <v>3696</v>
      </c>
      <c r="B3697">
        <v>49963.950256999997</v>
      </c>
      <c r="C3697" s="255">
        <v>23</v>
      </c>
      <c r="D3697" s="256">
        <v>213.25118499999999</v>
      </c>
      <c r="E3697" s="256">
        <v>1.8214999999999999</v>
      </c>
      <c r="F3697" s="1">
        <v>966183</v>
      </c>
      <c r="G3697" s="256">
        <v>0</v>
      </c>
      <c r="H3697" s="256">
        <v>215.84787399999999</v>
      </c>
      <c r="I3697" s="257">
        <v>1</v>
      </c>
      <c r="J3697" s="258">
        <f t="shared" si="114"/>
        <v>0.24402278799721236</v>
      </c>
      <c r="K3697" s="258">
        <f t="shared" si="115"/>
        <v>0.41769522912781248</v>
      </c>
    </row>
    <row r="3698" spans="1:11">
      <c r="A3698" s="1">
        <v>3697</v>
      </c>
      <c r="B3698">
        <v>49598.226226999999</v>
      </c>
      <c r="C3698" s="255">
        <v>19</v>
      </c>
      <c r="D3698" s="256">
        <v>209.63914800000001</v>
      </c>
      <c r="E3698" s="256">
        <v>0.13952000000000001</v>
      </c>
      <c r="F3698" s="1">
        <v>894680</v>
      </c>
      <c r="G3698" s="256">
        <v>80.628407999999993</v>
      </c>
      <c r="H3698" s="256">
        <v>54.898432999999997</v>
      </c>
      <c r="I3698" s="257">
        <v>1</v>
      </c>
      <c r="J3698" s="258">
        <f t="shared" si="114"/>
        <v>0.23988954325538792</v>
      </c>
      <c r="K3698" s="258">
        <f t="shared" si="115"/>
        <v>0.41222437523158717</v>
      </c>
    </row>
    <row r="3699" spans="1:11">
      <c r="A3699" s="1">
        <v>3698</v>
      </c>
      <c r="B3699">
        <v>47601.095610999997</v>
      </c>
      <c r="C3699" s="255">
        <v>13</v>
      </c>
      <c r="D3699" s="256">
        <v>216.37417400000001</v>
      </c>
      <c r="E3699" s="256">
        <v>2.2399999999999998E-3</v>
      </c>
      <c r="F3699" s="1">
        <v>804046</v>
      </c>
      <c r="G3699" s="256">
        <v>205.08768000000001</v>
      </c>
      <c r="H3699" s="256">
        <v>54.826115999999999</v>
      </c>
      <c r="I3699" s="257">
        <v>1</v>
      </c>
      <c r="J3699" s="258">
        <f t="shared" si="114"/>
        <v>0.24759641635789242</v>
      </c>
      <c r="K3699" s="258">
        <f t="shared" si="115"/>
        <v>0.42239115782216879</v>
      </c>
    </row>
    <row r="3700" spans="1:11">
      <c r="A3700" s="1">
        <v>3699</v>
      </c>
      <c r="B3700">
        <v>47127.396546000004</v>
      </c>
      <c r="C3700" s="255">
        <v>13</v>
      </c>
      <c r="D3700" s="256">
        <v>199.95160300000001</v>
      </c>
      <c r="E3700" s="256">
        <v>0</v>
      </c>
      <c r="F3700" s="1">
        <v>681359</v>
      </c>
      <c r="G3700" s="256">
        <v>221.61467999999999</v>
      </c>
      <c r="H3700" s="256">
        <v>54.852277999999998</v>
      </c>
      <c r="I3700" s="257">
        <v>1</v>
      </c>
      <c r="J3700" s="258">
        <f t="shared" si="114"/>
        <v>0.22880411017913815</v>
      </c>
      <c r="K3700" s="258">
        <f t="shared" si="115"/>
        <v>0.39733817025051438</v>
      </c>
    </row>
    <row r="3701" spans="1:11">
      <c r="A3701" s="1">
        <v>3700</v>
      </c>
      <c r="B3701">
        <v>46828.492767000003</v>
      </c>
      <c r="C3701" s="255">
        <v>12</v>
      </c>
      <c r="D3701" s="256">
        <v>193.04660899999999</v>
      </c>
      <c r="E3701" s="256">
        <v>0</v>
      </c>
      <c r="F3701" s="1">
        <v>550674</v>
      </c>
      <c r="G3701" s="256">
        <v>198.19682399999999</v>
      </c>
      <c r="H3701" s="256">
        <v>54.850580999999998</v>
      </c>
      <c r="I3701" s="257">
        <v>1</v>
      </c>
      <c r="J3701" s="258">
        <f t="shared" si="114"/>
        <v>0.2209027431270206</v>
      </c>
      <c r="K3701" s="258">
        <f t="shared" si="115"/>
        <v>0.38653384536300583</v>
      </c>
    </row>
    <row r="3702" spans="1:11">
      <c r="A3702" s="1">
        <v>3701</v>
      </c>
      <c r="B3702">
        <v>46704.306670999998</v>
      </c>
      <c r="C3702" s="255">
        <v>12</v>
      </c>
      <c r="D3702" s="256">
        <v>148.35696799999999</v>
      </c>
      <c r="E3702" s="256">
        <v>0</v>
      </c>
      <c r="F3702" s="1">
        <v>608517</v>
      </c>
      <c r="G3702" s="256">
        <v>133.22232</v>
      </c>
      <c r="H3702" s="256">
        <v>54.825434000000001</v>
      </c>
      <c r="I3702" s="257">
        <v>1</v>
      </c>
      <c r="J3702" s="258">
        <f t="shared" si="114"/>
        <v>0.16976450072328189</v>
      </c>
      <c r="K3702" s="258">
        <f t="shared" si="115"/>
        <v>0.31242864382536834</v>
      </c>
    </row>
    <row r="3703" spans="1:11">
      <c r="A3703" s="1">
        <v>3702</v>
      </c>
      <c r="B3703">
        <v>47121.873261000001</v>
      </c>
      <c r="C3703" s="255">
        <v>12</v>
      </c>
      <c r="D3703" s="256">
        <v>143.05768699999999</v>
      </c>
      <c r="E3703" s="256">
        <v>11.598236999999999</v>
      </c>
      <c r="F3703" s="1">
        <v>957390</v>
      </c>
      <c r="G3703" s="256">
        <v>25.801776</v>
      </c>
      <c r="H3703" s="256">
        <v>54.802798000000003</v>
      </c>
      <c r="I3703" s="257">
        <v>1</v>
      </c>
      <c r="J3703" s="258">
        <f t="shared" si="114"/>
        <v>0.16370054696846145</v>
      </c>
      <c r="K3703" s="258">
        <f t="shared" si="115"/>
        <v>0.30312934490774895</v>
      </c>
    </row>
    <row r="3704" spans="1:11">
      <c r="A3704" s="1">
        <v>3703</v>
      </c>
      <c r="B3704">
        <v>47309.552673999999</v>
      </c>
      <c r="C3704" s="255">
        <v>19</v>
      </c>
      <c r="D3704" s="256">
        <v>127.91802800000001</v>
      </c>
      <c r="E3704" s="256">
        <v>135.8321029999999</v>
      </c>
      <c r="F3704" s="1">
        <v>1037120</v>
      </c>
      <c r="G3704" s="256">
        <v>0</v>
      </c>
      <c r="H3704" s="256">
        <v>54.798558</v>
      </c>
      <c r="I3704" s="257">
        <v>1</v>
      </c>
      <c r="J3704" s="258">
        <f t="shared" si="114"/>
        <v>0.14637627372464765</v>
      </c>
      <c r="K3704" s="258">
        <f t="shared" si="115"/>
        <v>0.27591773033942585</v>
      </c>
    </row>
    <row r="3705" spans="1:11">
      <c r="A3705" s="1">
        <v>3704</v>
      </c>
      <c r="B3705">
        <v>47248.880127999997</v>
      </c>
      <c r="C3705" s="255">
        <v>22</v>
      </c>
      <c r="D3705" s="256">
        <v>69.63922500000001</v>
      </c>
      <c r="E3705" s="256">
        <v>445.09845499999972</v>
      </c>
      <c r="F3705" s="1">
        <v>946455</v>
      </c>
      <c r="G3705" s="256">
        <v>0</v>
      </c>
      <c r="H3705" s="256">
        <v>213.069365</v>
      </c>
      <c r="I3705" s="257">
        <v>1</v>
      </c>
      <c r="J3705" s="258">
        <f t="shared" si="114"/>
        <v>7.9687987846187927E-2</v>
      </c>
      <c r="K3705" s="258">
        <f t="shared" si="115"/>
        <v>0.16136777253974541</v>
      </c>
    </row>
    <row r="3706" spans="1:11">
      <c r="A3706" s="1">
        <v>3705</v>
      </c>
      <c r="B3706">
        <v>47152.093474999987</v>
      </c>
      <c r="C3706" s="255">
        <v>31</v>
      </c>
      <c r="D3706" s="256">
        <v>48.022646999999992</v>
      </c>
      <c r="E3706" s="256">
        <v>788.97305699999913</v>
      </c>
      <c r="F3706" s="1">
        <v>910498</v>
      </c>
      <c r="G3706" s="256">
        <v>0</v>
      </c>
      <c r="H3706" s="256">
        <v>474.99333100000001</v>
      </c>
      <c r="I3706" s="257">
        <v>1</v>
      </c>
      <c r="J3706" s="258">
        <f t="shared" si="114"/>
        <v>5.495219268275562E-2</v>
      </c>
      <c r="K3706" s="258">
        <f t="shared" si="115"/>
        <v>0.11443040399500266</v>
      </c>
    </row>
    <row r="3707" spans="1:11">
      <c r="A3707" s="1">
        <v>3706</v>
      </c>
      <c r="B3707">
        <v>47423.631896999999</v>
      </c>
      <c r="C3707" s="255">
        <v>35</v>
      </c>
      <c r="D3707" s="256">
        <v>84.875938000000005</v>
      </c>
      <c r="E3707" s="256">
        <v>1051.863808000001</v>
      </c>
      <c r="F3707" s="1">
        <v>888071</v>
      </c>
      <c r="G3707" s="256">
        <v>0</v>
      </c>
      <c r="H3707" s="256">
        <v>591.46267399999999</v>
      </c>
      <c r="I3707" s="257">
        <v>1</v>
      </c>
      <c r="J3707" s="258">
        <f t="shared" si="114"/>
        <v>9.7123319735074584E-2</v>
      </c>
      <c r="K3707" s="258">
        <f t="shared" si="115"/>
        <v>0.19292785186988176</v>
      </c>
    </row>
    <row r="3708" spans="1:11">
      <c r="A3708" s="1">
        <v>3707</v>
      </c>
      <c r="B3708">
        <v>47354.724488</v>
      </c>
      <c r="C3708" s="255">
        <v>35</v>
      </c>
      <c r="D3708" s="256">
        <v>103.353808</v>
      </c>
      <c r="E3708" s="256">
        <v>1231.206094999997</v>
      </c>
      <c r="F3708" s="1">
        <v>859863</v>
      </c>
      <c r="G3708" s="256">
        <v>0</v>
      </c>
      <c r="H3708" s="256">
        <v>588.74399700000004</v>
      </c>
      <c r="I3708" s="257">
        <v>1</v>
      </c>
      <c r="J3708" s="258">
        <f t="shared" si="114"/>
        <v>0.11826749932615188</v>
      </c>
      <c r="K3708" s="258">
        <f t="shared" si="115"/>
        <v>0.22962461815752208</v>
      </c>
    </row>
    <row r="3709" spans="1:11">
      <c r="A3709" s="1">
        <v>3708</v>
      </c>
      <c r="B3709">
        <v>48571.242248000002</v>
      </c>
      <c r="C3709" s="255">
        <v>29</v>
      </c>
      <c r="D3709" s="256">
        <v>104.90906</v>
      </c>
      <c r="E3709" s="256">
        <v>1341.999601999998</v>
      </c>
      <c r="F3709" s="1">
        <v>890004</v>
      </c>
      <c r="G3709" s="256">
        <v>0</v>
      </c>
      <c r="H3709" s="256">
        <v>553.46386900000005</v>
      </c>
      <c r="I3709" s="257">
        <v>1</v>
      </c>
      <c r="J3709" s="258">
        <f t="shared" si="114"/>
        <v>0.12004717022963708</v>
      </c>
      <c r="K3709" s="258">
        <f t="shared" si="115"/>
        <v>0.23263785806198489</v>
      </c>
    </row>
    <row r="3710" spans="1:11">
      <c r="A3710" s="1">
        <v>3709</v>
      </c>
      <c r="B3710">
        <v>48333.517059999998</v>
      </c>
      <c r="C3710" s="255">
        <v>31</v>
      </c>
      <c r="D3710" s="256">
        <v>83.254260999999985</v>
      </c>
      <c r="E3710" s="256">
        <v>1345.412205000001</v>
      </c>
      <c r="F3710" s="1">
        <v>876271</v>
      </c>
      <c r="G3710" s="256">
        <v>0</v>
      </c>
      <c r="H3710" s="256">
        <v>75.249859999999998</v>
      </c>
      <c r="I3710" s="257">
        <v>1</v>
      </c>
      <c r="J3710" s="258">
        <f t="shared" si="114"/>
        <v>9.526763887322634E-2</v>
      </c>
      <c r="K3710" s="258">
        <f t="shared" si="115"/>
        <v>0.18962613368762851</v>
      </c>
    </row>
    <row r="3711" spans="1:11">
      <c r="A3711" s="1">
        <v>3710</v>
      </c>
      <c r="B3711">
        <v>48512.782745999997</v>
      </c>
      <c r="C3711" s="255">
        <v>29</v>
      </c>
      <c r="D3711" s="256">
        <v>75.061266000000003</v>
      </c>
      <c r="E3711" s="256">
        <v>1303.923917999999</v>
      </c>
      <c r="F3711" s="1">
        <v>879740</v>
      </c>
      <c r="G3711" s="256">
        <v>156.7482</v>
      </c>
      <c r="H3711" s="256">
        <v>605.97759599999995</v>
      </c>
      <c r="I3711" s="257">
        <v>1</v>
      </c>
      <c r="J3711" s="258">
        <f t="shared" si="114"/>
        <v>8.5892415556426405E-2</v>
      </c>
      <c r="K3711" s="258">
        <f t="shared" si="115"/>
        <v>0.1727380589519453</v>
      </c>
    </row>
    <row r="3712" spans="1:11">
      <c r="A3712" s="1">
        <v>3711</v>
      </c>
      <c r="B3712">
        <v>47759.391449000002</v>
      </c>
      <c r="C3712" s="255">
        <v>25</v>
      </c>
      <c r="D3712" s="256">
        <v>76.604823999999979</v>
      </c>
      <c r="E3712" s="256">
        <v>1190.5517150000001</v>
      </c>
      <c r="F3712" s="1">
        <v>882674</v>
      </c>
      <c r="G3712" s="256">
        <v>199.33317600000001</v>
      </c>
      <c r="H3712" s="256">
        <v>652.70337300000006</v>
      </c>
      <c r="I3712" s="257">
        <v>1</v>
      </c>
      <c r="J3712" s="258">
        <f t="shared" si="114"/>
        <v>8.7658705045487839E-2</v>
      </c>
      <c r="K3712" s="258">
        <f t="shared" si="115"/>
        <v>0.17594649348566968</v>
      </c>
    </row>
    <row r="3713" spans="1:11">
      <c r="A3713" s="1">
        <v>3712</v>
      </c>
      <c r="B3713">
        <v>48570.542969000002</v>
      </c>
      <c r="C3713" s="255">
        <v>24</v>
      </c>
      <c r="D3713" s="256">
        <v>74.497412000000026</v>
      </c>
      <c r="E3713" s="256">
        <v>1017.038678</v>
      </c>
      <c r="F3713" s="1">
        <v>879681</v>
      </c>
      <c r="G3713" s="256">
        <v>187.84819200000001</v>
      </c>
      <c r="H3713" s="256">
        <v>585.78833499999996</v>
      </c>
      <c r="I3713" s="257">
        <v>1</v>
      </c>
      <c r="J3713" s="258">
        <f t="shared" si="114"/>
        <v>8.5247198859959392E-2</v>
      </c>
      <c r="K3713" s="258">
        <f t="shared" si="115"/>
        <v>0.17156290543514888</v>
      </c>
    </row>
    <row r="3714" spans="1:11">
      <c r="A3714" s="1">
        <v>3713</v>
      </c>
      <c r="B3714">
        <v>49139.253051</v>
      </c>
      <c r="C3714" s="255">
        <v>24</v>
      </c>
      <c r="D3714" s="256">
        <v>60.743021000000013</v>
      </c>
      <c r="E3714" s="256">
        <v>764.82251299999996</v>
      </c>
      <c r="F3714" s="1">
        <v>873171</v>
      </c>
      <c r="G3714" s="256">
        <v>135.609432</v>
      </c>
      <c r="H3714" s="256">
        <v>463.65286800000001</v>
      </c>
      <c r="I3714" s="257">
        <v>1</v>
      </c>
      <c r="J3714" s="258">
        <f t="shared" ref="J3714:J3777" si="116">D3714/$L$1</f>
        <v>6.9508084261258485E-2</v>
      </c>
      <c r="K3714" s="258">
        <f t="shared" ref="K3714:K3777" si="117">J3714/(1-$K$1*(1-J3714))</f>
        <v>0.14236766090574521</v>
      </c>
    </row>
    <row r="3715" spans="1:11">
      <c r="A3715" s="1">
        <v>3714</v>
      </c>
      <c r="B3715">
        <v>50015.590211000002</v>
      </c>
      <c r="C3715" s="255">
        <v>26</v>
      </c>
      <c r="D3715" s="256">
        <v>45.056637000000002</v>
      </c>
      <c r="E3715" s="256">
        <v>440.22632299999941</v>
      </c>
      <c r="F3715" s="1">
        <v>861688</v>
      </c>
      <c r="G3715" s="256">
        <v>39.422711999999997</v>
      </c>
      <c r="H3715" s="256">
        <v>437.68722300000002</v>
      </c>
      <c r="I3715" s="257">
        <v>1</v>
      </c>
      <c r="J3715" s="258">
        <f t="shared" si="116"/>
        <v>5.1558194992062316E-2</v>
      </c>
      <c r="K3715" s="258">
        <f t="shared" si="117"/>
        <v>0.10778183283847541</v>
      </c>
    </row>
    <row r="3716" spans="1:11">
      <c r="A3716" s="1">
        <v>3715</v>
      </c>
      <c r="B3716">
        <v>50721.876220000013</v>
      </c>
      <c r="C3716" s="255">
        <v>31</v>
      </c>
      <c r="D3716" s="256">
        <v>50.074618999999991</v>
      </c>
      <c r="E3716" s="256">
        <v>140.88143799999989</v>
      </c>
      <c r="F3716" s="1">
        <v>848995</v>
      </c>
      <c r="G3716" s="256">
        <v>0</v>
      </c>
      <c r="H3716" s="256">
        <v>417.47210000000001</v>
      </c>
      <c r="I3716" s="257">
        <v>1</v>
      </c>
      <c r="J3716" s="258">
        <f t="shared" si="116"/>
        <v>5.7300259017450152E-2</v>
      </c>
      <c r="K3716" s="258">
        <f t="shared" si="117"/>
        <v>0.11899991083303893</v>
      </c>
    </row>
    <row r="3717" spans="1:11">
      <c r="A3717" s="1">
        <v>3716</v>
      </c>
      <c r="B3717">
        <v>51530.113831000002</v>
      </c>
      <c r="C3717" s="255">
        <v>33</v>
      </c>
      <c r="D3717" s="256">
        <v>80.28426300000001</v>
      </c>
      <c r="E3717" s="256">
        <v>12.169144999999981</v>
      </c>
      <c r="F3717" s="1">
        <v>826962</v>
      </c>
      <c r="G3717" s="256">
        <v>0</v>
      </c>
      <c r="H3717" s="256">
        <v>416.42343199999999</v>
      </c>
      <c r="I3717" s="257">
        <v>1</v>
      </c>
      <c r="J3717" s="258">
        <f t="shared" si="116"/>
        <v>9.1869077724287637E-2</v>
      </c>
      <c r="K3717" s="258">
        <f t="shared" si="117"/>
        <v>0.18354433529250197</v>
      </c>
    </row>
    <row r="3718" spans="1:11">
      <c r="A3718" s="1">
        <v>3717</v>
      </c>
      <c r="B3718">
        <v>52198.030334000003</v>
      </c>
      <c r="C3718" s="255">
        <v>35</v>
      </c>
      <c r="D3718" s="256">
        <v>110.32120999999999</v>
      </c>
      <c r="E3718" s="256">
        <v>3.2706</v>
      </c>
      <c r="F3718" s="1">
        <v>879830</v>
      </c>
      <c r="G3718" s="256">
        <v>0</v>
      </c>
      <c r="H3718" s="256">
        <v>391.06990300000001</v>
      </c>
      <c r="I3718" s="257">
        <v>1</v>
      </c>
      <c r="J3718" s="258">
        <f t="shared" si="116"/>
        <v>0.12624027969376087</v>
      </c>
      <c r="K3718" s="258">
        <f t="shared" si="117"/>
        <v>0.24303516592601168</v>
      </c>
    </row>
    <row r="3719" spans="1:11">
      <c r="A3719" s="1">
        <v>3718</v>
      </c>
      <c r="B3719">
        <v>51726.911804000003</v>
      </c>
      <c r="C3719" s="255">
        <v>42</v>
      </c>
      <c r="D3719" s="256">
        <v>138.46603200000001</v>
      </c>
      <c r="E3719" s="256">
        <v>3.22166</v>
      </c>
      <c r="F3719" s="1">
        <v>871572</v>
      </c>
      <c r="G3719" s="256">
        <v>0</v>
      </c>
      <c r="H3719" s="256">
        <v>368.97094600000003</v>
      </c>
      <c r="I3719" s="257">
        <v>1</v>
      </c>
      <c r="J3719" s="258">
        <f t="shared" si="116"/>
        <v>0.15844632784362359</v>
      </c>
      <c r="K3719" s="258">
        <f t="shared" si="117"/>
        <v>0.29497842512051381</v>
      </c>
    </row>
    <row r="3720" spans="1:11">
      <c r="A3720" s="1">
        <v>3719</v>
      </c>
      <c r="B3720">
        <v>51025.026032000002</v>
      </c>
      <c r="C3720" s="255">
        <v>27</v>
      </c>
      <c r="D3720" s="256">
        <v>79.322614000000002</v>
      </c>
      <c r="E3720" s="256">
        <v>3.67062</v>
      </c>
      <c r="F3720" s="1">
        <v>975427</v>
      </c>
      <c r="G3720" s="256">
        <v>0</v>
      </c>
      <c r="H3720" s="256">
        <v>298.78389099999998</v>
      </c>
      <c r="I3720" s="257">
        <v>1</v>
      </c>
      <c r="J3720" s="258">
        <f t="shared" si="116"/>
        <v>9.0768665222220032E-2</v>
      </c>
      <c r="K3720" s="258">
        <f t="shared" si="117"/>
        <v>0.18156537653142263</v>
      </c>
    </row>
    <row r="3721" spans="1:11">
      <c r="A3721" s="1">
        <v>3720</v>
      </c>
      <c r="B3721">
        <v>49881.259032000002</v>
      </c>
      <c r="C3721" s="255">
        <v>24</v>
      </c>
      <c r="D3721" s="256">
        <v>65.407289999999989</v>
      </c>
      <c r="E3721" s="256">
        <v>1.8800600000000001</v>
      </c>
      <c r="F3721" s="1">
        <v>953192</v>
      </c>
      <c r="G3721" s="256">
        <v>0</v>
      </c>
      <c r="H3721" s="256">
        <v>111.753366</v>
      </c>
      <c r="I3721" s="257">
        <v>1</v>
      </c>
      <c r="J3721" s="258">
        <f t="shared" si="116"/>
        <v>7.4845395401400394E-2</v>
      </c>
      <c r="K3721" s="258">
        <f t="shared" si="117"/>
        <v>0.15238341567154734</v>
      </c>
    </row>
    <row r="3722" spans="1:11">
      <c r="A3722" s="1">
        <v>3721</v>
      </c>
      <c r="B3722">
        <v>47597.171569999999</v>
      </c>
      <c r="C3722" s="255">
        <v>18</v>
      </c>
      <c r="D3722" s="256">
        <v>74.999361999999991</v>
      </c>
      <c r="E3722" s="256">
        <v>0.31984000000000001</v>
      </c>
      <c r="F3722" s="1">
        <v>889606</v>
      </c>
      <c r="G3722" s="256">
        <v>33.262320000000003</v>
      </c>
      <c r="H3722" s="256">
        <v>85.326905999999994</v>
      </c>
      <c r="I3722" s="257">
        <v>1</v>
      </c>
      <c r="J3722" s="258">
        <f t="shared" si="116"/>
        <v>8.5821578966851622E-2</v>
      </c>
      <c r="K3722" s="258">
        <f t="shared" si="117"/>
        <v>0.17260912401142559</v>
      </c>
    </row>
    <row r="3723" spans="1:11">
      <c r="A3723" s="1">
        <v>3722</v>
      </c>
      <c r="B3723">
        <v>47321.695527999997</v>
      </c>
      <c r="C3723" s="255">
        <v>11</v>
      </c>
      <c r="D3723" s="256">
        <v>59.943179999999977</v>
      </c>
      <c r="E3723" s="256">
        <v>0.27600000000000002</v>
      </c>
      <c r="F3723" s="1">
        <v>787479</v>
      </c>
      <c r="G3723" s="256">
        <v>180.03098399999999</v>
      </c>
      <c r="H3723" s="256">
        <v>84.789019999999994</v>
      </c>
      <c r="I3723" s="257">
        <v>1</v>
      </c>
      <c r="J3723" s="258">
        <f t="shared" si="116"/>
        <v>6.8592828241581569E-2</v>
      </c>
      <c r="K3723" s="258">
        <f t="shared" si="117"/>
        <v>0.14063802305300219</v>
      </c>
    </row>
    <row r="3724" spans="1:11">
      <c r="A3724" s="1">
        <v>3723</v>
      </c>
      <c r="B3724">
        <v>47069.665496000001</v>
      </c>
      <c r="C3724" s="255">
        <v>9</v>
      </c>
      <c r="D3724" s="256">
        <v>44.039529000000023</v>
      </c>
      <c r="E3724" s="256">
        <v>8.6400000000000001E-3</v>
      </c>
      <c r="F3724" s="1">
        <v>643129</v>
      </c>
      <c r="G3724" s="256">
        <v>237.04917599999999</v>
      </c>
      <c r="H3724" s="256">
        <v>84.674057000000005</v>
      </c>
      <c r="I3724" s="257">
        <v>1</v>
      </c>
      <c r="J3724" s="258">
        <f t="shared" si="116"/>
        <v>5.0394320897509157E-2</v>
      </c>
      <c r="K3724" s="258">
        <f t="shared" si="117"/>
        <v>0.10548993216943869</v>
      </c>
    </row>
    <row r="3725" spans="1:11">
      <c r="A3725" s="1">
        <v>3724</v>
      </c>
      <c r="B3725">
        <v>46661.852752999999</v>
      </c>
      <c r="C3725" s="255">
        <v>10</v>
      </c>
      <c r="D3725" s="256">
        <v>44.986020000000003</v>
      </c>
      <c r="E3725" s="256">
        <v>0</v>
      </c>
      <c r="F3725" s="1">
        <v>541820</v>
      </c>
      <c r="G3725" s="256">
        <v>248.396064</v>
      </c>
      <c r="H3725" s="256">
        <v>86.514512999999994</v>
      </c>
      <c r="I3725" s="257">
        <v>1</v>
      </c>
      <c r="J3725" s="258">
        <f t="shared" si="116"/>
        <v>5.1477388138773325E-2</v>
      </c>
      <c r="K3725" s="258">
        <f t="shared" si="117"/>
        <v>0.10762290616964164</v>
      </c>
    </row>
    <row r="3726" spans="1:11">
      <c r="A3726" s="1">
        <v>3725</v>
      </c>
      <c r="B3726">
        <v>47625.745727999987</v>
      </c>
      <c r="C3726" s="255">
        <v>9</v>
      </c>
      <c r="D3726" s="256">
        <v>40.869971999999997</v>
      </c>
      <c r="E3726" s="256">
        <v>0</v>
      </c>
      <c r="F3726" s="1">
        <v>604522</v>
      </c>
      <c r="G3726" s="256">
        <v>228.896976</v>
      </c>
      <c r="H3726" s="256">
        <v>84.929721000000001</v>
      </c>
      <c r="I3726" s="257">
        <v>1</v>
      </c>
      <c r="J3726" s="258">
        <f t="shared" si="116"/>
        <v>4.6767404893004488E-2</v>
      </c>
      <c r="K3726" s="258">
        <f t="shared" si="117"/>
        <v>9.8308250925675994E-2</v>
      </c>
    </row>
    <row r="3727" spans="1:11">
      <c r="A3727" s="1">
        <v>3726</v>
      </c>
      <c r="B3727">
        <v>47824.717529000001</v>
      </c>
      <c r="C3727" s="255">
        <v>13</v>
      </c>
      <c r="D3727" s="256">
        <v>28.751303</v>
      </c>
      <c r="E3727" s="256">
        <v>12.54782999999998</v>
      </c>
      <c r="F3727" s="1">
        <v>949876</v>
      </c>
      <c r="G3727" s="256">
        <v>153.71697599999999</v>
      </c>
      <c r="H3727" s="256">
        <v>85.564293000000006</v>
      </c>
      <c r="I3727" s="257">
        <v>1</v>
      </c>
      <c r="J3727" s="258">
        <f t="shared" si="116"/>
        <v>3.2900042813889245E-2</v>
      </c>
      <c r="K3727" s="258">
        <f t="shared" si="117"/>
        <v>7.0284965998022267E-2</v>
      </c>
    </row>
    <row r="3728" spans="1:11">
      <c r="A3728" s="1">
        <v>3727</v>
      </c>
      <c r="B3728">
        <v>50261.679931999999</v>
      </c>
      <c r="C3728" s="255">
        <v>30</v>
      </c>
      <c r="D3728" s="256">
        <v>18.007594000000001</v>
      </c>
      <c r="E3728" s="256">
        <v>130.67724799999999</v>
      </c>
      <c r="F3728" s="1">
        <v>1061621</v>
      </c>
      <c r="G3728" s="256">
        <v>54.504240000000003</v>
      </c>
      <c r="H3728" s="256">
        <v>83.214063999999993</v>
      </c>
      <c r="I3728" s="257">
        <v>1</v>
      </c>
      <c r="J3728" s="258">
        <f t="shared" si="116"/>
        <v>2.0606043961734016E-2</v>
      </c>
      <c r="K3728" s="258">
        <f t="shared" si="117"/>
        <v>4.4666281150201111E-2</v>
      </c>
    </row>
    <row r="3729" spans="1:11">
      <c r="A3729" s="1">
        <v>3728</v>
      </c>
      <c r="B3729">
        <v>51501.874237000004</v>
      </c>
      <c r="C3729" s="255">
        <v>49</v>
      </c>
      <c r="D3729" s="256">
        <v>9.0601980000000015</v>
      </c>
      <c r="E3729" s="256">
        <v>386.54229500000008</v>
      </c>
      <c r="F3729" s="1">
        <v>1003843</v>
      </c>
      <c r="G3729" s="256">
        <v>0</v>
      </c>
      <c r="H3729" s="256">
        <v>84.319153999999997</v>
      </c>
      <c r="I3729" s="257">
        <v>1</v>
      </c>
      <c r="J3729" s="258">
        <f t="shared" si="116"/>
        <v>1.036756150155399E-2</v>
      </c>
      <c r="K3729" s="258">
        <f t="shared" si="117"/>
        <v>2.2750740370128301E-2</v>
      </c>
    </row>
    <row r="3730" spans="1:11">
      <c r="A3730" s="1">
        <v>3729</v>
      </c>
      <c r="B3730">
        <v>53915.946990999997</v>
      </c>
      <c r="C3730" s="255">
        <v>34</v>
      </c>
      <c r="D3730" s="256">
        <v>17.104109000000001</v>
      </c>
      <c r="E3730" s="256">
        <v>690.23406600000033</v>
      </c>
      <c r="F3730" s="1">
        <v>976770</v>
      </c>
      <c r="G3730" s="256">
        <v>0</v>
      </c>
      <c r="H3730" s="256">
        <v>346.50610999999998</v>
      </c>
      <c r="I3730" s="257">
        <v>1</v>
      </c>
      <c r="J3730" s="258">
        <f t="shared" si="116"/>
        <v>1.9572188376764294E-2</v>
      </c>
      <c r="K3730" s="258">
        <f t="shared" si="117"/>
        <v>4.2477620841045671E-2</v>
      </c>
    </row>
    <row r="3731" spans="1:11">
      <c r="A3731" s="1">
        <v>3730</v>
      </c>
      <c r="B3731">
        <v>56577.029784999999</v>
      </c>
      <c r="C3731" s="255">
        <v>23</v>
      </c>
      <c r="D3731" s="256">
        <v>46.55399899999999</v>
      </c>
      <c r="E3731" s="256">
        <v>956.87152599999956</v>
      </c>
      <c r="F3731" s="1">
        <v>908032</v>
      </c>
      <c r="G3731" s="256">
        <v>0</v>
      </c>
      <c r="H3731" s="256">
        <v>373.62962299999998</v>
      </c>
      <c r="I3731" s="257">
        <v>1</v>
      </c>
      <c r="J3731" s="258">
        <f t="shared" si="116"/>
        <v>5.3271622515951945E-2</v>
      </c>
      <c r="K3731" s="258">
        <f t="shared" si="117"/>
        <v>0.11114477373110777</v>
      </c>
    </row>
    <row r="3732" spans="1:11">
      <c r="A3732" s="1">
        <v>3731</v>
      </c>
      <c r="B3732">
        <v>57604.236115</v>
      </c>
      <c r="C3732" s="255">
        <v>24</v>
      </c>
      <c r="D3732" s="256">
        <v>67.158694999999994</v>
      </c>
      <c r="E3732" s="256">
        <v>1156.2653960000009</v>
      </c>
      <c r="F3732" s="1">
        <v>892994</v>
      </c>
      <c r="G3732" s="256">
        <v>0</v>
      </c>
      <c r="H3732" s="256">
        <v>369.59643499999999</v>
      </c>
      <c r="I3732" s="257">
        <v>1</v>
      </c>
      <c r="J3732" s="258">
        <f t="shared" si="116"/>
        <v>7.6849523683324178E-2</v>
      </c>
      <c r="K3732" s="258">
        <f t="shared" si="117"/>
        <v>0.15611342325261962</v>
      </c>
    </row>
    <row r="3733" spans="1:11">
      <c r="A3733" s="1">
        <v>3732</v>
      </c>
      <c r="B3733">
        <v>58898.688049999997</v>
      </c>
      <c r="C3733" s="255">
        <v>25</v>
      </c>
      <c r="D3733" s="256">
        <v>73.52499499999999</v>
      </c>
      <c r="E3733" s="256">
        <v>1241.311772999999</v>
      </c>
      <c r="F3733" s="1">
        <v>879570</v>
      </c>
      <c r="G3733" s="256">
        <v>0</v>
      </c>
      <c r="H3733" s="256">
        <v>372.06028199999997</v>
      </c>
      <c r="I3733" s="257">
        <v>1</v>
      </c>
      <c r="J3733" s="258">
        <f t="shared" si="116"/>
        <v>8.4134464562910155E-2</v>
      </c>
      <c r="K3733" s="258">
        <f t="shared" si="117"/>
        <v>0.1695322989023601</v>
      </c>
    </row>
    <row r="3734" spans="1:11">
      <c r="A3734" s="1">
        <v>3733</v>
      </c>
      <c r="B3734">
        <v>56767.909941999998</v>
      </c>
      <c r="C3734" s="255">
        <v>28</v>
      </c>
      <c r="D3734" s="256">
        <v>73.62028500000001</v>
      </c>
      <c r="E3734" s="256">
        <v>1272.559448999998</v>
      </c>
      <c r="F3734" s="1">
        <v>840952</v>
      </c>
      <c r="G3734" s="256">
        <v>0</v>
      </c>
      <c r="H3734" s="256">
        <v>151.08260300000001</v>
      </c>
      <c r="I3734" s="257">
        <v>1</v>
      </c>
      <c r="J3734" s="258">
        <f t="shared" si="116"/>
        <v>8.4243504667274677E-2</v>
      </c>
      <c r="K3734" s="258">
        <f t="shared" si="117"/>
        <v>0.1697315053198786</v>
      </c>
    </row>
    <row r="3735" spans="1:11">
      <c r="A3735" s="1">
        <v>3734</v>
      </c>
      <c r="B3735">
        <v>55908.367828000002</v>
      </c>
      <c r="C3735" s="255">
        <v>21</v>
      </c>
      <c r="D3735" s="256">
        <v>81.269145999999992</v>
      </c>
      <c r="E3735" s="256">
        <v>1219.248990000001</v>
      </c>
      <c r="F3735" s="1">
        <v>865542</v>
      </c>
      <c r="G3735" s="256">
        <v>57.479183999999997</v>
      </c>
      <c r="H3735" s="256">
        <v>498.01908700000001</v>
      </c>
      <c r="I3735" s="257">
        <v>1</v>
      </c>
      <c r="J3735" s="258">
        <f t="shared" si="116"/>
        <v>9.2996076833394836E-2</v>
      </c>
      <c r="K3735" s="258">
        <f t="shared" si="117"/>
        <v>0.18556615232406939</v>
      </c>
    </row>
    <row r="3736" spans="1:11">
      <c r="A3736" s="1">
        <v>3735</v>
      </c>
      <c r="B3736">
        <v>59206.611693999999</v>
      </c>
      <c r="C3736" s="255">
        <v>23</v>
      </c>
      <c r="D3736" s="256">
        <v>87.664618999999988</v>
      </c>
      <c r="E3736" s="256">
        <v>1115.516488</v>
      </c>
      <c r="F3736" s="1">
        <v>826371</v>
      </c>
      <c r="G3736" s="256">
        <v>188.81570400000001</v>
      </c>
      <c r="H3736" s="256">
        <v>547.18490399999996</v>
      </c>
      <c r="I3736" s="257">
        <v>1</v>
      </c>
      <c r="J3736" s="258">
        <f t="shared" si="116"/>
        <v>0.10031440030259804</v>
      </c>
      <c r="K3736" s="258">
        <f t="shared" si="117"/>
        <v>0.19857438175733871</v>
      </c>
    </row>
    <row r="3737" spans="1:11">
      <c r="A3737" s="1">
        <v>3736</v>
      </c>
      <c r="B3737">
        <v>59360.416810000002</v>
      </c>
      <c r="C3737" s="255">
        <v>23</v>
      </c>
      <c r="D3737" s="256">
        <v>95.514672000000004</v>
      </c>
      <c r="E3737" s="256">
        <v>951.62187000000063</v>
      </c>
      <c r="F3737" s="1">
        <v>853939</v>
      </c>
      <c r="G3737" s="256">
        <v>219.49888799999999</v>
      </c>
      <c r="H3737" s="256">
        <v>489.90578399999998</v>
      </c>
      <c r="I3737" s="257">
        <v>1</v>
      </c>
      <c r="J3737" s="258">
        <f t="shared" si="116"/>
        <v>0.10929719596202608</v>
      </c>
      <c r="K3737" s="258">
        <f t="shared" si="117"/>
        <v>0.21426056163637458</v>
      </c>
    </row>
    <row r="3738" spans="1:11">
      <c r="A3738" s="1">
        <v>3737</v>
      </c>
      <c r="B3738">
        <v>60189.152069999996</v>
      </c>
      <c r="C3738" s="255">
        <v>16</v>
      </c>
      <c r="D3738" s="256">
        <v>98.531186999999989</v>
      </c>
      <c r="E3738" s="256">
        <v>663.62933800000053</v>
      </c>
      <c r="F3738" s="1">
        <v>871255</v>
      </c>
      <c r="G3738" s="256">
        <v>202.48334399999999</v>
      </c>
      <c r="H3738" s="256">
        <v>417.51000699999997</v>
      </c>
      <c r="I3738" s="257">
        <v>1</v>
      </c>
      <c r="J3738" s="258">
        <f t="shared" si="116"/>
        <v>0.11274898639561926</v>
      </c>
      <c r="K3738" s="258">
        <f t="shared" si="117"/>
        <v>0.22020772765812135</v>
      </c>
    </row>
    <row r="3739" spans="1:11">
      <c r="A3739" s="1">
        <v>3738</v>
      </c>
      <c r="B3739">
        <v>60510.220611999997</v>
      </c>
      <c r="C3739" s="255">
        <v>21</v>
      </c>
      <c r="D3739" s="256">
        <v>97.353011999999993</v>
      </c>
      <c r="E3739" s="256">
        <v>349.19600599999978</v>
      </c>
      <c r="F3739" s="1">
        <v>842381</v>
      </c>
      <c r="G3739" s="256">
        <v>137.88767999999999</v>
      </c>
      <c r="H3739" s="256">
        <v>398.42100199999999</v>
      </c>
      <c r="I3739" s="257">
        <v>1</v>
      </c>
      <c r="J3739" s="258">
        <f t="shared" si="116"/>
        <v>0.11140080374308856</v>
      </c>
      <c r="K3739" s="258">
        <f t="shared" si="117"/>
        <v>0.21789017040476338</v>
      </c>
    </row>
    <row r="3740" spans="1:11">
      <c r="A3740" s="1">
        <v>3739</v>
      </c>
      <c r="B3740">
        <v>59305.616729000001</v>
      </c>
      <c r="C3740" s="255">
        <v>24</v>
      </c>
      <c r="D3740" s="256">
        <v>100.944649</v>
      </c>
      <c r="E3740" s="256">
        <v>122.7025510000001</v>
      </c>
      <c r="F3740" s="1">
        <v>847006</v>
      </c>
      <c r="G3740" s="256">
        <v>38.459904000000002</v>
      </c>
      <c r="H3740" s="256">
        <v>426.330399</v>
      </c>
      <c r="I3740" s="257">
        <v>1</v>
      </c>
      <c r="J3740" s="258">
        <f t="shared" si="116"/>
        <v>0.11551070481685724</v>
      </c>
      <c r="K3740" s="258">
        <f t="shared" si="117"/>
        <v>0.22493428846240718</v>
      </c>
    </row>
    <row r="3741" spans="1:11">
      <c r="A3741" s="1">
        <v>3740</v>
      </c>
      <c r="B3741">
        <v>58699.309875999999</v>
      </c>
      <c r="C3741" s="255">
        <v>26</v>
      </c>
      <c r="D3741" s="256">
        <v>104.881794</v>
      </c>
      <c r="E3741" s="256">
        <v>11.735189999999969</v>
      </c>
      <c r="F3741" s="1">
        <v>824598</v>
      </c>
      <c r="G3741" s="256">
        <v>0</v>
      </c>
      <c r="H3741" s="256">
        <v>466.40853499999997</v>
      </c>
      <c r="I3741" s="257">
        <v>1</v>
      </c>
      <c r="J3741" s="258">
        <f t="shared" si="116"/>
        <v>0.12001596981526409</v>
      </c>
      <c r="K3741" s="258">
        <f t="shared" si="117"/>
        <v>0.23258512970428122</v>
      </c>
    </row>
    <row r="3742" spans="1:11">
      <c r="A3742" s="1">
        <v>3741</v>
      </c>
      <c r="B3742">
        <v>58314.311462999998</v>
      </c>
      <c r="C3742" s="255">
        <v>29</v>
      </c>
      <c r="D3742" s="256">
        <v>107.538454</v>
      </c>
      <c r="E3742" s="256">
        <v>3.3012000000000001</v>
      </c>
      <c r="F3742" s="1">
        <v>918279</v>
      </c>
      <c r="G3742" s="256">
        <v>0</v>
      </c>
      <c r="H3742" s="256">
        <v>549.66790700000001</v>
      </c>
      <c r="I3742" s="257">
        <v>1</v>
      </c>
      <c r="J3742" s="258">
        <f t="shared" si="116"/>
        <v>0.12305597908865067</v>
      </c>
      <c r="K3742" s="258">
        <f t="shared" si="117"/>
        <v>0.23770628893821882</v>
      </c>
    </row>
    <row r="3743" spans="1:11">
      <c r="A3743" s="1">
        <v>3742</v>
      </c>
      <c r="B3743">
        <v>56973.846954000001</v>
      </c>
      <c r="C3743" s="255">
        <v>37</v>
      </c>
      <c r="D3743" s="256">
        <v>105.53348</v>
      </c>
      <c r="E3743" s="256">
        <v>3.2464</v>
      </c>
      <c r="F3743" s="1">
        <v>957695</v>
      </c>
      <c r="G3743" s="256">
        <v>0</v>
      </c>
      <c r="H3743" s="256">
        <v>401.11034100000001</v>
      </c>
      <c r="I3743" s="257">
        <v>1</v>
      </c>
      <c r="J3743" s="258">
        <f t="shared" si="116"/>
        <v>0.12076169244568583</v>
      </c>
      <c r="K3743" s="258">
        <f t="shared" si="117"/>
        <v>0.23384443371984359</v>
      </c>
    </row>
    <row r="3744" spans="1:11">
      <c r="A3744" s="1">
        <v>3743</v>
      </c>
      <c r="B3744">
        <v>54667.040252999999</v>
      </c>
      <c r="C3744" s="255">
        <v>31</v>
      </c>
      <c r="D3744" s="256">
        <v>77.647806999999958</v>
      </c>
      <c r="E3744" s="256">
        <v>3.70112</v>
      </c>
      <c r="F3744" s="1">
        <v>999222</v>
      </c>
      <c r="G3744" s="256">
        <v>0</v>
      </c>
      <c r="H3744" s="256">
        <v>349.87700999999998</v>
      </c>
      <c r="I3744" s="257">
        <v>1</v>
      </c>
      <c r="J3744" s="258">
        <f t="shared" si="116"/>
        <v>8.8852187836655869E-2</v>
      </c>
      <c r="K3744" s="258">
        <f t="shared" si="117"/>
        <v>0.17810736020738901</v>
      </c>
    </row>
    <row r="3745" spans="1:11">
      <c r="A3745" s="1">
        <v>3744</v>
      </c>
      <c r="B3745">
        <v>53625.362730999987</v>
      </c>
      <c r="C3745" s="255">
        <v>26</v>
      </c>
      <c r="D3745" s="256">
        <v>77.325200000000009</v>
      </c>
      <c r="E3745" s="256">
        <v>1.8915599999999999</v>
      </c>
      <c r="F3745" s="1">
        <v>1022111</v>
      </c>
      <c r="G3745" s="256">
        <v>0</v>
      </c>
      <c r="H3745" s="256">
        <v>201.86913799999999</v>
      </c>
      <c r="I3745" s="257">
        <v>1</v>
      </c>
      <c r="J3745" s="258">
        <f t="shared" si="116"/>
        <v>8.8483029468005292E-2</v>
      </c>
      <c r="K3745" s="258">
        <f t="shared" si="117"/>
        <v>0.17743958620805431</v>
      </c>
    </row>
    <row r="3746" spans="1:11">
      <c r="A3746" s="1">
        <v>3745</v>
      </c>
      <c r="B3746">
        <v>52301.977080999997</v>
      </c>
      <c r="C3746" s="255">
        <v>21</v>
      </c>
      <c r="D3746" s="256">
        <v>94.105786000000037</v>
      </c>
      <c r="E3746" s="256">
        <v>0.25640000000000002</v>
      </c>
      <c r="F3746" s="1">
        <v>943783</v>
      </c>
      <c r="G3746" s="256">
        <v>0</v>
      </c>
      <c r="H3746" s="256">
        <v>90.244533000000004</v>
      </c>
      <c r="I3746" s="257">
        <v>1</v>
      </c>
      <c r="J3746" s="258">
        <f t="shared" si="116"/>
        <v>0.10768501129965137</v>
      </c>
      <c r="K3746" s="258">
        <f t="shared" si="117"/>
        <v>0.21146770075495866</v>
      </c>
    </row>
    <row r="3747" spans="1:11">
      <c r="A3747" s="1">
        <v>3746</v>
      </c>
      <c r="B3747">
        <v>50920.430907000002</v>
      </c>
      <c r="C3747" s="255">
        <v>17</v>
      </c>
      <c r="D3747" s="256">
        <v>115.253259</v>
      </c>
      <c r="E3747" s="256">
        <v>0.15104000000000001</v>
      </c>
      <c r="F3747" s="1">
        <v>809239</v>
      </c>
      <c r="G3747" s="256">
        <v>93.446976000000006</v>
      </c>
      <c r="H3747" s="256">
        <v>90.276714999999996</v>
      </c>
      <c r="I3747" s="257">
        <v>1</v>
      </c>
      <c r="J3747" s="258">
        <f t="shared" si="116"/>
        <v>0.13188401080605863</v>
      </c>
      <c r="K3747" s="258">
        <f t="shared" si="117"/>
        <v>0.25239210088412728</v>
      </c>
    </row>
    <row r="3748" spans="1:11">
      <c r="A3748" s="1">
        <v>3747</v>
      </c>
      <c r="B3748">
        <v>50665.418823</v>
      </c>
      <c r="C3748" s="255">
        <v>17</v>
      </c>
      <c r="D3748" s="256">
        <v>119.080792</v>
      </c>
      <c r="E3748" s="256">
        <v>0</v>
      </c>
      <c r="F3748" s="1">
        <v>657684</v>
      </c>
      <c r="G3748" s="256">
        <v>208.818792</v>
      </c>
      <c r="H3748" s="256">
        <v>87.417422000000002</v>
      </c>
      <c r="I3748" s="257">
        <v>1</v>
      </c>
      <c r="J3748" s="258">
        <f t="shared" si="116"/>
        <v>0.13626384707196887</v>
      </c>
      <c r="K3748" s="258">
        <f t="shared" si="117"/>
        <v>0.25957732141397932</v>
      </c>
    </row>
    <row r="3749" spans="1:11">
      <c r="A3749" s="1">
        <v>3748</v>
      </c>
      <c r="B3749">
        <v>50099.053313999997</v>
      </c>
      <c r="C3749" s="255">
        <v>12</v>
      </c>
      <c r="D3749" s="256">
        <v>104.737849</v>
      </c>
      <c r="E3749" s="256">
        <v>0</v>
      </c>
      <c r="F3749" s="1">
        <v>538513</v>
      </c>
      <c r="G3749" s="256">
        <v>249.862032</v>
      </c>
      <c r="H3749" s="256">
        <v>87.206008999999995</v>
      </c>
      <c r="I3749" s="257">
        <v>1</v>
      </c>
      <c r="J3749" s="258">
        <f t="shared" si="116"/>
        <v>0.11985125391828909</v>
      </c>
      <c r="K3749" s="258">
        <f t="shared" si="117"/>
        <v>0.23230670350743246</v>
      </c>
    </row>
    <row r="3750" spans="1:11">
      <c r="A3750" s="1">
        <v>3749</v>
      </c>
      <c r="B3750">
        <v>50252.805664</v>
      </c>
      <c r="C3750" s="255">
        <v>12</v>
      </c>
      <c r="D3750" s="256">
        <v>100.131812</v>
      </c>
      <c r="E3750" s="256">
        <v>0</v>
      </c>
      <c r="F3750" s="1">
        <v>588792</v>
      </c>
      <c r="G3750" s="256">
        <v>248.84445600000001</v>
      </c>
      <c r="H3750" s="256">
        <v>87.276291999999998</v>
      </c>
      <c r="I3750" s="257">
        <v>1</v>
      </c>
      <c r="J3750" s="258">
        <f t="shared" si="116"/>
        <v>0.11458057750747187</v>
      </c>
      <c r="K3750" s="258">
        <f t="shared" si="117"/>
        <v>0.22334554191253403</v>
      </c>
    </row>
    <row r="3751" spans="1:11">
      <c r="A3751" s="1">
        <v>3750</v>
      </c>
      <c r="B3751">
        <v>50340.441742000003</v>
      </c>
      <c r="C3751" s="255">
        <v>16</v>
      </c>
      <c r="D3751" s="256">
        <v>102.871616</v>
      </c>
      <c r="E3751" s="256">
        <v>6.9610200000000049</v>
      </c>
      <c r="F3751" s="1">
        <v>967199</v>
      </c>
      <c r="G3751" s="256">
        <v>238.53614400000001</v>
      </c>
      <c r="H3751" s="256">
        <v>87.313631999999998</v>
      </c>
      <c r="I3751" s="257">
        <v>1</v>
      </c>
      <c r="J3751" s="258">
        <f t="shared" si="116"/>
        <v>0.11771572824835014</v>
      </c>
      <c r="K3751" s="258">
        <f t="shared" si="117"/>
        <v>0.2286880627388756</v>
      </c>
    </row>
    <row r="3752" spans="1:11">
      <c r="A3752" s="1">
        <v>3751</v>
      </c>
      <c r="B3752">
        <v>50968.732207999987</v>
      </c>
      <c r="C3752" s="255">
        <v>16</v>
      </c>
      <c r="D3752" s="256">
        <v>97.764801999999975</v>
      </c>
      <c r="E3752" s="256">
        <v>80.373992000000072</v>
      </c>
      <c r="F3752" s="1">
        <v>1122529</v>
      </c>
      <c r="G3752" s="256">
        <v>159.43586400000001</v>
      </c>
      <c r="H3752" s="256">
        <v>87.304171999999994</v>
      </c>
      <c r="I3752" s="257">
        <v>1</v>
      </c>
      <c r="J3752" s="258">
        <f t="shared" si="116"/>
        <v>0.11187201399155385</v>
      </c>
      <c r="K3752" s="258">
        <f t="shared" si="117"/>
        <v>0.21870095554308575</v>
      </c>
    </row>
    <row r="3753" spans="1:11">
      <c r="A3753" s="1">
        <v>3752</v>
      </c>
      <c r="B3753">
        <v>51053.508422999999</v>
      </c>
      <c r="C3753" s="255">
        <v>24</v>
      </c>
      <c r="D3753" s="256">
        <v>95.529074999999978</v>
      </c>
      <c r="E3753" s="256">
        <v>178.80693600000001</v>
      </c>
      <c r="F3753" s="1">
        <v>1206879</v>
      </c>
      <c r="G3753" s="256">
        <v>60.241439999999997</v>
      </c>
      <c r="H3753" s="256">
        <v>74.776036000000005</v>
      </c>
      <c r="I3753" s="257">
        <v>1</v>
      </c>
      <c r="J3753" s="258">
        <f t="shared" si="116"/>
        <v>0.10931367727825191</v>
      </c>
      <c r="K3753" s="258">
        <f t="shared" si="117"/>
        <v>0.21428906283509716</v>
      </c>
    </row>
    <row r="3754" spans="1:11">
      <c r="A3754" s="1">
        <v>3753</v>
      </c>
      <c r="B3754">
        <v>50792.074248999998</v>
      </c>
      <c r="C3754" s="255">
        <v>27</v>
      </c>
      <c r="D3754" s="256">
        <v>105.853686</v>
      </c>
      <c r="E3754" s="256">
        <v>273.56207099999989</v>
      </c>
      <c r="F3754" s="1">
        <v>1074738</v>
      </c>
      <c r="G3754" s="256">
        <v>0</v>
      </c>
      <c r="H3754" s="256">
        <v>429.04716200000001</v>
      </c>
      <c r="I3754" s="257">
        <v>1</v>
      </c>
      <c r="J3754" s="258">
        <f t="shared" si="116"/>
        <v>0.1211281033561501</v>
      </c>
      <c r="K3754" s="258">
        <f t="shared" si="117"/>
        <v>0.23446246030533177</v>
      </c>
    </row>
    <row r="3755" spans="1:11">
      <c r="A3755" s="1">
        <v>3754</v>
      </c>
      <c r="B3755">
        <v>54074.089507999997</v>
      </c>
      <c r="C3755" s="255">
        <v>30</v>
      </c>
      <c r="D3755" s="256">
        <v>167.440718</v>
      </c>
      <c r="E3755" s="256">
        <v>381.43578599999978</v>
      </c>
      <c r="F3755" s="1">
        <v>1027936</v>
      </c>
      <c r="G3755" s="256">
        <v>0</v>
      </c>
      <c r="H3755" s="256">
        <v>501.98881799999998</v>
      </c>
      <c r="I3755" s="257">
        <v>1</v>
      </c>
      <c r="J3755" s="258">
        <f t="shared" si="116"/>
        <v>0.19160198725561606</v>
      </c>
      <c r="K3755" s="258">
        <f t="shared" si="117"/>
        <v>0.34499191577424271</v>
      </c>
    </row>
    <row r="3756" spans="1:11">
      <c r="A3756" s="1">
        <v>3755</v>
      </c>
      <c r="B3756">
        <v>55880.197877999999</v>
      </c>
      <c r="C3756" s="255">
        <v>29</v>
      </c>
      <c r="D3756" s="256">
        <v>201.35691900000009</v>
      </c>
      <c r="E3756" s="256">
        <v>395.33174599999973</v>
      </c>
      <c r="F3756" s="1">
        <v>949217</v>
      </c>
      <c r="G3756" s="256">
        <v>0</v>
      </c>
      <c r="H3756" s="256">
        <v>529.26208799999995</v>
      </c>
      <c r="I3756" s="257">
        <v>1</v>
      </c>
      <c r="J3756" s="258">
        <f t="shared" si="116"/>
        <v>0.23041220969960324</v>
      </c>
      <c r="K3756" s="258">
        <f t="shared" si="117"/>
        <v>0.39951714316867082</v>
      </c>
    </row>
    <row r="3757" spans="1:11">
      <c r="A3757" s="1">
        <v>3756</v>
      </c>
      <c r="B3757">
        <v>56723.162475999998</v>
      </c>
      <c r="C3757" s="255">
        <v>27</v>
      </c>
      <c r="D3757" s="256">
        <v>245.618077</v>
      </c>
      <c r="E3757" s="256">
        <v>375.98533699999967</v>
      </c>
      <c r="F3757" s="1">
        <v>933759</v>
      </c>
      <c r="G3757" s="256">
        <v>0</v>
      </c>
      <c r="H3757" s="256">
        <v>506.22124600000001</v>
      </c>
      <c r="I3757" s="257">
        <v>1</v>
      </c>
      <c r="J3757" s="258">
        <f t="shared" si="116"/>
        <v>0.28106014009748165</v>
      </c>
      <c r="K3757" s="258">
        <f t="shared" si="117"/>
        <v>0.46488257902818708</v>
      </c>
    </row>
    <row r="3758" spans="1:11">
      <c r="A3758" s="1">
        <v>3757</v>
      </c>
      <c r="B3758">
        <v>54956.387512000001</v>
      </c>
      <c r="C3758" s="255">
        <v>24</v>
      </c>
      <c r="D3758" s="256">
        <v>244.20957300000001</v>
      </c>
      <c r="E3758" s="256">
        <v>345.46244999999988</v>
      </c>
      <c r="F3758" s="1">
        <v>894802</v>
      </c>
      <c r="G3758" s="256">
        <v>0</v>
      </c>
      <c r="H3758" s="256">
        <v>83.659505999999993</v>
      </c>
      <c r="I3758" s="257">
        <v>1</v>
      </c>
      <c r="J3758" s="258">
        <f t="shared" si="116"/>
        <v>0.27944839255673426</v>
      </c>
      <c r="K3758" s="258">
        <f t="shared" si="117"/>
        <v>0.46289541003514934</v>
      </c>
    </row>
    <row r="3759" spans="1:11">
      <c r="A3759" s="1">
        <v>3758</v>
      </c>
      <c r="B3759">
        <v>54882.796386000002</v>
      </c>
      <c r="C3759" s="255">
        <v>21</v>
      </c>
      <c r="D3759" s="256">
        <v>250.91103200000001</v>
      </c>
      <c r="E3759" s="256">
        <v>271.53092299999997</v>
      </c>
      <c r="F3759" s="1">
        <v>917103</v>
      </c>
      <c r="G3759" s="256">
        <v>0</v>
      </c>
      <c r="H3759" s="256">
        <v>369.58702599999998</v>
      </c>
      <c r="I3759" s="257">
        <v>1</v>
      </c>
      <c r="J3759" s="258">
        <f t="shared" si="116"/>
        <v>0.28711685502660989</v>
      </c>
      <c r="K3759" s="258">
        <f t="shared" si="117"/>
        <v>0.47229826485504783</v>
      </c>
    </row>
    <row r="3760" spans="1:11">
      <c r="A3760" s="1">
        <v>3759</v>
      </c>
      <c r="B3760">
        <v>56759.892304000001</v>
      </c>
      <c r="C3760" s="255">
        <v>19</v>
      </c>
      <c r="D3760" s="256">
        <v>264.00681800000001</v>
      </c>
      <c r="E3760" s="256">
        <v>203.6316960000002</v>
      </c>
      <c r="F3760" s="1">
        <v>896520</v>
      </c>
      <c r="G3760" s="256">
        <v>98.728728000000004</v>
      </c>
      <c r="H3760" s="256">
        <v>388.04977700000001</v>
      </c>
      <c r="I3760" s="257">
        <v>1</v>
      </c>
      <c r="J3760" s="258">
        <f t="shared" si="116"/>
        <v>0.3021023296008068</v>
      </c>
      <c r="K3760" s="258">
        <f t="shared" si="117"/>
        <v>0.49030146860306828</v>
      </c>
    </row>
    <row r="3761" spans="1:11">
      <c r="A3761" s="1">
        <v>3760</v>
      </c>
      <c r="B3761">
        <v>56664.856077999997</v>
      </c>
      <c r="C3761" s="255">
        <v>21</v>
      </c>
      <c r="D3761" s="256">
        <v>323.98039299999988</v>
      </c>
      <c r="E3761" s="256">
        <v>127.790429</v>
      </c>
      <c r="F3761" s="1">
        <v>888230</v>
      </c>
      <c r="G3761" s="256">
        <v>201.27525600000001</v>
      </c>
      <c r="H3761" s="256">
        <v>410.79741100000001</v>
      </c>
      <c r="I3761" s="257">
        <v>1</v>
      </c>
      <c r="J3761" s="258">
        <f t="shared" si="116"/>
        <v>0.37072993876349392</v>
      </c>
      <c r="K3761" s="258">
        <f t="shared" si="117"/>
        <v>0.56695076836257485</v>
      </c>
    </row>
    <row r="3762" spans="1:11">
      <c r="A3762" s="1">
        <v>3761</v>
      </c>
      <c r="B3762">
        <v>56644.685791999997</v>
      </c>
      <c r="C3762" s="255">
        <v>21</v>
      </c>
      <c r="D3762" s="256">
        <v>395.761574</v>
      </c>
      <c r="E3762" s="256">
        <v>79.134742000000003</v>
      </c>
      <c r="F3762" s="1">
        <v>913937</v>
      </c>
      <c r="G3762" s="256">
        <v>228.15996000000001</v>
      </c>
      <c r="H3762" s="256">
        <v>407.51733999999999</v>
      </c>
      <c r="I3762" s="257">
        <v>1</v>
      </c>
      <c r="J3762" s="258">
        <f t="shared" si="116"/>
        <v>0.45286896140645161</v>
      </c>
      <c r="K3762" s="258">
        <f t="shared" si="117"/>
        <v>0.64780898204146997</v>
      </c>
    </row>
    <row r="3763" spans="1:11">
      <c r="A3763" s="1">
        <v>3762</v>
      </c>
      <c r="B3763">
        <v>55500.191467999997</v>
      </c>
      <c r="C3763" s="255">
        <v>25</v>
      </c>
      <c r="D3763" s="256">
        <v>420.43436500000001</v>
      </c>
      <c r="E3763" s="256">
        <v>40.425083000000043</v>
      </c>
      <c r="F3763" s="1">
        <v>919842</v>
      </c>
      <c r="G3763" s="256">
        <v>205.040976</v>
      </c>
      <c r="H3763" s="256">
        <v>447.43657000000002</v>
      </c>
      <c r="I3763" s="257">
        <v>1</v>
      </c>
      <c r="J3763" s="258">
        <f t="shared" si="116"/>
        <v>0.48110197332379467</v>
      </c>
      <c r="K3763" s="258">
        <f t="shared" si="117"/>
        <v>0.6732408010532307</v>
      </c>
    </row>
    <row r="3764" spans="1:11">
      <c r="A3764" s="1">
        <v>3763</v>
      </c>
      <c r="B3764">
        <v>54966.046050999998</v>
      </c>
      <c r="C3764" s="255">
        <v>28</v>
      </c>
      <c r="D3764" s="256">
        <v>402.962583</v>
      </c>
      <c r="E3764" s="256">
        <v>10.408308</v>
      </c>
      <c r="F3764" s="1">
        <v>899186</v>
      </c>
      <c r="G3764" s="256">
        <v>131.713008</v>
      </c>
      <c r="H3764" s="256">
        <v>504.46699599999999</v>
      </c>
      <c r="I3764" s="257">
        <v>1</v>
      </c>
      <c r="J3764" s="258">
        <f t="shared" si="116"/>
        <v>0.46110905766933058</v>
      </c>
      <c r="K3764" s="258">
        <f t="shared" si="117"/>
        <v>0.65534752156778264</v>
      </c>
    </row>
    <row r="3765" spans="1:11">
      <c r="A3765" s="1">
        <v>3764</v>
      </c>
      <c r="B3765">
        <v>54937.710755</v>
      </c>
      <c r="C3765" s="255">
        <v>32</v>
      </c>
      <c r="D3765" s="256">
        <v>457.78232100000008</v>
      </c>
      <c r="E3765" s="256">
        <v>1.1047400000000001</v>
      </c>
      <c r="F3765" s="1">
        <v>944469</v>
      </c>
      <c r="G3765" s="256">
        <v>30.806159999999998</v>
      </c>
      <c r="H3765" s="256">
        <v>560.85152500000004</v>
      </c>
      <c r="I3765" s="257">
        <v>1</v>
      </c>
      <c r="J3765" s="258">
        <f t="shared" si="116"/>
        <v>0.52383914427605571</v>
      </c>
      <c r="K3765" s="258">
        <f t="shared" si="117"/>
        <v>0.70970188575168691</v>
      </c>
    </row>
    <row r="3766" spans="1:11">
      <c r="A3766" s="1">
        <v>3765</v>
      </c>
      <c r="B3766">
        <v>55461.223816999998</v>
      </c>
      <c r="C3766" s="255">
        <v>35</v>
      </c>
      <c r="D3766" s="256">
        <v>483.31148600000017</v>
      </c>
      <c r="E3766" s="256">
        <v>2.9339400000000002</v>
      </c>
      <c r="F3766" s="1">
        <v>937407</v>
      </c>
      <c r="G3766" s="256">
        <v>0</v>
      </c>
      <c r="H3766" s="256">
        <v>550.11241500000006</v>
      </c>
      <c r="I3766" s="257">
        <v>1</v>
      </c>
      <c r="J3766" s="258">
        <f t="shared" si="116"/>
        <v>0.55305210278102657</v>
      </c>
      <c r="K3766" s="258">
        <f t="shared" si="117"/>
        <v>0.73331709667568179</v>
      </c>
    </row>
    <row r="3767" spans="1:11">
      <c r="A3767" s="1">
        <v>3766</v>
      </c>
      <c r="B3767">
        <v>54690.256776000002</v>
      </c>
      <c r="C3767" s="255">
        <v>37</v>
      </c>
      <c r="D3767" s="256">
        <v>480.45684200000011</v>
      </c>
      <c r="E3767" s="256">
        <v>0.62664000000000009</v>
      </c>
      <c r="F3767" s="1">
        <v>976912</v>
      </c>
      <c r="G3767" s="256">
        <v>0</v>
      </c>
      <c r="H3767" s="256">
        <v>386.368785</v>
      </c>
      <c r="I3767" s="257">
        <v>1</v>
      </c>
      <c r="J3767" s="258">
        <f t="shared" si="116"/>
        <v>0.54978554092056364</v>
      </c>
      <c r="K3767" s="258">
        <f t="shared" si="117"/>
        <v>0.73072655407285325</v>
      </c>
    </row>
    <row r="3768" spans="1:11">
      <c r="A3768" s="1">
        <v>3767</v>
      </c>
      <c r="B3768">
        <v>53610.642760000002</v>
      </c>
      <c r="C3768" s="255">
        <v>30</v>
      </c>
      <c r="D3768" s="256">
        <v>440.46301900000009</v>
      </c>
      <c r="E3768" s="256">
        <v>0.73224</v>
      </c>
      <c r="F3768" s="1">
        <v>1061747</v>
      </c>
      <c r="G3768" s="256">
        <v>0</v>
      </c>
      <c r="H3768" s="256">
        <v>312.43611600000003</v>
      </c>
      <c r="I3768" s="257">
        <v>1</v>
      </c>
      <c r="J3768" s="258">
        <f t="shared" si="116"/>
        <v>0.50402071109733404</v>
      </c>
      <c r="K3768" s="258">
        <f t="shared" si="117"/>
        <v>0.69308693079255712</v>
      </c>
    </row>
    <row r="3769" spans="1:11">
      <c r="A3769" s="1">
        <v>3768</v>
      </c>
      <c r="B3769">
        <v>52642.065734000003</v>
      </c>
      <c r="C3769" s="255">
        <v>25</v>
      </c>
      <c r="D3769" s="256">
        <v>435.91540600000002</v>
      </c>
      <c r="E3769" s="256">
        <v>0.46920000000000001</v>
      </c>
      <c r="F3769" s="1">
        <v>1050384</v>
      </c>
      <c r="G3769" s="256">
        <v>0</v>
      </c>
      <c r="H3769" s="256">
        <v>171.39009799999999</v>
      </c>
      <c r="I3769" s="257">
        <v>1</v>
      </c>
      <c r="J3769" s="258">
        <f t="shared" si="116"/>
        <v>0.49881688912095262</v>
      </c>
      <c r="K3769" s="258">
        <f t="shared" si="117"/>
        <v>0.68864137327754527</v>
      </c>
    </row>
    <row r="3770" spans="1:11">
      <c r="A3770" s="1">
        <v>3769</v>
      </c>
      <c r="B3770">
        <v>50859.321167000002</v>
      </c>
      <c r="C3770" s="255">
        <v>17</v>
      </c>
      <c r="D3770" s="256">
        <v>419.70380499999999</v>
      </c>
      <c r="E3770" s="256">
        <v>0</v>
      </c>
      <c r="F3770" s="1">
        <v>906266</v>
      </c>
      <c r="G3770" s="256">
        <v>0</v>
      </c>
      <c r="H3770" s="256">
        <v>53.886426999999998</v>
      </c>
      <c r="I3770" s="257">
        <v>1</v>
      </c>
      <c r="J3770" s="258">
        <f t="shared" si="116"/>
        <v>0.48026599537600861</v>
      </c>
      <c r="K3770" s="258">
        <f t="shared" si="117"/>
        <v>0.67250365518426236</v>
      </c>
    </row>
    <row r="3771" spans="1:11">
      <c r="A3771" s="1">
        <v>3770</v>
      </c>
      <c r="B3771">
        <v>49433.235991000001</v>
      </c>
      <c r="C3771" s="255">
        <v>16</v>
      </c>
      <c r="D3771" s="256">
        <v>339.94263399999988</v>
      </c>
      <c r="E3771" s="256">
        <v>0</v>
      </c>
      <c r="F3771" s="1">
        <v>792582</v>
      </c>
      <c r="G3771" s="256">
        <v>14.395248</v>
      </c>
      <c r="H3771" s="256">
        <v>53.813082999999999</v>
      </c>
      <c r="I3771" s="257">
        <v>1</v>
      </c>
      <c r="J3771" s="258">
        <f t="shared" si="116"/>
        <v>0.38899549049537957</v>
      </c>
      <c r="K3771" s="258">
        <f t="shared" si="117"/>
        <v>0.58588288819678414</v>
      </c>
    </row>
    <row r="3772" spans="1:11">
      <c r="A3772" s="1">
        <v>3771</v>
      </c>
      <c r="B3772">
        <v>48587.30719</v>
      </c>
      <c r="C3772" s="255">
        <v>16</v>
      </c>
      <c r="D3772" s="256">
        <v>281.98690399999998</v>
      </c>
      <c r="E3772" s="256">
        <v>0</v>
      </c>
      <c r="F3772" s="1">
        <v>647462</v>
      </c>
      <c r="G3772" s="256">
        <v>146.75908799999999</v>
      </c>
      <c r="H3772" s="256">
        <v>53.811743</v>
      </c>
      <c r="I3772" s="257">
        <v>1</v>
      </c>
      <c r="J3772" s="258">
        <f t="shared" si="116"/>
        <v>0.32267689622818402</v>
      </c>
      <c r="K3772" s="258">
        <f t="shared" si="117"/>
        <v>0.51424883595058579</v>
      </c>
    </row>
    <row r="3773" spans="1:11">
      <c r="A3773" s="1">
        <v>3772</v>
      </c>
      <c r="B3773">
        <v>48942.415159999997</v>
      </c>
      <c r="C3773" s="255">
        <v>16</v>
      </c>
      <c r="D3773" s="256">
        <v>290.27757300000002</v>
      </c>
      <c r="E3773" s="256">
        <v>0</v>
      </c>
      <c r="F3773" s="1">
        <v>514509</v>
      </c>
      <c r="G3773" s="256">
        <v>231.80841599999999</v>
      </c>
      <c r="H3773" s="256">
        <v>53.864255999999997</v>
      </c>
      <c r="I3773" s="257">
        <v>1</v>
      </c>
      <c r="J3773" s="258">
        <f t="shared" si="116"/>
        <v>0.33216388765447818</v>
      </c>
      <c r="K3773" s="258">
        <f t="shared" si="117"/>
        <v>0.52500247371367603</v>
      </c>
    </row>
    <row r="3774" spans="1:11">
      <c r="A3774" s="1">
        <v>3773</v>
      </c>
      <c r="B3774">
        <v>49134.743865999997</v>
      </c>
      <c r="C3774" s="255">
        <v>13</v>
      </c>
      <c r="D3774" s="256">
        <v>272.28948600000001</v>
      </c>
      <c r="E3774" s="256">
        <v>0</v>
      </c>
      <c r="F3774" s="1">
        <v>578749</v>
      </c>
      <c r="G3774" s="256">
        <v>250.701696</v>
      </c>
      <c r="H3774" s="256">
        <v>53.879649999999998</v>
      </c>
      <c r="I3774" s="257">
        <v>1</v>
      </c>
      <c r="J3774" s="258">
        <f t="shared" si="116"/>
        <v>0.31158016550317374</v>
      </c>
      <c r="K3774" s="258">
        <f t="shared" si="117"/>
        <v>0.50144136553094565</v>
      </c>
    </row>
    <row r="3775" spans="1:11">
      <c r="A3775" s="1">
        <v>3774</v>
      </c>
      <c r="B3775">
        <v>49062.906494000003</v>
      </c>
      <c r="C3775" s="255">
        <v>18</v>
      </c>
      <c r="D3775" s="256">
        <v>324.94593399999991</v>
      </c>
      <c r="E3775" s="256">
        <v>0.50876000000000032</v>
      </c>
      <c r="F3775" s="1">
        <v>892291</v>
      </c>
      <c r="G3775" s="256">
        <v>248.63126399999999</v>
      </c>
      <c r="H3775" s="256">
        <v>53.886457</v>
      </c>
      <c r="I3775" s="257">
        <v>1</v>
      </c>
      <c r="J3775" s="258">
        <f t="shared" si="116"/>
        <v>0.37183480487125142</v>
      </c>
      <c r="K3775" s="258">
        <f t="shared" si="117"/>
        <v>0.56811246875661836</v>
      </c>
    </row>
    <row r="3776" spans="1:11">
      <c r="A3776" s="1">
        <v>3775</v>
      </c>
      <c r="B3776">
        <v>51014.127532999999</v>
      </c>
      <c r="C3776" s="255">
        <v>35</v>
      </c>
      <c r="D3776" s="256">
        <v>329.63384000000002</v>
      </c>
      <c r="E3776" s="256">
        <v>18.422724999999978</v>
      </c>
      <c r="F3776" s="1">
        <v>710792</v>
      </c>
      <c r="G3776" s="256">
        <v>236.38759200000001</v>
      </c>
      <c r="H3776" s="256">
        <v>53.891364000000003</v>
      </c>
      <c r="I3776" s="257">
        <v>1</v>
      </c>
      <c r="J3776" s="258">
        <f t="shared" si="116"/>
        <v>0.37719916377030693</v>
      </c>
      <c r="K3776" s="258">
        <f t="shared" si="117"/>
        <v>0.5737222456731581</v>
      </c>
    </row>
    <row r="3777" spans="1:11">
      <c r="A3777" s="1">
        <v>3776</v>
      </c>
      <c r="B3777">
        <v>52649.433746000002</v>
      </c>
      <c r="C3777" s="255">
        <v>52</v>
      </c>
      <c r="D3777" s="256">
        <v>305.49871300000001</v>
      </c>
      <c r="E3777" s="256">
        <v>66.189688000000018</v>
      </c>
      <c r="F3777" s="1">
        <v>540862</v>
      </c>
      <c r="G3777" s="256">
        <v>149.58887999999999</v>
      </c>
      <c r="H3777" s="256">
        <v>53.825541000000001</v>
      </c>
      <c r="I3777" s="257">
        <v>1</v>
      </c>
      <c r="J3777" s="258">
        <f t="shared" si="116"/>
        <v>0.34958139939911814</v>
      </c>
      <c r="K3777" s="258">
        <f t="shared" si="117"/>
        <v>0.54429060171864863</v>
      </c>
    </row>
    <row r="3778" spans="1:11">
      <c r="A3778" s="1">
        <v>3777</v>
      </c>
      <c r="B3778">
        <v>55837.447541000001</v>
      </c>
      <c r="C3778" s="255">
        <v>32</v>
      </c>
      <c r="D3778" s="256">
        <v>321.76060400000011</v>
      </c>
      <c r="E3778" s="256">
        <v>125.98540899999961</v>
      </c>
      <c r="F3778" s="1">
        <v>510305</v>
      </c>
      <c r="G3778" s="256">
        <v>50.418647999999997</v>
      </c>
      <c r="H3778" s="256">
        <v>377.21779299999997</v>
      </c>
      <c r="I3778" s="257">
        <v>1</v>
      </c>
      <c r="J3778" s="258">
        <f t="shared" ref="J3778:J3841" si="118">D3778/$L$1</f>
        <v>0.36818983986300957</v>
      </c>
      <c r="K3778" s="258">
        <f t="shared" ref="K3778:K3841" si="119">J3778/(1-$K$1*(1-J3778))</f>
        <v>0.56427180128480803</v>
      </c>
    </row>
    <row r="3779" spans="1:11">
      <c r="A3779" s="1">
        <v>3778</v>
      </c>
      <c r="B3779">
        <v>59186.845367000002</v>
      </c>
      <c r="C3779" s="255">
        <v>23</v>
      </c>
      <c r="D3779" s="256">
        <v>359.20269200000013</v>
      </c>
      <c r="E3779" s="256">
        <v>201.15350799999999</v>
      </c>
      <c r="F3779" s="1">
        <v>560371</v>
      </c>
      <c r="G3779" s="256">
        <v>0</v>
      </c>
      <c r="H3779" s="256">
        <v>414.87658499999998</v>
      </c>
      <c r="I3779" s="257">
        <v>1</v>
      </c>
      <c r="J3779" s="258">
        <f t="shared" si="118"/>
        <v>0.41103472582318357</v>
      </c>
      <c r="K3779" s="258">
        <f t="shared" si="119"/>
        <v>0.60797738915725175</v>
      </c>
    </row>
    <row r="3780" spans="1:11">
      <c r="A3780" s="1">
        <v>3779</v>
      </c>
      <c r="B3780">
        <v>61200.492371</v>
      </c>
      <c r="C3780" s="255">
        <v>19</v>
      </c>
      <c r="D3780" s="256">
        <v>344.95978799999989</v>
      </c>
      <c r="E3780" s="256">
        <v>265.26083999999969</v>
      </c>
      <c r="F3780" s="1">
        <v>718836</v>
      </c>
      <c r="G3780" s="256">
        <v>0</v>
      </c>
      <c r="H3780" s="256">
        <v>485.90016800000001</v>
      </c>
      <c r="I3780" s="257">
        <v>1</v>
      </c>
      <c r="J3780" s="258">
        <f t="shared" si="118"/>
        <v>0.39473660704247571</v>
      </c>
      <c r="K3780" s="258">
        <f t="shared" si="119"/>
        <v>0.59171573864309324</v>
      </c>
    </row>
    <row r="3781" spans="1:11">
      <c r="A3781" s="1">
        <v>3780</v>
      </c>
      <c r="B3781">
        <v>61692.790923</v>
      </c>
      <c r="C3781" s="255">
        <v>18</v>
      </c>
      <c r="D3781" s="256">
        <v>328.43236999999999</v>
      </c>
      <c r="E3781" s="256">
        <v>313.38639199999977</v>
      </c>
      <c r="F3781" s="1">
        <v>824257</v>
      </c>
      <c r="G3781" s="256">
        <v>0</v>
      </c>
      <c r="H3781" s="256">
        <v>485.00231500000001</v>
      </c>
      <c r="I3781" s="257">
        <v>1</v>
      </c>
      <c r="J3781" s="258">
        <f t="shared" si="118"/>
        <v>0.37582432470859195</v>
      </c>
      <c r="K3781" s="258">
        <f t="shared" si="119"/>
        <v>0.57228931198081678</v>
      </c>
    </row>
    <row r="3782" spans="1:11">
      <c r="A3782" s="1">
        <v>3781</v>
      </c>
      <c r="B3782">
        <v>60022.843812999999</v>
      </c>
      <c r="C3782" s="255">
        <v>19</v>
      </c>
      <c r="D3782" s="256">
        <v>311.697137</v>
      </c>
      <c r="E3782" s="256">
        <v>357.68314399999952</v>
      </c>
      <c r="F3782" s="1">
        <v>831307</v>
      </c>
      <c r="G3782" s="256">
        <v>0</v>
      </c>
      <c r="H3782" s="256">
        <v>82.855556000000007</v>
      </c>
      <c r="I3782" s="257">
        <v>1</v>
      </c>
      <c r="J3782" s="258">
        <f t="shared" si="118"/>
        <v>0.35667424019936422</v>
      </c>
      <c r="K3782" s="258">
        <f t="shared" si="119"/>
        <v>0.55198133755879486</v>
      </c>
    </row>
    <row r="3783" spans="1:11">
      <c r="A3783" s="1">
        <v>3782</v>
      </c>
      <c r="B3783">
        <v>59095.755125999996</v>
      </c>
      <c r="C3783" s="255">
        <v>19</v>
      </c>
      <c r="D3783" s="256">
        <v>422.39125200000001</v>
      </c>
      <c r="E3783" s="256">
        <v>334.74153499999971</v>
      </c>
      <c r="F3783" s="1">
        <v>840533</v>
      </c>
      <c r="G3783" s="256">
        <v>0</v>
      </c>
      <c r="H3783" s="256">
        <v>596.66659400000003</v>
      </c>
      <c r="I3783" s="257">
        <v>1</v>
      </c>
      <c r="J3783" s="258">
        <f t="shared" si="118"/>
        <v>0.48334123413510272</v>
      </c>
      <c r="K3783" s="258">
        <f t="shared" si="119"/>
        <v>0.67521066362796678</v>
      </c>
    </row>
    <row r="3784" spans="1:11">
      <c r="A3784" s="1">
        <v>3783</v>
      </c>
      <c r="B3784">
        <v>62084.853058000001</v>
      </c>
      <c r="C3784" s="255">
        <v>17</v>
      </c>
      <c r="D3784" s="256">
        <v>453.05896400000012</v>
      </c>
      <c r="E3784" s="256">
        <v>305.19937599999992</v>
      </c>
      <c r="F3784" s="1">
        <v>866937</v>
      </c>
      <c r="G3784" s="256">
        <v>8.9580959999999994</v>
      </c>
      <c r="H3784" s="256">
        <v>626.60440000000006</v>
      </c>
      <c r="I3784" s="257">
        <v>1</v>
      </c>
      <c r="J3784" s="258">
        <f t="shared" si="118"/>
        <v>0.5184342188879687</v>
      </c>
      <c r="K3784" s="258">
        <f t="shared" si="119"/>
        <v>0.70521948305501492</v>
      </c>
    </row>
    <row r="3785" spans="1:11">
      <c r="A3785" s="1">
        <v>3784</v>
      </c>
      <c r="B3785">
        <v>61996.496369</v>
      </c>
      <c r="C3785" s="255">
        <v>18</v>
      </c>
      <c r="D3785" s="256">
        <v>486.91222800000003</v>
      </c>
      <c r="E3785" s="256">
        <v>277.26740399999971</v>
      </c>
      <c r="F3785" s="1">
        <v>864466</v>
      </c>
      <c r="G3785" s="256">
        <v>157.56081599999999</v>
      </c>
      <c r="H3785" s="256">
        <v>526.35731099999998</v>
      </c>
      <c r="I3785" s="257">
        <v>1</v>
      </c>
      <c r="J3785" s="258">
        <f t="shared" si="118"/>
        <v>0.55717242268311118</v>
      </c>
      <c r="K3785" s="258">
        <f t="shared" si="119"/>
        <v>0.73656716096477737</v>
      </c>
    </row>
    <row r="3786" spans="1:11">
      <c r="A3786" s="1">
        <v>3785</v>
      </c>
      <c r="B3786">
        <v>62139.436736000003</v>
      </c>
      <c r="C3786" s="255">
        <v>24</v>
      </c>
      <c r="D3786" s="256">
        <v>422.29495800000012</v>
      </c>
      <c r="E3786" s="256">
        <v>209.70980399999991</v>
      </c>
      <c r="F3786" s="1">
        <v>859513</v>
      </c>
      <c r="G3786" s="256">
        <v>218.31482399999999</v>
      </c>
      <c r="H3786" s="256">
        <v>568.77643399999999</v>
      </c>
      <c r="I3786" s="257">
        <v>1</v>
      </c>
      <c r="J3786" s="258">
        <f t="shared" si="118"/>
        <v>0.48323104515609483</v>
      </c>
      <c r="K3786" s="258">
        <f t="shared" si="119"/>
        <v>0.67511388970778841</v>
      </c>
    </row>
    <row r="3787" spans="1:11">
      <c r="A3787" s="1">
        <v>3786</v>
      </c>
      <c r="B3787">
        <v>61077.542051999997</v>
      </c>
      <c r="C3787" s="255">
        <v>26</v>
      </c>
      <c r="D3787" s="256">
        <v>406.90685500000001</v>
      </c>
      <c r="E3787" s="256">
        <v>138.36704499999999</v>
      </c>
      <c r="F3787" s="1">
        <v>815364</v>
      </c>
      <c r="G3787" s="256">
        <v>230.094144</v>
      </c>
      <c r="H3787" s="256">
        <v>435.35461500000002</v>
      </c>
      <c r="I3787" s="257">
        <v>1</v>
      </c>
      <c r="J3787" s="258">
        <f t="shared" si="118"/>
        <v>0.46562247807569013</v>
      </c>
      <c r="K3787" s="258">
        <f t="shared" si="119"/>
        <v>0.65943565249151637</v>
      </c>
    </row>
    <row r="3788" spans="1:11">
      <c r="A3788" s="1">
        <v>3787</v>
      </c>
      <c r="B3788">
        <v>59901.426667</v>
      </c>
      <c r="C3788" s="255">
        <v>29</v>
      </c>
      <c r="D3788" s="256">
        <v>372.82121399999988</v>
      </c>
      <c r="E3788" s="256">
        <v>62.346198000000051</v>
      </c>
      <c r="F3788" s="1">
        <v>784350</v>
      </c>
      <c r="G3788" s="256">
        <v>189.53659200000001</v>
      </c>
      <c r="H3788" s="256">
        <v>438.78623199999998</v>
      </c>
      <c r="I3788" s="257">
        <v>1</v>
      </c>
      <c r="J3788" s="258">
        <f t="shared" si="118"/>
        <v>0.42661836587114538</v>
      </c>
      <c r="K3788" s="258">
        <f t="shared" si="119"/>
        <v>0.62312792532199068</v>
      </c>
    </row>
    <row r="3789" spans="1:11">
      <c r="A3789" s="1">
        <v>3788</v>
      </c>
      <c r="B3789">
        <v>59885.469450999997</v>
      </c>
      <c r="C3789" s="255">
        <v>30</v>
      </c>
      <c r="D3789" s="256">
        <v>342.62201299999998</v>
      </c>
      <c r="E3789" s="256">
        <v>7.4149419999999777</v>
      </c>
      <c r="F3789" s="1">
        <v>865056</v>
      </c>
      <c r="G3789" s="256">
        <v>103.63617600000001</v>
      </c>
      <c r="H3789" s="256">
        <v>446.38844999999998</v>
      </c>
      <c r="I3789" s="257">
        <v>1</v>
      </c>
      <c r="J3789" s="258">
        <f t="shared" si="118"/>
        <v>0.39206149706261717</v>
      </c>
      <c r="K3789" s="258">
        <f t="shared" si="119"/>
        <v>0.58900477002380403</v>
      </c>
    </row>
    <row r="3790" spans="1:11">
      <c r="A3790" s="1">
        <v>3789</v>
      </c>
      <c r="B3790">
        <v>59125.031311000013</v>
      </c>
      <c r="C3790" s="255">
        <v>33</v>
      </c>
      <c r="D3790" s="256">
        <v>379.86069700000002</v>
      </c>
      <c r="E3790" s="256">
        <v>2.81508</v>
      </c>
      <c r="F3790" s="1">
        <v>861700</v>
      </c>
      <c r="G3790" s="256">
        <v>14.519232000000001</v>
      </c>
      <c r="H3790" s="256">
        <v>446.21303699999999</v>
      </c>
      <c r="I3790" s="257">
        <v>1</v>
      </c>
      <c r="J3790" s="258">
        <f t="shared" si="118"/>
        <v>0.43467362834351581</v>
      </c>
      <c r="K3790" s="258">
        <f t="shared" si="119"/>
        <v>0.63081155139578238</v>
      </c>
    </row>
    <row r="3791" spans="1:11">
      <c r="A3791" s="1">
        <v>3790</v>
      </c>
      <c r="B3791">
        <v>57633.892823000002</v>
      </c>
      <c r="C3791" s="255">
        <v>29</v>
      </c>
      <c r="D3791" s="256">
        <v>418.46674999999999</v>
      </c>
      <c r="E3791" s="256">
        <v>1.1656</v>
      </c>
      <c r="F3791" s="1">
        <v>943909</v>
      </c>
      <c r="G3791" s="256">
        <v>0</v>
      </c>
      <c r="H3791" s="256">
        <v>368.51134000000002</v>
      </c>
      <c r="I3791" s="257">
        <v>1</v>
      </c>
      <c r="J3791" s="258">
        <f t="shared" si="118"/>
        <v>0.47885043648940318</v>
      </c>
      <c r="K3791" s="258">
        <f t="shared" si="119"/>
        <v>0.67125328157251885</v>
      </c>
    </row>
    <row r="3792" spans="1:11">
      <c r="A3792" s="1">
        <v>3791</v>
      </c>
      <c r="B3792">
        <v>56034.445403000012</v>
      </c>
      <c r="C3792" s="255">
        <v>31</v>
      </c>
      <c r="D3792" s="256">
        <v>411.21446600000002</v>
      </c>
      <c r="E3792" s="256">
        <v>0.51927999999999996</v>
      </c>
      <c r="F3792" s="1">
        <v>950043</v>
      </c>
      <c r="G3792" s="256">
        <v>0</v>
      </c>
      <c r="H3792" s="256">
        <v>298.72439100000003</v>
      </c>
      <c r="I3792" s="257">
        <v>1</v>
      </c>
      <c r="J3792" s="258">
        <f t="shared" si="118"/>
        <v>0.47055166637458495</v>
      </c>
      <c r="K3792" s="258">
        <f t="shared" si="119"/>
        <v>0.6638676612115163</v>
      </c>
    </row>
    <row r="3793" spans="1:11">
      <c r="A3793" s="1">
        <v>3792</v>
      </c>
      <c r="B3793">
        <v>54314.972503999998</v>
      </c>
      <c r="C3793" s="255">
        <v>24</v>
      </c>
      <c r="D3793" s="256">
        <v>369.43823300000003</v>
      </c>
      <c r="E3793" s="256">
        <v>0</v>
      </c>
      <c r="F3793" s="1">
        <v>929644</v>
      </c>
      <c r="G3793" s="256">
        <v>0</v>
      </c>
      <c r="H3793" s="256">
        <v>185.03028800000001</v>
      </c>
      <c r="I3793" s="257">
        <v>1</v>
      </c>
      <c r="J3793" s="258">
        <f t="shared" si="118"/>
        <v>0.42274722932687925</v>
      </c>
      <c r="K3793" s="258">
        <f t="shared" si="119"/>
        <v>0.61939989848088728</v>
      </c>
    </row>
    <row r="3794" spans="1:11">
      <c r="A3794" s="1">
        <v>3793</v>
      </c>
      <c r="B3794">
        <v>53255.557647000001</v>
      </c>
      <c r="C3794" s="255">
        <v>21</v>
      </c>
      <c r="D3794" s="256">
        <v>368.41409199999998</v>
      </c>
      <c r="E3794" s="256">
        <v>0</v>
      </c>
      <c r="F3794" s="1">
        <v>937511</v>
      </c>
      <c r="G3794" s="256">
        <v>0</v>
      </c>
      <c r="H3794" s="256">
        <v>53.769913000000003</v>
      </c>
      <c r="I3794" s="257">
        <v>1</v>
      </c>
      <c r="J3794" s="258">
        <f t="shared" si="118"/>
        <v>0.42157530738833404</v>
      </c>
      <c r="K3794" s="258">
        <f t="shared" si="119"/>
        <v>0.61826670972782183</v>
      </c>
    </row>
    <row r="3795" spans="1:11">
      <c r="A3795" s="1">
        <v>3794</v>
      </c>
      <c r="B3795">
        <v>51759.635132000003</v>
      </c>
      <c r="C3795" s="255">
        <v>16</v>
      </c>
      <c r="D3795" s="256">
        <v>422.68988400000001</v>
      </c>
      <c r="E3795" s="256">
        <v>0</v>
      </c>
      <c r="F3795" s="1">
        <v>815727</v>
      </c>
      <c r="G3795" s="256">
        <v>0.251832</v>
      </c>
      <c r="H3795" s="256">
        <v>53.395063</v>
      </c>
      <c r="I3795" s="257">
        <v>1</v>
      </c>
      <c r="J3795" s="258">
        <f t="shared" si="118"/>
        <v>0.48368295797230054</v>
      </c>
      <c r="K3795" s="258">
        <f t="shared" si="119"/>
        <v>0.67551067980160828</v>
      </c>
    </row>
    <row r="3796" spans="1:11">
      <c r="A3796" s="1">
        <v>3795</v>
      </c>
      <c r="B3796">
        <v>51657.290741999997</v>
      </c>
      <c r="C3796" s="255">
        <v>14</v>
      </c>
      <c r="D3796" s="256">
        <v>434.53452799999991</v>
      </c>
      <c r="E3796" s="256">
        <v>0</v>
      </c>
      <c r="F3796" s="1">
        <v>613363</v>
      </c>
      <c r="G3796" s="256">
        <v>51.955007999999999</v>
      </c>
      <c r="H3796" s="256">
        <v>53.386063999999998</v>
      </c>
      <c r="I3796" s="257">
        <v>1</v>
      </c>
      <c r="J3796" s="258">
        <f t="shared" si="118"/>
        <v>0.49723675394166139</v>
      </c>
      <c r="K3796" s="258">
        <f t="shared" si="119"/>
        <v>0.68728452259043338</v>
      </c>
    </row>
    <row r="3797" spans="1:11">
      <c r="A3797" s="1">
        <v>3796</v>
      </c>
      <c r="B3797">
        <v>51141.338806</v>
      </c>
      <c r="C3797" s="255">
        <v>13</v>
      </c>
      <c r="D3797" s="256">
        <v>418.67267800000002</v>
      </c>
      <c r="E3797" s="256">
        <v>1.6320000000000001E-2</v>
      </c>
      <c r="F3797" s="1">
        <v>510910</v>
      </c>
      <c r="G3797" s="256">
        <v>168.18799200000001</v>
      </c>
      <c r="H3797" s="256">
        <v>53.381580999999997</v>
      </c>
      <c r="I3797" s="257">
        <v>1</v>
      </c>
      <c r="J3797" s="258">
        <f t="shared" si="118"/>
        <v>0.47908607937545183</v>
      </c>
      <c r="K3797" s="258">
        <f t="shared" si="119"/>
        <v>0.67146161598900067</v>
      </c>
    </row>
    <row r="3798" spans="1:11">
      <c r="A3798" s="1">
        <v>3797</v>
      </c>
      <c r="B3798">
        <v>51002.044952999997</v>
      </c>
      <c r="C3798" s="255">
        <v>13</v>
      </c>
      <c r="D3798" s="256">
        <v>424.26912299999992</v>
      </c>
      <c r="E3798" s="256">
        <v>0</v>
      </c>
      <c r="F3798" s="1">
        <v>576731</v>
      </c>
      <c r="G3798" s="256">
        <v>242.088168</v>
      </c>
      <c r="H3798" s="256">
        <v>53.399109000000003</v>
      </c>
      <c r="I3798" s="257">
        <v>1</v>
      </c>
      <c r="J3798" s="258">
        <f t="shared" si="118"/>
        <v>0.48549007713880793</v>
      </c>
      <c r="K3798" s="258">
        <f t="shared" si="119"/>
        <v>0.67709462352440664</v>
      </c>
    </row>
    <row r="3799" spans="1:11">
      <c r="A3799" s="1">
        <v>3798</v>
      </c>
      <c r="B3799">
        <v>51268.002013999998</v>
      </c>
      <c r="C3799" s="255">
        <v>15</v>
      </c>
      <c r="D3799" s="256">
        <v>437.67087600000002</v>
      </c>
      <c r="E3799" s="256">
        <v>6.6587159999999832</v>
      </c>
      <c r="F3799" s="1">
        <v>890124</v>
      </c>
      <c r="G3799" s="256">
        <v>250.483296</v>
      </c>
      <c r="H3799" s="256">
        <v>53.457743999999998</v>
      </c>
      <c r="I3799" s="257">
        <v>1</v>
      </c>
      <c r="J3799" s="258">
        <f t="shared" si="118"/>
        <v>0.50082566897202574</v>
      </c>
      <c r="K3799" s="258">
        <f t="shared" si="119"/>
        <v>0.69036160467031171</v>
      </c>
    </row>
    <row r="3800" spans="1:11">
      <c r="A3800" s="1">
        <v>3799</v>
      </c>
      <c r="B3800">
        <v>52656.519560000001</v>
      </c>
      <c r="C3800" s="255">
        <v>33</v>
      </c>
      <c r="D3800" s="256">
        <v>416.20270599999992</v>
      </c>
      <c r="E3800" s="256">
        <v>95.014556999999897</v>
      </c>
      <c r="F3800" s="1">
        <v>955486</v>
      </c>
      <c r="G3800" s="256">
        <v>247.867704</v>
      </c>
      <c r="H3800" s="256">
        <v>53.462736999999997</v>
      </c>
      <c r="I3800" s="257">
        <v>1</v>
      </c>
      <c r="J3800" s="258">
        <f t="shared" si="118"/>
        <v>0.47625969670510432</v>
      </c>
      <c r="K3800" s="258">
        <f t="shared" si="119"/>
        <v>0.66895777933825928</v>
      </c>
    </row>
    <row r="3801" spans="1:11">
      <c r="A3801" s="1">
        <v>3800</v>
      </c>
      <c r="B3801">
        <v>55430.842682000002</v>
      </c>
      <c r="C3801" s="255">
        <v>55</v>
      </c>
      <c r="D3801" s="256">
        <v>389.56938699999989</v>
      </c>
      <c r="E3801" s="256">
        <v>280.5970430000001</v>
      </c>
      <c r="F3801" s="1">
        <v>927631</v>
      </c>
      <c r="G3801" s="256">
        <v>219.36415199999999</v>
      </c>
      <c r="H3801" s="256">
        <v>121.04012899999999</v>
      </c>
      <c r="I3801" s="257">
        <v>1</v>
      </c>
      <c r="J3801" s="258">
        <f t="shared" si="118"/>
        <v>0.44578325758942416</v>
      </c>
      <c r="K3801" s="258">
        <f t="shared" si="119"/>
        <v>0.64124795007045232</v>
      </c>
    </row>
    <row r="3802" spans="1:11">
      <c r="A3802" s="1">
        <v>3801</v>
      </c>
      <c r="B3802">
        <v>56726.268615999987</v>
      </c>
      <c r="C3802" s="255">
        <v>36</v>
      </c>
      <c r="D3802" s="256">
        <v>369.94079599999998</v>
      </c>
      <c r="E3802" s="256">
        <v>532.93545600000027</v>
      </c>
      <c r="F3802" s="1">
        <v>888967</v>
      </c>
      <c r="G3802" s="256">
        <v>121.66190400000001</v>
      </c>
      <c r="H3802" s="256">
        <v>677.70495600000004</v>
      </c>
      <c r="I3802" s="257">
        <v>1</v>
      </c>
      <c r="J3802" s="258">
        <f t="shared" si="118"/>
        <v>0.42332231088811056</v>
      </c>
      <c r="K3802" s="258">
        <f t="shared" si="119"/>
        <v>0.61995519053494907</v>
      </c>
    </row>
    <row r="3803" spans="1:11">
      <c r="A3803" s="1">
        <v>3802</v>
      </c>
      <c r="B3803">
        <v>59383.725708000013</v>
      </c>
      <c r="C3803" s="255">
        <v>27</v>
      </c>
      <c r="D3803" s="256">
        <v>326.01356099999998</v>
      </c>
      <c r="E3803" s="256">
        <v>800.05982800000038</v>
      </c>
      <c r="F3803" s="1">
        <v>874792</v>
      </c>
      <c r="G3803" s="256">
        <v>27.431376</v>
      </c>
      <c r="H3803" s="256">
        <v>717.17689499999994</v>
      </c>
      <c r="I3803" s="257">
        <v>1</v>
      </c>
      <c r="J3803" s="258">
        <f t="shared" si="118"/>
        <v>0.3730564877288689</v>
      </c>
      <c r="K3803" s="258">
        <f t="shared" si="119"/>
        <v>0.56939448620639999</v>
      </c>
    </row>
    <row r="3804" spans="1:11">
      <c r="A3804" s="1">
        <v>3803</v>
      </c>
      <c r="B3804">
        <v>59800.042815000001</v>
      </c>
      <c r="C3804" s="255">
        <v>24</v>
      </c>
      <c r="D3804" s="256">
        <v>272.48306000000002</v>
      </c>
      <c r="E3804" s="256">
        <v>1065.7857509999999</v>
      </c>
      <c r="F3804" s="1">
        <v>843912</v>
      </c>
      <c r="G3804" s="256">
        <v>0</v>
      </c>
      <c r="H3804" s="256">
        <v>549.654675</v>
      </c>
      <c r="I3804" s="257">
        <v>1</v>
      </c>
      <c r="J3804" s="258">
        <f t="shared" si="118"/>
        <v>0.31180167173847922</v>
      </c>
      <c r="K3804" s="258">
        <f t="shared" si="119"/>
        <v>0.50169948100178474</v>
      </c>
    </row>
    <row r="3805" spans="1:11">
      <c r="A3805" s="1">
        <v>3804</v>
      </c>
      <c r="B3805">
        <v>59927.516478999998</v>
      </c>
      <c r="C3805" s="255">
        <v>23</v>
      </c>
      <c r="D3805" s="256">
        <v>229.22476700000001</v>
      </c>
      <c r="E3805" s="256">
        <v>1257.3720889999991</v>
      </c>
      <c r="F3805" s="1">
        <v>881005</v>
      </c>
      <c r="G3805" s="256">
        <v>0</v>
      </c>
      <c r="H3805" s="256">
        <v>494.49778600000002</v>
      </c>
      <c r="I3805" s="257">
        <v>1</v>
      </c>
      <c r="J3805" s="258">
        <f t="shared" si="118"/>
        <v>0.26230131720652061</v>
      </c>
      <c r="K3805" s="258">
        <f t="shared" si="119"/>
        <v>0.44138725558046749</v>
      </c>
    </row>
    <row r="3806" spans="1:11">
      <c r="A3806" s="1">
        <v>3805</v>
      </c>
      <c r="B3806">
        <v>57291.051482000003</v>
      </c>
      <c r="C3806" s="255">
        <v>23</v>
      </c>
      <c r="D3806" s="256">
        <v>198.572439</v>
      </c>
      <c r="E3806" s="256">
        <v>1333.3839269999989</v>
      </c>
      <c r="F3806" s="1">
        <v>885599</v>
      </c>
      <c r="G3806" s="256">
        <v>0</v>
      </c>
      <c r="H3806" s="256">
        <v>107.484655</v>
      </c>
      <c r="I3806" s="257">
        <v>1</v>
      </c>
      <c r="J3806" s="258">
        <f t="shared" si="118"/>
        <v>0.22722593632568272</v>
      </c>
      <c r="K3806" s="258">
        <f t="shared" si="119"/>
        <v>0.39519322892465836</v>
      </c>
    </row>
    <row r="3807" spans="1:11">
      <c r="A3807" s="1">
        <v>3806</v>
      </c>
      <c r="B3807">
        <v>57419.207214000002</v>
      </c>
      <c r="C3807" s="255">
        <v>23</v>
      </c>
      <c r="D3807" s="256">
        <v>253.99404999999999</v>
      </c>
      <c r="E3807" s="256">
        <v>1296.349820000002</v>
      </c>
      <c r="F3807" s="1">
        <v>880917</v>
      </c>
      <c r="G3807" s="256">
        <v>0</v>
      </c>
      <c r="H3807" s="256">
        <v>391.15765699999997</v>
      </c>
      <c r="I3807" s="257">
        <v>1</v>
      </c>
      <c r="J3807" s="258">
        <f t="shared" si="118"/>
        <v>0.2906447446737675</v>
      </c>
      <c r="K3807" s="258">
        <f t="shared" si="119"/>
        <v>0.47658038508296985</v>
      </c>
    </row>
    <row r="3808" spans="1:11">
      <c r="A3808" s="1">
        <v>3807</v>
      </c>
      <c r="B3808">
        <v>61318.331602999999</v>
      </c>
      <c r="C3808" s="255">
        <v>20</v>
      </c>
      <c r="D3808" s="256">
        <v>307.29201899999998</v>
      </c>
      <c r="E3808" s="256">
        <v>1181.7144430000001</v>
      </c>
      <c r="F3808" s="1">
        <v>860847</v>
      </c>
      <c r="G3808" s="256">
        <v>0</v>
      </c>
      <c r="H3808" s="256">
        <v>619.34481500000004</v>
      </c>
      <c r="I3808" s="257">
        <v>1</v>
      </c>
      <c r="J3808" s="258">
        <f t="shared" si="118"/>
        <v>0.35163347488864999</v>
      </c>
      <c r="K3808" s="258">
        <f t="shared" si="119"/>
        <v>0.54652524590317841</v>
      </c>
    </row>
    <row r="3809" spans="1:11">
      <c r="A3809" s="1">
        <v>3808</v>
      </c>
      <c r="B3809">
        <v>61074.80719</v>
      </c>
      <c r="C3809" s="255">
        <v>22</v>
      </c>
      <c r="D3809" s="256">
        <v>318.06340799999998</v>
      </c>
      <c r="E3809" s="256">
        <v>998.22465000000068</v>
      </c>
      <c r="F3809" s="1">
        <v>861937</v>
      </c>
      <c r="G3809" s="256">
        <v>37.432079999999999</v>
      </c>
      <c r="H3809" s="256">
        <v>620.59700699999996</v>
      </c>
      <c r="I3809" s="257">
        <v>1</v>
      </c>
      <c r="J3809" s="258">
        <f t="shared" si="118"/>
        <v>0.36395914789432404</v>
      </c>
      <c r="K3809" s="258">
        <f t="shared" si="119"/>
        <v>0.55978425945166355</v>
      </c>
    </row>
    <row r="3810" spans="1:11">
      <c r="A3810" s="1">
        <v>3809</v>
      </c>
      <c r="B3810">
        <v>61519.437682999996</v>
      </c>
      <c r="C3810" s="255">
        <v>20</v>
      </c>
      <c r="D3810" s="256">
        <v>311.951595</v>
      </c>
      <c r="E3810" s="256">
        <v>737.11768900000027</v>
      </c>
      <c r="F3810" s="1">
        <v>846101</v>
      </c>
      <c r="G3810" s="256">
        <v>165.882192</v>
      </c>
      <c r="H3810" s="256">
        <v>539.54771500000004</v>
      </c>
      <c r="I3810" s="257">
        <v>1</v>
      </c>
      <c r="J3810" s="258">
        <f t="shared" si="118"/>
        <v>0.35696541584084163</v>
      </c>
      <c r="K3810" s="258">
        <f t="shared" si="119"/>
        <v>0.55229507419239288</v>
      </c>
    </row>
    <row r="3811" spans="1:11">
      <c r="A3811" s="1">
        <v>3810</v>
      </c>
      <c r="B3811">
        <v>61049.013397000002</v>
      </c>
      <c r="C3811" s="255">
        <v>23</v>
      </c>
      <c r="D3811" s="256">
        <v>293.17109299999998</v>
      </c>
      <c r="E3811" s="256">
        <v>418.21798800000022</v>
      </c>
      <c r="F3811" s="1">
        <v>864308</v>
      </c>
      <c r="G3811" s="256">
        <v>215.087208</v>
      </c>
      <c r="H3811" s="256">
        <v>443.638036</v>
      </c>
      <c r="I3811" s="257">
        <v>1</v>
      </c>
      <c r="J3811" s="258">
        <f t="shared" si="118"/>
        <v>0.33547493522275162</v>
      </c>
      <c r="K3811" s="258">
        <f t="shared" si="119"/>
        <v>0.52871395749011718</v>
      </c>
    </row>
    <row r="3812" spans="1:11">
      <c r="A3812" s="1">
        <v>3811</v>
      </c>
      <c r="B3812">
        <v>60280.846770999997</v>
      </c>
      <c r="C3812" s="255">
        <v>28</v>
      </c>
      <c r="D3812" s="256">
        <v>302.71710700000011</v>
      </c>
      <c r="E3812" s="256">
        <v>126.5726320000001</v>
      </c>
      <c r="F3812" s="1">
        <v>829294</v>
      </c>
      <c r="G3812" s="256">
        <v>215.02437599999999</v>
      </c>
      <c r="H3812" s="256">
        <v>431.81681600000002</v>
      </c>
      <c r="I3812" s="257">
        <v>1</v>
      </c>
      <c r="J3812" s="258">
        <f t="shared" si="118"/>
        <v>0.3463984147360798</v>
      </c>
      <c r="K3812" s="258">
        <f t="shared" si="119"/>
        <v>0.54080885259585765</v>
      </c>
    </row>
    <row r="3813" spans="1:11">
      <c r="A3813" s="1">
        <v>3812</v>
      </c>
      <c r="B3813">
        <v>59679.331787000003</v>
      </c>
      <c r="C3813" s="255">
        <v>32</v>
      </c>
      <c r="D3813" s="256">
        <v>332.150038</v>
      </c>
      <c r="E3813" s="256">
        <v>13.678977999999979</v>
      </c>
      <c r="F3813" s="1">
        <v>832752</v>
      </c>
      <c r="G3813" s="256">
        <v>162.64164</v>
      </c>
      <c r="H3813" s="256">
        <v>431.80660599999999</v>
      </c>
      <c r="I3813" s="257">
        <v>1</v>
      </c>
      <c r="J3813" s="258">
        <f t="shared" si="118"/>
        <v>0.38007844273474978</v>
      </c>
      <c r="K3813" s="258">
        <f t="shared" si="119"/>
        <v>0.57671253616854923</v>
      </c>
    </row>
    <row r="3814" spans="1:11">
      <c r="A3814" s="1">
        <v>3813</v>
      </c>
      <c r="B3814">
        <v>59537.709594</v>
      </c>
      <c r="C3814" s="255">
        <v>34</v>
      </c>
      <c r="D3814" s="256">
        <v>313.02669100000003</v>
      </c>
      <c r="E3814" s="256">
        <v>4.30002</v>
      </c>
      <c r="F3814" s="1">
        <v>855507</v>
      </c>
      <c r="G3814" s="256">
        <v>75.397728000000001</v>
      </c>
      <c r="H3814" s="256">
        <v>435.23052100000001</v>
      </c>
      <c r="I3814" s="257">
        <v>1</v>
      </c>
      <c r="J3814" s="258">
        <f t="shared" si="118"/>
        <v>0.35819564545614091</v>
      </c>
      <c r="K3814" s="258">
        <f t="shared" si="119"/>
        <v>0.55361891063962854</v>
      </c>
    </row>
    <row r="3815" spans="1:11">
      <c r="A3815" s="1">
        <v>3814</v>
      </c>
      <c r="B3815">
        <v>57890.233704000013</v>
      </c>
      <c r="C3815" s="255">
        <v>36</v>
      </c>
      <c r="D3815" s="256">
        <v>320.58219500000001</v>
      </c>
      <c r="E3815" s="256">
        <v>3.340100000000001</v>
      </c>
      <c r="F3815" s="1">
        <v>886519</v>
      </c>
      <c r="G3815" s="256">
        <v>1.7982720000000001</v>
      </c>
      <c r="H3815" s="256">
        <v>407.957065</v>
      </c>
      <c r="I3815" s="257">
        <v>1</v>
      </c>
      <c r="J3815" s="258">
        <f t="shared" si="118"/>
        <v>0.3668413894448746</v>
      </c>
      <c r="K3815" s="258">
        <f t="shared" si="119"/>
        <v>0.56284496383917282</v>
      </c>
    </row>
    <row r="3816" spans="1:11">
      <c r="A3816" s="1">
        <v>3815</v>
      </c>
      <c r="B3816">
        <v>56182.613403000003</v>
      </c>
      <c r="C3816" s="255">
        <v>30</v>
      </c>
      <c r="D3816" s="256">
        <v>323.83515999999997</v>
      </c>
      <c r="E3816" s="256">
        <v>3.6950400000000001</v>
      </c>
      <c r="F3816" s="1">
        <v>938045</v>
      </c>
      <c r="G3816" s="256">
        <v>0</v>
      </c>
      <c r="H3816" s="256">
        <v>242.19388900000001</v>
      </c>
      <c r="I3816" s="257">
        <v>1</v>
      </c>
      <c r="J3816" s="258">
        <f t="shared" si="118"/>
        <v>0.37056374901139866</v>
      </c>
      <c r="K3816" s="258">
        <f t="shared" si="119"/>
        <v>0.56677584297591344</v>
      </c>
    </row>
    <row r="3817" spans="1:11">
      <c r="A3817" s="1">
        <v>3816</v>
      </c>
      <c r="B3817">
        <v>53868.628144000002</v>
      </c>
      <c r="C3817" s="255">
        <v>28</v>
      </c>
      <c r="D3817" s="256">
        <v>328.02041800000001</v>
      </c>
      <c r="E3817" s="256">
        <v>1.9102399999999999</v>
      </c>
      <c r="F3817" s="1">
        <v>970244</v>
      </c>
      <c r="G3817" s="256">
        <v>0</v>
      </c>
      <c r="H3817" s="256">
        <v>97.911114999999995</v>
      </c>
      <c r="I3817" s="257">
        <v>1</v>
      </c>
      <c r="J3817" s="258">
        <f t="shared" si="118"/>
        <v>0.37535292908393914</v>
      </c>
      <c r="K3817" s="258">
        <f t="shared" si="119"/>
        <v>0.57179723726111864</v>
      </c>
    </row>
    <row r="3818" spans="1:11">
      <c r="A3818" s="1">
        <v>3817</v>
      </c>
      <c r="B3818">
        <v>52843.228880000002</v>
      </c>
      <c r="C3818" s="255">
        <v>16</v>
      </c>
      <c r="D3818" s="256">
        <v>325.06709999999993</v>
      </c>
      <c r="E3818" s="256">
        <v>0.25672</v>
      </c>
      <c r="F3818" s="1">
        <v>903599</v>
      </c>
      <c r="G3818" s="256">
        <v>0</v>
      </c>
      <c r="H3818" s="256">
        <v>55.422255999999997</v>
      </c>
      <c r="I3818" s="257">
        <v>1</v>
      </c>
      <c r="J3818" s="258">
        <f t="shared" si="118"/>
        <v>0.37197345481652827</v>
      </c>
      <c r="K3818" s="258">
        <f t="shared" si="119"/>
        <v>0.56825809853352427</v>
      </c>
    </row>
    <row r="3819" spans="1:11">
      <c r="A3819" s="1">
        <v>3818</v>
      </c>
      <c r="B3819">
        <v>51601.955719999998</v>
      </c>
      <c r="C3819" s="255">
        <v>13</v>
      </c>
      <c r="D3819" s="256">
        <v>336.93092300000001</v>
      </c>
      <c r="E3819" s="256">
        <v>0.24207999999999999</v>
      </c>
      <c r="F3819" s="1">
        <v>801279</v>
      </c>
      <c r="G3819" s="256">
        <v>0</v>
      </c>
      <c r="H3819" s="256">
        <v>53.196925999999998</v>
      </c>
      <c r="I3819" s="257">
        <v>1</v>
      </c>
      <c r="J3819" s="258">
        <f t="shared" si="118"/>
        <v>0.38554919726675418</v>
      </c>
      <c r="K3819" s="258">
        <f t="shared" si="119"/>
        <v>0.58235480475991508</v>
      </c>
    </row>
    <row r="3820" spans="1:11">
      <c r="A3820" s="1">
        <v>3819</v>
      </c>
      <c r="B3820">
        <v>51258.780273999997</v>
      </c>
      <c r="C3820" s="255">
        <v>13</v>
      </c>
      <c r="D3820" s="256">
        <v>345.23814799999991</v>
      </c>
      <c r="E3820" s="256">
        <v>0</v>
      </c>
      <c r="F3820" s="1">
        <v>650810</v>
      </c>
      <c r="G3820" s="256">
        <v>0</v>
      </c>
      <c r="H3820" s="256">
        <v>53.165086000000002</v>
      </c>
      <c r="I3820" s="257">
        <v>1</v>
      </c>
      <c r="J3820" s="258">
        <f t="shared" si="118"/>
        <v>0.39505513368169187</v>
      </c>
      <c r="K3820" s="258">
        <f t="shared" si="119"/>
        <v>0.59203773849467045</v>
      </c>
    </row>
    <row r="3821" spans="1:11">
      <c r="A3821" s="1">
        <v>3820</v>
      </c>
      <c r="B3821">
        <v>50721.382569000001</v>
      </c>
      <c r="C3821" s="255">
        <v>12</v>
      </c>
      <c r="D3821" s="256">
        <v>357.06009399999999</v>
      </c>
      <c r="E3821" s="256">
        <v>0</v>
      </c>
      <c r="F3821" s="1">
        <v>518570</v>
      </c>
      <c r="G3821" s="256">
        <v>65.203320000000005</v>
      </c>
      <c r="H3821" s="256">
        <v>53.100873</v>
      </c>
      <c r="I3821" s="257">
        <v>1</v>
      </c>
      <c r="J3821" s="258">
        <f t="shared" si="118"/>
        <v>0.40858295638744851</v>
      </c>
      <c r="K3821" s="258">
        <f t="shared" si="119"/>
        <v>0.60555871665247962</v>
      </c>
    </row>
    <row r="3822" spans="1:11">
      <c r="A3822" s="1">
        <v>3821</v>
      </c>
      <c r="B3822">
        <v>50445.527160999998</v>
      </c>
      <c r="C3822" s="255">
        <v>11</v>
      </c>
      <c r="D3822" s="256">
        <v>378.99482799999998</v>
      </c>
      <c r="E3822" s="256">
        <v>0</v>
      </c>
      <c r="F3822" s="1">
        <v>592049</v>
      </c>
      <c r="G3822" s="256">
        <v>190.90965600000001</v>
      </c>
      <c r="H3822" s="256">
        <v>53.155271999999997</v>
      </c>
      <c r="I3822" s="257">
        <v>1</v>
      </c>
      <c r="J3822" s="258">
        <f t="shared" si="118"/>
        <v>0.43368281665156494</v>
      </c>
      <c r="K3822" s="258">
        <f t="shared" si="119"/>
        <v>0.62987178497833496</v>
      </c>
    </row>
    <row r="3823" spans="1:11">
      <c r="A3823" s="1">
        <v>3822</v>
      </c>
      <c r="B3823">
        <v>50793.257536999998</v>
      </c>
      <c r="C3823" s="255">
        <v>15</v>
      </c>
      <c r="D3823" s="256">
        <v>388.23242499999998</v>
      </c>
      <c r="E3823" s="256">
        <v>8.2084720000000022</v>
      </c>
      <c r="F3823" s="1">
        <v>906600</v>
      </c>
      <c r="G3823" s="256">
        <v>247.61318399999999</v>
      </c>
      <c r="H3823" s="256">
        <v>53.167175999999998</v>
      </c>
      <c r="I3823" s="257">
        <v>1</v>
      </c>
      <c r="J3823" s="258">
        <f t="shared" si="118"/>
        <v>0.44425337537711052</v>
      </c>
      <c r="K3823" s="258">
        <f t="shared" si="119"/>
        <v>0.63982168264771266</v>
      </c>
    </row>
    <row r="3824" spans="1:11">
      <c r="A3824" s="1">
        <v>3823</v>
      </c>
      <c r="B3824">
        <v>51606.025513000001</v>
      </c>
      <c r="C3824" s="255">
        <v>27</v>
      </c>
      <c r="D3824" s="256">
        <v>373.625922</v>
      </c>
      <c r="E3824" s="256">
        <v>109.1658730000001</v>
      </c>
      <c r="F3824" s="1">
        <v>1004297</v>
      </c>
      <c r="G3824" s="256">
        <v>249.90487200000001</v>
      </c>
      <c r="H3824" s="256">
        <v>53.083261</v>
      </c>
      <c r="I3824" s="257">
        <v>1</v>
      </c>
      <c r="J3824" s="258">
        <f t="shared" si="118"/>
        <v>0.42753919118652967</v>
      </c>
      <c r="K3824" s="258">
        <f t="shared" si="119"/>
        <v>0.62401129797888422</v>
      </c>
    </row>
    <row r="3825" spans="1:11">
      <c r="A3825" s="1">
        <v>3824</v>
      </c>
      <c r="B3825">
        <v>54150.018097</v>
      </c>
      <c r="C3825" s="255">
        <v>51</v>
      </c>
      <c r="D3825" s="256">
        <v>344.97366899999997</v>
      </c>
      <c r="E3825" s="256">
        <v>303.73139800000052</v>
      </c>
      <c r="F3825" s="1">
        <v>924669</v>
      </c>
      <c r="G3825" s="256">
        <v>246.15847199999999</v>
      </c>
      <c r="H3825" s="256">
        <v>53.159484999999997</v>
      </c>
      <c r="I3825" s="257">
        <v>1</v>
      </c>
      <c r="J3825" s="258">
        <f t="shared" si="118"/>
        <v>0.39475249103543086</v>
      </c>
      <c r="K3825" s="258">
        <f t="shared" si="119"/>
        <v>0.59173179984147717</v>
      </c>
    </row>
    <row r="3826" spans="1:11">
      <c r="A3826" s="1">
        <v>3825</v>
      </c>
      <c r="B3826">
        <v>55565.180908000002</v>
      </c>
      <c r="C3826" s="255">
        <v>31</v>
      </c>
      <c r="D3826" s="256">
        <v>341.97311799999989</v>
      </c>
      <c r="E3826" s="256">
        <v>547.69379599999934</v>
      </c>
      <c r="F3826" s="1">
        <v>861075</v>
      </c>
      <c r="G3826" s="256">
        <v>190.59969599999999</v>
      </c>
      <c r="H3826" s="256">
        <v>538.81705399999998</v>
      </c>
      <c r="I3826" s="257">
        <v>1</v>
      </c>
      <c r="J3826" s="258">
        <f t="shared" si="118"/>
        <v>0.39131896816638867</v>
      </c>
      <c r="K3826" s="258">
        <f t="shared" si="119"/>
        <v>0.58825016160424803</v>
      </c>
    </row>
    <row r="3827" spans="1:11">
      <c r="A3827" s="1">
        <v>3826</v>
      </c>
      <c r="B3827">
        <v>58586.475982999997</v>
      </c>
      <c r="C3827" s="255">
        <v>22</v>
      </c>
      <c r="D3827" s="256">
        <v>329.63075800000001</v>
      </c>
      <c r="E3827" s="256">
        <v>819.60356699999954</v>
      </c>
      <c r="F3827" s="1">
        <v>861460</v>
      </c>
      <c r="G3827" s="256">
        <v>93.631776000000002</v>
      </c>
      <c r="H3827" s="256">
        <v>586.87081599999999</v>
      </c>
      <c r="I3827" s="257">
        <v>1</v>
      </c>
      <c r="J3827" s="258">
        <f t="shared" si="118"/>
        <v>0.37719563704555459</v>
      </c>
      <c r="K3827" s="258">
        <f t="shared" si="119"/>
        <v>0.57371857414132654</v>
      </c>
    </row>
    <row r="3828" spans="1:11">
      <c r="A3828" s="1">
        <v>3827</v>
      </c>
      <c r="B3828">
        <v>59404.195954000003</v>
      </c>
      <c r="C3828" s="255">
        <v>19</v>
      </c>
      <c r="D3828" s="256">
        <v>330.47599600000001</v>
      </c>
      <c r="E3828" s="256">
        <v>1057.7470189999999</v>
      </c>
      <c r="F3828" s="1">
        <v>856492</v>
      </c>
      <c r="G3828" s="256">
        <v>11.561928</v>
      </c>
      <c r="H3828" s="256">
        <v>622.29933800000003</v>
      </c>
      <c r="I3828" s="257">
        <v>1</v>
      </c>
      <c r="J3828" s="258">
        <f t="shared" si="118"/>
        <v>0.37816284073673778</v>
      </c>
      <c r="K3828" s="258">
        <f t="shared" si="119"/>
        <v>0.57472468006089139</v>
      </c>
    </row>
    <row r="3829" spans="1:11">
      <c r="A3829" s="1">
        <v>3828</v>
      </c>
      <c r="B3829">
        <v>60272.442839000003</v>
      </c>
      <c r="C3829" s="255">
        <v>20</v>
      </c>
      <c r="D3829" s="256">
        <v>337.82960700000001</v>
      </c>
      <c r="E3829" s="256">
        <v>1224.416518000002</v>
      </c>
      <c r="F3829" s="1">
        <v>870510</v>
      </c>
      <c r="G3829" s="256">
        <v>0</v>
      </c>
      <c r="H3829" s="256">
        <v>614.02144099999998</v>
      </c>
      <c r="I3829" s="257">
        <v>1</v>
      </c>
      <c r="J3829" s="258">
        <f t="shared" si="118"/>
        <v>0.38657755907964858</v>
      </c>
      <c r="K3829" s="258">
        <f t="shared" si="119"/>
        <v>0.5834096853708759</v>
      </c>
    </row>
    <row r="3830" spans="1:11">
      <c r="A3830" s="1">
        <v>3829</v>
      </c>
      <c r="B3830">
        <v>57884.030882999999</v>
      </c>
      <c r="C3830" s="255">
        <v>19</v>
      </c>
      <c r="D3830" s="256">
        <v>344.280351</v>
      </c>
      <c r="E3830" s="256">
        <v>1306.688910000001</v>
      </c>
      <c r="F3830" s="1">
        <v>867614</v>
      </c>
      <c r="G3830" s="256">
        <v>0</v>
      </c>
      <c r="H3830" s="256">
        <v>78.400925999999998</v>
      </c>
      <c r="I3830" s="257">
        <v>1</v>
      </c>
      <c r="J3830" s="258">
        <f t="shared" si="118"/>
        <v>0.39395912901341607</v>
      </c>
      <c r="K3830" s="258">
        <f t="shared" si="119"/>
        <v>0.59092907234621184</v>
      </c>
    </row>
    <row r="3831" spans="1:11">
      <c r="A3831" s="1">
        <v>3830</v>
      </c>
      <c r="B3831">
        <v>57595.383515000001</v>
      </c>
      <c r="C3831" s="255">
        <v>24</v>
      </c>
      <c r="D3831" s="256">
        <v>409.35552799999988</v>
      </c>
      <c r="E3831" s="256">
        <v>1292.9111909999999</v>
      </c>
      <c r="F3831" s="1">
        <v>895662</v>
      </c>
      <c r="G3831" s="256">
        <v>0</v>
      </c>
      <c r="H3831" s="256">
        <v>456.59306199999997</v>
      </c>
      <c r="I3831" s="257">
        <v>1</v>
      </c>
      <c r="J3831" s="258">
        <f t="shared" si="118"/>
        <v>0.46842448835457068</v>
      </c>
      <c r="K3831" s="258">
        <f t="shared" si="119"/>
        <v>0.66195920507351669</v>
      </c>
    </row>
    <row r="3832" spans="1:11">
      <c r="A3832" s="1">
        <v>3831</v>
      </c>
      <c r="B3832">
        <v>61040.36148</v>
      </c>
      <c r="C3832" s="255">
        <v>20</v>
      </c>
      <c r="D3832" s="256">
        <v>413.09082400000011</v>
      </c>
      <c r="E3832" s="256">
        <v>1181.141950999998</v>
      </c>
      <c r="F3832" s="1">
        <v>871633</v>
      </c>
      <c r="G3832" s="256">
        <v>0</v>
      </c>
      <c r="H3832" s="256">
        <v>563.77755999999999</v>
      </c>
      <c r="I3832" s="257">
        <v>1</v>
      </c>
      <c r="J3832" s="258">
        <f t="shared" si="118"/>
        <v>0.47269877805624289</v>
      </c>
      <c r="K3832" s="258">
        <f t="shared" si="119"/>
        <v>0.66578762299416072</v>
      </c>
    </row>
    <row r="3833" spans="1:11">
      <c r="A3833" s="1">
        <v>3832</v>
      </c>
      <c r="B3833">
        <v>61403.093077999998</v>
      </c>
      <c r="C3833" s="255">
        <v>19</v>
      </c>
      <c r="D3833" s="256">
        <v>421.02099400000009</v>
      </c>
      <c r="E3833" s="256">
        <v>953.48410399999898</v>
      </c>
      <c r="F3833" s="1">
        <v>823326</v>
      </c>
      <c r="G3833" s="256">
        <v>0</v>
      </c>
      <c r="H3833" s="256">
        <v>557.33522400000004</v>
      </c>
      <c r="I3833" s="257">
        <v>1</v>
      </c>
      <c r="J3833" s="258">
        <f t="shared" si="118"/>
        <v>0.48177325139477017</v>
      </c>
      <c r="K3833" s="258">
        <f t="shared" si="119"/>
        <v>0.67383203210063081</v>
      </c>
    </row>
    <row r="3834" spans="1:11">
      <c r="A3834" s="1">
        <v>3833</v>
      </c>
      <c r="B3834">
        <v>61358.470946999987</v>
      </c>
      <c r="C3834" s="255">
        <v>18</v>
      </c>
      <c r="D3834" s="256">
        <v>413.9354570000001</v>
      </c>
      <c r="E3834" s="256">
        <v>689.84652100000017</v>
      </c>
      <c r="F3834" s="1">
        <v>815840</v>
      </c>
      <c r="G3834" s="256">
        <v>68.287968000000006</v>
      </c>
      <c r="H3834" s="256">
        <v>507.60648500000002</v>
      </c>
      <c r="I3834" s="257">
        <v>1</v>
      </c>
      <c r="J3834" s="258">
        <f t="shared" si="118"/>
        <v>0.47366528944746655</v>
      </c>
      <c r="K3834" s="258">
        <f t="shared" si="119"/>
        <v>0.66664980096417814</v>
      </c>
    </row>
    <row r="3835" spans="1:11">
      <c r="A3835" s="1">
        <v>3834</v>
      </c>
      <c r="B3835">
        <v>61062.772583999998</v>
      </c>
      <c r="C3835" s="255">
        <v>21</v>
      </c>
      <c r="D3835" s="256">
        <v>382.59134499999988</v>
      </c>
      <c r="E3835" s="256">
        <v>416.87132599999973</v>
      </c>
      <c r="F3835" s="1">
        <v>826538</v>
      </c>
      <c r="G3835" s="256">
        <v>175.73320799999999</v>
      </c>
      <c r="H3835" s="256">
        <v>476.48702500000002</v>
      </c>
      <c r="I3835" s="257">
        <v>1</v>
      </c>
      <c r="J3835" s="258">
        <f t="shared" si="118"/>
        <v>0.43779830189690766</v>
      </c>
      <c r="K3835" s="258">
        <f t="shared" si="119"/>
        <v>0.63376553483182396</v>
      </c>
    </row>
    <row r="3836" spans="1:11">
      <c r="A3836" s="1">
        <v>3835</v>
      </c>
      <c r="B3836">
        <v>59390.922942999998</v>
      </c>
      <c r="C3836" s="255">
        <v>24</v>
      </c>
      <c r="D3836" s="256">
        <v>368.42973500000011</v>
      </c>
      <c r="E3836" s="256">
        <v>143.84935599999989</v>
      </c>
      <c r="F3836" s="1">
        <v>844199</v>
      </c>
      <c r="G3836" s="256">
        <v>210.15724800000001</v>
      </c>
      <c r="H3836" s="256">
        <v>475.30183399999999</v>
      </c>
      <c r="I3836" s="257">
        <v>1</v>
      </c>
      <c r="J3836" s="258">
        <f t="shared" si="118"/>
        <v>0.42159320763340263</v>
      </c>
      <c r="K3836" s="258">
        <f t="shared" si="119"/>
        <v>0.61828403446340352</v>
      </c>
    </row>
    <row r="3837" spans="1:11">
      <c r="A3837" s="1">
        <v>3836</v>
      </c>
      <c r="B3837">
        <v>58514.269897999999</v>
      </c>
      <c r="C3837" s="255">
        <v>25</v>
      </c>
      <c r="D3837" s="256">
        <v>374.24854499999998</v>
      </c>
      <c r="E3837" s="256">
        <v>16.08310199999999</v>
      </c>
      <c r="F3837" s="1">
        <v>831948</v>
      </c>
      <c r="G3837" s="256">
        <v>193.353216</v>
      </c>
      <c r="H3837" s="256">
        <v>490.89043400000003</v>
      </c>
      <c r="I3837" s="257">
        <v>1</v>
      </c>
      <c r="J3837" s="258">
        <f t="shared" si="118"/>
        <v>0.42825165710005403</v>
      </c>
      <c r="K3837" s="258">
        <f t="shared" si="119"/>
        <v>0.62469389019696286</v>
      </c>
    </row>
    <row r="3838" spans="1:11">
      <c r="A3838" s="1">
        <v>3837</v>
      </c>
      <c r="B3838">
        <v>58932.445678999997</v>
      </c>
      <c r="C3838" s="255">
        <v>27</v>
      </c>
      <c r="D3838" s="256">
        <v>367.83356400000002</v>
      </c>
      <c r="E3838" s="256">
        <v>3.9307400000000001</v>
      </c>
      <c r="F3838" s="1">
        <v>833748</v>
      </c>
      <c r="G3838" s="256">
        <v>132.34804800000001</v>
      </c>
      <c r="H3838" s="256">
        <v>416.65605399999998</v>
      </c>
      <c r="I3838" s="257">
        <v>1</v>
      </c>
      <c r="J3838" s="258">
        <f t="shared" si="118"/>
        <v>0.4209110106761238</v>
      </c>
      <c r="K3838" s="258">
        <f t="shared" si="119"/>
        <v>0.61762341679373878</v>
      </c>
    </row>
    <row r="3839" spans="1:11">
      <c r="A3839" s="1">
        <v>3838</v>
      </c>
      <c r="B3839">
        <v>57780.726013</v>
      </c>
      <c r="C3839" s="255">
        <v>27</v>
      </c>
      <c r="D3839" s="256">
        <v>390.66769399999998</v>
      </c>
      <c r="E3839" s="256">
        <v>3.29596</v>
      </c>
      <c r="F3839" s="1">
        <v>886651</v>
      </c>
      <c r="G3839" s="256">
        <v>39.105863999999997</v>
      </c>
      <c r="H3839" s="256">
        <v>382.83442500000001</v>
      </c>
      <c r="I3839" s="257">
        <v>1</v>
      </c>
      <c r="J3839" s="258">
        <f t="shared" si="118"/>
        <v>0.4470400474929217</v>
      </c>
      <c r="K3839" s="258">
        <f t="shared" si="119"/>
        <v>0.64241704036414382</v>
      </c>
    </row>
    <row r="3840" spans="1:11">
      <c r="A3840" s="1">
        <v>3839</v>
      </c>
      <c r="B3840">
        <v>55896.195557000006</v>
      </c>
      <c r="C3840" s="255">
        <v>30</v>
      </c>
      <c r="D3840" s="256">
        <v>374.75296800000001</v>
      </c>
      <c r="E3840" s="256">
        <v>3.6977000000000002</v>
      </c>
      <c r="F3840" s="1">
        <v>914518</v>
      </c>
      <c r="G3840" s="256">
        <v>0</v>
      </c>
      <c r="H3840" s="256">
        <v>227.16372200000001</v>
      </c>
      <c r="I3840" s="257">
        <v>1</v>
      </c>
      <c r="J3840" s="258">
        <f t="shared" si="118"/>
        <v>0.42882886705454937</v>
      </c>
      <c r="K3840" s="258">
        <f t="shared" si="119"/>
        <v>0.62524632581019302</v>
      </c>
    </row>
    <row r="3841" spans="1:11">
      <c r="A3841" s="1">
        <v>3840</v>
      </c>
      <c r="B3841">
        <v>53957.041045999998</v>
      </c>
      <c r="C3841" s="255">
        <v>29</v>
      </c>
      <c r="D3841" s="256">
        <v>352.42590999999999</v>
      </c>
      <c r="E3841" s="256">
        <v>1.8851</v>
      </c>
      <c r="F3841" s="1">
        <v>952011</v>
      </c>
      <c r="G3841" s="256">
        <v>0</v>
      </c>
      <c r="H3841" s="256">
        <v>94.990655000000004</v>
      </c>
      <c r="I3841" s="257">
        <v>1</v>
      </c>
      <c r="J3841" s="258">
        <f t="shared" si="118"/>
        <v>0.40328007143620159</v>
      </c>
      <c r="K3841" s="258">
        <f t="shared" si="119"/>
        <v>0.60029420463512539</v>
      </c>
    </row>
    <row r="3842" spans="1:11">
      <c r="A3842" s="1">
        <v>3841</v>
      </c>
      <c r="B3842">
        <v>52666.429199999999</v>
      </c>
      <c r="C3842" s="255">
        <v>19</v>
      </c>
      <c r="D3842" s="256">
        <v>351.92911699999979</v>
      </c>
      <c r="E3842" s="256">
        <v>0.40616000000000002</v>
      </c>
      <c r="F3842" s="1">
        <v>902260</v>
      </c>
      <c r="G3842" s="256">
        <v>0</v>
      </c>
      <c r="H3842" s="256">
        <v>53.068250999999997</v>
      </c>
      <c r="I3842" s="257">
        <v>1</v>
      </c>
      <c r="J3842" s="258">
        <f t="shared" ref="J3842:J3905" si="120">D3842/$L$1</f>
        <v>0.40271159247127791</v>
      </c>
      <c r="K3842" s="258">
        <f t="shared" ref="K3842:K3905" si="121">J3842/(1-$K$1*(1-J3842))</f>
        <v>0.59972712524563798</v>
      </c>
    </row>
    <row r="3843" spans="1:11">
      <c r="A3843" s="1">
        <v>3842</v>
      </c>
      <c r="B3843">
        <v>50679.396026000002</v>
      </c>
      <c r="C3843" s="255">
        <v>18</v>
      </c>
      <c r="D3843" s="256">
        <v>324.54967799999997</v>
      </c>
      <c r="E3843" s="256">
        <v>0.11072</v>
      </c>
      <c r="F3843" s="1">
        <v>782777</v>
      </c>
      <c r="G3843" s="256">
        <v>0</v>
      </c>
      <c r="H3843" s="256">
        <v>53.051276999999999</v>
      </c>
      <c r="I3843" s="257">
        <v>1</v>
      </c>
      <c r="J3843" s="258">
        <f t="shared" si="120"/>
        <v>0.37138137013943218</v>
      </c>
      <c r="K3843" s="258">
        <f t="shared" si="121"/>
        <v>0.56763597043708647</v>
      </c>
    </row>
    <row r="3844" spans="1:11">
      <c r="A3844" s="1">
        <v>3843</v>
      </c>
      <c r="B3844">
        <v>49842.250243000002</v>
      </c>
      <c r="C3844" s="255">
        <v>20</v>
      </c>
      <c r="D3844" s="256">
        <v>275.12702899999999</v>
      </c>
      <c r="E3844" s="256">
        <v>0</v>
      </c>
      <c r="F3844" s="1">
        <v>664743</v>
      </c>
      <c r="G3844" s="256">
        <v>0</v>
      </c>
      <c r="H3844" s="256">
        <v>52.897086000000002</v>
      </c>
      <c r="I3844" s="257">
        <v>1</v>
      </c>
      <c r="J3844" s="258">
        <f t="shared" si="120"/>
        <v>0.31482715873288064</v>
      </c>
      <c r="K3844" s="258">
        <f t="shared" si="121"/>
        <v>0.50521489903522654</v>
      </c>
    </row>
    <row r="3845" spans="1:11">
      <c r="A3845" s="1">
        <v>3844</v>
      </c>
      <c r="B3845">
        <v>49465.095855</v>
      </c>
      <c r="C3845" s="255">
        <v>13</v>
      </c>
      <c r="D3845" s="256">
        <v>230.23825500000001</v>
      </c>
      <c r="E3845" s="256">
        <v>0</v>
      </c>
      <c r="F3845" s="1">
        <v>528546</v>
      </c>
      <c r="G3845" s="256">
        <v>0</v>
      </c>
      <c r="H3845" s="256">
        <v>53.028471000000003</v>
      </c>
      <c r="I3845" s="257">
        <v>1</v>
      </c>
      <c r="J3845" s="258">
        <f t="shared" si="120"/>
        <v>0.26346104894429134</v>
      </c>
      <c r="K3845" s="258">
        <f t="shared" si="121"/>
        <v>0.44286344739864247</v>
      </c>
    </row>
    <row r="3846" spans="1:11">
      <c r="A3846" s="1">
        <v>3845</v>
      </c>
      <c r="B3846">
        <v>49495.788879</v>
      </c>
      <c r="C3846" s="255">
        <v>14</v>
      </c>
      <c r="D3846" s="256">
        <v>207.82836900000001</v>
      </c>
      <c r="E3846" s="256">
        <v>0</v>
      </c>
      <c r="F3846" s="1">
        <v>592747</v>
      </c>
      <c r="G3846" s="256">
        <v>73.452119999999994</v>
      </c>
      <c r="H3846" s="256">
        <v>53.274101999999999</v>
      </c>
      <c r="I3846" s="257">
        <v>1</v>
      </c>
      <c r="J3846" s="258">
        <f t="shared" si="120"/>
        <v>0.23781747345644727</v>
      </c>
      <c r="K3846" s="258">
        <f t="shared" si="121"/>
        <v>0.40946562152862453</v>
      </c>
    </row>
    <row r="3847" spans="1:11">
      <c r="A3847" s="1">
        <v>3846</v>
      </c>
      <c r="B3847">
        <v>49047.263121999997</v>
      </c>
      <c r="C3847" s="255">
        <v>17</v>
      </c>
      <c r="D3847" s="256">
        <v>174.15553600000001</v>
      </c>
      <c r="E3847" s="256">
        <v>4.3950529999999999</v>
      </c>
      <c r="F3847" s="1">
        <v>931472</v>
      </c>
      <c r="G3847" s="256">
        <v>207.27218400000001</v>
      </c>
      <c r="H3847" s="256">
        <v>52.980111000000001</v>
      </c>
      <c r="I3847" s="257">
        <v>1</v>
      </c>
      <c r="J3847" s="258">
        <f t="shared" si="120"/>
        <v>0.19928573639517591</v>
      </c>
      <c r="K3847" s="258">
        <f t="shared" si="121"/>
        <v>0.35611720580841832</v>
      </c>
    </row>
    <row r="3848" spans="1:11">
      <c r="A3848" s="1">
        <v>3847</v>
      </c>
      <c r="B3848">
        <v>50548.708312000002</v>
      </c>
      <c r="C3848" s="255">
        <v>16</v>
      </c>
      <c r="D3848" s="256">
        <v>141.45922400000001</v>
      </c>
      <c r="E3848" s="256">
        <v>65.171621999999985</v>
      </c>
      <c r="F3848" s="1">
        <v>979320</v>
      </c>
      <c r="G3848" s="256">
        <v>248.37976800000001</v>
      </c>
      <c r="H3848" s="256">
        <v>53.346566000000003</v>
      </c>
      <c r="I3848" s="257">
        <v>1</v>
      </c>
      <c r="J3848" s="258">
        <f t="shared" si="120"/>
        <v>0.16187142982770378</v>
      </c>
      <c r="K3848" s="258">
        <f t="shared" si="121"/>
        <v>0.30030173482264261</v>
      </c>
    </row>
    <row r="3849" spans="1:11">
      <c r="A3849" s="1">
        <v>3848</v>
      </c>
      <c r="B3849">
        <v>51107.135009000012</v>
      </c>
      <c r="C3849" s="255">
        <v>26</v>
      </c>
      <c r="D3849" s="256">
        <v>140.88852700000001</v>
      </c>
      <c r="E3849" s="256">
        <v>172.51563899999971</v>
      </c>
      <c r="F3849" s="1">
        <v>909497</v>
      </c>
      <c r="G3849" s="256">
        <v>248.224368</v>
      </c>
      <c r="H3849" s="256">
        <v>61.810049999999997</v>
      </c>
      <c r="I3849" s="257">
        <v>1</v>
      </c>
      <c r="J3849" s="258">
        <f t="shared" si="120"/>
        <v>0.16121838270376099</v>
      </c>
      <c r="K3849" s="258">
        <f t="shared" si="121"/>
        <v>0.29928963862128233</v>
      </c>
    </row>
    <row r="3850" spans="1:11">
      <c r="A3850" s="1">
        <v>3849</v>
      </c>
      <c r="B3850">
        <v>51636.216798000001</v>
      </c>
      <c r="C3850" s="255">
        <v>32</v>
      </c>
      <c r="D3850" s="256">
        <v>118.061511</v>
      </c>
      <c r="E3850" s="256">
        <v>308.98636400000009</v>
      </c>
      <c r="F3850" s="1">
        <v>880868</v>
      </c>
      <c r="G3850" s="256">
        <v>226.53355199999999</v>
      </c>
      <c r="H3850" s="256">
        <v>524.24650699999995</v>
      </c>
      <c r="I3850" s="257">
        <v>1</v>
      </c>
      <c r="J3850" s="258">
        <f t="shared" si="120"/>
        <v>0.13509748641904876</v>
      </c>
      <c r="K3850" s="258">
        <f t="shared" si="121"/>
        <v>0.25767033051454352</v>
      </c>
    </row>
    <row r="3851" spans="1:11">
      <c r="A3851" s="1">
        <v>3850</v>
      </c>
      <c r="B3851">
        <v>53558.712219999987</v>
      </c>
      <c r="C3851" s="255">
        <v>33</v>
      </c>
      <c r="D3851" s="256">
        <v>87.893557000000001</v>
      </c>
      <c r="E3851" s="256">
        <v>530.6815400000005</v>
      </c>
      <c r="F3851" s="1">
        <v>872727</v>
      </c>
      <c r="G3851" s="256">
        <v>144.63120000000001</v>
      </c>
      <c r="H3851" s="256">
        <v>589.87926700000003</v>
      </c>
      <c r="I3851" s="257">
        <v>1</v>
      </c>
      <c r="J3851" s="258">
        <f t="shared" si="120"/>
        <v>0.10057637347305667</v>
      </c>
      <c r="K3851" s="258">
        <f t="shared" si="121"/>
        <v>0.19903619390646821</v>
      </c>
    </row>
    <row r="3852" spans="1:11">
      <c r="A3852" s="1">
        <v>3851</v>
      </c>
      <c r="B3852">
        <v>54104.813354999998</v>
      </c>
      <c r="C3852" s="255">
        <v>30</v>
      </c>
      <c r="D3852" s="256">
        <v>53.248289000000007</v>
      </c>
      <c r="E3852" s="256">
        <v>766.24053100000037</v>
      </c>
      <c r="F3852" s="1">
        <v>801297</v>
      </c>
      <c r="G3852" s="256">
        <v>47.924855999999998</v>
      </c>
      <c r="H3852" s="256">
        <v>732.618337</v>
      </c>
      <c r="I3852" s="257">
        <v>1</v>
      </c>
      <c r="J3852" s="258">
        <f t="shared" si="120"/>
        <v>6.0931881517381943E-2</v>
      </c>
      <c r="K3852" s="258">
        <f t="shared" si="121"/>
        <v>0.12601923864958448</v>
      </c>
    </row>
    <row r="3853" spans="1:11">
      <c r="A3853" s="1">
        <v>3852</v>
      </c>
      <c r="B3853">
        <v>54590.371155000001</v>
      </c>
      <c r="C3853" s="255">
        <v>26</v>
      </c>
      <c r="D3853" s="256">
        <v>57.837079999999993</v>
      </c>
      <c r="E3853" s="256">
        <v>930.89585199999954</v>
      </c>
      <c r="F3853" s="1">
        <v>831633</v>
      </c>
      <c r="G3853" s="256">
        <v>0</v>
      </c>
      <c r="H3853" s="256">
        <v>647.36330299999997</v>
      </c>
      <c r="I3853" s="257">
        <v>1</v>
      </c>
      <c r="J3853" s="258">
        <f t="shared" si="120"/>
        <v>6.6182823374312361E-2</v>
      </c>
      <c r="K3853" s="258">
        <f t="shared" si="121"/>
        <v>0.13606650524084288</v>
      </c>
    </row>
    <row r="3854" spans="1:11">
      <c r="A3854" s="1">
        <v>3853</v>
      </c>
      <c r="B3854">
        <v>52649.621857000013</v>
      </c>
      <c r="C3854" s="255">
        <v>26</v>
      </c>
      <c r="D3854" s="256">
        <v>49.810481000000003</v>
      </c>
      <c r="E3854" s="256">
        <v>999.76480299999946</v>
      </c>
      <c r="F3854" s="1">
        <v>877303</v>
      </c>
      <c r="G3854" s="256">
        <v>0</v>
      </c>
      <c r="H3854" s="256">
        <v>106.595416</v>
      </c>
      <c r="I3854" s="257">
        <v>1</v>
      </c>
      <c r="J3854" s="258">
        <f t="shared" si="120"/>
        <v>5.6998006576620783E-2</v>
      </c>
      <c r="K3854" s="258">
        <f t="shared" si="121"/>
        <v>0.11841308071609578</v>
      </c>
    </row>
    <row r="3855" spans="1:11">
      <c r="A3855" s="1">
        <v>3854</v>
      </c>
      <c r="B3855">
        <v>52287.397002999998</v>
      </c>
      <c r="C3855" s="255">
        <v>23</v>
      </c>
      <c r="D3855" s="256">
        <v>103.28874</v>
      </c>
      <c r="E3855" s="256">
        <v>879.52872100000116</v>
      </c>
      <c r="F3855" s="1">
        <v>867241</v>
      </c>
      <c r="G3855" s="256">
        <v>0</v>
      </c>
      <c r="H3855" s="256">
        <v>643.24840700000004</v>
      </c>
      <c r="I3855" s="257">
        <v>1</v>
      </c>
      <c r="J3855" s="258">
        <f t="shared" si="120"/>
        <v>0.11819304217943356</v>
      </c>
      <c r="K3855" s="258">
        <f t="shared" si="121"/>
        <v>0.22949830182683054</v>
      </c>
    </row>
    <row r="3856" spans="1:11">
      <c r="A3856" s="1">
        <v>3855</v>
      </c>
      <c r="B3856">
        <v>53958.758544999997</v>
      </c>
      <c r="C3856" s="255">
        <v>24</v>
      </c>
      <c r="D3856" s="256">
        <v>119.06723</v>
      </c>
      <c r="E3856" s="256">
        <v>711.88615099999913</v>
      </c>
      <c r="F3856" s="1">
        <v>914323</v>
      </c>
      <c r="G3856" s="256">
        <v>0</v>
      </c>
      <c r="H3856" s="256">
        <v>673.55678799999998</v>
      </c>
      <c r="I3856" s="257">
        <v>1</v>
      </c>
      <c r="J3856" s="258">
        <f t="shared" si="120"/>
        <v>0.13624832810990159</v>
      </c>
      <c r="K3856" s="258">
        <f t="shared" si="121"/>
        <v>0.25955197862262136</v>
      </c>
    </row>
    <row r="3857" spans="1:11">
      <c r="A3857" s="1">
        <v>3856</v>
      </c>
      <c r="B3857">
        <v>53587.627746999999</v>
      </c>
      <c r="C3857" s="255">
        <v>21</v>
      </c>
      <c r="D3857" s="256">
        <v>101.645577</v>
      </c>
      <c r="E3857" s="256">
        <v>556.92729199999997</v>
      </c>
      <c r="F3857" s="1">
        <v>900999</v>
      </c>
      <c r="G3857" s="256">
        <v>0</v>
      </c>
      <c r="H3857" s="256">
        <v>644.93938100000003</v>
      </c>
      <c r="I3857" s="257">
        <v>1</v>
      </c>
      <c r="J3857" s="258">
        <f t="shared" si="120"/>
        <v>0.11631277494249481</v>
      </c>
      <c r="K3857" s="258">
        <f t="shared" si="121"/>
        <v>0.22630176159252063</v>
      </c>
    </row>
    <row r="3858" spans="1:11">
      <c r="A3858" s="1">
        <v>3857</v>
      </c>
      <c r="B3858">
        <v>52681.018645999997</v>
      </c>
      <c r="C3858" s="255">
        <v>21</v>
      </c>
      <c r="D3858" s="256">
        <v>51.701687999999997</v>
      </c>
      <c r="E3858" s="256">
        <v>427.9134350000005</v>
      </c>
      <c r="F3858" s="1">
        <v>855644</v>
      </c>
      <c r="G3858" s="256">
        <v>0</v>
      </c>
      <c r="H3858" s="256">
        <v>523.885807</v>
      </c>
      <c r="I3858" s="257">
        <v>1</v>
      </c>
      <c r="J3858" s="258">
        <f t="shared" si="120"/>
        <v>5.9162109931168813E-2</v>
      </c>
      <c r="K3858" s="258">
        <f t="shared" si="121"/>
        <v>0.12260582099597352</v>
      </c>
    </row>
    <row r="3859" spans="1:11">
      <c r="A3859" s="1">
        <v>3858</v>
      </c>
      <c r="B3859">
        <v>52093.020599000003</v>
      </c>
      <c r="C3859" s="255">
        <v>22</v>
      </c>
      <c r="D3859" s="256">
        <v>29.150666999999991</v>
      </c>
      <c r="E3859" s="256">
        <v>241.07595999999981</v>
      </c>
      <c r="F3859" s="1">
        <v>835146</v>
      </c>
      <c r="G3859" s="256">
        <v>87.494904000000005</v>
      </c>
      <c r="H3859" s="256">
        <v>532.16690100000005</v>
      </c>
      <c r="I3859" s="257">
        <v>1</v>
      </c>
      <c r="J3859" s="258">
        <f t="shared" si="120"/>
        <v>3.3357034022194684E-2</v>
      </c>
      <c r="K3859" s="258">
        <f t="shared" si="121"/>
        <v>7.1223001288373736E-2</v>
      </c>
    </row>
    <row r="3860" spans="1:11">
      <c r="A3860" s="1">
        <v>3859</v>
      </c>
      <c r="B3860">
        <v>51886.234009</v>
      </c>
      <c r="C3860" s="255">
        <v>24</v>
      </c>
      <c r="D3860" s="256">
        <v>33.050609999999999</v>
      </c>
      <c r="E3860" s="256">
        <v>96.918950999999993</v>
      </c>
      <c r="F3860" s="1">
        <v>856840</v>
      </c>
      <c r="G3860" s="256">
        <v>153.03842399999999</v>
      </c>
      <c r="H3860" s="256">
        <v>533.42917599999998</v>
      </c>
      <c r="I3860" s="257">
        <v>1</v>
      </c>
      <c r="J3860" s="258">
        <f t="shared" si="120"/>
        <v>3.7819728866728436E-2</v>
      </c>
      <c r="K3860" s="258">
        <f t="shared" si="121"/>
        <v>8.0330629811527568E-2</v>
      </c>
    </row>
    <row r="3861" spans="1:11">
      <c r="A3861" s="1">
        <v>3860</v>
      </c>
      <c r="B3861">
        <v>52108.087892000003</v>
      </c>
      <c r="C3861" s="255">
        <v>25</v>
      </c>
      <c r="D3861" s="256">
        <v>52.945549</v>
      </c>
      <c r="E3861" s="256">
        <v>13.17929099999998</v>
      </c>
      <c r="F3861" s="1">
        <v>813546</v>
      </c>
      <c r="G3861" s="256">
        <v>169.67748</v>
      </c>
      <c r="H3861" s="256">
        <v>528.89857500000005</v>
      </c>
      <c r="I3861" s="257">
        <v>1</v>
      </c>
      <c r="J3861" s="258">
        <f t="shared" si="120"/>
        <v>6.0585456906244242E-2</v>
      </c>
      <c r="K3861" s="258">
        <f t="shared" si="121"/>
        <v>0.12535216014061579</v>
      </c>
    </row>
    <row r="3862" spans="1:11">
      <c r="A3862" s="1">
        <v>3861</v>
      </c>
      <c r="B3862">
        <v>52721.446839999997</v>
      </c>
      <c r="C3862" s="255">
        <v>25</v>
      </c>
      <c r="D3862" s="256">
        <v>61.908189999999998</v>
      </c>
      <c r="E3862" s="256">
        <v>4.3258999999999999</v>
      </c>
      <c r="F3862" s="1">
        <v>827812</v>
      </c>
      <c r="G3862" s="256">
        <v>145.86986400000001</v>
      </c>
      <c r="H3862" s="256">
        <v>527.81140000000005</v>
      </c>
      <c r="I3862" s="257">
        <v>1</v>
      </c>
      <c r="J3862" s="258">
        <f t="shared" si="120"/>
        <v>7.0841384181106151E-2</v>
      </c>
      <c r="K3862" s="258">
        <f t="shared" si="121"/>
        <v>0.14488093938445878</v>
      </c>
    </row>
    <row r="3863" spans="1:11">
      <c r="A3863" s="1">
        <v>3862</v>
      </c>
      <c r="B3863">
        <v>52510.905151000014</v>
      </c>
      <c r="C3863" s="255">
        <v>27</v>
      </c>
      <c r="D3863" s="256">
        <v>101.38637199999999</v>
      </c>
      <c r="E3863" s="256">
        <v>3.3008600000000001</v>
      </c>
      <c r="F3863" s="1">
        <v>851697</v>
      </c>
      <c r="G3863" s="256">
        <v>91.651223999999999</v>
      </c>
      <c r="H3863" s="256">
        <v>515.01608699999997</v>
      </c>
      <c r="I3863" s="257">
        <v>1</v>
      </c>
      <c r="J3863" s="258">
        <f t="shared" si="120"/>
        <v>0.1160161673210046</v>
      </c>
      <c r="K3863" s="258">
        <f t="shared" si="121"/>
        <v>0.2257963400816527</v>
      </c>
    </row>
    <row r="3864" spans="1:11">
      <c r="A3864" s="1">
        <v>3863</v>
      </c>
      <c r="B3864">
        <v>52329.119201000001</v>
      </c>
      <c r="C3864" s="255">
        <v>23</v>
      </c>
      <c r="D3864" s="256">
        <v>99.742659000000003</v>
      </c>
      <c r="E3864" s="256">
        <v>3.2618</v>
      </c>
      <c r="F3864" s="1">
        <v>896891</v>
      </c>
      <c r="G3864" s="256">
        <v>17.987255999999999</v>
      </c>
      <c r="H3864" s="256">
        <v>329.72267900000003</v>
      </c>
      <c r="I3864" s="257">
        <v>1</v>
      </c>
      <c r="J3864" s="258">
        <f t="shared" si="120"/>
        <v>0.11413527072046632</v>
      </c>
      <c r="K3864" s="258">
        <f t="shared" si="121"/>
        <v>0.22258379311865359</v>
      </c>
    </row>
    <row r="3865" spans="1:11">
      <c r="A3865" s="1">
        <v>3864</v>
      </c>
      <c r="B3865">
        <v>51317.743896</v>
      </c>
      <c r="C3865" s="255">
        <v>21</v>
      </c>
      <c r="D3865" s="256">
        <v>71.28969699999999</v>
      </c>
      <c r="E3865" s="256">
        <v>0.85418000000000005</v>
      </c>
      <c r="F3865" s="1">
        <v>955228</v>
      </c>
      <c r="G3865" s="256">
        <v>0</v>
      </c>
      <c r="H3865" s="256">
        <v>100.11625600000001</v>
      </c>
      <c r="I3865" s="257">
        <v>1</v>
      </c>
      <c r="J3865" s="258">
        <f t="shared" si="120"/>
        <v>8.1576618753215854E-2</v>
      </c>
      <c r="K3865" s="258">
        <f t="shared" si="121"/>
        <v>0.16484549509876545</v>
      </c>
    </row>
    <row r="3866" spans="1:11">
      <c r="A3866" s="1">
        <v>3865</v>
      </c>
      <c r="B3866">
        <v>49815.278838999999</v>
      </c>
      <c r="C3866" s="255">
        <v>18</v>
      </c>
      <c r="D3866" s="256">
        <v>52.615026999999998</v>
      </c>
      <c r="E3866" s="256">
        <v>0</v>
      </c>
      <c r="F3866" s="1">
        <v>920177</v>
      </c>
      <c r="G3866" s="256">
        <v>0</v>
      </c>
      <c r="H3866" s="256">
        <v>53.931455</v>
      </c>
      <c r="I3866" s="257">
        <v>1</v>
      </c>
      <c r="J3866" s="258">
        <f t="shared" si="120"/>
        <v>6.0207241423247446E-2</v>
      </c>
      <c r="K3866" s="258">
        <f t="shared" si="121"/>
        <v>0.12462326400997041</v>
      </c>
    </row>
    <row r="3867" spans="1:11">
      <c r="A3867" s="1">
        <v>3866</v>
      </c>
      <c r="B3867">
        <v>47888.400572999999</v>
      </c>
      <c r="C3867" s="255">
        <v>14</v>
      </c>
      <c r="D3867" s="256">
        <v>37.579462999999997</v>
      </c>
      <c r="E3867" s="256">
        <v>0</v>
      </c>
      <c r="F3867" s="1">
        <v>784511</v>
      </c>
      <c r="G3867" s="256">
        <v>0</v>
      </c>
      <c r="H3867" s="256">
        <v>54.364944999999999</v>
      </c>
      <c r="I3867" s="257">
        <v>1</v>
      </c>
      <c r="J3867" s="258">
        <f t="shared" si="120"/>
        <v>4.3002083822878102E-2</v>
      </c>
      <c r="K3867" s="258">
        <f t="shared" si="121"/>
        <v>9.0788514240319723E-2</v>
      </c>
    </row>
    <row r="3868" spans="1:11">
      <c r="A3868" s="1">
        <v>3867</v>
      </c>
      <c r="B3868">
        <v>47077.606231999998</v>
      </c>
      <c r="C3868" s="255">
        <v>15</v>
      </c>
      <c r="D3868" s="256">
        <v>32.669392999999999</v>
      </c>
      <c r="E3868" s="256">
        <v>0</v>
      </c>
      <c r="F3868" s="1">
        <v>678539</v>
      </c>
      <c r="G3868" s="256">
        <v>0</v>
      </c>
      <c r="H3868" s="256">
        <v>54.457469000000003</v>
      </c>
      <c r="I3868" s="257">
        <v>1</v>
      </c>
      <c r="J3868" s="258">
        <f t="shared" si="120"/>
        <v>3.7383503224315558E-2</v>
      </c>
      <c r="K3868" s="258">
        <f t="shared" si="121"/>
        <v>7.9444554567361672E-2</v>
      </c>
    </row>
    <row r="3869" spans="1:11">
      <c r="A3869" s="1">
        <v>3868</v>
      </c>
      <c r="B3869">
        <v>46716.096649999999</v>
      </c>
      <c r="C3869" s="255">
        <v>13</v>
      </c>
      <c r="D3869" s="256">
        <v>15.520613000000001</v>
      </c>
      <c r="E3869" s="256">
        <v>0</v>
      </c>
      <c r="F3869" s="1">
        <v>531467</v>
      </c>
      <c r="G3869" s="256">
        <v>0</v>
      </c>
      <c r="H3869" s="256">
        <v>54.801661000000003</v>
      </c>
      <c r="I3869" s="257">
        <v>1</v>
      </c>
      <c r="J3869" s="258">
        <f t="shared" si="120"/>
        <v>1.7760197935996362E-2</v>
      </c>
      <c r="K3869" s="258">
        <f t="shared" si="121"/>
        <v>3.8628599055831922E-2</v>
      </c>
    </row>
    <row r="3870" spans="1:11">
      <c r="A3870" s="1">
        <v>3869</v>
      </c>
      <c r="B3870">
        <v>46783.998352000002</v>
      </c>
      <c r="C3870" s="255">
        <v>13</v>
      </c>
      <c r="D3870" s="256">
        <v>7.7686449999999994</v>
      </c>
      <c r="E3870" s="256">
        <v>0</v>
      </c>
      <c r="F3870" s="1">
        <v>598208</v>
      </c>
      <c r="G3870" s="256">
        <v>0</v>
      </c>
      <c r="H3870" s="256">
        <v>54.665784000000002</v>
      </c>
      <c r="I3870" s="257">
        <v>1</v>
      </c>
      <c r="J3870" s="258">
        <f t="shared" si="120"/>
        <v>8.8896406923159831E-3</v>
      </c>
      <c r="K3870" s="258">
        <f t="shared" si="121"/>
        <v>1.9542426356895817E-2</v>
      </c>
    </row>
    <row r="3871" spans="1:11">
      <c r="A3871" s="1">
        <v>3870</v>
      </c>
      <c r="B3871">
        <v>46468.179900000003</v>
      </c>
      <c r="C3871" s="255">
        <v>15</v>
      </c>
      <c r="D3871" s="256">
        <v>10.692743999999999</v>
      </c>
      <c r="E3871" s="256">
        <v>7.0376589999999943</v>
      </c>
      <c r="F3871" s="1">
        <v>941740</v>
      </c>
      <c r="G3871" s="256">
        <v>104.106408</v>
      </c>
      <c r="H3871" s="256">
        <v>54.891339000000002</v>
      </c>
      <c r="I3871" s="257">
        <v>1</v>
      </c>
      <c r="J3871" s="258">
        <f t="shared" si="120"/>
        <v>1.2235679732426643E-2</v>
      </c>
      <c r="K3871" s="258">
        <f t="shared" si="121"/>
        <v>2.6789765965277452E-2</v>
      </c>
    </row>
    <row r="3872" spans="1:11">
      <c r="A3872" s="1">
        <v>3871</v>
      </c>
      <c r="B3872">
        <v>47012.782073000002</v>
      </c>
      <c r="C3872" s="255">
        <v>16</v>
      </c>
      <c r="D3872" s="256">
        <v>13.067107</v>
      </c>
      <c r="E3872" s="256">
        <v>87.649358000000049</v>
      </c>
      <c r="F3872" s="1">
        <v>982904</v>
      </c>
      <c r="G3872" s="256">
        <v>184.4556</v>
      </c>
      <c r="H3872" s="256">
        <v>54.674039999999998</v>
      </c>
      <c r="I3872" s="257">
        <v>1</v>
      </c>
      <c r="J3872" s="258">
        <f t="shared" si="120"/>
        <v>1.4952657267521818E-2</v>
      </c>
      <c r="K3872" s="258">
        <f t="shared" si="121"/>
        <v>3.2631766393594074E-2</v>
      </c>
    </row>
    <row r="3873" spans="1:11">
      <c r="A3873" s="1">
        <v>3872</v>
      </c>
      <c r="B3873">
        <v>48274.761841</v>
      </c>
      <c r="C3873" s="255">
        <v>22</v>
      </c>
      <c r="D3873" s="256">
        <v>17.465720999999998</v>
      </c>
      <c r="E3873" s="256">
        <v>287.16358399999979</v>
      </c>
      <c r="F3873" s="1">
        <v>938675</v>
      </c>
      <c r="G3873" s="256">
        <v>213.78134399999999</v>
      </c>
      <c r="H3873" s="256">
        <v>56.033039000000002</v>
      </c>
      <c r="I3873" s="257">
        <v>1</v>
      </c>
      <c r="J3873" s="258">
        <f t="shared" si="120"/>
        <v>1.9985980067597092E-2</v>
      </c>
      <c r="K3873" s="258">
        <f t="shared" si="121"/>
        <v>4.3354261107793175E-2</v>
      </c>
    </row>
    <row r="3874" spans="1:11">
      <c r="A3874" s="1">
        <v>3873</v>
      </c>
      <c r="B3874">
        <v>48506.170165000003</v>
      </c>
      <c r="C3874" s="255">
        <v>29</v>
      </c>
      <c r="D3874" s="256">
        <v>19.063994000000001</v>
      </c>
      <c r="E3874" s="256">
        <v>542.62678600000015</v>
      </c>
      <c r="F3874" s="1">
        <v>862170</v>
      </c>
      <c r="G3874" s="256">
        <v>208.56108</v>
      </c>
      <c r="H3874" s="256">
        <v>347.73713500000002</v>
      </c>
      <c r="I3874" s="257">
        <v>1</v>
      </c>
      <c r="J3874" s="258">
        <f t="shared" si="120"/>
        <v>2.1814879791838573E-2</v>
      </c>
      <c r="K3874" s="258">
        <f t="shared" si="121"/>
        <v>4.7218540143102741E-2</v>
      </c>
    </row>
    <row r="3875" spans="1:11">
      <c r="A3875" s="1">
        <v>3874</v>
      </c>
      <c r="B3875">
        <v>49466.380828000001</v>
      </c>
      <c r="C3875" s="255">
        <v>33</v>
      </c>
      <c r="D3875" s="256">
        <v>25.807241999999999</v>
      </c>
      <c r="E3875" s="256">
        <v>772.86592299999973</v>
      </c>
      <c r="F3875" s="1">
        <v>844205</v>
      </c>
      <c r="G3875" s="256">
        <v>163.512384</v>
      </c>
      <c r="H3875" s="256">
        <v>492.20593200000002</v>
      </c>
      <c r="I3875" s="257">
        <v>1</v>
      </c>
      <c r="J3875" s="258">
        <f t="shared" si="120"/>
        <v>2.9531161308007522E-2</v>
      </c>
      <c r="K3875" s="258">
        <f t="shared" si="121"/>
        <v>6.3338679316114102E-2</v>
      </c>
    </row>
    <row r="3876" spans="1:11">
      <c r="A3876" s="1">
        <v>3875</v>
      </c>
      <c r="B3876">
        <v>50334.405639999997</v>
      </c>
      <c r="C3876" s="255">
        <v>31</v>
      </c>
      <c r="D3876" s="256">
        <v>37.279258000000013</v>
      </c>
      <c r="E3876" s="256">
        <v>966.54351100000054</v>
      </c>
      <c r="F3876" s="1">
        <v>820187</v>
      </c>
      <c r="G3876" s="256">
        <v>94.149047999999993</v>
      </c>
      <c r="H3876" s="256">
        <v>619.96120499999995</v>
      </c>
      <c r="I3876" s="257">
        <v>1</v>
      </c>
      <c r="J3876" s="258">
        <f t="shared" si="120"/>
        <v>4.2658560005785599E-2</v>
      </c>
      <c r="K3876" s="258">
        <f t="shared" si="121"/>
        <v>9.0099186977768031E-2</v>
      </c>
    </row>
    <row r="3877" spans="1:11">
      <c r="A3877" s="1">
        <v>3876</v>
      </c>
      <c r="B3877">
        <v>50007.821563999998</v>
      </c>
      <c r="C3877" s="255">
        <v>29</v>
      </c>
      <c r="D3877" s="256">
        <v>51.350137999999987</v>
      </c>
      <c r="E3877" s="256">
        <v>1102.3944869999989</v>
      </c>
      <c r="F3877" s="1">
        <v>828985</v>
      </c>
      <c r="G3877" s="256">
        <v>14.766527999999999</v>
      </c>
      <c r="H3877" s="256">
        <v>604.46648400000004</v>
      </c>
      <c r="I3877" s="257">
        <v>1</v>
      </c>
      <c r="J3877" s="258">
        <f t="shared" si="120"/>
        <v>5.8759832161315285E-2</v>
      </c>
      <c r="K3877" s="258">
        <f t="shared" si="121"/>
        <v>0.12182801265433731</v>
      </c>
    </row>
    <row r="3878" spans="1:11">
      <c r="A3878" s="1">
        <v>3877</v>
      </c>
      <c r="B3878">
        <v>49868.631438999997</v>
      </c>
      <c r="C3878" s="255">
        <v>25</v>
      </c>
      <c r="D3878" s="256">
        <v>73.109973999999994</v>
      </c>
      <c r="E3878" s="256">
        <v>1167.9041839999991</v>
      </c>
      <c r="F3878" s="1">
        <v>833565</v>
      </c>
      <c r="G3878" s="256">
        <v>0</v>
      </c>
      <c r="H3878" s="256">
        <v>95.836381000000003</v>
      </c>
      <c r="I3878" s="257">
        <v>1</v>
      </c>
      <c r="J3878" s="258">
        <f t="shared" si="120"/>
        <v>8.3659557089371894E-2</v>
      </c>
      <c r="K3878" s="258">
        <f t="shared" si="121"/>
        <v>0.16866412407758491</v>
      </c>
    </row>
    <row r="3879" spans="1:11">
      <c r="A3879" s="1">
        <v>3878</v>
      </c>
      <c r="B3879">
        <v>49719.566618999997</v>
      </c>
      <c r="C3879" s="255">
        <v>25</v>
      </c>
      <c r="D3879" s="256">
        <v>128.26712800000001</v>
      </c>
      <c r="E3879" s="256">
        <v>1171.786958000002</v>
      </c>
      <c r="F3879" s="1">
        <v>841897</v>
      </c>
      <c r="G3879" s="256">
        <v>0</v>
      </c>
      <c r="H3879" s="256">
        <v>663.35544100000004</v>
      </c>
      <c r="I3879" s="257">
        <v>1</v>
      </c>
      <c r="J3879" s="258">
        <f t="shared" si="120"/>
        <v>0.14677574796573958</v>
      </c>
      <c r="K3879" s="258">
        <f t="shared" si="121"/>
        <v>0.27655619859716885</v>
      </c>
    </row>
    <row r="3880" spans="1:11">
      <c r="A3880" s="1">
        <v>3879</v>
      </c>
      <c r="B3880">
        <v>50093.013427999998</v>
      </c>
      <c r="C3880" s="255">
        <v>21</v>
      </c>
      <c r="D3880" s="256">
        <v>149.69338999999999</v>
      </c>
      <c r="E3880" s="256">
        <v>1074.839308999999</v>
      </c>
      <c r="F3880" s="1">
        <v>843590</v>
      </c>
      <c r="G3880" s="256">
        <v>0</v>
      </c>
      <c r="H3880" s="256">
        <v>682.08757700000001</v>
      </c>
      <c r="I3880" s="257">
        <v>1</v>
      </c>
      <c r="J3880" s="258">
        <f t="shared" si="120"/>
        <v>0.17129376501497062</v>
      </c>
      <c r="K3880" s="258">
        <f t="shared" si="121"/>
        <v>0.31475583067135476</v>
      </c>
    </row>
    <row r="3881" spans="1:11">
      <c r="A3881" s="1">
        <v>3880</v>
      </c>
      <c r="B3881">
        <v>49952.213318000002</v>
      </c>
      <c r="C3881" s="255">
        <v>22</v>
      </c>
      <c r="D3881" s="256">
        <v>180.79810699999999</v>
      </c>
      <c r="E3881" s="256">
        <v>885.13605800000062</v>
      </c>
      <c r="F3881" s="1">
        <v>836810</v>
      </c>
      <c r="G3881" s="256">
        <v>0</v>
      </c>
      <c r="H3881" s="256">
        <v>680.11306300000001</v>
      </c>
      <c r="I3881" s="257">
        <v>1</v>
      </c>
      <c r="J3881" s="258">
        <f t="shared" si="120"/>
        <v>0.20688681347659715</v>
      </c>
      <c r="K3881" s="258">
        <f t="shared" si="121"/>
        <v>0.36695869044022172</v>
      </c>
    </row>
    <row r="3882" spans="1:11">
      <c r="A3882" s="1">
        <v>3881</v>
      </c>
      <c r="B3882">
        <v>50045.626830000001</v>
      </c>
      <c r="C3882" s="255">
        <v>25</v>
      </c>
      <c r="D3882" s="256">
        <v>156.91787799999989</v>
      </c>
      <c r="E3882" s="256">
        <v>663.96817799999928</v>
      </c>
      <c r="F3882" s="1">
        <v>829342</v>
      </c>
      <c r="G3882" s="256">
        <v>0</v>
      </c>
      <c r="H3882" s="256">
        <v>625.541562</v>
      </c>
      <c r="I3882" s="257">
        <v>1</v>
      </c>
      <c r="J3882" s="258">
        <f t="shared" si="120"/>
        <v>0.17956072823776528</v>
      </c>
      <c r="K3882" s="258">
        <f t="shared" si="121"/>
        <v>0.32721271886515141</v>
      </c>
    </row>
    <row r="3883" spans="1:11">
      <c r="A3883" s="1">
        <v>3882</v>
      </c>
      <c r="B3883">
        <v>50623.150512</v>
      </c>
      <c r="C3883" s="255">
        <v>23</v>
      </c>
      <c r="D3883" s="256">
        <v>151.56162499999999</v>
      </c>
      <c r="E3883" s="256">
        <v>380.57846200000017</v>
      </c>
      <c r="F3883" s="1">
        <v>839978</v>
      </c>
      <c r="G3883" s="256">
        <v>0</v>
      </c>
      <c r="H3883" s="256">
        <v>541.45291299999997</v>
      </c>
      <c r="I3883" s="257">
        <v>1</v>
      </c>
      <c r="J3883" s="258">
        <f t="shared" si="120"/>
        <v>0.1734315815684119</v>
      </c>
      <c r="K3883" s="258">
        <f t="shared" si="121"/>
        <v>0.31799706255041493</v>
      </c>
    </row>
    <row r="3884" spans="1:11">
      <c r="A3884" s="1">
        <v>3883</v>
      </c>
      <c r="B3884">
        <v>51503.346863999999</v>
      </c>
      <c r="C3884" s="255">
        <v>28</v>
      </c>
      <c r="D3884" s="256">
        <v>128.05941200000001</v>
      </c>
      <c r="E3884" s="256">
        <v>128.73131199999989</v>
      </c>
      <c r="F3884" s="1">
        <v>819428</v>
      </c>
      <c r="G3884" s="256">
        <v>83.771016000000003</v>
      </c>
      <c r="H3884" s="256">
        <v>528.10485800000004</v>
      </c>
      <c r="I3884" s="257">
        <v>1</v>
      </c>
      <c r="J3884" s="258">
        <f t="shared" si="120"/>
        <v>0.14653805907584372</v>
      </c>
      <c r="K3884" s="258">
        <f t="shared" si="121"/>
        <v>0.27617637094896524</v>
      </c>
    </row>
    <row r="3885" spans="1:11">
      <c r="A3885" s="1">
        <v>3884</v>
      </c>
      <c r="B3885">
        <v>52605.569518999997</v>
      </c>
      <c r="C3885" s="255">
        <v>30</v>
      </c>
      <c r="D3885" s="256">
        <v>106.4771300000001</v>
      </c>
      <c r="E3885" s="256">
        <v>14.76446299999999</v>
      </c>
      <c r="F3885" s="1">
        <v>815518</v>
      </c>
      <c r="G3885" s="256">
        <v>142.06785600000001</v>
      </c>
      <c r="H3885" s="256">
        <v>537.07920000000001</v>
      </c>
      <c r="I3885" s="257">
        <v>1</v>
      </c>
      <c r="J3885" s="258">
        <f t="shared" si="120"/>
        <v>0.12184150873788413</v>
      </c>
      <c r="K3885" s="258">
        <f t="shared" si="121"/>
        <v>0.23566438144995666</v>
      </c>
    </row>
    <row r="3886" spans="1:11">
      <c r="A3886" s="1">
        <v>3885</v>
      </c>
      <c r="B3886">
        <v>54007.727845000001</v>
      </c>
      <c r="C3886" s="255">
        <v>38</v>
      </c>
      <c r="D3886" s="256">
        <v>110.38009099999999</v>
      </c>
      <c r="E3886" s="256">
        <v>4.3050200000000007</v>
      </c>
      <c r="F3886" s="1">
        <v>803890</v>
      </c>
      <c r="G3886" s="256">
        <v>144.672528</v>
      </c>
      <c r="H3886" s="256">
        <v>544.37501199999997</v>
      </c>
      <c r="I3886" s="257">
        <v>1</v>
      </c>
      <c r="J3886" s="258">
        <f t="shared" si="120"/>
        <v>0.12630765707213307</v>
      </c>
      <c r="K3886" s="258">
        <f t="shared" si="121"/>
        <v>0.24314753271755504</v>
      </c>
    </row>
    <row r="3887" spans="1:11">
      <c r="A3887" s="1">
        <v>3886</v>
      </c>
      <c r="B3887">
        <v>53802.486755999998</v>
      </c>
      <c r="C3887" s="255">
        <v>39</v>
      </c>
      <c r="D3887" s="256">
        <v>93.698285000000013</v>
      </c>
      <c r="E3887" s="256">
        <v>3.4676</v>
      </c>
      <c r="F3887" s="1">
        <v>824108</v>
      </c>
      <c r="G3887" s="256">
        <v>116.454576</v>
      </c>
      <c r="H3887" s="256">
        <v>474.55194599999999</v>
      </c>
      <c r="I3887" s="257">
        <v>1</v>
      </c>
      <c r="J3887" s="258">
        <f t="shared" si="120"/>
        <v>0.10721870894296501</v>
      </c>
      <c r="K3887" s="258">
        <f t="shared" si="121"/>
        <v>0.21065808961090066</v>
      </c>
    </row>
    <row r="3888" spans="1:11">
      <c r="A3888" s="1">
        <v>3887</v>
      </c>
      <c r="B3888">
        <v>52768.676665999999</v>
      </c>
      <c r="C3888" s="255">
        <v>29</v>
      </c>
      <c r="D3888" s="256">
        <v>90.800421000000014</v>
      </c>
      <c r="E3888" s="256">
        <v>3.5815399999999999</v>
      </c>
      <c r="F3888" s="1">
        <v>923437</v>
      </c>
      <c r="G3888" s="256">
        <v>54.260807999999997</v>
      </c>
      <c r="H3888" s="256">
        <v>383.24492700000002</v>
      </c>
      <c r="I3888" s="257">
        <v>1</v>
      </c>
      <c r="J3888" s="258">
        <f t="shared" si="120"/>
        <v>0.10390269054655257</v>
      </c>
      <c r="K3888" s="258">
        <f t="shared" si="121"/>
        <v>0.20487708124761961</v>
      </c>
    </row>
    <row r="3889" spans="1:11">
      <c r="A3889" s="1">
        <v>3888</v>
      </c>
      <c r="B3889">
        <v>50914.842131999998</v>
      </c>
      <c r="C3889" s="255">
        <v>27</v>
      </c>
      <c r="D3889" s="256">
        <v>90.877784000000034</v>
      </c>
      <c r="E3889" s="256">
        <v>1.7138199999999999</v>
      </c>
      <c r="F3889" s="1">
        <v>903254</v>
      </c>
      <c r="G3889" s="256">
        <v>0</v>
      </c>
      <c r="H3889" s="256">
        <v>226.49042299999999</v>
      </c>
      <c r="I3889" s="257">
        <v>1</v>
      </c>
      <c r="J3889" s="258">
        <f t="shared" si="120"/>
        <v>0.10399121683046435</v>
      </c>
      <c r="K3889" s="258">
        <f t="shared" si="121"/>
        <v>0.20503195443058586</v>
      </c>
    </row>
    <row r="3890" spans="1:11">
      <c r="A3890" s="1">
        <v>3889</v>
      </c>
      <c r="B3890">
        <v>48864.552092999998</v>
      </c>
      <c r="C3890" s="255">
        <v>14</v>
      </c>
      <c r="D3890" s="256">
        <v>86.402364000000006</v>
      </c>
      <c r="E3890" s="256">
        <v>0.25568000000000002</v>
      </c>
      <c r="F3890" s="1">
        <v>845054</v>
      </c>
      <c r="G3890" s="256">
        <v>0</v>
      </c>
      <c r="H3890" s="256">
        <v>54.479346999999997</v>
      </c>
      <c r="I3890" s="257">
        <v>1</v>
      </c>
      <c r="J3890" s="258">
        <f t="shared" si="120"/>
        <v>9.8870005120159005E-2</v>
      </c>
      <c r="K3890" s="258">
        <f t="shared" si="121"/>
        <v>0.19602343194275704</v>
      </c>
    </row>
    <row r="3891" spans="1:11">
      <c r="A3891" s="1">
        <v>3890</v>
      </c>
      <c r="B3891">
        <v>47533.586883999997</v>
      </c>
      <c r="C3891" s="255">
        <v>16</v>
      </c>
      <c r="D3891" s="256">
        <v>97.771118000000001</v>
      </c>
      <c r="E3891" s="256">
        <v>0.15007999999999999</v>
      </c>
      <c r="F3891" s="1">
        <v>757875</v>
      </c>
      <c r="G3891" s="256">
        <v>0</v>
      </c>
      <c r="H3891" s="256">
        <v>54.17313</v>
      </c>
      <c r="I3891" s="257">
        <v>1</v>
      </c>
      <c r="J3891" s="258">
        <f t="shared" si="120"/>
        <v>0.11187924137427153</v>
      </c>
      <c r="K3891" s="258">
        <f t="shared" si="121"/>
        <v>0.21871338489944372</v>
      </c>
    </row>
    <row r="3892" spans="1:11">
      <c r="A3892" s="1">
        <v>3891</v>
      </c>
      <c r="B3892">
        <v>47831.625335999997</v>
      </c>
      <c r="C3892" s="255">
        <v>13</v>
      </c>
      <c r="D3892" s="256">
        <v>92.248018000000002</v>
      </c>
      <c r="E3892" s="256">
        <v>0</v>
      </c>
      <c r="F3892" s="1">
        <v>629837</v>
      </c>
      <c r="G3892" s="256">
        <v>0</v>
      </c>
      <c r="H3892" s="256">
        <v>54.406320999999998</v>
      </c>
      <c r="I3892" s="257">
        <v>1</v>
      </c>
      <c r="J3892" s="258">
        <f t="shared" si="120"/>
        <v>0.10555917210765807</v>
      </c>
      <c r="K3892" s="258">
        <f t="shared" si="121"/>
        <v>0.20777011032965498</v>
      </c>
    </row>
    <row r="3893" spans="1:11">
      <c r="A3893" s="1">
        <v>3892</v>
      </c>
      <c r="B3893">
        <v>47876.915160999997</v>
      </c>
      <c r="C3893" s="255">
        <v>11</v>
      </c>
      <c r="D3893" s="256">
        <v>111.166899</v>
      </c>
      <c r="E3893" s="256">
        <v>0</v>
      </c>
      <c r="F3893" s="1">
        <v>553449</v>
      </c>
      <c r="G3893" s="256">
        <v>0</v>
      </c>
      <c r="H3893" s="256">
        <v>54.828591000000003</v>
      </c>
      <c r="I3893" s="257">
        <v>1</v>
      </c>
      <c r="J3893" s="258">
        <f t="shared" si="120"/>
        <v>0.12720799946309569</v>
      </c>
      <c r="K3893" s="258">
        <f t="shared" si="121"/>
        <v>0.24464751728260528</v>
      </c>
    </row>
    <row r="3894" spans="1:11">
      <c r="A3894" s="1">
        <v>3893</v>
      </c>
      <c r="B3894">
        <v>47910.424195</v>
      </c>
      <c r="C3894" s="255">
        <v>9</v>
      </c>
      <c r="D3894" s="256">
        <v>117.894358</v>
      </c>
      <c r="E3894" s="256">
        <v>0</v>
      </c>
      <c r="F3894" s="1">
        <v>599010</v>
      </c>
      <c r="G3894" s="256">
        <v>0</v>
      </c>
      <c r="H3894" s="256">
        <v>54.555931000000001</v>
      </c>
      <c r="I3894" s="257">
        <v>1</v>
      </c>
      <c r="J3894" s="258">
        <f t="shared" si="120"/>
        <v>0.13490621366676794</v>
      </c>
      <c r="K3894" s="258">
        <f t="shared" si="121"/>
        <v>0.25735715553255051</v>
      </c>
    </row>
    <row r="3895" spans="1:11">
      <c r="A3895" s="1">
        <v>3894</v>
      </c>
      <c r="B3895">
        <v>48121.738891000001</v>
      </c>
      <c r="C3895" s="255">
        <v>18</v>
      </c>
      <c r="D3895" s="256">
        <v>117.673688</v>
      </c>
      <c r="E3895" s="256">
        <v>10.50517399999997</v>
      </c>
      <c r="F3895" s="1">
        <v>920092</v>
      </c>
      <c r="G3895" s="256">
        <v>0</v>
      </c>
      <c r="H3895" s="256">
        <v>54.780790000000003</v>
      </c>
      <c r="I3895" s="257">
        <v>1</v>
      </c>
      <c r="J3895" s="258">
        <f t="shared" si="120"/>
        <v>0.13465370154765663</v>
      </c>
      <c r="K3895" s="258">
        <f t="shared" si="121"/>
        <v>0.25694351945899324</v>
      </c>
    </row>
    <row r="3896" spans="1:11">
      <c r="A3896" s="1">
        <v>3895</v>
      </c>
      <c r="B3896">
        <v>49474.305939000013</v>
      </c>
      <c r="C3896" s="255">
        <v>32</v>
      </c>
      <c r="D3896" s="256">
        <v>114.579627</v>
      </c>
      <c r="E3896" s="256">
        <v>113.40732200000009</v>
      </c>
      <c r="F3896" s="1">
        <v>1007440</v>
      </c>
      <c r="G3896" s="256">
        <v>84.308952000000005</v>
      </c>
      <c r="H3896" s="256">
        <v>54.771129000000002</v>
      </c>
      <c r="I3896" s="257">
        <v>1</v>
      </c>
      <c r="J3896" s="258">
        <f t="shared" si="120"/>
        <v>0.13111317542371767</v>
      </c>
      <c r="K3896" s="258">
        <f t="shared" si="121"/>
        <v>0.25112066668977373</v>
      </c>
    </row>
    <row r="3897" spans="1:11">
      <c r="A3897" s="1">
        <v>3896</v>
      </c>
      <c r="B3897">
        <v>53027.831450999998</v>
      </c>
      <c r="C3897" s="255">
        <v>54</v>
      </c>
      <c r="D3897" s="256">
        <v>116.653807</v>
      </c>
      <c r="E3897" s="256">
        <v>318.6931850000002</v>
      </c>
      <c r="F3897" s="1">
        <v>946953</v>
      </c>
      <c r="G3897" s="256">
        <v>167.41048799999999</v>
      </c>
      <c r="H3897" s="256">
        <v>57.215981999999997</v>
      </c>
      <c r="I3897" s="257">
        <v>1</v>
      </c>
      <c r="J3897" s="258">
        <f t="shared" si="120"/>
        <v>0.1334866543162643</v>
      </c>
      <c r="K3897" s="258">
        <f t="shared" si="121"/>
        <v>0.25502894638368123</v>
      </c>
    </row>
    <row r="3898" spans="1:11">
      <c r="A3898" s="1">
        <v>3897</v>
      </c>
      <c r="B3898">
        <v>55081.955443999999</v>
      </c>
      <c r="C3898" s="255">
        <v>35</v>
      </c>
      <c r="D3898" s="256">
        <v>126.15701300000001</v>
      </c>
      <c r="E3898" s="256">
        <v>567.16703000000018</v>
      </c>
      <c r="F3898" s="1">
        <v>892870</v>
      </c>
      <c r="G3898" s="256">
        <v>185.177832</v>
      </c>
      <c r="H3898" s="256">
        <v>385.02012500000001</v>
      </c>
      <c r="I3898" s="257">
        <v>1</v>
      </c>
      <c r="J3898" s="258">
        <f t="shared" si="120"/>
        <v>0.1443611487441937</v>
      </c>
      <c r="K3898" s="258">
        <f t="shared" si="121"/>
        <v>0.27268893433066849</v>
      </c>
    </row>
    <row r="3899" spans="1:11">
      <c r="A3899" s="1">
        <v>3898</v>
      </c>
      <c r="B3899">
        <v>58506.842406999996</v>
      </c>
      <c r="C3899" s="255">
        <v>25</v>
      </c>
      <c r="D3899" s="256">
        <v>127.540789</v>
      </c>
      <c r="E3899" s="256">
        <v>772.82768699999929</v>
      </c>
      <c r="F3899" s="1">
        <v>863637</v>
      </c>
      <c r="G3899" s="256">
        <v>163.26071999999999</v>
      </c>
      <c r="H3899" s="256">
        <v>480.63070599999998</v>
      </c>
      <c r="I3899" s="257">
        <v>1</v>
      </c>
      <c r="J3899" s="258">
        <f t="shared" si="120"/>
        <v>0.14594460009750565</v>
      </c>
      <c r="K3899" s="258">
        <f t="shared" si="121"/>
        <v>0.27522720395181999</v>
      </c>
    </row>
    <row r="3900" spans="1:11">
      <c r="A3900" s="1">
        <v>3899</v>
      </c>
      <c r="B3900">
        <v>60176.438140999999</v>
      </c>
      <c r="C3900" s="255">
        <v>20</v>
      </c>
      <c r="D3900" s="256">
        <v>119.13672699999999</v>
      </c>
      <c r="E3900" s="256">
        <v>938.65527999999961</v>
      </c>
      <c r="F3900" s="1">
        <v>819457</v>
      </c>
      <c r="G3900" s="256">
        <v>118.60833599999999</v>
      </c>
      <c r="H3900" s="256">
        <v>608.39038200000005</v>
      </c>
      <c r="I3900" s="257">
        <v>1</v>
      </c>
      <c r="J3900" s="258">
        <f t="shared" si="120"/>
        <v>0.13632785335004241</v>
      </c>
      <c r="K3900" s="258">
        <f t="shared" si="121"/>
        <v>0.25968183630345831</v>
      </c>
    </row>
    <row r="3901" spans="1:11">
      <c r="A3901" s="1">
        <v>3900</v>
      </c>
      <c r="B3901">
        <v>60968.789459</v>
      </c>
      <c r="C3901" s="255">
        <v>18</v>
      </c>
      <c r="D3901" s="256">
        <v>99.916201999999998</v>
      </c>
      <c r="E3901" s="256">
        <v>1011.517293</v>
      </c>
      <c r="F3901" s="1">
        <v>850601</v>
      </c>
      <c r="G3901" s="256">
        <v>33.473999999999997</v>
      </c>
      <c r="H3901" s="256">
        <v>610.45876299999998</v>
      </c>
      <c r="I3901" s="257">
        <v>1</v>
      </c>
      <c r="J3901" s="258">
        <f t="shared" si="120"/>
        <v>0.11433385553347639</v>
      </c>
      <c r="K3901" s="258">
        <f t="shared" si="121"/>
        <v>0.22292358530057374</v>
      </c>
    </row>
    <row r="3902" spans="1:11">
      <c r="A3902" s="1">
        <v>3901</v>
      </c>
      <c r="B3902">
        <v>58874.788666</v>
      </c>
      <c r="C3902" s="255">
        <v>21</v>
      </c>
      <c r="D3902" s="256">
        <v>101.58097600000001</v>
      </c>
      <c r="E3902" s="256">
        <v>1002.565996000001</v>
      </c>
      <c r="F3902" s="1">
        <v>817653</v>
      </c>
      <c r="G3902" s="256">
        <v>0</v>
      </c>
      <c r="H3902" s="256">
        <v>80.145797000000002</v>
      </c>
      <c r="I3902" s="257">
        <v>1</v>
      </c>
      <c r="J3902" s="258">
        <f t="shared" si="120"/>
        <v>0.11623885218268737</v>
      </c>
      <c r="K3902" s="258">
        <f t="shared" si="121"/>
        <v>0.22617582669959962</v>
      </c>
    </row>
    <row r="3903" spans="1:11">
      <c r="A3903" s="1">
        <v>3902</v>
      </c>
      <c r="B3903">
        <v>58174.096709999998</v>
      </c>
      <c r="C3903" s="255">
        <v>21</v>
      </c>
      <c r="D3903" s="256">
        <v>150.87192200000001</v>
      </c>
      <c r="E3903" s="256">
        <v>952.63469100000043</v>
      </c>
      <c r="F3903" s="1">
        <v>837423</v>
      </c>
      <c r="G3903" s="256">
        <v>0</v>
      </c>
      <c r="H3903" s="256">
        <v>439.46452599999998</v>
      </c>
      <c r="I3903" s="257">
        <v>1</v>
      </c>
      <c r="J3903" s="258">
        <f t="shared" si="120"/>
        <v>0.17264235618169232</v>
      </c>
      <c r="K3903" s="258">
        <f t="shared" si="121"/>
        <v>0.31680211401711472</v>
      </c>
    </row>
    <row r="3904" spans="1:11">
      <c r="A3904" s="1">
        <v>3903</v>
      </c>
      <c r="B3904">
        <v>62101.909119000004</v>
      </c>
      <c r="C3904" s="255">
        <v>21</v>
      </c>
      <c r="D3904" s="256">
        <v>146.53956700000001</v>
      </c>
      <c r="E3904" s="256">
        <v>828.12155900000039</v>
      </c>
      <c r="F3904" s="1">
        <v>803343</v>
      </c>
      <c r="G3904" s="256">
        <v>0</v>
      </c>
      <c r="H3904" s="256">
        <v>454.76189199999999</v>
      </c>
      <c r="I3904" s="257">
        <v>1</v>
      </c>
      <c r="J3904" s="258">
        <f t="shared" si="120"/>
        <v>0.16768485338660274</v>
      </c>
      <c r="K3904" s="258">
        <f t="shared" si="121"/>
        <v>0.30925231616458565</v>
      </c>
    </row>
    <row r="3905" spans="1:11">
      <c r="A3905" s="1">
        <v>3904</v>
      </c>
      <c r="B3905">
        <v>62682.046234000001</v>
      </c>
      <c r="C3905" s="255">
        <v>19</v>
      </c>
      <c r="D3905" s="256">
        <v>135.75578999999999</v>
      </c>
      <c r="E3905" s="256">
        <v>723.85833500000047</v>
      </c>
      <c r="F3905" s="1">
        <v>800982</v>
      </c>
      <c r="G3905" s="256">
        <v>0</v>
      </c>
      <c r="H3905" s="256">
        <v>452.94134600000001</v>
      </c>
      <c r="I3905" s="257">
        <v>1</v>
      </c>
      <c r="J3905" s="258">
        <f t="shared" si="120"/>
        <v>0.15534500482407204</v>
      </c>
      <c r="K3905" s="258">
        <f t="shared" si="121"/>
        <v>0.29012602081615751</v>
      </c>
    </row>
    <row r="3906" spans="1:11">
      <c r="A3906" s="1">
        <v>3905</v>
      </c>
      <c r="B3906">
        <v>63312.043211999997</v>
      </c>
      <c r="C3906" s="255">
        <v>18</v>
      </c>
      <c r="D3906" s="256">
        <v>100.66948499999999</v>
      </c>
      <c r="E3906" s="256">
        <v>552.68141000000037</v>
      </c>
      <c r="F3906" s="1">
        <v>797961</v>
      </c>
      <c r="G3906" s="256">
        <v>0</v>
      </c>
      <c r="H3906" s="256">
        <v>465.67411299999998</v>
      </c>
      <c r="I3906" s="257">
        <v>1</v>
      </c>
      <c r="J3906" s="258">
        <f t="shared" ref="J3906:J3969" si="122">D3906/$L$1</f>
        <v>0.1151958353523032</v>
      </c>
      <c r="K3906" s="258">
        <f t="shared" ref="K3906:K3969" si="123">J3906/(1-$K$1*(1-J3906))</f>
        <v>0.22439681577417075</v>
      </c>
    </row>
    <row r="3907" spans="1:11">
      <c r="A3907" s="1">
        <v>3906</v>
      </c>
      <c r="B3907">
        <v>62554.625336999998</v>
      </c>
      <c r="C3907" s="255">
        <v>21</v>
      </c>
      <c r="D3907" s="256">
        <v>94.861852999999996</v>
      </c>
      <c r="E3907" s="256">
        <v>330.99581499999971</v>
      </c>
      <c r="F3907" s="1">
        <v>784740</v>
      </c>
      <c r="G3907" s="256">
        <v>0</v>
      </c>
      <c r="H3907" s="256">
        <v>406.27876199999997</v>
      </c>
      <c r="I3907" s="257">
        <v>1</v>
      </c>
      <c r="J3907" s="258">
        <f t="shared" si="122"/>
        <v>0.10855017684258929</v>
      </c>
      <c r="K3907" s="258">
        <f t="shared" si="123"/>
        <v>0.21296767453293647</v>
      </c>
    </row>
    <row r="3908" spans="1:11">
      <c r="A3908" s="1">
        <v>3907</v>
      </c>
      <c r="B3908">
        <v>61061.933533000003</v>
      </c>
      <c r="C3908" s="255">
        <v>23</v>
      </c>
      <c r="D3908" s="256">
        <v>86.543072999999993</v>
      </c>
      <c r="E3908" s="256">
        <v>136.47831799999989</v>
      </c>
      <c r="F3908" s="1">
        <v>795932</v>
      </c>
      <c r="G3908" s="256">
        <v>0</v>
      </c>
      <c r="H3908" s="256">
        <v>397.57192099999997</v>
      </c>
      <c r="I3908" s="257">
        <v>1</v>
      </c>
      <c r="J3908" s="258">
        <f t="shared" si="122"/>
        <v>9.9031018070573781E-2</v>
      </c>
      <c r="K3908" s="258">
        <f t="shared" si="123"/>
        <v>0.19630819519233783</v>
      </c>
    </row>
    <row r="3909" spans="1:11">
      <c r="A3909" s="1">
        <v>3908</v>
      </c>
      <c r="B3909">
        <v>60176.172699000002</v>
      </c>
      <c r="C3909" s="255">
        <v>29</v>
      </c>
      <c r="D3909" s="256">
        <v>96.433138</v>
      </c>
      <c r="E3909" s="256">
        <v>16.301048000000009</v>
      </c>
      <c r="F3909" s="1">
        <v>814866</v>
      </c>
      <c r="G3909" s="256">
        <v>57.56268</v>
      </c>
      <c r="H3909" s="256">
        <v>497.57800900000001</v>
      </c>
      <c r="I3909" s="257">
        <v>1</v>
      </c>
      <c r="J3909" s="258">
        <f t="shared" si="122"/>
        <v>0.11034819426714991</v>
      </c>
      <c r="K3909" s="258">
        <f t="shared" si="123"/>
        <v>0.21607603178766813</v>
      </c>
    </row>
    <row r="3910" spans="1:11">
      <c r="A3910" s="1">
        <v>3909</v>
      </c>
      <c r="B3910">
        <v>59623.787992999998</v>
      </c>
      <c r="C3910" s="255">
        <v>33</v>
      </c>
      <c r="D3910" s="256">
        <v>81.038192999999993</v>
      </c>
      <c r="E3910" s="256">
        <v>3.695720000000001</v>
      </c>
      <c r="F3910" s="1">
        <v>820406</v>
      </c>
      <c r="G3910" s="256">
        <v>123.78828</v>
      </c>
      <c r="H3910" s="256">
        <v>538.49894600000005</v>
      </c>
      <c r="I3910" s="257">
        <v>1</v>
      </c>
      <c r="J3910" s="258">
        <f t="shared" si="122"/>
        <v>9.273179790356699E-2</v>
      </c>
      <c r="K3910" s="258">
        <f t="shared" si="123"/>
        <v>0.18509248949438498</v>
      </c>
    </row>
    <row r="3911" spans="1:11">
      <c r="A3911" s="1">
        <v>3910</v>
      </c>
      <c r="B3911">
        <v>58493.185974</v>
      </c>
      <c r="C3911" s="255">
        <v>39</v>
      </c>
      <c r="D3911" s="256">
        <v>51.578809</v>
      </c>
      <c r="E3911" s="256">
        <v>2.8989799999999999</v>
      </c>
      <c r="F3911" s="1">
        <v>869099</v>
      </c>
      <c r="G3911" s="256">
        <v>120.75839999999999</v>
      </c>
      <c r="H3911" s="256">
        <v>420.04091899999997</v>
      </c>
      <c r="I3911" s="257">
        <v>1</v>
      </c>
      <c r="J3911" s="258">
        <f t="shared" si="122"/>
        <v>5.9021499804353769E-2</v>
      </c>
      <c r="K3911" s="258">
        <f t="shared" si="123"/>
        <v>0.12233403092051393</v>
      </c>
    </row>
    <row r="3912" spans="1:11">
      <c r="A3912" s="1">
        <v>3911</v>
      </c>
      <c r="B3912">
        <v>57080.575743999987</v>
      </c>
      <c r="C3912" s="255">
        <v>31</v>
      </c>
      <c r="D3912" s="256">
        <v>47.209186000000003</v>
      </c>
      <c r="E3912" s="256">
        <v>3.0012400000000001</v>
      </c>
      <c r="F3912" s="1">
        <v>940656</v>
      </c>
      <c r="G3912" s="256">
        <v>90.690768000000006</v>
      </c>
      <c r="H3912" s="256">
        <v>337.17505699999998</v>
      </c>
      <c r="I3912" s="257">
        <v>1</v>
      </c>
      <c r="J3912" s="258">
        <f t="shared" si="122"/>
        <v>5.402135133175915E-2</v>
      </c>
      <c r="K3912" s="258">
        <f t="shared" si="123"/>
        <v>0.11261210944669432</v>
      </c>
    </row>
    <row r="3913" spans="1:11">
      <c r="A3913" s="1">
        <v>3912</v>
      </c>
      <c r="B3913">
        <v>55177.386017999997</v>
      </c>
      <c r="C3913" s="255">
        <v>29</v>
      </c>
      <c r="D3913" s="256">
        <v>41.961407999999992</v>
      </c>
      <c r="E3913" s="256">
        <v>1.50682</v>
      </c>
      <c r="F3913" s="1">
        <v>982444</v>
      </c>
      <c r="G3913" s="256">
        <v>9.0214320000000008</v>
      </c>
      <c r="H3913" s="256">
        <v>106.386861</v>
      </c>
      <c r="I3913" s="257">
        <v>1</v>
      </c>
      <c r="J3913" s="258">
        <f t="shared" si="122"/>
        <v>4.8016332328697398E-2</v>
      </c>
      <c r="K3913" s="258">
        <f t="shared" si="123"/>
        <v>0.10078804989869766</v>
      </c>
    </row>
    <row r="3914" spans="1:11">
      <c r="A3914" s="1">
        <v>3913</v>
      </c>
      <c r="B3914">
        <v>53996.277587999997</v>
      </c>
      <c r="C3914" s="255">
        <v>16</v>
      </c>
      <c r="D3914" s="256">
        <v>44.277025999999999</v>
      </c>
      <c r="E3914" s="256">
        <v>0.41864000000000001</v>
      </c>
      <c r="F3914" s="1">
        <v>904505</v>
      </c>
      <c r="G3914" s="256">
        <v>0</v>
      </c>
      <c r="H3914" s="256">
        <v>55.149262999999998</v>
      </c>
      <c r="I3914" s="257">
        <v>1</v>
      </c>
      <c r="J3914" s="258">
        <f t="shared" si="122"/>
        <v>5.0666088109874087E-2</v>
      </c>
      <c r="K3914" s="258">
        <f t="shared" si="123"/>
        <v>0.10602564560804066</v>
      </c>
    </row>
    <row r="3915" spans="1:11">
      <c r="A3915" s="1">
        <v>3914</v>
      </c>
      <c r="B3915">
        <v>51761.078368000002</v>
      </c>
      <c r="C3915" s="255">
        <v>13</v>
      </c>
      <c r="D3915" s="256">
        <v>44.342447999999997</v>
      </c>
      <c r="E3915" s="256">
        <v>0.19672000000000001</v>
      </c>
      <c r="F3915" s="1">
        <v>788496</v>
      </c>
      <c r="G3915" s="256">
        <v>0</v>
      </c>
      <c r="H3915" s="256">
        <v>54.904176999999997</v>
      </c>
      <c r="I3915" s="257">
        <v>1</v>
      </c>
      <c r="J3915" s="258">
        <f t="shared" si="122"/>
        <v>5.0740950337891035E-2</v>
      </c>
      <c r="K3915" s="258">
        <f t="shared" si="123"/>
        <v>0.10617315679135353</v>
      </c>
    </row>
    <row r="3916" spans="1:11">
      <c r="A3916" s="1">
        <v>3915</v>
      </c>
      <c r="B3916">
        <v>51722.392365000007</v>
      </c>
      <c r="C3916" s="255">
        <v>14</v>
      </c>
      <c r="D3916" s="256">
        <v>50.671695999999997</v>
      </c>
      <c r="E3916" s="256">
        <v>2.3999999999999998E-3</v>
      </c>
      <c r="F3916" s="1">
        <v>669125</v>
      </c>
      <c r="G3916" s="256">
        <v>0</v>
      </c>
      <c r="H3916" s="256">
        <v>55.469230000000003</v>
      </c>
      <c r="I3916" s="257">
        <v>1</v>
      </c>
      <c r="J3916" s="258">
        <f t="shared" si="122"/>
        <v>5.7983492708221965E-2</v>
      </c>
      <c r="K3916" s="258">
        <f t="shared" si="123"/>
        <v>0.12032493284820099</v>
      </c>
    </row>
    <row r="3917" spans="1:11">
      <c r="A3917" s="1">
        <v>3916</v>
      </c>
      <c r="B3917">
        <v>51397.192626999997</v>
      </c>
      <c r="C3917" s="255">
        <v>14</v>
      </c>
      <c r="D3917" s="256">
        <v>40.794249000000001</v>
      </c>
      <c r="E3917" s="256">
        <v>0</v>
      </c>
      <c r="F3917" s="1">
        <v>524708</v>
      </c>
      <c r="G3917" s="256">
        <v>0</v>
      </c>
      <c r="H3917" s="256">
        <v>55.237389</v>
      </c>
      <c r="I3917" s="257">
        <v>1</v>
      </c>
      <c r="J3917" s="258">
        <f t="shared" si="122"/>
        <v>4.6680755256916825E-2</v>
      </c>
      <c r="K3917" s="258">
        <f t="shared" si="123"/>
        <v>9.813593867249687E-2</v>
      </c>
    </row>
    <row r="3918" spans="1:11">
      <c r="A3918" s="1">
        <v>3917</v>
      </c>
      <c r="B3918">
        <v>51085.243957999999</v>
      </c>
      <c r="C3918" s="255">
        <v>12</v>
      </c>
      <c r="D3918" s="256">
        <v>48.703448999999992</v>
      </c>
      <c r="E3918" s="256">
        <v>0</v>
      </c>
      <c r="F3918" s="1">
        <v>588290</v>
      </c>
      <c r="G3918" s="256">
        <v>0</v>
      </c>
      <c r="H3918" s="256">
        <v>55.270161999999999</v>
      </c>
      <c r="I3918" s="257">
        <v>1</v>
      </c>
      <c r="J3918" s="258">
        <f t="shared" si="122"/>
        <v>5.5731232677839714E-2</v>
      </c>
      <c r="K3918" s="258">
        <f t="shared" si="123"/>
        <v>0.11594919409892317</v>
      </c>
    </row>
    <row r="3919" spans="1:11">
      <c r="A3919" s="1">
        <v>3918</v>
      </c>
      <c r="B3919">
        <v>51287.958741000002</v>
      </c>
      <c r="C3919" s="255">
        <v>14</v>
      </c>
      <c r="D3919" s="256">
        <v>49.750019000000009</v>
      </c>
      <c r="E3919" s="256">
        <v>10.10339799999997</v>
      </c>
      <c r="F3919" s="1">
        <v>952780</v>
      </c>
      <c r="G3919" s="256">
        <v>0</v>
      </c>
      <c r="H3919" s="256">
        <v>55.517049</v>
      </c>
      <c r="I3919" s="257">
        <v>1</v>
      </c>
      <c r="J3919" s="258">
        <f t="shared" si="122"/>
        <v>5.6928820063974268E-2</v>
      </c>
      <c r="K3919" s="258">
        <f t="shared" si="123"/>
        <v>0.11827869648384998</v>
      </c>
    </row>
    <row r="3920" spans="1:11">
      <c r="A3920" s="1">
        <v>3919</v>
      </c>
      <c r="B3920">
        <v>52359.494262</v>
      </c>
      <c r="C3920" s="255">
        <v>29</v>
      </c>
      <c r="D3920" s="256">
        <v>46.453046000000001</v>
      </c>
      <c r="E3920" s="256">
        <v>114.5136199999999</v>
      </c>
      <c r="F3920" s="1">
        <v>1104962</v>
      </c>
      <c r="G3920" s="256">
        <v>0</v>
      </c>
      <c r="H3920" s="256">
        <v>55.488917999999998</v>
      </c>
      <c r="I3920" s="257">
        <v>1</v>
      </c>
      <c r="J3920" s="258">
        <f t="shared" si="122"/>
        <v>5.3156102255107064E-2</v>
      </c>
      <c r="K3920" s="258">
        <f t="shared" si="123"/>
        <v>0.11091845813067121</v>
      </c>
    </row>
    <row r="3921" spans="1:11">
      <c r="A3921" s="1">
        <v>3920</v>
      </c>
      <c r="B3921">
        <v>54030.665649000002</v>
      </c>
      <c r="C3921" s="255">
        <v>54</v>
      </c>
      <c r="D3921" s="256">
        <v>45.270285000000023</v>
      </c>
      <c r="E3921" s="256">
        <v>340.13380599999988</v>
      </c>
      <c r="F3921" s="1">
        <v>1123752</v>
      </c>
      <c r="G3921" s="256">
        <v>36.672384000000001</v>
      </c>
      <c r="H3921" s="256">
        <v>109.457605</v>
      </c>
      <c r="I3921" s="257">
        <v>1</v>
      </c>
      <c r="J3921" s="258">
        <f t="shared" si="122"/>
        <v>5.1802671854453648E-2</v>
      </c>
      <c r="K3921" s="258">
        <f t="shared" si="123"/>
        <v>0.1082624772943708</v>
      </c>
    </row>
    <row r="3922" spans="1:11">
      <c r="A3922" s="1">
        <v>3921</v>
      </c>
      <c r="B3922">
        <v>56250.648192000001</v>
      </c>
      <c r="C3922" s="255">
        <v>32</v>
      </c>
      <c r="D3922" s="256">
        <v>47.820724000000013</v>
      </c>
      <c r="E3922" s="256">
        <v>630.84660200000064</v>
      </c>
      <c r="F3922" s="1">
        <v>1029209</v>
      </c>
      <c r="G3922" s="256">
        <v>142.01795999999999</v>
      </c>
      <c r="H3922" s="256">
        <v>509.35312900000002</v>
      </c>
      <c r="I3922" s="257">
        <v>1</v>
      </c>
      <c r="J3922" s="258">
        <f t="shared" si="122"/>
        <v>5.4721132708009143E-2</v>
      </c>
      <c r="K3922" s="258">
        <f t="shared" si="123"/>
        <v>0.11397941599188618</v>
      </c>
    </row>
    <row r="3923" spans="1:11">
      <c r="A3923" s="1">
        <v>3922</v>
      </c>
      <c r="B3923">
        <v>60118.171416999998</v>
      </c>
      <c r="C3923" s="255">
        <v>22</v>
      </c>
      <c r="D3923" s="256">
        <v>46.116419999999998</v>
      </c>
      <c r="E3923" s="256">
        <v>866.04273000000182</v>
      </c>
      <c r="F3923" s="1">
        <v>910182</v>
      </c>
      <c r="G3923" s="256">
        <v>146.87534400000001</v>
      </c>
      <c r="H3923" s="256">
        <v>448.22036000000003</v>
      </c>
      <c r="I3923" s="257">
        <v>1</v>
      </c>
      <c r="J3923" s="258">
        <f t="shared" si="122"/>
        <v>5.277090198045279E-2</v>
      </c>
      <c r="K3923" s="258">
        <f t="shared" si="123"/>
        <v>0.11016337889390582</v>
      </c>
    </row>
    <row r="3924" spans="1:11">
      <c r="A3924" s="1">
        <v>3923</v>
      </c>
      <c r="B3924">
        <v>61857.081877999997</v>
      </c>
      <c r="C3924" s="255">
        <v>22</v>
      </c>
      <c r="D3924" s="256">
        <v>41.838469000000003</v>
      </c>
      <c r="E3924" s="256">
        <v>1024.484594</v>
      </c>
      <c r="F3924" s="1">
        <v>942039</v>
      </c>
      <c r="G3924" s="256">
        <v>126.48384</v>
      </c>
      <c r="H3924" s="256">
        <v>448.37116400000002</v>
      </c>
      <c r="I3924" s="257">
        <v>1</v>
      </c>
      <c r="J3924" s="258">
        <f t="shared" si="122"/>
        <v>4.7875653544035134E-2</v>
      </c>
      <c r="K3924" s="258">
        <f t="shared" si="123"/>
        <v>0.10050908357602721</v>
      </c>
    </row>
    <row r="3925" spans="1:11">
      <c r="A3925" s="1">
        <v>3924</v>
      </c>
      <c r="B3925">
        <v>62452.320617999998</v>
      </c>
      <c r="C3925" s="255">
        <v>16</v>
      </c>
      <c r="D3925" s="256">
        <v>45.082928000000003</v>
      </c>
      <c r="E3925" s="256">
        <v>1154.4749270000009</v>
      </c>
      <c r="F3925" s="1">
        <v>867672</v>
      </c>
      <c r="G3925" s="256">
        <v>75.572615999999996</v>
      </c>
      <c r="H3925" s="256">
        <v>455.74145900000002</v>
      </c>
      <c r="I3925" s="257">
        <v>1</v>
      </c>
      <c r="J3925" s="258">
        <f t="shared" si="122"/>
        <v>5.158827971641794E-2</v>
      </c>
      <c r="K3925" s="258">
        <f t="shared" si="123"/>
        <v>0.10784099434819072</v>
      </c>
    </row>
    <row r="3926" spans="1:11">
      <c r="A3926" s="1">
        <v>3925</v>
      </c>
      <c r="B3926">
        <v>59195.654296999986</v>
      </c>
      <c r="C3926" s="255">
        <v>18</v>
      </c>
      <c r="D3926" s="256">
        <v>46.977030999999997</v>
      </c>
      <c r="E3926" s="256">
        <v>1144.996038999999</v>
      </c>
      <c r="F3926" s="1">
        <v>843981</v>
      </c>
      <c r="G3926" s="256">
        <v>0</v>
      </c>
      <c r="H3926" s="256">
        <v>340.11008500000003</v>
      </c>
      <c r="I3926" s="257">
        <v>1</v>
      </c>
      <c r="J3926" s="258">
        <f t="shared" si="122"/>
        <v>5.375569695639193E-2</v>
      </c>
      <c r="K3926" s="258">
        <f t="shared" si="123"/>
        <v>0.11209247122978898</v>
      </c>
    </row>
    <row r="3927" spans="1:11">
      <c r="A3927" s="1">
        <v>3926</v>
      </c>
      <c r="B3927">
        <v>59285.805876000013</v>
      </c>
      <c r="C3927" s="255">
        <v>16</v>
      </c>
      <c r="D3927" s="256">
        <v>105.717365</v>
      </c>
      <c r="E3927" s="256">
        <v>1059.5271389999989</v>
      </c>
      <c r="F3927" s="1">
        <v>864852</v>
      </c>
      <c r="G3927" s="256">
        <v>0</v>
      </c>
      <c r="H3927" s="256">
        <v>360.78830399999998</v>
      </c>
      <c r="I3927" s="257">
        <v>1</v>
      </c>
      <c r="J3927" s="258">
        <f t="shared" si="122"/>
        <v>0.12097211158296221</v>
      </c>
      <c r="K3927" s="258">
        <f t="shared" si="123"/>
        <v>0.23419940737754494</v>
      </c>
    </row>
    <row r="3928" spans="1:11">
      <c r="A3928" s="1">
        <v>3927</v>
      </c>
      <c r="B3928">
        <v>62942.148832999999</v>
      </c>
      <c r="C3928" s="255">
        <v>20</v>
      </c>
      <c r="D3928" s="256">
        <v>120.594396</v>
      </c>
      <c r="E3928" s="256">
        <v>902.52070299999968</v>
      </c>
      <c r="F3928" s="1">
        <v>858754</v>
      </c>
      <c r="G3928" s="256">
        <v>0</v>
      </c>
      <c r="H3928" s="256">
        <v>422.258512</v>
      </c>
      <c r="I3928" s="257">
        <v>1</v>
      </c>
      <c r="J3928" s="258">
        <f t="shared" si="122"/>
        <v>0.13799586027510174</v>
      </c>
      <c r="K3928" s="258">
        <f t="shared" si="123"/>
        <v>0.26240056611806056</v>
      </c>
    </row>
    <row r="3929" spans="1:11">
      <c r="A3929" s="1">
        <v>3928</v>
      </c>
      <c r="B3929">
        <v>62748.192078</v>
      </c>
      <c r="C3929" s="255">
        <v>17</v>
      </c>
      <c r="D3929" s="256">
        <v>102.963223</v>
      </c>
      <c r="E3929" s="256">
        <v>721.43770299999983</v>
      </c>
      <c r="F3929" s="1">
        <v>835991</v>
      </c>
      <c r="G3929" s="256">
        <v>0</v>
      </c>
      <c r="H3929" s="256">
        <v>418.166923</v>
      </c>
      <c r="I3929" s="257">
        <v>1</v>
      </c>
      <c r="J3929" s="258">
        <f t="shared" si="122"/>
        <v>0.1178205539051926</v>
      </c>
      <c r="K3929" s="258">
        <f t="shared" si="123"/>
        <v>0.22886607481654778</v>
      </c>
    </row>
    <row r="3930" spans="1:11">
      <c r="A3930" s="1">
        <v>3929</v>
      </c>
      <c r="B3930">
        <v>63215.837492999999</v>
      </c>
      <c r="C3930" s="255">
        <v>22</v>
      </c>
      <c r="D3930" s="256">
        <v>103.89484299999999</v>
      </c>
      <c r="E3930" s="256">
        <v>534.40466400000014</v>
      </c>
      <c r="F3930" s="1">
        <v>785774</v>
      </c>
      <c r="G3930" s="256">
        <v>0</v>
      </c>
      <c r="H3930" s="256">
        <v>422.21923600000002</v>
      </c>
      <c r="I3930" s="257">
        <v>1</v>
      </c>
      <c r="J3930" s="258">
        <f t="shared" si="122"/>
        <v>0.11888660429902259</v>
      </c>
      <c r="K3930" s="258">
        <f t="shared" si="123"/>
        <v>0.23067415054878643</v>
      </c>
    </row>
    <row r="3931" spans="1:11">
      <c r="A3931" s="1">
        <v>3930</v>
      </c>
      <c r="B3931">
        <v>63161.835357999997</v>
      </c>
      <c r="C3931" s="255">
        <v>21</v>
      </c>
      <c r="D3931" s="256">
        <v>75.671562000000023</v>
      </c>
      <c r="E3931" s="256">
        <v>310.70741199999998</v>
      </c>
      <c r="F3931" s="1">
        <v>804828</v>
      </c>
      <c r="G3931" s="256">
        <v>0</v>
      </c>
      <c r="H3931" s="256">
        <v>426.715532</v>
      </c>
      <c r="I3931" s="257">
        <v>1</v>
      </c>
      <c r="J3931" s="258">
        <f t="shared" si="122"/>
        <v>8.6590775715238891E-2</v>
      </c>
      <c r="K3931" s="258">
        <f t="shared" si="123"/>
        <v>0.17400811550843681</v>
      </c>
    </row>
    <row r="3932" spans="1:11">
      <c r="A3932" s="1">
        <v>3931</v>
      </c>
      <c r="B3932">
        <v>61528.771515</v>
      </c>
      <c r="C3932" s="255">
        <v>24</v>
      </c>
      <c r="D3932" s="256">
        <v>45.120903000000013</v>
      </c>
      <c r="E3932" s="256">
        <v>118.2046050000002</v>
      </c>
      <c r="F3932" s="1">
        <v>826227</v>
      </c>
      <c r="G3932" s="256">
        <v>0</v>
      </c>
      <c r="H3932" s="256">
        <v>448.48810500000002</v>
      </c>
      <c r="I3932" s="257">
        <v>1</v>
      </c>
      <c r="J3932" s="258">
        <f t="shared" si="122"/>
        <v>5.1631734412222782E-2</v>
      </c>
      <c r="K3932" s="258">
        <f t="shared" si="123"/>
        <v>0.10792644063722664</v>
      </c>
    </row>
    <row r="3933" spans="1:11">
      <c r="A3933" s="1">
        <v>3932</v>
      </c>
      <c r="B3933">
        <v>60995.773621</v>
      </c>
      <c r="C3933" s="255">
        <v>29</v>
      </c>
      <c r="D3933" s="256">
        <v>82.061371999999992</v>
      </c>
      <c r="E3933" s="256">
        <v>15.64211699999999</v>
      </c>
      <c r="F3933" s="1">
        <v>874057</v>
      </c>
      <c r="G3933" s="256">
        <v>0</v>
      </c>
      <c r="H3933" s="256">
        <v>570.85088099999996</v>
      </c>
      <c r="I3933" s="257">
        <v>1</v>
      </c>
      <c r="J3933" s="258">
        <f t="shared" si="122"/>
        <v>9.3902619027961681E-2</v>
      </c>
      <c r="K3933" s="258">
        <f t="shared" si="123"/>
        <v>0.18718884746964007</v>
      </c>
    </row>
    <row r="3934" spans="1:11">
      <c r="A3934" s="1">
        <v>3933</v>
      </c>
      <c r="B3934">
        <v>60258.262267999999</v>
      </c>
      <c r="C3934" s="255">
        <v>31</v>
      </c>
      <c r="D3934" s="256">
        <v>97.399808000000007</v>
      </c>
      <c r="E3934" s="256">
        <v>4.1899800000000003</v>
      </c>
      <c r="F3934" s="1">
        <v>894435</v>
      </c>
      <c r="G3934" s="256">
        <v>17.199504000000001</v>
      </c>
      <c r="H3934" s="256">
        <v>503.90875899999998</v>
      </c>
      <c r="I3934" s="257">
        <v>1</v>
      </c>
      <c r="J3934" s="258">
        <f t="shared" si="122"/>
        <v>0.11145435228673262</v>
      </c>
      <c r="K3934" s="258">
        <f t="shared" si="123"/>
        <v>0.2179823497861885</v>
      </c>
    </row>
    <row r="3935" spans="1:11">
      <c r="A3935" s="1">
        <v>3934</v>
      </c>
      <c r="B3935">
        <v>58794.403992</v>
      </c>
      <c r="C3935" s="255">
        <v>31</v>
      </c>
      <c r="D3935" s="256">
        <v>74.96357500000002</v>
      </c>
      <c r="E3935" s="256">
        <v>2.9977800000000001</v>
      </c>
      <c r="F3935" s="1">
        <v>966160</v>
      </c>
      <c r="G3935" s="256">
        <v>104.374872</v>
      </c>
      <c r="H3935" s="256">
        <v>491.03933599999999</v>
      </c>
      <c r="I3935" s="257">
        <v>1</v>
      </c>
      <c r="J3935" s="258">
        <f t="shared" si="122"/>
        <v>8.5780627993875549E-2</v>
      </c>
      <c r="K3935" s="258">
        <f t="shared" si="123"/>
        <v>0.17253457688481183</v>
      </c>
    </row>
    <row r="3936" spans="1:11">
      <c r="A3936" s="1">
        <v>3935</v>
      </c>
      <c r="B3936">
        <v>57366.554077000001</v>
      </c>
      <c r="C3936" s="255">
        <v>26</v>
      </c>
      <c r="D3936" s="256">
        <v>83.989633999999995</v>
      </c>
      <c r="E3936" s="256">
        <v>3.3424200000000002</v>
      </c>
      <c r="F3936" s="1">
        <v>1004822</v>
      </c>
      <c r="G3936" s="256">
        <v>99.618120000000005</v>
      </c>
      <c r="H3936" s="256">
        <v>192.543441</v>
      </c>
      <c r="I3936" s="257">
        <v>1</v>
      </c>
      <c r="J3936" s="258">
        <f t="shared" si="122"/>
        <v>9.6109124324657139E-2</v>
      </c>
      <c r="K3936" s="258">
        <f t="shared" si="123"/>
        <v>0.19112500658643453</v>
      </c>
    </row>
    <row r="3937" spans="1:11">
      <c r="A3937" s="1">
        <v>3936</v>
      </c>
      <c r="B3937">
        <v>55764.774871000001</v>
      </c>
      <c r="C3937" s="255">
        <v>25</v>
      </c>
      <c r="D3937" s="256">
        <v>110.530978</v>
      </c>
      <c r="E3937" s="256">
        <v>1.7634000000000001</v>
      </c>
      <c r="F3937" s="1">
        <v>1043544</v>
      </c>
      <c r="G3937" s="256">
        <v>64.815911999999997</v>
      </c>
      <c r="H3937" s="256">
        <v>63.954003</v>
      </c>
      <c r="I3937" s="257">
        <v>1</v>
      </c>
      <c r="J3937" s="258">
        <f t="shared" si="122"/>
        <v>0.12648031668203177</v>
      </c>
      <c r="K3937" s="258">
        <f t="shared" si="123"/>
        <v>0.24343540792210591</v>
      </c>
    </row>
    <row r="3938" spans="1:11">
      <c r="A3938" s="1">
        <v>3937</v>
      </c>
      <c r="B3938">
        <v>53887.391572</v>
      </c>
      <c r="C3938" s="255">
        <v>19</v>
      </c>
      <c r="D3938" s="256">
        <v>101.931399</v>
      </c>
      <c r="E3938" s="256">
        <v>0.25096000000000002</v>
      </c>
      <c r="F3938" s="1">
        <v>974707</v>
      </c>
      <c r="G3938" s="256">
        <v>0</v>
      </c>
      <c r="H3938" s="256">
        <v>55.219954999999999</v>
      </c>
      <c r="I3938" s="257">
        <v>1</v>
      </c>
      <c r="J3938" s="258">
        <f t="shared" si="122"/>
        <v>0.11663984032931055</v>
      </c>
      <c r="K3938" s="258">
        <f t="shared" si="123"/>
        <v>0.22685871153236467</v>
      </c>
    </row>
    <row r="3939" spans="1:11">
      <c r="A3939" s="1">
        <v>3938</v>
      </c>
      <c r="B3939">
        <v>52910.761720000002</v>
      </c>
      <c r="C3939" s="255">
        <v>18</v>
      </c>
      <c r="D3939" s="256">
        <v>101.73777800000001</v>
      </c>
      <c r="E3939" s="256">
        <v>0.12071999999999999</v>
      </c>
      <c r="F3939" s="1">
        <v>799715</v>
      </c>
      <c r="G3939" s="256">
        <v>0</v>
      </c>
      <c r="H3939" s="256">
        <v>55.143593000000003</v>
      </c>
      <c r="I3939" s="257">
        <v>1</v>
      </c>
      <c r="J3939" s="258">
        <f t="shared" si="122"/>
        <v>0.11641828031202479</v>
      </c>
      <c r="K3939" s="258">
        <f t="shared" si="123"/>
        <v>0.22648146614625278</v>
      </c>
    </row>
    <row r="3940" spans="1:11">
      <c r="A3940" s="1">
        <v>3939</v>
      </c>
      <c r="B3940">
        <v>52287.345244999997</v>
      </c>
      <c r="C3940" s="255">
        <v>15</v>
      </c>
      <c r="D3940" s="256">
        <v>107.57867400000001</v>
      </c>
      <c r="E3940" s="256">
        <v>0</v>
      </c>
      <c r="F3940" s="1">
        <v>618518</v>
      </c>
      <c r="G3940" s="256">
        <v>0</v>
      </c>
      <c r="H3940" s="256">
        <v>55.346719999999998</v>
      </c>
      <c r="I3940" s="257">
        <v>1</v>
      </c>
      <c r="J3940" s="258">
        <f t="shared" si="122"/>
        <v>0.12310200273223909</v>
      </c>
      <c r="K3940" s="258">
        <f t="shared" si="123"/>
        <v>0.23778356556917954</v>
      </c>
    </row>
    <row r="3941" spans="1:11">
      <c r="A3941" s="1">
        <v>3940</v>
      </c>
      <c r="B3941">
        <v>51219.289856000003</v>
      </c>
      <c r="C3941" s="255">
        <v>13</v>
      </c>
      <c r="D3941" s="256">
        <v>113.642562</v>
      </c>
      <c r="E3941" s="256">
        <v>0</v>
      </c>
      <c r="F3941" s="1">
        <v>505623</v>
      </c>
      <c r="G3941" s="256">
        <v>0</v>
      </c>
      <c r="H3941" s="256">
        <v>54.946809999999999</v>
      </c>
      <c r="I3941" s="257">
        <v>1</v>
      </c>
      <c r="J3941" s="258">
        <f t="shared" si="122"/>
        <v>0.1300408943302522</v>
      </c>
      <c r="K3941" s="258">
        <f t="shared" si="123"/>
        <v>0.24934858295577678</v>
      </c>
    </row>
    <row r="3942" spans="1:11">
      <c r="A3942" s="1">
        <v>3941</v>
      </c>
      <c r="B3942">
        <v>51310.080109000002</v>
      </c>
      <c r="C3942" s="255">
        <v>13</v>
      </c>
      <c r="D3942" s="256">
        <v>112.13367100000001</v>
      </c>
      <c r="E3942" s="256">
        <v>0</v>
      </c>
      <c r="F3942" s="1">
        <v>580615</v>
      </c>
      <c r="G3942" s="256">
        <v>0</v>
      </c>
      <c r="H3942" s="256">
        <v>55.290441000000001</v>
      </c>
      <c r="I3942" s="257">
        <v>1</v>
      </c>
      <c r="J3942" s="258">
        <f t="shared" si="122"/>
        <v>0.12831427420101868</v>
      </c>
      <c r="K3942" s="258">
        <f t="shared" si="123"/>
        <v>0.24648668097313636</v>
      </c>
    </row>
    <row r="3943" spans="1:11">
      <c r="A3943" s="1">
        <v>3942</v>
      </c>
      <c r="B3943">
        <v>51039.145569</v>
      </c>
      <c r="C3943" s="255">
        <v>16</v>
      </c>
      <c r="D3943" s="256">
        <v>111.41410399999999</v>
      </c>
      <c r="E3943" s="256">
        <v>8.8543079999999907</v>
      </c>
      <c r="F3943" s="1">
        <v>912810</v>
      </c>
      <c r="G3943" s="256">
        <v>0</v>
      </c>
      <c r="H3943" s="256">
        <v>55.441895000000002</v>
      </c>
      <c r="I3943" s="257">
        <v>1</v>
      </c>
      <c r="J3943" s="258">
        <f t="shared" si="122"/>
        <v>0.12749087551514129</v>
      </c>
      <c r="K3943" s="258">
        <f t="shared" si="123"/>
        <v>0.24511820357159661</v>
      </c>
    </row>
    <row r="3944" spans="1:11">
      <c r="A3944" s="1">
        <v>3943</v>
      </c>
      <c r="B3944">
        <v>52757.577605999999</v>
      </c>
      <c r="C3944" s="255">
        <v>28</v>
      </c>
      <c r="D3944" s="256">
        <v>100.39928500000001</v>
      </c>
      <c r="E3944" s="256">
        <v>119.16557999999991</v>
      </c>
      <c r="F3944" s="1">
        <v>895900</v>
      </c>
      <c r="G3944" s="256">
        <v>0</v>
      </c>
      <c r="H3944" s="256">
        <v>55.242119000000002</v>
      </c>
      <c r="I3944" s="257">
        <v>1</v>
      </c>
      <c r="J3944" s="258">
        <f t="shared" si="122"/>
        <v>0.1148866461803094</v>
      </c>
      <c r="K3944" s="258">
        <f t="shared" si="123"/>
        <v>0.22386868618448688</v>
      </c>
    </row>
    <row r="3945" spans="1:11">
      <c r="A3945" s="1">
        <v>3944</v>
      </c>
      <c r="B3945">
        <v>55771.916717</v>
      </c>
      <c r="C3945" s="255">
        <v>48</v>
      </c>
      <c r="D3945" s="256">
        <v>89.474128000000022</v>
      </c>
      <c r="E3945" s="256">
        <v>363.44538499999982</v>
      </c>
      <c r="F3945" s="1">
        <v>889408</v>
      </c>
      <c r="G3945" s="256">
        <v>0</v>
      </c>
      <c r="H3945" s="256">
        <v>60.072623</v>
      </c>
      <c r="I3945" s="257">
        <v>1</v>
      </c>
      <c r="J3945" s="258">
        <f t="shared" si="122"/>
        <v>0.10238501684377251</v>
      </c>
      <c r="K3945" s="258">
        <f t="shared" si="123"/>
        <v>0.20221733935745304</v>
      </c>
    </row>
    <row r="3946" spans="1:11">
      <c r="A3946" s="1">
        <v>3945</v>
      </c>
      <c r="B3946">
        <v>57499.147857999997</v>
      </c>
      <c r="C3946" s="255">
        <v>32</v>
      </c>
      <c r="D3946" s="256">
        <v>91.339820000000003</v>
      </c>
      <c r="E3946" s="256">
        <v>654.28607400000055</v>
      </c>
      <c r="F3946" s="1">
        <v>862942</v>
      </c>
      <c r="G3946" s="256">
        <v>0</v>
      </c>
      <c r="H3946" s="256">
        <v>588.29460099999994</v>
      </c>
      <c r="I3946" s="257">
        <v>1</v>
      </c>
      <c r="J3946" s="258">
        <f t="shared" si="122"/>
        <v>0.10451992344878899</v>
      </c>
      <c r="K3946" s="258">
        <f t="shared" si="123"/>
        <v>0.2059562867156941</v>
      </c>
    </row>
    <row r="3947" spans="1:11">
      <c r="A3947" s="1">
        <v>3946</v>
      </c>
      <c r="B3947">
        <v>59883.952971999999</v>
      </c>
      <c r="C3947" s="255">
        <v>23</v>
      </c>
      <c r="D3947" s="256">
        <v>99.770724999999999</v>
      </c>
      <c r="E3947" s="256">
        <v>919.98419400000114</v>
      </c>
      <c r="F3947" s="1">
        <v>820399</v>
      </c>
      <c r="G3947" s="256">
        <v>85.625231999999997</v>
      </c>
      <c r="H3947" s="256">
        <v>679.09888000000001</v>
      </c>
      <c r="I3947" s="257">
        <v>1</v>
      </c>
      <c r="J3947" s="258">
        <f t="shared" si="122"/>
        <v>0.11416738657280229</v>
      </c>
      <c r="K3947" s="258">
        <f t="shared" si="123"/>
        <v>0.22263875534771882</v>
      </c>
    </row>
    <row r="3948" spans="1:11">
      <c r="A3948" s="1">
        <v>3947</v>
      </c>
      <c r="B3948">
        <v>60631.953521000003</v>
      </c>
      <c r="C3948" s="255">
        <v>21</v>
      </c>
      <c r="D3948" s="256">
        <v>88.582119000000006</v>
      </c>
      <c r="E3948" s="256">
        <v>1134.372644</v>
      </c>
      <c r="F3948" s="1">
        <v>815839</v>
      </c>
      <c r="G3948" s="256">
        <v>117.807312</v>
      </c>
      <c r="H3948" s="256">
        <v>622.93901900000003</v>
      </c>
      <c r="I3948" s="257">
        <v>1</v>
      </c>
      <c r="J3948" s="258">
        <f t="shared" si="122"/>
        <v>0.1013642932163816</v>
      </c>
      <c r="K3948" s="258">
        <f t="shared" si="123"/>
        <v>0.20042357055769988</v>
      </c>
    </row>
    <row r="3949" spans="1:11">
      <c r="A3949" s="1">
        <v>3948</v>
      </c>
      <c r="B3949">
        <v>61301.410095000007</v>
      </c>
      <c r="C3949" s="255">
        <v>18</v>
      </c>
      <c r="D3949" s="256">
        <v>83.731061000000011</v>
      </c>
      <c r="E3949" s="256">
        <v>1266.012585000002</v>
      </c>
      <c r="F3949" s="1">
        <v>814219</v>
      </c>
      <c r="G3949" s="256">
        <v>81.438000000000002</v>
      </c>
      <c r="H3949" s="256">
        <v>508.91489200000001</v>
      </c>
      <c r="I3949" s="257">
        <v>1</v>
      </c>
      <c r="J3949" s="258">
        <f t="shared" si="122"/>
        <v>9.5813239899157701E-2</v>
      </c>
      <c r="K3949" s="258">
        <f t="shared" si="123"/>
        <v>0.19059828517180827</v>
      </c>
    </row>
    <row r="3950" spans="1:11">
      <c r="A3950" s="1">
        <v>3949</v>
      </c>
      <c r="B3950">
        <v>58853.245849999999</v>
      </c>
      <c r="C3950" s="255">
        <v>21</v>
      </c>
      <c r="D3950" s="256">
        <v>109.068353</v>
      </c>
      <c r="E3950" s="256">
        <v>1314.5146429999991</v>
      </c>
      <c r="F3950" s="1">
        <v>832575</v>
      </c>
      <c r="G3950" s="256">
        <v>0</v>
      </c>
      <c r="H3950" s="256">
        <v>152.87619699999999</v>
      </c>
      <c r="I3950" s="257">
        <v>1</v>
      </c>
      <c r="J3950" s="258">
        <f t="shared" si="122"/>
        <v>0.12480663861879183</v>
      </c>
      <c r="K3950" s="258">
        <f t="shared" si="123"/>
        <v>0.24064044420541345</v>
      </c>
    </row>
    <row r="3951" spans="1:11">
      <c r="A3951" s="1">
        <v>3950</v>
      </c>
      <c r="B3951">
        <v>58965.950745000002</v>
      </c>
      <c r="C3951" s="255">
        <v>19</v>
      </c>
      <c r="D3951" s="256">
        <v>167.582323</v>
      </c>
      <c r="E3951" s="256">
        <v>1281.0021540000009</v>
      </c>
      <c r="F3951" s="1">
        <v>845172</v>
      </c>
      <c r="G3951" s="256">
        <v>0</v>
      </c>
      <c r="H3951" s="256">
        <v>582.20182999999997</v>
      </c>
      <c r="I3951" s="257">
        <v>1</v>
      </c>
      <c r="J3951" s="258">
        <f t="shared" si="122"/>
        <v>0.19176402549654936</v>
      </c>
      <c r="K3951" s="258">
        <f t="shared" si="123"/>
        <v>0.34522827805232037</v>
      </c>
    </row>
    <row r="3952" spans="1:11">
      <c r="A3952" s="1">
        <v>3951</v>
      </c>
      <c r="B3952">
        <v>62762.100066999999</v>
      </c>
      <c r="C3952" s="255">
        <v>30</v>
      </c>
      <c r="D3952" s="256">
        <v>182.908064</v>
      </c>
      <c r="E3952" s="256">
        <v>1180.9300069999999</v>
      </c>
      <c r="F3952" s="1">
        <v>822151</v>
      </c>
      <c r="G3952" s="256">
        <v>0</v>
      </c>
      <c r="H3952" s="256">
        <v>707.232438</v>
      </c>
      <c r="I3952" s="257">
        <v>1</v>
      </c>
      <c r="J3952" s="258">
        <f t="shared" si="122"/>
        <v>0.20930123189914537</v>
      </c>
      <c r="K3952" s="258">
        <f t="shared" si="123"/>
        <v>0.37036882927859116</v>
      </c>
    </row>
    <row r="3953" spans="1:11">
      <c r="A3953" s="1">
        <v>3952</v>
      </c>
      <c r="B3953">
        <v>62829.494751000013</v>
      </c>
      <c r="C3953" s="255">
        <v>23</v>
      </c>
      <c r="D3953" s="256">
        <v>209.17429300000009</v>
      </c>
      <c r="E3953" s="256">
        <v>999.36772399999995</v>
      </c>
      <c r="F3953" s="1">
        <v>848564</v>
      </c>
      <c r="G3953" s="256">
        <v>0</v>
      </c>
      <c r="H3953" s="256">
        <v>728.24476200000004</v>
      </c>
      <c r="I3953" s="257">
        <v>1</v>
      </c>
      <c r="J3953" s="258">
        <f t="shared" si="122"/>
        <v>0.23935761086254131</v>
      </c>
      <c r="K3953" s="258">
        <f t="shared" si="123"/>
        <v>0.41151719185257618</v>
      </c>
    </row>
    <row r="3954" spans="1:11">
      <c r="A3954" s="1">
        <v>3953</v>
      </c>
      <c r="B3954">
        <v>62977.182374000004</v>
      </c>
      <c r="C3954" s="255">
        <v>24</v>
      </c>
      <c r="D3954" s="256">
        <v>203.31092000000001</v>
      </c>
      <c r="E3954" s="256">
        <v>755.16862399999934</v>
      </c>
      <c r="F3954" s="1">
        <v>854832</v>
      </c>
      <c r="G3954" s="256">
        <v>0</v>
      </c>
      <c r="H3954" s="256">
        <v>635.114013</v>
      </c>
      <c r="I3954" s="257">
        <v>1</v>
      </c>
      <c r="J3954" s="258">
        <f t="shared" si="122"/>
        <v>0.23264816806845975</v>
      </c>
      <c r="K3954" s="258">
        <f t="shared" si="123"/>
        <v>0.40253578100181431</v>
      </c>
    </row>
    <row r="3955" spans="1:11">
      <c r="A3955" s="1">
        <v>3954</v>
      </c>
      <c r="B3955">
        <v>62580.088379000001</v>
      </c>
      <c r="C3955" s="255">
        <v>17</v>
      </c>
      <c r="D3955" s="256">
        <v>208.85241600000001</v>
      </c>
      <c r="E3955" s="256">
        <v>443.86535600000059</v>
      </c>
      <c r="F3955" s="1">
        <v>827606</v>
      </c>
      <c r="G3955" s="256">
        <v>0</v>
      </c>
      <c r="H3955" s="256">
        <v>521.25646800000004</v>
      </c>
      <c r="I3955" s="257">
        <v>1</v>
      </c>
      <c r="J3955" s="258">
        <f t="shared" si="122"/>
        <v>0.23898928783103177</v>
      </c>
      <c r="K3955" s="258">
        <f t="shared" si="123"/>
        <v>0.41102710375185147</v>
      </c>
    </row>
    <row r="3956" spans="1:11">
      <c r="A3956" s="1">
        <v>3955</v>
      </c>
      <c r="B3956">
        <v>60991.711455999997</v>
      </c>
      <c r="C3956" s="255">
        <v>22</v>
      </c>
      <c r="D3956" s="256">
        <v>215.00802400000001</v>
      </c>
      <c r="E3956" s="256">
        <v>154.32237199999989</v>
      </c>
      <c r="F3956" s="1">
        <v>818563</v>
      </c>
      <c r="G3956" s="256">
        <v>0</v>
      </c>
      <c r="H3956" s="256">
        <v>591.44815200000005</v>
      </c>
      <c r="I3956" s="257">
        <v>1</v>
      </c>
      <c r="J3956" s="258">
        <f t="shared" si="122"/>
        <v>0.24603313439149962</v>
      </c>
      <c r="K3956" s="258">
        <f t="shared" si="123"/>
        <v>0.42034080665681117</v>
      </c>
    </row>
    <row r="3957" spans="1:11">
      <c r="A3957" s="1">
        <v>3956</v>
      </c>
      <c r="B3957">
        <v>60025.855377</v>
      </c>
      <c r="C3957" s="255">
        <v>26</v>
      </c>
      <c r="D3957" s="256">
        <v>233.40775099999999</v>
      </c>
      <c r="E3957" s="256">
        <v>17.880144999999999</v>
      </c>
      <c r="F3957" s="1">
        <v>819519</v>
      </c>
      <c r="G3957" s="256">
        <v>0</v>
      </c>
      <c r="H3957" s="256">
        <v>534.93158200000005</v>
      </c>
      <c r="I3957" s="257">
        <v>1</v>
      </c>
      <c r="J3957" s="258">
        <f t="shared" si="122"/>
        <v>0.26708789514665127</v>
      </c>
      <c r="K3957" s="258">
        <f t="shared" si="123"/>
        <v>0.44745960275878111</v>
      </c>
    </row>
    <row r="3958" spans="1:11">
      <c r="A3958" s="1">
        <v>3957</v>
      </c>
      <c r="B3958">
        <v>60665.132690000013</v>
      </c>
      <c r="C3958" s="255">
        <v>33</v>
      </c>
      <c r="D3958" s="256">
        <v>278.60720400000002</v>
      </c>
      <c r="E3958" s="256">
        <v>4.1937199999999999</v>
      </c>
      <c r="F3958" s="1">
        <v>801458</v>
      </c>
      <c r="G3958" s="256">
        <v>0</v>
      </c>
      <c r="H3958" s="256">
        <v>556.99659999999994</v>
      </c>
      <c r="I3958" s="257">
        <v>1</v>
      </c>
      <c r="J3958" s="258">
        <f t="shared" si="122"/>
        <v>0.31880951412386338</v>
      </c>
      <c r="K3958" s="258">
        <f t="shared" si="123"/>
        <v>0.5098136156129881</v>
      </c>
    </row>
    <row r="3959" spans="1:11">
      <c r="A3959" s="1">
        <v>3958</v>
      </c>
      <c r="B3959">
        <v>59032.961150000003</v>
      </c>
      <c r="C3959" s="255">
        <v>30</v>
      </c>
      <c r="D3959" s="256">
        <v>306.33013599999998</v>
      </c>
      <c r="E3959" s="256">
        <v>3.4451200000000002</v>
      </c>
      <c r="F3959" s="1">
        <v>844934</v>
      </c>
      <c r="G3959" s="256">
        <v>0</v>
      </c>
      <c r="H3959" s="256">
        <v>491.47594099999998</v>
      </c>
      <c r="I3959" s="257">
        <v>1</v>
      </c>
      <c r="J3959" s="258">
        <f t="shared" si="122"/>
        <v>0.35053279462097819</v>
      </c>
      <c r="K3959" s="258">
        <f t="shared" si="123"/>
        <v>0.5453276162329157</v>
      </c>
    </row>
    <row r="3960" spans="1:11">
      <c r="A3960" s="1">
        <v>3959</v>
      </c>
      <c r="B3960">
        <v>56635.708648</v>
      </c>
      <c r="C3960" s="255">
        <v>26</v>
      </c>
      <c r="D3960" s="256">
        <v>290.38187099999999</v>
      </c>
      <c r="E3960" s="256">
        <v>3.8604799999999999</v>
      </c>
      <c r="F3960" s="1">
        <v>917892</v>
      </c>
      <c r="G3960" s="256">
        <v>73.559976000000006</v>
      </c>
      <c r="H3960" s="256">
        <v>201.12715499999999</v>
      </c>
      <c r="I3960" s="257">
        <v>1</v>
      </c>
      <c r="J3960" s="258">
        <f t="shared" si="122"/>
        <v>0.3322832355903057</v>
      </c>
      <c r="K3960" s="258">
        <f t="shared" si="123"/>
        <v>0.52513662666765848</v>
      </c>
    </row>
    <row r="3961" spans="1:11">
      <c r="A3961" s="1">
        <v>3960</v>
      </c>
      <c r="B3961">
        <v>54768.539550000001</v>
      </c>
      <c r="C3961" s="255">
        <v>21</v>
      </c>
      <c r="D3961" s="256">
        <v>334.01538099999988</v>
      </c>
      <c r="E3961" s="256">
        <v>1.9672400000000001</v>
      </c>
      <c r="F3961" s="1">
        <v>934101</v>
      </c>
      <c r="G3961" s="256">
        <v>92.495760000000004</v>
      </c>
      <c r="H3961" s="256">
        <v>111.832556</v>
      </c>
      <c r="I3961" s="257">
        <v>1</v>
      </c>
      <c r="J3961" s="258">
        <f t="shared" si="122"/>
        <v>0.38221294997995481</v>
      </c>
      <c r="K3961" s="258">
        <f t="shared" si="123"/>
        <v>0.57892008092585834</v>
      </c>
    </row>
    <row r="3962" spans="1:11">
      <c r="A3962" s="1">
        <v>3961</v>
      </c>
      <c r="B3962">
        <v>54324.446716999999</v>
      </c>
      <c r="C3962" s="255">
        <v>22</v>
      </c>
      <c r="D3962" s="256">
        <v>347.04166900000001</v>
      </c>
      <c r="E3962" s="256">
        <v>0.43464000000000003</v>
      </c>
      <c r="F3962" s="1">
        <v>873988</v>
      </c>
      <c r="G3962" s="256">
        <v>43.880423999999998</v>
      </c>
      <c r="H3962" s="256">
        <v>55.922235000000001</v>
      </c>
      <c r="I3962" s="257">
        <v>1</v>
      </c>
      <c r="J3962" s="258">
        <f t="shared" si="122"/>
        <v>0.39711889816971357</v>
      </c>
      <c r="K3962" s="258">
        <f t="shared" si="123"/>
        <v>0.59411991665420705</v>
      </c>
    </row>
    <row r="3963" spans="1:11">
      <c r="A3963" s="1">
        <v>3962</v>
      </c>
      <c r="B3963">
        <v>51671.450103000003</v>
      </c>
      <c r="C3963" s="255">
        <v>13</v>
      </c>
      <c r="D3963" s="256">
        <v>331.0500560000001</v>
      </c>
      <c r="E3963" s="256">
        <v>0.27351999999999999</v>
      </c>
      <c r="F3963" s="1">
        <v>799846</v>
      </c>
      <c r="G3963" s="256">
        <v>0</v>
      </c>
      <c r="H3963" s="256">
        <v>56.277983999999996</v>
      </c>
      <c r="I3963" s="257">
        <v>1</v>
      </c>
      <c r="J3963" s="258">
        <f t="shared" si="122"/>
        <v>0.3788197361330175</v>
      </c>
      <c r="K3963" s="258">
        <f t="shared" si="123"/>
        <v>0.57540706954197296</v>
      </c>
    </row>
    <row r="3964" spans="1:11">
      <c r="A3964" s="1">
        <v>3963</v>
      </c>
      <c r="B3964">
        <v>51561.215699</v>
      </c>
      <c r="C3964" s="255">
        <v>17</v>
      </c>
      <c r="D3964" s="256">
        <v>307.71859999999998</v>
      </c>
      <c r="E3964" s="256">
        <v>0</v>
      </c>
      <c r="F3964" s="1">
        <v>658025</v>
      </c>
      <c r="G3964" s="256">
        <v>0</v>
      </c>
      <c r="H3964" s="256">
        <v>56.506771999999998</v>
      </c>
      <c r="I3964" s="257">
        <v>1</v>
      </c>
      <c r="J3964" s="258">
        <f t="shared" si="122"/>
        <v>0.35212161044075319</v>
      </c>
      <c r="K3964" s="258">
        <f t="shared" si="123"/>
        <v>0.54705565602401829</v>
      </c>
    </row>
    <row r="3965" spans="1:11">
      <c r="A3965" s="1">
        <v>3964</v>
      </c>
      <c r="B3965">
        <v>51412.451658999998</v>
      </c>
      <c r="C3965" s="255">
        <v>11</v>
      </c>
      <c r="D3965" s="256">
        <v>310.78575000000001</v>
      </c>
      <c r="E3965" s="256">
        <v>0</v>
      </c>
      <c r="F3965" s="1">
        <v>517467</v>
      </c>
      <c r="G3965" s="256">
        <v>0</v>
      </c>
      <c r="H3965" s="256">
        <v>56.135255000000001</v>
      </c>
      <c r="I3965" s="257">
        <v>1</v>
      </c>
      <c r="J3965" s="258">
        <f t="shared" si="122"/>
        <v>0.35563134237591526</v>
      </c>
      <c r="K3965" s="258">
        <f t="shared" si="123"/>
        <v>0.5508563563695702</v>
      </c>
    </row>
    <row r="3966" spans="1:11">
      <c r="A3966" s="1">
        <v>3965</v>
      </c>
      <c r="B3966">
        <v>51741.379517000001</v>
      </c>
      <c r="C3966" s="255">
        <v>13</v>
      </c>
      <c r="D3966" s="256">
        <v>317.10320200000001</v>
      </c>
      <c r="E3966" s="256">
        <v>0</v>
      </c>
      <c r="F3966" s="1">
        <v>593005</v>
      </c>
      <c r="G3966" s="256">
        <v>0</v>
      </c>
      <c r="H3966" s="256">
        <v>56.243875000000003</v>
      </c>
      <c r="I3966" s="257">
        <v>1</v>
      </c>
      <c r="J3966" s="258">
        <f t="shared" si="122"/>
        <v>0.36286038661348219</v>
      </c>
      <c r="K3966" s="258">
        <f t="shared" si="123"/>
        <v>0.55861353201463826</v>
      </c>
    </row>
    <row r="3967" spans="1:11">
      <c r="A3967" s="1">
        <v>3966</v>
      </c>
      <c r="B3967">
        <v>51676.009856999997</v>
      </c>
      <c r="C3967" s="255">
        <v>19</v>
      </c>
      <c r="D3967" s="256">
        <v>303.87661300000002</v>
      </c>
      <c r="E3967" s="256">
        <v>9.5630909999999965</v>
      </c>
      <c r="F3967" s="1">
        <v>914340</v>
      </c>
      <c r="G3967" s="256">
        <v>0</v>
      </c>
      <c r="H3967" s="256">
        <v>56.389347000000001</v>
      </c>
      <c r="I3967" s="257">
        <v>1</v>
      </c>
      <c r="J3967" s="258">
        <f t="shared" si="122"/>
        <v>0.34772523449944698</v>
      </c>
      <c r="K3967" s="258">
        <f t="shared" si="123"/>
        <v>0.54226252224476557</v>
      </c>
    </row>
    <row r="3968" spans="1:11">
      <c r="A3968" s="1">
        <v>3967</v>
      </c>
      <c r="B3968">
        <v>52491.808044999998</v>
      </c>
      <c r="C3968" s="255">
        <v>32</v>
      </c>
      <c r="D3968" s="256">
        <v>263.10377599999998</v>
      </c>
      <c r="E3968" s="256">
        <v>123.6113830000002</v>
      </c>
      <c r="F3968" s="1">
        <v>946454</v>
      </c>
      <c r="G3968" s="256">
        <v>0</v>
      </c>
      <c r="H3968" s="256">
        <v>56.401921999999999</v>
      </c>
      <c r="I3968" s="257">
        <v>1</v>
      </c>
      <c r="J3968" s="258">
        <f t="shared" si="122"/>
        <v>0.30106898093960904</v>
      </c>
      <c r="K3968" s="258">
        <f t="shared" si="123"/>
        <v>0.48907550264213706</v>
      </c>
    </row>
    <row r="3969" spans="1:11">
      <c r="A3969" s="1">
        <v>3968</v>
      </c>
      <c r="B3969">
        <v>54590.275208000006</v>
      </c>
      <c r="C3969" s="255">
        <v>50</v>
      </c>
      <c r="D3969" s="256">
        <v>236.94215399999999</v>
      </c>
      <c r="E3969" s="256">
        <v>383.86120900000031</v>
      </c>
      <c r="F3969" s="1">
        <v>895702</v>
      </c>
      <c r="G3969" s="256">
        <v>0</v>
      </c>
      <c r="H3969" s="256">
        <v>121.60390200000001</v>
      </c>
      <c r="I3969" s="257">
        <v>1</v>
      </c>
      <c r="J3969" s="258">
        <f t="shared" si="122"/>
        <v>0.27113230349995399</v>
      </c>
      <c r="K3969" s="258">
        <f t="shared" si="123"/>
        <v>0.45254882382713157</v>
      </c>
    </row>
    <row r="3970" spans="1:11">
      <c r="A3970" s="1">
        <v>3969</v>
      </c>
      <c r="B3970">
        <v>56893.797058999997</v>
      </c>
      <c r="C3970" s="255">
        <v>39</v>
      </c>
      <c r="D3970" s="256">
        <v>231.9381829999999</v>
      </c>
      <c r="E3970" s="256">
        <v>707.59109999999851</v>
      </c>
      <c r="F3970" s="1">
        <v>858487</v>
      </c>
      <c r="G3970" s="256">
        <v>0</v>
      </c>
      <c r="H3970" s="256">
        <v>596.117254</v>
      </c>
      <c r="I3970" s="257">
        <v>1</v>
      </c>
      <c r="J3970" s="258">
        <f t="shared" ref="J3970:J4033" si="124">D3970/$L$1</f>
        <v>0.26540627222619007</v>
      </c>
      <c r="K3970" s="258">
        <f t="shared" ref="K3970:K4033" si="125">J3970/(1-$K$1*(1-J3970))</f>
        <v>0.44533237571056511</v>
      </c>
    </row>
    <row r="3971" spans="1:11">
      <c r="A3971" s="1">
        <v>3970</v>
      </c>
      <c r="B3971">
        <v>60280.142363999999</v>
      </c>
      <c r="C3971" s="255">
        <v>25</v>
      </c>
      <c r="D3971" s="256">
        <v>179.07280900000001</v>
      </c>
      <c r="E3971" s="256">
        <v>979.1714170000007</v>
      </c>
      <c r="F3971" s="1">
        <v>861466</v>
      </c>
      <c r="G3971" s="256">
        <v>0</v>
      </c>
      <c r="H3971" s="256">
        <v>781.57200399999999</v>
      </c>
      <c r="I3971" s="257">
        <v>1</v>
      </c>
      <c r="J3971" s="258">
        <f t="shared" si="124"/>
        <v>0.20491255936829755</v>
      </c>
      <c r="K3971" s="258">
        <f t="shared" si="125"/>
        <v>0.36415828093268054</v>
      </c>
    </row>
    <row r="3972" spans="1:11">
      <c r="A3972" s="1">
        <v>3971</v>
      </c>
      <c r="B3972">
        <v>61615.476165</v>
      </c>
      <c r="C3972" s="255">
        <v>29</v>
      </c>
      <c r="D3972" s="256">
        <v>160.82668899999999</v>
      </c>
      <c r="E3972" s="256">
        <v>1168.6414250000009</v>
      </c>
      <c r="F3972" s="1">
        <v>819010</v>
      </c>
      <c r="G3972" s="256">
        <v>22.535015999999999</v>
      </c>
      <c r="H3972" s="256">
        <v>647.04322999999999</v>
      </c>
      <c r="I3972" s="257">
        <v>1</v>
      </c>
      <c r="J3972" s="258">
        <f t="shared" si="124"/>
        <v>0.18403357071211868</v>
      </c>
      <c r="K3972" s="258">
        <f t="shared" si="125"/>
        <v>0.3338668472982938</v>
      </c>
    </row>
    <row r="3973" spans="1:11">
      <c r="A3973" s="1">
        <v>3972</v>
      </c>
      <c r="B3973">
        <v>62730.540008000004</v>
      </c>
      <c r="C3973" s="255">
        <v>22</v>
      </c>
      <c r="D3973" s="256">
        <v>135.87754000000001</v>
      </c>
      <c r="E3973" s="256">
        <v>1281.588700999999</v>
      </c>
      <c r="F3973" s="1">
        <v>856808</v>
      </c>
      <c r="G3973" s="256">
        <v>54.925415999999998</v>
      </c>
      <c r="H3973" s="256">
        <v>598.93049499999995</v>
      </c>
      <c r="I3973" s="257">
        <v>1</v>
      </c>
      <c r="J3973" s="258">
        <f t="shared" si="124"/>
        <v>0.15548432303906187</v>
      </c>
      <c r="K3973" s="258">
        <f t="shared" si="125"/>
        <v>0.29034466455560909</v>
      </c>
    </row>
    <row r="3974" spans="1:11">
      <c r="A3974" s="1">
        <v>3973</v>
      </c>
      <c r="B3974">
        <v>60834.516632000013</v>
      </c>
      <c r="C3974" s="255">
        <v>23</v>
      </c>
      <c r="D3974" s="256">
        <v>104.119221</v>
      </c>
      <c r="E3974" s="256">
        <v>1315.6366840000021</v>
      </c>
      <c r="F3974" s="1">
        <v>824984</v>
      </c>
      <c r="G3974" s="256">
        <v>47.540976000000001</v>
      </c>
      <c r="H3974" s="256">
        <v>105.479249</v>
      </c>
      <c r="I3974" s="257">
        <v>1</v>
      </c>
      <c r="J3974" s="258">
        <f t="shared" si="124"/>
        <v>0.11914335947309226</v>
      </c>
      <c r="K3974" s="258">
        <f t="shared" si="125"/>
        <v>0.23110900583407798</v>
      </c>
    </row>
    <row r="3975" spans="1:11">
      <c r="A3975" s="1">
        <v>3974</v>
      </c>
      <c r="B3975">
        <v>61306.509277999998</v>
      </c>
      <c r="C3975" s="255">
        <v>25</v>
      </c>
      <c r="D3975" s="256">
        <v>163.62595099999999</v>
      </c>
      <c r="E3975" s="256">
        <v>1275.924238999999</v>
      </c>
      <c r="F3975" s="1">
        <v>840446</v>
      </c>
      <c r="G3975" s="256">
        <v>0.42520799999999997</v>
      </c>
      <c r="H3975" s="256">
        <v>646.349785</v>
      </c>
      <c r="I3975" s="257">
        <v>1</v>
      </c>
      <c r="J3975" s="258">
        <f t="shared" si="124"/>
        <v>0.1872367590909999</v>
      </c>
      <c r="K3975" s="258">
        <f t="shared" si="125"/>
        <v>0.33859576376433936</v>
      </c>
    </row>
    <row r="3976" spans="1:11">
      <c r="A3976" s="1">
        <v>3975</v>
      </c>
      <c r="B3976">
        <v>64580.365144000003</v>
      </c>
      <c r="C3976" s="255">
        <v>24</v>
      </c>
      <c r="D3976" s="256">
        <v>169.823024</v>
      </c>
      <c r="E3976" s="256">
        <v>1163.6940420000001</v>
      </c>
      <c r="F3976" s="1">
        <v>851645</v>
      </c>
      <c r="G3976" s="256">
        <v>0</v>
      </c>
      <c r="H3976" s="256">
        <v>643.09261500000002</v>
      </c>
      <c r="I3976" s="257">
        <v>1</v>
      </c>
      <c r="J3976" s="258">
        <f t="shared" si="124"/>
        <v>0.19432805394538608</v>
      </c>
      <c r="K3976" s="258">
        <f t="shared" si="125"/>
        <v>0.34895831060279037</v>
      </c>
    </row>
    <row r="3977" spans="1:11">
      <c r="A3977" s="1">
        <v>3976</v>
      </c>
      <c r="B3977">
        <v>65298.153258999999</v>
      </c>
      <c r="C3977" s="255">
        <v>20</v>
      </c>
      <c r="D3977" s="256">
        <v>155.167993</v>
      </c>
      <c r="E3977" s="256">
        <v>972.63250899999991</v>
      </c>
      <c r="F3977" s="1">
        <v>850495</v>
      </c>
      <c r="G3977" s="256">
        <v>0</v>
      </c>
      <c r="H3977" s="256">
        <v>560.73833000000002</v>
      </c>
      <c r="I3977" s="257">
        <v>1</v>
      </c>
      <c r="J3977" s="258">
        <f t="shared" si="124"/>
        <v>0.17755833928797127</v>
      </c>
      <c r="K3977" s="258">
        <f t="shared" si="125"/>
        <v>0.32421444664869059</v>
      </c>
    </row>
    <row r="3978" spans="1:11">
      <c r="A3978" s="1">
        <v>3977</v>
      </c>
      <c r="B3978">
        <v>65690.726928999997</v>
      </c>
      <c r="C3978" s="255">
        <v>24</v>
      </c>
      <c r="D3978" s="256">
        <v>124.130268</v>
      </c>
      <c r="E3978" s="256">
        <v>718.1059580000009</v>
      </c>
      <c r="F3978" s="1">
        <v>822856</v>
      </c>
      <c r="G3978" s="256">
        <v>0</v>
      </c>
      <c r="H3978" s="256">
        <v>506.28997600000002</v>
      </c>
      <c r="I3978" s="257">
        <v>1</v>
      </c>
      <c r="J3978" s="258">
        <f t="shared" si="124"/>
        <v>0.14204194960136401</v>
      </c>
      <c r="K3978" s="258">
        <f t="shared" si="125"/>
        <v>0.26895615256486</v>
      </c>
    </row>
    <row r="3979" spans="1:11">
      <c r="A3979" s="1">
        <v>3978</v>
      </c>
      <c r="B3979">
        <v>65563.490539000006</v>
      </c>
      <c r="C3979" s="255">
        <v>19</v>
      </c>
      <c r="D3979" s="256">
        <v>124.447551</v>
      </c>
      <c r="E3979" s="256">
        <v>402.94292500000091</v>
      </c>
      <c r="F3979" s="1">
        <v>829701</v>
      </c>
      <c r="G3979" s="256">
        <v>0</v>
      </c>
      <c r="H3979" s="256">
        <v>479.60590100000002</v>
      </c>
      <c r="I3979" s="257">
        <v>1</v>
      </c>
      <c r="J3979" s="258">
        <f t="shared" si="124"/>
        <v>0.14240501573037109</v>
      </c>
      <c r="K3979" s="258">
        <f t="shared" si="125"/>
        <v>0.26954170229916474</v>
      </c>
    </row>
    <row r="3980" spans="1:11">
      <c r="A3980" s="1">
        <v>3979</v>
      </c>
      <c r="B3980">
        <v>63888.705566999997</v>
      </c>
      <c r="C3980" s="255">
        <v>19</v>
      </c>
      <c r="D3980" s="256">
        <v>117.274525</v>
      </c>
      <c r="E3980" s="256">
        <v>151.66778800000009</v>
      </c>
      <c r="F3980" s="1">
        <v>825914</v>
      </c>
      <c r="G3980" s="256">
        <v>0</v>
      </c>
      <c r="H3980" s="256">
        <v>495.68585899999999</v>
      </c>
      <c r="I3980" s="257">
        <v>1</v>
      </c>
      <c r="J3980" s="258">
        <f t="shared" si="124"/>
        <v>0.13419694034313939</v>
      </c>
      <c r="K3980" s="258">
        <f t="shared" si="125"/>
        <v>0.25619474899400768</v>
      </c>
    </row>
    <row r="3981" spans="1:11">
      <c r="A3981" s="1">
        <v>3980</v>
      </c>
      <c r="B3981">
        <v>62924.986571000001</v>
      </c>
      <c r="C3981" s="255">
        <v>25</v>
      </c>
      <c r="D3981" s="256">
        <v>135.00630899999999</v>
      </c>
      <c r="E3981" s="256">
        <v>18.300523999999999</v>
      </c>
      <c r="F3981" s="1">
        <v>793265</v>
      </c>
      <c r="G3981" s="256">
        <v>0</v>
      </c>
      <c r="H3981" s="256">
        <v>489.145579</v>
      </c>
      <c r="I3981" s="257">
        <v>1</v>
      </c>
      <c r="J3981" s="258">
        <f t="shared" si="124"/>
        <v>0.15448737562416426</v>
      </c>
      <c r="K3981" s="258">
        <f t="shared" si="125"/>
        <v>0.28877869196144046</v>
      </c>
    </row>
    <row r="3982" spans="1:11">
      <c r="A3982" s="1">
        <v>3981</v>
      </c>
      <c r="B3982">
        <v>61901.690124000001</v>
      </c>
      <c r="C3982" s="255">
        <v>30</v>
      </c>
      <c r="D3982" s="256">
        <v>147.39574200000001</v>
      </c>
      <c r="E3982" s="256">
        <v>4.2027599999999996</v>
      </c>
      <c r="F3982" s="1">
        <v>798302</v>
      </c>
      <c r="G3982" s="256">
        <v>0</v>
      </c>
      <c r="H3982" s="256">
        <v>503.36225899999999</v>
      </c>
      <c r="I3982" s="257">
        <v>1</v>
      </c>
      <c r="J3982" s="258">
        <f t="shared" si="124"/>
        <v>0.16866457225903722</v>
      </c>
      <c r="K3982" s="258">
        <f t="shared" si="125"/>
        <v>0.31075034739276802</v>
      </c>
    </row>
    <row r="3983" spans="1:11">
      <c r="A3983" s="1">
        <v>3982</v>
      </c>
      <c r="B3983">
        <v>59913.712189000013</v>
      </c>
      <c r="C3983" s="255">
        <v>32</v>
      </c>
      <c r="D3983" s="256">
        <v>139.65941100000009</v>
      </c>
      <c r="E3983" s="256">
        <v>3.4283600000000001</v>
      </c>
      <c r="F3983" s="1">
        <v>850871</v>
      </c>
      <c r="G3983" s="256">
        <v>0</v>
      </c>
      <c r="H3983" s="256">
        <v>524.76500899999996</v>
      </c>
      <c r="I3983" s="257">
        <v>1</v>
      </c>
      <c r="J3983" s="258">
        <f t="shared" si="124"/>
        <v>0.15981190839464068</v>
      </c>
      <c r="K3983" s="258">
        <f t="shared" si="125"/>
        <v>0.29710528633882571</v>
      </c>
    </row>
    <row r="3984" spans="1:11">
      <c r="A3984" s="1">
        <v>3983</v>
      </c>
      <c r="B3984">
        <v>57924.386597999997</v>
      </c>
      <c r="C3984" s="255">
        <v>28</v>
      </c>
      <c r="D3984" s="256">
        <v>100.18704700000001</v>
      </c>
      <c r="E3984" s="256">
        <v>3.7744</v>
      </c>
      <c r="F3984" s="1">
        <v>893303</v>
      </c>
      <c r="G3984" s="256">
        <v>0</v>
      </c>
      <c r="H3984" s="256">
        <v>378.587602</v>
      </c>
      <c r="I3984" s="257">
        <v>1</v>
      </c>
      <c r="J3984" s="258">
        <f t="shared" si="124"/>
        <v>0.11464378277732784</v>
      </c>
      <c r="K3984" s="258">
        <f t="shared" si="125"/>
        <v>0.22345360290176289</v>
      </c>
    </row>
    <row r="3985" spans="1:11">
      <c r="A3985" s="1">
        <v>3984</v>
      </c>
      <c r="B3985">
        <v>55969.310454999999</v>
      </c>
      <c r="C3985" s="255">
        <v>24</v>
      </c>
      <c r="D3985" s="256">
        <v>88.402495999999985</v>
      </c>
      <c r="E3985" s="256">
        <v>1.9446399999999999</v>
      </c>
      <c r="F3985" s="1">
        <v>921202</v>
      </c>
      <c r="G3985" s="256">
        <v>49.421568000000001</v>
      </c>
      <c r="H3985" s="256">
        <v>187.34405599999999</v>
      </c>
      <c r="I3985" s="257">
        <v>1</v>
      </c>
      <c r="J3985" s="258">
        <f t="shared" si="124"/>
        <v>0.10115875107485292</v>
      </c>
      <c r="K3985" s="258">
        <f t="shared" si="125"/>
        <v>0.20006187924785024</v>
      </c>
    </row>
    <row r="3986" spans="1:11">
      <c r="A3986" s="1">
        <v>3985</v>
      </c>
      <c r="B3986">
        <v>53940.269561999987</v>
      </c>
      <c r="C3986" s="255">
        <v>12</v>
      </c>
      <c r="D3986" s="256">
        <v>82.753083000000004</v>
      </c>
      <c r="E3986" s="256">
        <v>0.43440000000000001</v>
      </c>
      <c r="F3986" s="1">
        <v>882907</v>
      </c>
      <c r="G3986" s="256">
        <v>101.20656</v>
      </c>
      <c r="H3986" s="256">
        <v>90.266186000000005</v>
      </c>
      <c r="I3986" s="257">
        <v>1</v>
      </c>
      <c r="J3986" s="258">
        <f t="shared" si="124"/>
        <v>9.4694142163968376E-2</v>
      </c>
      <c r="K3986" s="258">
        <f t="shared" si="125"/>
        <v>0.18860302499984252</v>
      </c>
    </row>
    <row r="3987" spans="1:11">
      <c r="A3987" s="1">
        <v>3986</v>
      </c>
      <c r="B3987">
        <v>52819.454406999997</v>
      </c>
      <c r="C3987" s="255">
        <v>13</v>
      </c>
      <c r="D3987" s="256">
        <v>75.610966999999988</v>
      </c>
      <c r="E3987" s="256">
        <v>0.27304</v>
      </c>
      <c r="F3987" s="1">
        <v>779650</v>
      </c>
      <c r="G3987" s="256">
        <v>64.634135999999998</v>
      </c>
      <c r="H3987" s="256">
        <v>90.710105999999996</v>
      </c>
      <c r="I3987" s="257">
        <v>1</v>
      </c>
      <c r="J3987" s="258">
        <f t="shared" si="124"/>
        <v>8.6521437011030988E-2</v>
      </c>
      <c r="K3987" s="258">
        <f t="shared" si="125"/>
        <v>0.17388210195274137</v>
      </c>
    </row>
    <row r="3988" spans="1:11">
      <c r="A3988" s="1">
        <v>3987</v>
      </c>
      <c r="B3988">
        <v>52279.402253</v>
      </c>
      <c r="C3988" s="255">
        <v>13</v>
      </c>
      <c r="D3988" s="256">
        <v>67.447557000000003</v>
      </c>
      <c r="E3988" s="256">
        <v>0</v>
      </c>
      <c r="F3988" s="1">
        <v>666636</v>
      </c>
      <c r="G3988" s="256">
        <v>0</v>
      </c>
      <c r="H3988" s="256">
        <v>90.774832000000004</v>
      </c>
      <c r="I3988" s="257">
        <v>1</v>
      </c>
      <c r="J3988" s="258">
        <f t="shared" si="124"/>
        <v>7.7180067734399213E-2</v>
      </c>
      <c r="K3988" s="258">
        <f t="shared" si="125"/>
        <v>0.1567270151745736</v>
      </c>
    </row>
    <row r="3989" spans="1:11">
      <c r="A3989" s="1">
        <v>3988</v>
      </c>
      <c r="B3989">
        <v>51693.762909999998</v>
      </c>
      <c r="C3989" s="255">
        <v>12</v>
      </c>
      <c r="D3989" s="256">
        <v>79.065222000000006</v>
      </c>
      <c r="E3989" s="256">
        <v>0</v>
      </c>
      <c r="F3989" s="1">
        <v>528092</v>
      </c>
      <c r="G3989" s="256">
        <v>0</v>
      </c>
      <c r="H3989" s="256">
        <v>90.779258999999996</v>
      </c>
      <c r="I3989" s="257">
        <v>1</v>
      </c>
      <c r="J3989" s="258">
        <f t="shared" si="124"/>
        <v>9.0474132212013419E-2</v>
      </c>
      <c r="K3989" s="258">
        <f t="shared" si="125"/>
        <v>0.18103488138977522</v>
      </c>
    </row>
    <row r="3990" spans="1:11">
      <c r="A3990" s="1">
        <v>3989</v>
      </c>
      <c r="B3990">
        <v>51947.937072999986</v>
      </c>
      <c r="C3990" s="255">
        <v>15</v>
      </c>
      <c r="D3990" s="256">
        <v>98.767730000000014</v>
      </c>
      <c r="E3990" s="256">
        <v>0</v>
      </c>
      <c r="F3990" s="1">
        <v>598387</v>
      </c>
      <c r="G3990" s="256">
        <v>0</v>
      </c>
      <c r="H3990" s="256">
        <v>90.835188000000002</v>
      </c>
      <c r="I3990" s="257">
        <v>1</v>
      </c>
      <c r="J3990" s="258">
        <f t="shared" si="124"/>
        <v>0.11301966194821339</v>
      </c>
      <c r="K3990" s="258">
        <f t="shared" si="125"/>
        <v>0.22067221630983958</v>
      </c>
    </row>
    <row r="3991" spans="1:11">
      <c r="A3991" s="1">
        <v>3990</v>
      </c>
      <c r="B3991">
        <v>52157.427703000001</v>
      </c>
      <c r="C3991" s="255">
        <v>19</v>
      </c>
      <c r="D3991" s="256">
        <v>101.346779</v>
      </c>
      <c r="E3991" s="256">
        <v>10.35870699999999</v>
      </c>
      <c r="F3991" s="1">
        <v>910703</v>
      </c>
      <c r="G3991" s="256">
        <v>0</v>
      </c>
      <c r="H3991" s="256">
        <v>90.886775</v>
      </c>
      <c r="I3991" s="257">
        <v>1</v>
      </c>
      <c r="J3991" s="258">
        <f t="shared" si="124"/>
        <v>0.11597086115191967</v>
      </c>
      <c r="K3991" s="258">
        <f t="shared" si="125"/>
        <v>0.22571910978802373</v>
      </c>
    </row>
    <row r="3992" spans="1:11">
      <c r="A3992" s="1">
        <v>3991</v>
      </c>
      <c r="B3992">
        <v>53431.789674</v>
      </c>
      <c r="C3992" s="255">
        <v>28</v>
      </c>
      <c r="D3992" s="256">
        <v>91.129246000000009</v>
      </c>
      <c r="E3992" s="256">
        <v>118.29243</v>
      </c>
      <c r="F3992" s="1">
        <v>947365</v>
      </c>
      <c r="G3992" s="256">
        <v>0</v>
      </c>
      <c r="H3992" s="256">
        <v>130.40922</v>
      </c>
      <c r="I3992" s="257">
        <v>1</v>
      </c>
      <c r="J3992" s="258">
        <f t="shared" si="124"/>
        <v>0.1042789641567704</v>
      </c>
      <c r="K3992" s="258">
        <f t="shared" si="125"/>
        <v>0.20553515149772689</v>
      </c>
    </row>
    <row r="3993" spans="1:11">
      <c r="A3993" s="1">
        <v>3992</v>
      </c>
      <c r="B3993">
        <v>55059.664428999997</v>
      </c>
      <c r="C3993" s="255">
        <v>50</v>
      </c>
      <c r="D3993" s="256">
        <v>52.815016</v>
      </c>
      <c r="E3993" s="256">
        <v>349.51622799999939</v>
      </c>
      <c r="F3993" s="1">
        <v>895058</v>
      </c>
      <c r="G3993" s="256">
        <v>0</v>
      </c>
      <c r="H3993" s="256">
        <v>167.68915699999999</v>
      </c>
      <c r="I3993" s="257">
        <v>1</v>
      </c>
      <c r="J3993" s="258">
        <f t="shared" si="124"/>
        <v>6.0436088326718464E-2</v>
      </c>
      <c r="K3993" s="258">
        <f t="shared" si="125"/>
        <v>0.12506437228707032</v>
      </c>
    </row>
    <row r="3994" spans="1:11">
      <c r="A3994" s="1">
        <v>3993</v>
      </c>
      <c r="B3994">
        <v>57817.097199000003</v>
      </c>
      <c r="C3994" s="255">
        <v>35</v>
      </c>
      <c r="D3994" s="256">
        <v>35.015594</v>
      </c>
      <c r="E3994" s="256">
        <v>646.10727699999973</v>
      </c>
      <c r="F3994" s="1">
        <v>851871</v>
      </c>
      <c r="G3994" s="256">
        <v>0</v>
      </c>
      <c r="H3994" s="256">
        <v>694.19620799999996</v>
      </c>
      <c r="I3994" s="257">
        <v>1</v>
      </c>
      <c r="J3994" s="258">
        <f t="shared" si="124"/>
        <v>4.0068255054519213E-2</v>
      </c>
      <c r="K3994" s="258">
        <f t="shared" si="125"/>
        <v>8.48836197026894E-2</v>
      </c>
    </row>
    <row r="3995" spans="1:11">
      <c r="A3995" s="1">
        <v>3994</v>
      </c>
      <c r="B3995">
        <v>61576.195984999998</v>
      </c>
      <c r="C3995" s="255">
        <v>22</v>
      </c>
      <c r="D3995" s="256">
        <v>36.786872000000002</v>
      </c>
      <c r="E3995" s="256">
        <v>937.51021199999968</v>
      </c>
      <c r="F3995" s="1">
        <v>831624</v>
      </c>
      <c r="G3995" s="256">
        <v>0</v>
      </c>
      <c r="H3995" s="256">
        <v>655.61537799999996</v>
      </c>
      <c r="I3995" s="257">
        <v>1</v>
      </c>
      <c r="J3995" s="258">
        <f t="shared" si="124"/>
        <v>4.209512395974066E-2</v>
      </c>
      <c r="K3995" s="258">
        <f t="shared" si="125"/>
        <v>8.896738395333649E-2</v>
      </c>
    </row>
    <row r="3996" spans="1:11">
      <c r="A3996" s="1">
        <v>3995</v>
      </c>
      <c r="B3996">
        <v>62054.407714000001</v>
      </c>
      <c r="C3996" s="255">
        <v>29</v>
      </c>
      <c r="D3996" s="256">
        <v>35.066992999999997</v>
      </c>
      <c r="E3996" s="256">
        <v>1132.447756999999</v>
      </c>
      <c r="F3996" s="1">
        <v>826593</v>
      </c>
      <c r="G3996" s="256">
        <v>0</v>
      </c>
      <c r="H3996" s="256">
        <v>516.99050699999998</v>
      </c>
      <c r="I3996" s="257">
        <v>1</v>
      </c>
      <c r="J3996" s="258">
        <f t="shared" si="124"/>
        <v>4.0127070799342704E-2</v>
      </c>
      <c r="K3996" s="258">
        <f t="shared" si="125"/>
        <v>8.5002394220643845E-2</v>
      </c>
    </row>
    <row r="3997" spans="1:11">
      <c r="A3997" s="1">
        <v>3996</v>
      </c>
      <c r="B3997">
        <v>63816.070250999997</v>
      </c>
      <c r="C3997" s="255">
        <v>23</v>
      </c>
      <c r="D3997" s="256">
        <v>32.702973</v>
      </c>
      <c r="E3997" s="256">
        <v>1241.475696</v>
      </c>
      <c r="F3997" s="1">
        <v>858735</v>
      </c>
      <c r="G3997" s="256">
        <v>12.664175999999999</v>
      </c>
      <c r="H3997" s="256">
        <v>519.64512200000001</v>
      </c>
      <c r="I3997" s="257">
        <v>1</v>
      </c>
      <c r="J3997" s="258">
        <f t="shared" si="124"/>
        <v>3.7421928732811312E-2</v>
      </c>
      <c r="K3997" s="258">
        <f t="shared" si="125"/>
        <v>7.9522641957389867E-2</v>
      </c>
    </row>
    <row r="3998" spans="1:11">
      <c r="A3998" s="1">
        <v>3997</v>
      </c>
      <c r="B3998">
        <v>62019.868743999999</v>
      </c>
      <c r="C3998" s="255">
        <v>21</v>
      </c>
      <c r="D3998" s="256">
        <v>40.418965999999998</v>
      </c>
      <c r="E3998" s="256">
        <v>1280.075669999999</v>
      </c>
      <c r="F3998" s="1">
        <v>848617</v>
      </c>
      <c r="G3998" s="256">
        <v>44.581656000000002</v>
      </c>
      <c r="H3998" s="256">
        <v>292.64253300000001</v>
      </c>
      <c r="I3998" s="257">
        <v>1</v>
      </c>
      <c r="J3998" s="258">
        <f t="shared" si="124"/>
        <v>4.6251319875594284E-2</v>
      </c>
      <c r="K3998" s="258">
        <f t="shared" si="125"/>
        <v>9.7281449729813244E-2</v>
      </c>
    </row>
    <row r="3999" spans="1:11">
      <c r="A3999" s="1">
        <v>3998</v>
      </c>
      <c r="B3999">
        <v>62124.587248999997</v>
      </c>
      <c r="C3999" s="255">
        <v>26</v>
      </c>
      <c r="D3999" s="256">
        <v>92.564841000000015</v>
      </c>
      <c r="E3999" s="256">
        <v>1248.082429</v>
      </c>
      <c r="F3999" s="1">
        <v>827655</v>
      </c>
      <c r="G3999" s="256">
        <v>0</v>
      </c>
      <c r="H3999" s="256">
        <v>633.00605900000005</v>
      </c>
      <c r="I3999" s="257">
        <v>1</v>
      </c>
      <c r="J3999" s="258">
        <f t="shared" si="124"/>
        <v>0.10592171185983644</v>
      </c>
      <c r="K3999" s="258">
        <f t="shared" si="125"/>
        <v>0.20840189913089843</v>
      </c>
    </row>
    <row r="4000" spans="1:11">
      <c r="A4000" s="1">
        <v>3999</v>
      </c>
      <c r="B4000">
        <v>66297.460999000003</v>
      </c>
      <c r="C4000" s="255">
        <v>25</v>
      </c>
      <c r="D4000" s="256">
        <v>107.640624</v>
      </c>
      <c r="E4000" s="256">
        <v>1144.763303</v>
      </c>
      <c r="F4000" s="1">
        <v>819055</v>
      </c>
      <c r="G4000" s="256">
        <v>0</v>
      </c>
      <c r="H4000" s="256">
        <v>646.92027900000005</v>
      </c>
      <c r="I4000" s="257">
        <v>1</v>
      </c>
      <c r="J4000" s="258">
        <f t="shared" si="124"/>
        <v>0.12317289195949672</v>
      </c>
      <c r="K4000" s="258">
        <f t="shared" si="125"/>
        <v>0.23790257831716932</v>
      </c>
    </row>
    <row r="4001" spans="1:11">
      <c r="A4001" s="1">
        <v>4000</v>
      </c>
      <c r="B4001">
        <v>66329.524627999999</v>
      </c>
      <c r="C4001" s="255">
        <v>20</v>
      </c>
      <c r="D4001" s="256">
        <v>90.826081999999985</v>
      </c>
      <c r="E4001" s="256">
        <v>956.56574000000103</v>
      </c>
      <c r="F4001" s="1">
        <v>775861</v>
      </c>
      <c r="G4001" s="256">
        <v>0</v>
      </c>
      <c r="H4001" s="256">
        <v>542.74961099999996</v>
      </c>
      <c r="I4001" s="257">
        <v>1</v>
      </c>
      <c r="J4001" s="258">
        <f t="shared" si="124"/>
        <v>0.10393205436351231</v>
      </c>
      <c r="K4001" s="258">
        <f t="shared" si="125"/>
        <v>0.20492845536355697</v>
      </c>
    </row>
    <row r="4002" spans="1:11">
      <c r="A4002" s="1">
        <v>4001</v>
      </c>
      <c r="B4002">
        <v>66797.94857800001</v>
      </c>
      <c r="C4002" s="255">
        <v>24</v>
      </c>
      <c r="D4002" s="256">
        <v>57.577200000000012</v>
      </c>
      <c r="E4002" s="256">
        <v>708.89800900000125</v>
      </c>
      <c r="F4002" s="1">
        <v>775802</v>
      </c>
      <c r="G4002" s="256">
        <v>0</v>
      </c>
      <c r="H4002" s="256">
        <v>575.12643100000003</v>
      </c>
      <c r="I4002" s="257">
        <v>1</v>
      </c>
      <c r="J4002" s="258">
        <f t="shared" si="124"/>
        <v>6.5885443352040926E-2</v>
      </c>
      <c r="K4002" s="258">
        <f t="shared" si="125"/>
        <v>0.13550068009270019</v>
      </c>
    </row>
    <row r="4003" spans="1:11">
      <c r="A4003" s="1">
        <v>4002</v>
      </c>
      <c r="B4003">
        <v>66345.464357000004</v>
      </c>
      <c r="C4003" s="255">
        <v>18</v>
      </c>
      <c r="D4003" s="256">
        <v>41.650753999999999</v>
      </c>
      <c r="E4003" s="256">
        <v>407.16715300000021</v>
      </c>
      <c r="F4003" s="1">
        <v>798512</v>
      </c>
      <c r="G4003" s="256">
        <v>0</v>
      </c>
      <c r="H4003" s="256">
        <v>591.23924799999998</v>
      </c>
      <c r="I4003" s="257">
        <v>1</v>
      </c>
      <c r="J4003" s="258">
        <f t="shared" si="124"/>
        <v>4.7660851747511015E-2</v>
      </c>
      <c r="K4003" s="258">
        <f t="shared" si="125"/>
        <v>0.10008295628749345</v>
      </c>
    </row>
    <row r="4004" spans="1:11">
      <c r="A4004" s="1">
        <v>4003</v>
      </c>
      <c r="B4004">
        <v>64089.532836999999</v>
      </c>
      <c r="C4004" s="255">
        <v>25</v>
      </c>
      <c r="D4004" s="256">
        <v>37.587182000000013</v>
      </c>
      <c r="E4004" s="256">
        <v>148.35038399999999</v>
      </c>
      <c r="F4004" s="1">
        <v>770916</v>
      </c>
      <c r="G4004" s="256">
        <v>0</v>
      </c>
      <c r="H4004" s="256">
        <v>608.84396700000002</v>
      </c>
      <c r="I4004" s="257">
        <v>1</v>
      </c>
      <c r="J4004" s="258">
        <f t="shared" si="124"/>
        <v>4.3010916654923348E-2</v>
      </c>
      <c r="K4004" s="258">
        <f t="shared" si="125"/>
        <v>9.0806231267313312E-2</v>
      </c>
    </row>
    <row r="4005" spans="1:11">
      <c r="A4005" s="1">
        <v>4004</v>
      </c>
      <c r="B4005">
        <v>62205.605896000001</v>
      </c>
      <c r="C4005" s="255">
        <v>24</v>
      </c>
      <c r="D4005" s="256">
        <v>49.239482000000002</v>
      </c>
      <c r="E4005" s="256">
        <v>18.461317999999999</v>
      </c>
      <c r="F4005" s="1">
        <v>811581</v>
      </c>
      <c r="G4005" s="256">
        <v>0</v>
      </c>
      <c r="H4005" s="256">
        <v>575.03610200000003</v>
      </c>
      <c r="I4005" s="257">
        <v>1</v>
      </c>
      <c r="J4005" s="258">
        <f t="shared" si="124"/>
        <v>5.6344613874846954E-2</v>
      </c>
      <c r="K4005" s="258">
        <f t="shared" si="125"/>
        <v>0.11714311739989101</v>
      </c>
    </row>
    <row r="4006" spans="1:11">
      <c r="A4006" s="1">
        <v>4005</v>
      </c>
      <c r="B4006">
        <v>61549.695435000001</v>
      </c>
      <c r="C4006" s="255">
        <v>26</v>
      </c>
      <c r="D4006" s="256">
        <v>58.325229999999998</v>
      </c>
      <c r="E4006" s="256">
        <v>4.3520800000000008</v>
      </c>
      <c r="F4006" s="1">
        <v>834946</v>
      </c>
      <c r="G4006" s="256">
        <v>0</v>
      </c>
      <c r="H4006" s="256">
        <v>544.06678699999998</v>
      </c>
      <c r="I4006" s="257">
        <v>1</v>
      </c>
      <c r="J4006" s="258">
        <f t="shared" si="124"/>
        <v>6.6741412176343357E-2</v>
      </c>
      <c r="K4006" s="258">
        <f t="shared" si="125"/>
        <v>0.13712830444025298</v>
      </c>
    </row>
    <row r="4007" spans="1:11">
      <c r="A4007" s="1">
        <v>4006</v>
      </c>
      <c r="B4007">
        <v>60111.572203999996</v>
      </c>
      <c r="C4007" s="255">
        <v>27</v>
      </c>
      <c r="D4007" s="256">
        <v>47.096819999999987</v>
      </c>
      <c r="E4007" s="256">
        <v>3.55064</v>
      </c>
      <c r="F4007" s="1">
        <v>856105</v>
      </c>
      <c r="G4007" s="256">
        <v>0</v>
      </c>
      <c r="H4007" s="256">
        <v>475.70622400000002</v>
      </c>
      <c r="I4007" s="257">
        <v>1</v>
      </c>
      <c r="J4007" s="258">
        <f t="shared" si="124"/>
        <v>5.3892771204074985E-2</v>
      </c>
      <c r="K4007" s="258">
        <f t="shared" si="125"/>
        <v>0.1123606374125443</v>
      </c>
    </row>
    <row r="4008" spans="1:11">
      <c r="A4008" s="1">
        <v>4007</v>
      </c>
      <c r="B4008">
        <v>57693.688354000013</v>
      </c>
      <c r="C4008" s="255">
        <v>26</v>
      </c>
      <c r="D4008" s="256">
        <v>32.784306999999991</v>
      </c>
      <c r="E4008" s="256">
        <v>3.4457399999999998</v>
      </c>
      <c r="F4008" s="1">
        <v>911414</v>
      </c>
      <c r="G4008" s="256">
        <v>0</v>
      </c>
      <c r="H4008" s="256">
        <v>353.86725899999999</v>
      </c>
      <c r="I4008" s="257">
        <v>1</v>
      </c>
      <c r="J4008" s="258">
        <f t="shared" si="124"/>
        <v>3.7514999021911757E-2</v>
      </c>
      <c r="K4008" s="258">
        <f t="shared" si="125"/>
        <v>7.9711748085781395E-2</v>
      </c>
    </row>
    <row r="4009" spans="1:11">
      <c r="A4009" s="1">
        <v>4008</v>
      </c>
      <c r="B4009">
        <v>55996.300048999998</v>
      </c>
      <c r="C4009" s="255">
        <v>22</v>
      </c>
      <c r="D4009" s="256">
        <v>34.069488999999997</v>
      </c>
      <c r="E4009" s="256">
        <v>1.76122</v>
      </c>
      <c r="F4009" s="1">
        <v>934044</v>
      </c>
      <c r="G4009" s="256">
        <v>0</v>
      </c>
      <c r="H4009" s="256">
        <v>133.16071400000001</v>
      </c>
      <c r="I4009" s="257">
        <v>1</v>
      </c>
      <c r="J4009" s="258">
        <f t="shared" si="124"/>
        <v>3.8985629512072149E-2</v>
      </c>
      <c r="K4009" s="258">
        <f t="shared" si="125"/>
        <v>8.2694417455917726E-2</v>
      </c>
    </row>
    <row r="4010" spans="1:11">
      <c r="A4010" s="1">
        <v>4009</v>
      </c>
      <c r="B4010">
        <v>54269.656067000004</v>
      </c>
      <c r="C4010" s="255">
        <v>33</v>
      </c>
      <c r="D4010" s="256">
        <v>55.33912200000001</v>
      </c>
      <c r="E4010" s="256">
        <v>0.42096</v>
      </c>
      <c r="F4010" s="1">
        <v>903577</v>
      </c>
      <c r="G4010" s="256">
        <v>73.994928000000002</v>
      </c>
      <c r="H4010" s="256">
        <v>67.913815999999997</v>
      </c>
      <c r="I4010" s="257">
        <v>1</v>
      </c>
      <c r="J4010" s="258">
        <f t="shared" si="124"/>
        <v>6.3324416395425298E-2</v>
      </c>
      <c r="K4010" s="258">
        <f t="shared" si="125"/>
        <v>0.13061201160120436</v>
      </c>
    </row>
    <row r="4011" spans="1:11">
      <c r="A4011" s="1">
        <v>4010</v>
      </c>
      <c r="B4011">
        <v>52457.350402999997</v>
      </c>
      <c r="C4011" s="255">
        <v>34</v>
      </c>
      <c r="D4011" s="256">
        <v>65.044990000000013</v>
      </c>
      <c r="E4011" s="256">
        <v>0.29392000000000001</v>
      </c>
      <c r="F4011" s="1">
        <v>803746</v>
      </c>
      <c r="G4011" s="256">
        <v>115.961496</v>
      </c>
      <c r="H4011" s="256">
        <v>55.103853000000001</v>
      </c>
      <c r="I4011" s="257">
        <v>1</v>
      </c>
      <c r="J4011" s="258">
        <f t="shared" si="124"/>
        <v>7.4430816433919467E-2</v>
      </c>
      <c r="K4011" s="258">
        <f t="shared" si="125"/>
        <v>0.15160972621773247</v>
      </c>
    </row>
    <row r="4012" spans="1:11">
      <c r="A4012" s="1">
        <v>4011</v>
      </c>
      <c r="B4012">
        <v>52175.416229000002</v>
      </c>
      <c r="C4012" s="255">
        <v>29</v>
      </c>
      <c r="D4012" s="256">
        <v>70.591218999999995</v>
      </c>
      <c r="E4012" s="256">
        <v>6.8159999999999998E-2</v>
      </c>
      <c r="F4012" s="1">
        <v>670860</v>
      </c>
      <c r="G4012" s="256">
        <v>101.545416</v>
      </c>
      <c r="H4012" s="256">
        <v>55.081729000000003</v>
      </c>
      <c r="I4012" s="257">
        <v>1</v>
      </c>
      <c r="J4012" s="258">
        <f t="shared" si="124"/>
        <v>8.0777352156339896E-2</v>
      </c>
      <c r="K4012" s="258">
        <f t="shared" si="125"/>
        <v>0.16337551009828441</v>
      </c>
    </row>
    <row r="4013" spans="1:11">
      <c r="A4013" s="1">
        <v>4012</v>
      </c>
      <c r="B4013">
        <v>51276.059906000002</v>
      </c>
      <c r="C4013" s="255">
        <v>38</v>
      </c>
      <c r="D4013" s="256">
        <v>68.832774000000001</v>
      </c>
      <c r="E4013" s="256">
        <v>9.2800000000000001E-3</v>
      </c>
      <c r="F4013" s="1">
        <v>526063</v>
      </c>
      <c r="G4013" s="256">
        <v>11.321351999999999</v>
      </c>
      <c r="H4013" s="256">
        <v>55.089390000000002</v>
      </c>
      <c r="I4013" s="257">
        <v>1</v>
      </c>
      <c r="J4013" s="258">
        <f t="shared" si="124"/>
        <v>7.8765168020341975E-2</v>
      </c>
      <c r="K4013" s="258">
        <f t="shared" si="125"/>
        <v>0.15966316694701985</v>
      </c>
    </row>
    <row r="4014" spans="1:11">
      <c r="A4014" s="1">
        <v>4013</v>
      </c>
      <c r="B4014">
        <v>51324.782316999997</v>
      </c>
      <c r="C4014" s="255">
        <v>36</v>
      </c>
      <c r="D4014" s="256">
        <v>61.533899000000012</v>
      </c>
      <c r="E4014" s="256">
        <v>0</v>
      </c>
      <c r="F4014" s="1">
        <v>596434</v>
      </c>
      <c r="G4014" s="256">
        <v>0</v>
      </c>
      <c r="H4014" s="256">
        <v>55.125458999999999</v>
      </c>
      <c r="I4014" s="257">
        <v>1</v>
      </c>
      <c r="J4014" s="258">
        <f t="shared" si="124"/>
        <v>7.0413083942857724E-2</v>
      </c>
      <c r="K4014" s="258">
        <f t="shared" si="125"/>
        <v>0.14407441307721056</v>
      </c>
    </row>
    <row r="4015" spans="1:11">
      <c r="A4015" s="1">
        <v>4014</v>
      </c>
      <c r="B4015">
        <v>50557.438994999997</v>
      </c>
      <c r="C4015" s="255">
        <v>32</v>
      </c>
      <c r="D4015" s="256">
        <v>51.661301000000002</v>
      </c>
      <c r="E4015" s="256">
        <v>9.9858689999999992</v>
      </c>
      <c r="F4015" s="1">
        <v>935308</v>
      </c>
      <c r="G4015" s="256">
        <v>0</v>
      </c>
      <c r="H4015" s="256">
        <v>55.120134</v>
      </c>
      <c r="I4015" s="257">
        <v>1</v>
      </c>
      <c r="J4015" s="258">
        <f t="shared" si="124"/>
        <v>5.9115895189905628E-2</v>
      </c>
      <c r="K4015" s="258">
        <f t="shared" si="125"/>
        <v>0.12251650056938665</v>
      </c>
    </row>
    <row r="4016" spans="1:11">
      <c r="A4016" s="1">
        <v>4015</v>
      </c>
      <c r="B4016">
        <v>52369.473418999987</v>
      </c>
      <c r="C4016" s="255">
        <v>44</v>
      </c>
      <c r="D4016" s="256">
        <v>42.580841000000007</v>
      </c>
      <c r="E4016" s="256">
        <v>125.014072</v>
      </c>
      <c r="F4016" s="1">
        <v>961467</v>
      </c>
      <c r="G4016" s="256">
        <v>0</v>
      </c>
      <c r="H4016" s="256">
        <v>55.144250999999997</v>
      </c>
      <c r="I4016" s="257">
        <v>1</v>
      </c>
      <c r="J4016" s="258">
        <f t="shared" si="124"/>
        <v>4.8725147933344475E-2</v>
      </c>
      <c r="K4016" s="258">
        <f t="shared" si="125"/>
        <v>0.1021922553669474</v>
      </c>
    </row>
    <row r="4017" spans="1:11">
      <c r="A4017" s="1">
        <v>4016</v>
      </c>
      <c r="B4017">
        <v>52530.875458000002</v>
      </c>
      <c r="C4017" s="255">
        <v>49</v>
      </c>
      <c r="D4017" s="256">
        <v>45.167650000000009</v>
      </c>
      <c r="E4017" s="256">
        <v>376.31294299999979</v>
      </c>
      <c r="F4017" s="1">
        <v>893251</v>
      </c>
      <c r="G4017" s="256">
        <v>0</v>
      </c>
      <c r="H4017" s="256">
        <v>55.170873999999998</v>
      </c>
      <c r="I4017" s="257">
        <v>1</v>
      </c>
      <c r="J4017" s="258">
        <f t="shared" si="124"/>
        <v>5.1685226885291591E-2</v>
      </c>
      <c r="K4017" s="258">
        <f t="shared" si="125"/>
        <v>0.10803161278996296</v>
      </c>
    </row>
    <row r="4018" spans="1:11">
      <c r="A4018" s="1">
        <v>4017</v>
      </c>
      <c r="B4018">
        <v>53211.413544000003</v>
      </c>
      <c r="C4018" s="255">
        <v>56</v>
      </c>
      <c r="D4018" s="256">
        <v>37.568605000000012</v>
      </c>
      <c r="E4018" s="256">
        <v>682.74719000000005</v>
      </c>
      <c r="F4018" s="1">
        <v>857276</v>
      </c>
      <c r="G4018" s="256">
        <v>0</v>
      </c>
      <c r="H4018" s="256">
        <v>488.98396500000001</v>
      </c>
      <c r="I4018" s="257">
        <v>1</v>
      </c>
      <c r="J4018" s="258">
        <f t="shared" si="124"/>
        <v>4.2989659041125679E-2</v>
      </c>
      <c r="K4018" s="258">
        <f t="shared" si="125"/>
        <v>9.0763591811547126E-2</v>
      </c>
    </row>
    <row r="4019" spans="1:11">
      <c r="A4019" s="1">
        <v>4018</v>
      </c>
      <c r="B4019">
        <v>54695.297545999987</v>
      </c>
      <c r="C4019" s="255">
        <v>53</v>
      </c>
      <c r="D4019" s="256">
        <v>23.202949</v>
      </c>
      <c r="E4019" s="256">
        <v>940.60072999999898</v>
      </c>
      <c r="F4019" s="1">
        <v>843603</v>
      </c>
      <c r="G4019" s="256">
        <v>0</v>
      </c>
      <c r="H4019" s="256">
        <v>672.08692699999995</v>
      </c>
      <c r="I4019" s="257">
        <v>1</v>
      </c>
      <c r="J4019" s="258">
        <f t="shared" si="124"/>
        <v>2.6551075459379656E-2</v>
      </c>
      <c r="K4019" s="258">
        <f t="shared" si="125"/>
        <v>5.714786652302703E-2</v>
      </c>
    </row>
    <row r="4020" spans="1:11">
      <c r="A4020" s="1">
        <v>4019</v>
      </c>
      <c r="B4020">
        <v>55482.997496000004</v>
      </c>
      <c r="C4020" s="255">
        <v>53</v>
      </c>
      <c r="D4020" s="256">
        <v>20.023579999999999</v>
      </c>
      <c r="E4020" s="256">
        <v>1120.3819549999989</v>
      </c>
      <c r="F4020" s="1">
        <v>828743</v>
      </c>
      <c r="G4020" s="256">
        <v>0</v>
      </c>
      <c r="H4020" s="256">
        <v>679.96965599999999</v>
      </c>
      <c r="I4020" s="257">
        <v>1</v>
      </c>
      <c r="J4020" s="258">
        <f t="shared" si="124"/>
        <v>2.2912931608259159E-2</v>
      </c>
      <c r="K4020" s="258">
        <f t="shared" si="125"/>
        <v>4.9530538220310935E-2</v>
      </c>
    </row>
    <row r="4021" spans="1:11">
      <c r="A4021" s="1">
        <v>4020</v>
      </c>
      <c r="B4021">
        <v>56715.993071999997</v>
      </c>
      <c r="C4021" s="255">
        <v>55</v>
      </c>
      <c r="D4021" s="256">
        <v>22.721222999999998</v>
      </c>
      <c r="E4021" s="256">
        <v>1225.425924000001</v>
      </c>
      <c r="F4021" s="1">
        <v>815078</v>
      </c>
      <c r="G4021" s="256">
        <v>0</v>
      </c>
      <c r="H4021" s="256">
        <v>494.73646200000002</v>
      </c>
      <c r="I4021" s="257">
        <v>1</v>
      </c>
      <c r="J4021" s="258">
        <f t="shared" si="124"/>
        <v>2.5999837624191328E-2</v>
      </c>
      <c r="K4021" s="258">
        <f t="shared" si="125"/>
        <v>5.5997938025376025E-2</v>
      </c>
    </row>
    <row r="4022" spans="1:11">
      <c r="A4022" s="1">
        <v>4021</v>
      </c>
      <c r="B4022">
        <v>55673.998688</v>
      </c>
      <c r="C4022" s="255">
        <v>43</v>
      </c>
      <c r="D4022" s="256">
        <v>31.951913999999999</v>
      </c>
      <c r="E4022" s="256">
        <v>1255.0338070000009</v>
      </c>
      <c r="F4022" s="1">
        <v>817005</v>
      </c>
      <c r="G4022" s="256">
        <v>16.305744000000001</v>
      </c>
      <c r="H4022" s="256">
        <v>82.350983999999997</v>
      </c>
      <c r="I4022" s="257">
        <v>1</v>
      </c>
      <c r="J4022" s="258">
        <f t="shared" si="124"/>
        <v>3.6562493831521554E-2</v>
      </c>
      <c r="K4022" s="258">
        <f t="shared" si="125"/>
        <v>7.777444152306906E-2</v>
      </c>
    </row>
    <row r="4023" spans="1:11">
      <c r="A4023" s="1">
        <v>4022</v>
      </c>
      <c r="B4023">
        <v>55772.921599999987</v>
      </c>
      <c r="C4023" s="255">
        <v>41</v>
      </c>
      <c r="D4023" s="256">
        <v>85.577266000000009</v>
      </c>
      <c r="E4023" s="256">
        <v>1230.727789</v>
      </c>
      <c r="F4023" s="1">
        <v>842854</v>
      </c>
      <c r="G4023" s="256">
        <v>69.006504000000007</v>
      </c>
      <c r="H4023" s="256">
        <v>518.44678799999997</v>
      </c>
      <c r="I4023" s="257">
        <v>1</v>
      </c>
      <c r="J4023" s="258">
        <f t="shared" si="124"/>
        <v>9.7925847579693651E-2</v>
      </c>
      <c r="K4023" s="258">
        <f t="shared" si="125"/>
        <v>0.19435160544305885</v>
      </c>
    </row>
    <row r="4024" spans="1:11">
      <c r="A4024" s="1">
        <v>4023</v>
      </c>
      <c r="B4024">
        <v>57669.610075999997</v>
      </c>
      <c r="C4024" s="255">
        <v>44</v>
      </c>
      <c r="D4024" s="256">
        <v>88.896140999999972</v>
      </c>
      <c r="E4024" s="256">
        <v>1130.788417</v>
      </c>
      <c r="F4024" s="1">
        <v>814289</v>
      </c>
      <c r="G4024" s="256">
        <v>63.258552000000002</v>
      </c>
      <c r="H4024" s="256">
        <v>597.325559</v>
      </c>
      <c r="I4024" s="257">
        <v>1</v>
      </c>
      <c r="J4024" s="258">
        <f t="shared" si="124"/>
        <v>0.10172362779139206</v>
      </c>
      <c r="K4024" s="258">
        <f t="shared" si="125"/>
        <v>0.20105550123592805</v>
      </c>
    </row>
    <row r="4025" spans="1:11">
      <c r="A4025" s="1">
        <v>4024</v>
      </c>
      <c r="B4025">
        <v>57248.240875000003</v>
      </c>
      <c r="C4025" s="255">
        <v>43</v>
      </c>
      <c r="D4025" s="256">
        <v>75.233151000000021</v>
      </c>
      <c r="E4025" s="256">
        <v>949.8508980000006</v>
      </c>
      <c r="F4025" s="1">
        <v>864113</v>
      </c>
      <c r="G4025" s="256">
        <v>24.895416000000001</v>
      </c>
      <c r="H4025" s="256">
        <v>474.72155600000002</v>
      </c>
      <c r="I4025" s="257">
        <v>1</v>
      </c>
      <c r="J4025" s="258">
        <f t="shared" si="124"/>
        <v>8.6089103124258229E-2</v>
      </c>
      <c r="K4025" s="258">
        <f t="shared" si="125"/>
        <v>0.17309595869568531</v>
      </c>
    </row>
    <row r="4026" spans="1:11">
      <c r="A4026" s="1">
        <v>4025</v>
      </c>
      <c r="B4026">
        <v>57449.308837999997</v>
      </c>
      <c r="C4026" s="255">
        <v>46</v>
      </c>
      <c r="D4026" s="256">
        <v>56.644572999999987</v>
      </c>
      <c r="E4026" s="256">
        <v>696.25744800000177</v>
      </c>
      <c r="F4026" s="1">
        <v>817572</v>
      </c>
      <c r="G4026" s="256">
        <v>0</v>
      </c>
      <c r="H4026" s="256">
        <v>433.182435</v>
      </c>
      <c r="I4026" s="257">
        <v>1</v>
      </c>
      <c r="J4026" s="258">
        <f t="shared" si="124"/>
        <v>6.4818240650675013E-2</v>
      </c>
      <c r="K4026" s="258">
        <f t="shared" si="125"/>
        <v>0.13346697484189815</v>
      </c>
    </row>
    <row r="4027" spans="1:11">
      <c r="A4027" s="1">
        <v>4026</v>
      </c>
      <c r="B4027">
        <v>56152.079102000003</v>
      </c>
      <c r="C4027" s="255">
        <v>43</v>
      </c>
      <c r="D4027" s="256">
        <v>33.154815000000013</v>
      </c>
      <c r="E4027" s="256">
        <v>398.21154600000062</v>
      </c>
      <c r="F4027" s="1">
        <v>812705</v>
      </c>
      <c r="G4027" s="256">
        <v>0</v>
      </c>
      <c r="H4027" s="256">
        <v>412.16276699999997</v>
      </c>
      <c r="I4027" s="257">
        <v>1</v>
      </c>
      <c r="J4027" s="258">
        <f t="shared" si="124"/>
        <v>3.7938970382892831E-2</v>
      </c>
      <c r="K4027" s="258">
        <f t="shared" si="125"/>
        <v>8.0572679780804443E-2</v>
      </c>
    </row>
    <row r="4028" spans="1:11">
      <c r="A4028" s="1">
        <v>4027</v>
      </c>
      <c r="B4028">
        <v>55364.093353999997</v>
      </c>
      <c r="C4028" s="255">
        <v>49</v>
      </c>
      <c r="D4028" s="256">
        <v>19.654596000000002</v>
      </c>
      <c r="E4028" s="256">
        <v>144.94130199999981</v>
      </c>
      <c r="F4028" s="1">
        <v>833968</v>
      </c>
      <c r="G4028" s="256">
        <v>0</v>
      </c>
      <c r="H4028" s="256">
        <v>408.38671599999998</v>
      </c>
      <c r="I4028" s="257">
        <v>1</v>
      </c>
      <c r="J4028" s="258">
        <f t="shared" si="124"/>
        <v>2.2490704156597575E-2</v>
      </c>
      <c r="K4028" s="258">
        <f t="shared" si="125"/>
        <v>4.8642233793827587E-2</v>
      </c>
    </row>
    <row r="4029" spans="1:11">
      <c r="A4029" s="1">
        <v>4028</v>
      </c>
      <c r="B4029">
        <v>55621.610718000004</v>
      </c>
      <c r="C4029" s="255">
        <v>43</v>
      </c>
      <c r="D4029" s="256">
        <v>19.250812</v>
      </c>
      <c r="E4029" s="256">
        <v>18.089449999999989</v>
      </c>
      <c r="F4029" s="1">
        <v>809470</v>
      </c>
      <c r="G4029" s="256">
        <v>0</v>
      </c>
      <c r="H4029" s="256">
        <v>502.41002800000001</v>
      </c>
      <c r="I4029" s="257">
        <v>1</v>
      </c>
      <c r="J4029" s="258">
        <f t="shared" si="124"/>
        <v>2.2028655153546704E-2</v>
      </c>
      <c r="K4029" s="258">
        <f t="shared" si="125"/>
        <v>4.7669127617728797E-2</v>
      </c>
    </row>
    <row r="4030" spans="1:11">
      <c r="A4030" s="1">
        <v>4029</v>
      </c>
      <c r="B4030">
        <v>56414.260681</v>
      </c>
      <c r="C4030" s="255">
        <v>42</v>
      </c>
      <c r="D4030" s="256">
        <v>20.638439999999999</v>
      </c>
      <c r="E4030" s="256">
        <v>4.3460200000000002</v>
      </c>
      <c r="F4030" s="1">
        <v>806268</v>
      </c>
      <c r="G4030" s="256">
        <v>0</v>
      </c>
      <c r="H4030" s="256">
        <v>488.39861200000001</v>
      </c>
      <c r="I4030" s="257">
        <v>1</v>
      </c>
      <c r="J4030" s="258">
        <f t="shared" si="124"/>
        <v>2.3616514340650381E-2</v>
      </c>
      <c r="K4030" s="258">
        <f t="shared" si="125"/>
        <v>5.1008793108834778E-2</v>
      </c>
    </row>
    <row r="4031" spans="1:11">
      <c r="A4031" s="1">
        <v>4030</v>
      </c>
      <c r="B4031">
        <v>55406.149901999997</v>
      </c>
      <c r="C4031" s="255">
        <v>51</v>
      </c>
      <c r="D4031" s="256">
        <v>16.117442</v>
      </c>
      <c r="E4031" s="256">
        <v>3.6123800000000008</v>
      </c>
      <c r="F4031" s="1">
        <v>846823</v>
      </c>
      <c r="G4031" s="256">
        <v>0</v>
      </c>
      <c r="H4031" s="256">
        <v>456.04175800000002</v>
      </c>
      <c r="I4031" s="257">
        <v>1</v>
      </c>
      <c r="J4031" s="258">
        <f t="shared" si="124"/>
        <v>1.8443147840999648E-2</v>
      </c>
      <c r="K4031" s="258">
        <f t="shared" si="125"/>
        <v>4.0081275883930824E-2</v>
      </c>
    </row>
    <row r="4032" spans="1:11">
      <c r="A4032" s="1">
        <v>4031</v>
      </c>
      <c r="B4032">
        <v>53890.101806999999</v>
      </c>
      <c r="C4032" s="255">
        <v>39</v>
      </c>
      <c r="D4032" s="256">
        <v>15.70783</v>
      </c>
      <c r="E4032" s="256">
        <v>3.9388800000000002</v>
      </c>
      <c r="F4032" s="1">
        <v>887558</v>
      </c>
      <c r="G4032" s="256">
        <v>0</v>
      </c>
      <c r="H4032" s="256">
        <v>298.18702400000001</v>
      </c>
      <c r="I4032" s="257">
        <v>1</v>
      </c>
      <c r="J4032" s="258">
        <f t="shared" si="124"/>
        <v>1.7974429872388526E-2</v>
      </c>
      <c r="K4032" s="258">
        <f t="shared" si="125"/>
        <v>3.9084539118390126E-2</v>
      </c>
    </row>
    <row r="4033" spans="1:11">
      <c r="A4033" s="1">
        <v>4032</v>
      </c>
      <c r="B4033">
        <v>52468.185547000001</v>
      </c>
      <c r="C4033" s="255">
        <v>39</v>
      </c>
      <c r="D4033" s="256">
        <v>16.088498000000001</v>
      </c>
      <c r="E4033" s="256">
        <v>2.007039999999999</v>
      </c>
      <c r="F4033" s="1">
        <v>923897</v>
      </c>
      <c r="G4033" s="256">
        <v>0</v>
      </c>
      <c r="H4033" s="256">
        <v>195.39500100000001</v>
      </c>
      <c r="I4033" s="257">
        <v>1</v>
      </c>
      <c r="J4033" s="258">
        <f t="shared" si="124"/>
        <v>1.8410027295499322E-2</v>
      </c>
      <c r="K4033" s="258">
        <f t="shared" si="125"/>
        <v>4.0010881150544762E-2</v>
      </c>
    </row>
    <row r="4034" spans="1:11">
      <c r="A4034" s="1">
        <v>4033</v>
      </c>
      <c r="B4034">
        <v>51771.156647000003</v>
      </c>
      <c r="C4034" s="255">
        <v>33</v>
      </c>
      <c r="D4034" s="256">
        <v>10.343221</v>
      </c>
      <c r="E4034" s="256">
        <v>0.49712000000000001</v>
      </c>
      <c r="F4034" s="1">
        <v>798158</v>
      </c>
      <c r="G4034" s="256">
        <v>33.844608000000001</v>
      </c>
      <c r="H4034" s="256">
        <v>55.477922</v>
      </c>
      <c r="I4034" s="257">
        <v>1</v>
      </c>
      <c r="J4034" s="258">
        <f t="shared" ref="J4034:J4097" si="126">D4034/$L$1</f>
        <v>1.1835721453511805E-2</v>
      </c>
      <c r="K4034" s="258">
        <f t="shared" ref="K4034:K4097" si="127">J4034/(1-$K$1*(1-J4034))</f>
        <v>2.592655278260057E-2</v>
      </c>
    </row>
    <row r="4035" spans="1:11">
      <c r="A4035" s="1">
        <v>4034</v>
      </c>
      <c r="B4035">
        <v>48747.504273000013</v>
      </c>
      <c r="C4035" s="255">
        <v>34</v>
      </c>
      <c r="D4035" s="256">
        <v>13.069179</v>
      </c>
      <c r="E4035" s="256">
        <v>0.34111999999999998</v>
      </c>
      <c r="F4035" s="1">
        <v>729610</v>
      </c>
      <c r="G4035" s="256">
        <v>136.51629600000001</v>
      </c>
      <c r="H4035" s="256">
        <v>55.141522000000002</v>
      </c>
      <c r="I4035" s="257">
        <v>1</v>
      </c>
      <c r="J4035" s="258">
        <f t="shared" si="126"/>
        <v>1.4955028251845916E-2</v>
      </c>
      <c r="K4035" s="258">
        <f t="shared" si="127"/>
        <v>3.2636847805130251E-2</v>
      </c>
    </row>
    <row r="4036" spans="1:11">
      <c r="A4036" s="1">
        <v>4035</v>
      </c>
      <c r="B4036">
        <v>49565.929839999997</v>
      </c>
      <c r="C4036" s="255">
        <v>32</v>
      </c>
      <c r="D4036" s="256">
        <v>22.061354000000001</v>
      </c>
      <c r="E4036" s="256">
        <v>2.4320000000000001E-2</v>
      </c>
      <c r="F4036" s="1">
        <v>597847</v>
      </c>
      <c r="G4036" s="256">
        <v>139.872096</v>
      </c>
      <c r="H4036" s="256">
        <v>55.145274000000001</v>
      </c>
      <c r="I4036" s="257">
        <v>1</v>
      </c>
      <c r="J4036" s="258">
        <f t="shared" si="126"/>
        <v>2.5244751207705848E-2</v>
      </c>
      <c r="K4036" s="258">
        <f t="shared" si="127"/>
        <v>5.4420324561978844E-2</v>
      </c>
    </row>
    <row r="4037" spans="1:11">
      <c r="A4037" s="1">
        <v>4036</v>
      </c>
      <c r="B4037">
        <v>48878.716855999999</v>
      </c>
      <c r="C4037" s="255">
        <v>29</v>
      </c>
      <c r="D4037" s="256">
        <v>33.99948899999999</v>
      </c>
      <c r="E4037" s="256">
        <v>0</v>
      </c>
      <c r="F4037" s="1">
        <v>487332</v>
      </c>
      <c r="G4037" s="256">
        <v>120.378888</v>
      </c>
      <c r="H4037" s="256">
        <v>55.161682999999996</v>
      </c>
      <c r="I4037" s="257">
        <v>1</v>
      </c>
      <c r="J4037" s="258">
        <f t="shared" si="126"/>
        <v>3.8905528690312094E-2</v>
      </c>
      <c r="K4037" s="258">
        <f t="shared" si="127"/>
        <v>8.2532223990502931E-2</v>
      </c>
    </row>
    <row r="4038" spans="1:11">
      <c r="A4038" s="1">
        <v>4037</v>
      </c>
      <c r="B4038">
        <v>48603.033753000003</v>
      </c>
      <c r="C4038" s="255">
        <v>30</v>
      </c>
      <c r="D4038" s="256">
        <v>41.896312999999992</v>
      </c>
      <c r="E4038" s="256">
        <v>0</v>
      </c>
      <c r="F4038" s="1">
        <v>537145</v>
      </c>
      <c r="G4038" s="256">
        <v>77.191631999999998</v>
      </c>
      <c r="H4038" s="256">
        <v>55.202376000000001</v>
      </c>
      <c r="I4038" s="257">
        <v>1</v>
      </c>
      <c r="J4038" s="258">
        <f t="shared" si="126"/>
        <v>4.7941844285947818E-2</v>
      </c>
      <c r="K4038" s="258">
        <f t="shared" si="127"/>
        <v>0.10064035124321322</v>
      </c>
    </row>
    <row r="4039" spans="1:11">
      <c r="A4039" s="1">
        <v>4038</v>
      </c>
      <c r="B4039">
        <v>48776.845306000003</v>
      </c>
      <c r="C4039" s="255">
        <v>33</v>
      </c>
      <c r="D4039" s="256">
        <v>51.291718000000003</v>
      </c>
      <c r="E4039" s="256">
        <v>9.7656079999999914</v>
      </c>
      <c r="F4039" s="1">
        <v>850114</v>
      </c>
      <c r="G4039" s="256">
        <v>0.23721600000000001</v>
      </c>
      <c r="H4039" s="256">
        <v>55.275317000000001</v>
      </c>
      <c r="I4039" s="257">
        <v>1</v>
      </c>
      <c r="J4039" s="258">
        <f t="shared" si="126"/>
        <v>5.8692982304069267E-2</v>
      </c>
      <c r="K4039" s="258">
        <f t="shared" si="127"/>
        <v>0.12169868859384954</v>
      </c>
    </row>
    <row r="4040" spans="1:11">
      <c r="A4040" s="1">
        <v>4039</v>
      </c>
      <c r="B4040">
        <v>49065.388701000003</v>
      </c>
      <c r="C4040" s="255">
        <v>34</v>
      </c>
      <c r="D4040" s="256">
        <v>55.613093999999997</v>
      </c>
      <c r="E4040" s="256">
        <v>123.52468399999999</v>
      </c>
      <c r="F4040" s="1">
        <v>889818</v>
      </c>
      <c r="G4040" s="256">
        <v>0</v>
      </c>
      <c r="H4040" s="256">
        <v>55.284821999999998</v>
      </c>
      <c r="I4040" s="257">
        <v>1</v>
      </c>
      <c r="J4040" s="258">
        <f t="shared" si="126"/>
        <v>6.3637921857414501E-2</v>
      </c>
      <c r="K4040" s="258">
        <f t="shared" si="127"/>
        <v>0.13121197815653182</v>
      </c>
    </row>
    <row r="4041" spans="1:11">
      <c r="A4041" s="1">
        <v>4040</v>
      </c>
      <c r="B4041">
        <v>49629.449705999999</v>
      </c>
      <c r="C4041" s="255">
        <v>41</v>
      </c>
      <c r="D4041" s="256">
        <v>57.068837000000002</v>
      </c>
      <c r="E4041" s="256">
        <v>374.39292599999982</v>
      </c>
      <c r="F4041" s="1">
        <v>834083</v>
      </c>
      <c r="G4041" s="256">
        <v>0</v>
      </c>
      <c r="H4041" s="256">
        <v>59.984175999999998</v>
      </c>
      <c r="I4041" s="257">
        <v>1</v>
      </c>
      <c r="J4041" s="258">
        <f t="shared" si="126"/>
        <v>6.5303724865577978E-2</v>
      </c>
      <c r="K4041" s="258">
        <f t="shared" si="127"/>
        <v>0.13439274263684481</v>
      </c>
    </row>
    <row r="4042" spans="1:11">
      <c r="A4042" s="1">
        <v>4041</v>
      </c>
      <c r="B4042">
        <v>49905.880159</v>
      </c>
      <c r="C4042" s="255">
        <v>50</v>
      </c>
      <c r="D4042" s="256">
        <v>28.311191000000001</v>
      </c>
      <c r="E4042" s="256">
        <v>693.77138600000012</v>
      </c>
      <c r="F4042" s="1">
        <v>794144</v>
      </c>
      <c r="G4042" s="256">
        <v>0</v>
      </c>
      <c r="H4042" s="256">
        <v>340.69355999999999</v>
      </c>
      <c r="I4042" s="257">
        <v>1</v>
      </c>
      <c r="J4042" s="258">
        <f t="shared" si="126"/>
        <v>3.2396423772939817E-2</v>
      </c>
      <c r="K4042" s="258">
        <f t="shared" si="127"/>
        <v>6.9250053402148293E-2</v>
      </c>
    </row>
    <row r="4043" spans="1:11">
      <c r="A4043" s="1">
        <v>4042</v>
      </c>
      <c r="B4043">
        <v>50548.754181999997</v>
      </c>
      <c r="C4043" s="255">
        <v>48</v>
      </c>
      <c r="D4043" s="256">
        <v>7.8149320000000024</v>
      </c>
      <c r="E4043" s="256">
        <v>964.45872200000122</v>
      </c>
      <c r="F4043" s="1">
        <v>768219</v>
      </c>
      <c r="G4043" s="256">
        <v>0</v>
      </c>
      <c r="H4043" s="256">
        <v>496.738178</v>
      </c>
      <c r="I4043" s="257">
        <v>1</v>
      </c>
      <c r="J4043" s="258">
        <f t="shared" si="126"/>
        <v>8.9426067885560942E-3</v>
      </c>
      <c r="K4043" s="258">
        <f t="shared" si="127"/>
        <v>1.9657604804361042E-2</v>
      </c>
    </row>
    <row r="4044" spans="1:11">
      <c r="A4044" s="1">
        <v>4043</v>
      </c>
      <c r="B4044">
        <v>50930.230683000002</v>
      </c>
      <c r="C4044" s="255">
        <v>49</v>
      </c>
      <c r="D4044" s="256">
        <v>3.14053</v>
      </c>
      <c r="E4044" s="256">
        <v>1147.058231999999</v>
      </c>
      <c r="F4044" s="1">
        <v>740171</v>
      </c>
      <c r="G4044" s="256">
        <v>0</v>
      </c>
      <c r="H4044" s="256">
        <v>524.84030700000005</v>
      </c>
      <c r="I4044" s="257">
        <v>1</v>
      </c>
      <c r="J4044" s="258">
        <f t="shared" si="126"/>
        <v>3.5937004823156566E-3</v>
      </c>
      <c r="K4044" s="258">
        <f t="shared" si="127"/>
        <v>7.9510775492060565E-3</v>
      </c>
    </row>
    <row r="4045" spans="1:11">
      <c r="A4045" s="1">
        <v>4044</v>
      </c>
      <c r="B4045">
        <v>50906.976592999999</v>
      </c>
      <c r="C4045" s="255">
        <v>48</v>
      </c>
      <c r="D4045" s="256">
        <v>4.3312430000000006</v>
      </c>
      <c r="E4045" s="256">
        <v>1257.268262</v>
      </c>
      <c r="F4045" s="1">
        <v>777976</v>
      </c>
      <c r="G4045" s="256">
        <v>0</v>
      </c>
      <c r="H4045" s="256">
        <v>513.51683500000001</v>
      </c>
      <c r="I4045" s="257">
        <v>1</v>
      </c>
      <c r="J4045" s="258">
        <f t="shared" si="126"/>
        <v>4.9562303363210394E-3</v>
      </c>
      <c r="K4045" s="258">
        <f t="shared" si="127"/>
        <v>1.0947529275852071E-2</v>
      </c>
    </row>
    <row r="4046" spans="1:11">
      <c r="A4046" s="1">
        <v>4045</v>
      </c>
      <c r="B4046">
        <v>50759.795929</v>
      </c>
      <c r="C4046" s="255">
        <v>46</v>
      </c>
      <c r="D4046" s="256">
        <v>9.4452420000000004</v>
      </c>
      <c r="E4046" s="256">
        <v>1291.9488930000009</v>
      </c>
      <c r="F4046" s="1">
        <v>764908</v>
      </c>
      <c r="G4046" s="256">
        <v>0</v>
      </c>
      <c r="H4046" s="256">
        <v>88.768905000000004</v>
      </c>
      <c r="I4046" s="257">
        <v>1</v>
      </c>
      <c r="J4046" s="258">
        <f t="shared" si="126"/>
        <v>1.0808166370322239E-2</v>
      </c>
      <c r="K4046" s="258">
        <f t="shared" si="127"/>
        <v>2.3705004823454636E-2</v>
      </c>
    </row>
    <row r="4047" spans="1:11">
      <c r="A4047" s="1">
        <v>4046</v>
      </c>
      <c r="B4047">
        <v>51269.150756000003</v>
      </c>
      <c r="C4047" s="255">
        <v>50</v>
      </c>
      <c r="D4047" s="256">
        <v>65.855714000000006</v>
      </c>
      <c r="E4047" s="256">
        <v>1259.586194</v>
      </c>
      <c r="F4047" s="1">
        <v>790279</v>
      </c>
      <c r="G4047" s="256">
        <v>73.317216000000002</v>
      </c>
      <c r="H4047" s="256">
        <v>656.94602499999996</v>
      </c>
      <c r="I4047" s="257">
        <v>1</v>
      </c>
      <c r="J4047" s="258">
        <f t="shared" si="126"/>
        <v>7.5358525842785129E-2</v>
      </c>
      <c r="K4047" s="258">
        <f t="shared" si="127"/>
        <v>0.1533400281795938</v>
      </c>
    </row>
    <row r="4048" spans="1:11">
      <c r="A4048" s="1">
        <v>4047</v>
      </c>
      <c r="B4048">
        <v>51483.272002000012</v>
      </c>
      <c r="C4048" s="255">
        <v>45</v>
      </c>
      <c r="D4048" s="256">
        <v>75.160712000000004</v>
      </c>
      <c r="E4048" s="256">
        <v>1165.0137350000009</v>
      </c>
      <c r="F4048" s="1">
        <v>776447</v>
      </c>
      <c r="G4048" s="256">
        <v>120.091776</v>
      </c>
      <c r="H4048" s="256">
        <v>787.37098200000003</v>
      </c>
      <c r="I4048" s="257">
        <v>1</v>
      </c>
      <c r="J4048" s="258">
        <f t="shared" si="126"/>
        <v>8.6006211361008555E-2</v>
      </c>
      <c r="K4048" s="258">
        <f t="shared" si="127"/>
        <v>0.17294514485704282</v>
      </c>
    </row>
    <row r="4049" spans="1:11">
      <c r="A4049" s="1">
        <v>4048</v>
      </c>
      <c r="B4049">
        <v>51998.050292</v>
      </c>
      <c r="C4049" s="255">
        <v>40</v>
      </c>
      <c r="D4049" s="256">
        <v>68.369093000000007</v>
      </c>
      <c r="E4049" s="256">
        <v>992.33270200000038</v>
      </c>
      <c r="F4049" s="1">
        <v>768624</v>
      </c>
      <c r="G4049" s="256">
        <v>63.316007999999997</v>
      </c>
      <c r="H4049" s="256">
        <v>827.28679099999999</v>
      </c>
      <c r="I4049" s="257">
        <v>1</v>
      </c>
      <c r="J4049" s="258">
        <f t="shared" si="126"/>
        <v>7.8234579032705948E-2</v>
      </c>
      <c r="K4049" s="258">
        <f t="shared" si="127"/>
        <v>0.15868148953140296</v>
      </c>
    </row>
    <row r="4050" spans="1:11">
      <c r="A4050" s="1">
        <v>4049</v>
      </c>
      <c r="B4050">
        <v>52555.069457999998</v>
      </c>
      <c r="C4050" s="255">
        <v>43</v>
      </c>
      <c r="D4050" s="256">
        <v>71.37015700000002</v>
      </c>
      <c r="E4050" s="256">
        <v>742.54658400000028</v>
      </c>
      <c r="F4050" s="1">
        <v>752196</v>
      </c>
      <c r="G4050" s="256">
        <v>13.807584</v>
      </c>
      <c r="H4050" s="256">
        <v>751.30681500000003</v>
      </c>
      <c r="I4050" s="257">
        <v>1</v>
      </c>
      <c r="J4050" s="258">
        <f t="shared" si="126"/>
        <v>8.1668688926341798E-2</v>
      </c>
      <c r="K4050" s="258">
        <f t="shared" si="127"/>
        <v>0.16501465982146019</v>
      </c>
    </row>
    <row r="4051" spans="1:11">
      <c r="A4051" s="1">
        <v>4050</v>
      </c>
      <c r="B4051">
        <v>53222.701507000012</v>
      </c>
      <c r="C4051" s="255">
        <v>45</v>
      </c>
      <c r="D4051" s="256">
        <v>56.983583000000017</v>
      </c>
      <c r="E4051" s="256">
        <v>431.41407199999992</v>
      </c>
      <c r="F4051" s="1">
        <v>746520</v>
      </c>
      <c r="G4051" s="256">
        <v>0</v>
      </c>
      <c r="H4051" s="256">
        <v>539.18812500000001</v>
      </c>
      <c r="I4051" s="257">
        <v>1</v>
      </c>
      <c r="J4051" s="258">
        <f t="shared" si="126"/>
        <v>6.5206168930458969E-2</v>
      </c>
      <c r="K4051" s="258">
        <f t="shared" si="127"/>
        <v>0.13420679532920152</v>
      </c>
    </row>
    <row r="4052" spans="1:11">
      <c r="A4052" s="1">
        <v>4051</v>
      </c>
      <c r="B4052">
        <v>53870.872834000002</v>
      </c>
      <c r="C4052" s="255">
        <v>45</v>
      </c>
      <c r="D4052" s="256">
        <v>33.699129000000013</v>
      </c>
      <c r="E4052" s="256">
        <v>153.00511199999991</v>
      </c>
      <c r="F4052" s="1">
        <v>748272</v>
      </c>
      <c r="G4052" s="256">
        <v>0</v>
      </c>
      <c r="H4052" s="256">
        <v>523.20794599999999</v>
      </c>
      <c r="I4052" s="257">
        <v>1</v>
      </c>
      <c r="J4052" s="258">
        <f t="shared" si="126"/>
        <v>3.8561827507114274E-2</v>
      </c>
      <c r="K4052" s="258">
        <f t="shared" si="127"/>
        <v>8.1835930738557452E-2</v>
      </c>
    </row>
    <row r="4053" spans="1:11">
      <c r="A4053" s="1">
        <v>4052</v>
      </c>
      <c r="B4053">
        <v>54105.163116000003</v>
      </c>
      <c r="C4053" s="255">
        <v>48</v>
      </c>
      <c r="D4053" s="256">
        <v>18.368911000000001</v>
      </c>
      <c r="E4053" s="256">
        <v>18.523321999999968</v>
      </c>
      <c r="F4053" s="1">
        <v>738833</v>
      </c>
      <c r="G4053" s="256">
        <v>0</v>
      </c>
      <c r="H4053" s="256">
        <v>487.49660999999998</v>
      </c>
      <c r="I4053" s="257">
        <v>1</v>
      </c>
      <c r="J4053" s="258">
        <f t="shared" si="126"/>
        <v>2.101949808481797E-2</v>
      </c>
      <c r="K4053" s="258">
        <f t="shared" si="127"/>
        <v>4.5540049216249039E-2</v>
      </c>
    </row>
    <row r="4054" spans="1:11">
      <c r="A4054" s="1">
        <v>4053</v>
      </c>
      <c r="B4054">
        <v>54569.585267000002</v>
      </c>
      <c r="C4054" s="255">
        <v>50</v>
      </c>
      <c r="D4054" s="256">
        <v>17.955465</v>
      </c>
      <c r="E4054" s="256">
        <v>4.3607799999999983</v>
      </c>
      <c r="F4054" s="1">
        <v>727398</v>
      </c>
      <c r="G4054" s="256">
        <v>0</v>
      </c>
      <c r="H4054" s="256">
        <v>469.72008899999997</v>
      </c>
      <c r="I4054" s="257">
        <v>1</v>
      </c>
      <c r="J4054" s="258">
        <f t="shared" si="126"/>
        <v>2.0546392879769306E-2</v>
      </c>
      <c r="K4054" s="258">
        <f t="shared" si="127"/>
        <v>4.4540147178230308E-2</v>
      </c>
    </row>
    <row r="4055" spans="1:11">
      <c r="A4055" s="1">
        <v>4054</v>
      </c>
      <c r="B4055">
        <v>53646.018250000001</v>
      </c>
      <c r="C4055" s="255">
        <v>59</v>
      </c>
      <c r="D4055" s="256">
        <v>20.944597999999999</v>
      </c>
      <c r="E4055" s="256">
        <v>3.6859199999999999</v>
      </c>
      <c r="F4055" s="1">
        <v>758864</v>
      </c>
      <c r="G4055" s="256">
        <v>0</v>
      </c>
      <c r="H4055" s="256">
        <v>381.15542299999998</v>
      </c>
      <c r="I4055" s="257">
        <v>1</v>
      </c>
      <c r="J4055" s="258">
        <f t="shared" si="126"/>
        <v>2.3966850160484866E-2</v>
      </c>
      <c r="K4055" s="258">
        <f t="shared" si="127"/>
        <v>5.1743941229114992E-2</v>
      </c>
    </row>
    <row r="4056" spans="1:11">
      <c r="A4056" s="1">
        <v>4055</v>
      </c>
      <c r="B4056">
        <v>52864.411682000013</v>
      </c>
      <c r="C4056" s="255">
        <v>52</v>
      </c>
      <c r="D4056" s="256">
        <v>24.233855999999999</v>
      </c>
      <c r="E4056" s="256">
        <v>4.0546000000000006</v>
      </c>
      <c r="F4056" s="1">
        <v>784183</v>
      </c>
      <c r="G4056" s="256">
        <v>0</v>
      </c>
      <c r="H4056" s="256">
        <v>287.98994099999999</v>
      </c>
      <c r="I4056" s="257">
        <v>1</v>
      </c>
      <c r="J4056" s="258">
        <f t="shared" si="126"/>
        <v>2.7730739714496654E-2</v>
      </c>
      <c r="K4056" s="258">
        <f t="shared" si="127"/>
        <v>5.9603709961485528E-2</v>
      </c>
    </row>
    <row r="4057" spans="1:11">
      <c r="A4057" s="1">
        <v>4056</v>
      </c>
      <c r="B4057">
        <v>50847.835142999997</v>
      </c>
      <c r="C4057" s="255">
        <v>50</v>
      </c>
      <c r="D4057" s="256">
        <v>34.031213999999999</v>
      </c>
      <c r="E4057" s="256">
        <v>2.1476999999999999</v>
      </c>
      <c r="F4057" s="1">
        <v>584592</v>
      </c>
      <c r="G4057" s="256">
        <v>0</v>
      </c>
      <c r="H4057" s="256">
        <v>188.40225000000001</v>
      </c>
      <c r="I4057" s="257">
        <v>1</v>
      </c>
      <c r="J4057" s="258">
        <f t="shared" si="126"/>
        <v>3.8941831527031207E-2</v>
      </c>
      <c r="K4057" s="258">
        <f t="shared" si="127"/>
        <v>8.2605736142268807E-2</v>
      </c>
    </row>
    <row r="4058" spans="1:11">
      <c r="A4058" s="1">
        <v>4057</v>
      </c>
      <c r="B4058">
        <v>50221.482239999998</v>
      </c>
      <c r="C4058" s="255">
        <v>37</v>
      </c>
      <c r="D4058" s="256">
        <v>56.368319999999997</v>
      </c>
      <c r="E4058" s="256">
        <v>0.48183999999999999</v>
      </c>
      <c r="F4058" s="1">
        <v>784694</v>
      </c>
      <c r="G4058" s="256">
        <v>0</v>
      </c>
      <c r="H4058" s="256">
        <v>54.671703000000001</v>
      </c>
      <c r="I4058" s="257">
        <v>1</v>
      </c>
      <c r="J4058" s="258">
        <f t="shared" si="126"/>
        <v>6.4502125046193876E-2</v>
      </c>
      <c r="K4058" s="258">
        <f t="shared" si="127"/>
        <v>0.13286362790762274</v>
      </c>
    </row>
    <row r="4059" spans="1:11">
      <c r="A4059" s="1">
        <v>4058</v>
      </c>
      <c r="B4059">
        <v>49398.160430999997</v>
      </c>
      <c r="C4059" s="255">
        <v>34</v>
      </c>
      <c r="D4059" s="256">
        <v>85.431317000000007</v>
      </c>
      <c r="E4059" s="256">
        <v>0.14848</v>
      </c>
      <c r="F4059" s="1">
        <v>689229</v>
      </c>
      <c r="G4059" s="256">
        <v>112.768824</v>
      </c>
      <c r="H4059" s="256">
        <v>54.687922</v>
      </c>
      <c r="I4059" s="257">
        <v>1</v>
      </c>
      <c r="J4059" s="258">
        <f t="shared" si="126"/>
        <v>9.7758838510621393E-2</v>
      </c>
      <c r="K4059" s="258">
        <f t="shared" si="127"/>
        <v>0.19405552253618125</v>
      </c>
    </row>
    <row r="4060" spans="1:11">
      <c r="A4060" s="1">
        <v>4059</v>
      </c>
      <c r="B4060">
        <v>49200.571044999997</v>
      </c>
      <c r="C4060" s="255">
        <v>36</v>
      </c>
      <c r="D4060" s="256">
        <v>92.463432999999981</v>
      </c>
      <c r="E4060" s="256">
        <v>0</v>
      </c>
      <c r="F4060" s="1">
        <v>589693</v>
      </c>
      <c r="G4060" s="256">
        <v>170.34696</v>
      </c>
      <c r="H4060" s="256">
        <v>54.719034999999998</v>
      </c>
      <c r="I4060" s="257">
        <v>1</v>
      </c>
      <c r="J4060" s="258">
        <f t="shared" si="126"/>
        <v>0.10580567094365007</v>
      </c>
      <c r="K4060" s="258">
        <f t="shared" si="127"/>
        <v>0.2081997315270471</v>
      </c>
    </row>
    <row r="4061" spans="1:11">
      <c r="A4061" s="1">
        <v>4060</v>
      </c>
      <c r="B4061">
        <v>48504.321196999997</v>
      </c>
      <c r="C4061" s="255">
        <v>33</v>
      </c>
      <c r="D4061" s="256">
        <v>96.981355999999991</v>
      </c>
      <c r="E4061" s="256">
        <v>0</v>
      </c>
      <c r="F4061" s="1">
        <v>501780</v>
      </c>
      <c r="G4061" s="256">
        <v>168.83176800000001</v>
      </c>
      <c r="H4061" s="256">
        <v>54.696314999999998</v>
      </c>
      <c r="I4061" s="257">
        <v>1</v>
      </c>
      <c r="J4061" s="258">
        <f t="shared" si="126"/>
        <v>0.11097551872863064</v>
      </c>
      <c r="K4061" s="258">
        <f t="shared" si="127"/>
        <v>0.21715770020889238</v>
      </c>
    </row>
    <row r="4062" spans="1:11">
      <c r="A4062" s="1">
        <v>4061</v>
      </c>
      <c r="B4062">
        <v>48812.880920000003</v>
      </c>
      <c r="C4062" s="255">
        <v>34</v>
      </c>
      <c r="D4062" s="256">
        <v>105.243613</v>
      </c>
      <c r="E4062" s="256">
        <v>0</v>
      </c>
      <c r="F4062" s="1">
        <v>542530</v>
      </c>
      <c r="G4062" s="256">
        <v>134.52180000000001</v>
      </c>
      <c r="H4062" s="256">
        <v>54.735030000000002</v>
      </c>
      <c r="I4062" s="257">
        <v>1</v>
      </c>
      <c r="J4062" s="258">
        <f t="shared" si="126"/>
        <v>0.12042999837566981</v>
      </c>
      <c r="K4062" s="258">
        <f t="shared" si="127"/>
        <v>0.23328454803967161</v>
      </c>
    </row>
    <row r="4063" spans="1:11">
      <c r="A4063" s="1">
        <v>4062</v>
      </c>
      <c r="B4063">
        <v>49455.977448000012</v>
      </c>
      <c r="C4063" s="255">
        <v>36</v>
      </c>
      <c r="D4063" s="256">
        <v>80.640014000000008</v>
      </c>
      <c r="E4063" s="256">
        <v>10.73401300000001</v>
      </c>
      <c r="F4063" s="1">
        <v>835519</v>
      </c>
      <c r="G4063" s="256">
        <v>65.106551999999994</v>
      </c>
      <c r="H4063" s="256">
        <v>54.796762000000001</v>
      </c>
      <c r="I4063" s="257">
        <v>1</v>
      </c>
      <c r="J4063" s="258">
        <f t="shared" si="126"/>
        <v>9.2276162687744218E-2</v>
      </c>
      <c r="K4063" s="258">
        <f t="shared" si="127"/>
        <v>0.18427521618318426</v>
      </c>
    </row>
    <row r="4064" spans="1:11">
      <c r="A4064" s="1">
        <v>4063</v>
      </c>
      <c r="B4064">
        <v>51499.991670000003</v>
      </c>
      <c r="C4064" s="255">
        <v>53</v>
      </c>
      <c r="D4064" s="256">
        <v>57.772337999999991</v>
      </c>
      <c r="E4064" s="256">
        <v>122.1655479999999</v>
      </c>
      <c r="F4064" s="1">
        <v>966350</v>
      </c>
      <c r="G4064" s="256">
        <v>0</v>
      </c>
      <c r="H4064" s="256">
        <v>54.739722</v>
      </c>
      <c r="I4064" s="257">
        <v>1</v>
      </c>
      <c r="J4064" s="258">
        <f t="shared" si="126"/>
        <v>6.6108739268563935E-2</v>
      </c>
      <c r="K4064" s="258">
        <f t="shared" si="127"/>
        <v>0.13592558096241988</v>
      </c>
    </row>
    <row r="4065" spans="1:11">
      <c r="A4065" s="1">
        <v>4064</v>
      </c>
      <c r="B4065">
        <v>53658.954467000003</v>
      </c>
      <c r="C4065" s="255">
        <v>66</v>
      </c>
      <c r="D4065" s="256">
        <v>28.542556999999999</v>
      </c>
      <c r="E4065" s="256">
        <v>358.88842099999982</v>
      </c>
      <c r="F4065" s="1">
        <v>875198</v>
      </c>
      <c r="G4065" s="256">
        <v>0</v>
      </c>
      <c r="H4065" s="256">
        <v>54.845207000000002</v>
      </c>
      <c r="I4065" s="257">
        <v>1</v>
      </c>
      <c r="J4065" s="258">
        <f t="shared" si="126"/>
        <v>3.2661175297616044E-2</v>
      </c>
      <c r="K4065" s="258">
        <f t="shared" si="127"/>
        <v>6.9794257626463019E-2</v>
      </c>
    </row>
    <row r="4066" spans="1:11">
      <c r="A4066" s="1">
        <v>4065</v>
      </c>
      <c r="B4066">
        <v>56731.588013000001</v>
      </c>
      <c r="C4066" s="255">
        <v>46</v>
      </c>
      <c r="D4066" s="256">
        <v>6.9115100000000007</v>
      </c>
      <c r="E4066" s="256">
        <v>649.83415199999968</v>
      </c>
      <c r="F4066" s="1">
        <v>840906</v>
      </c>
      <c r="G4066" s="256">
        <v>0</v>
      </c>
      <c r="H4066" s="256">
        <v>318.43724400000002</v>
      </c>
      <c r="I4066" s="257">
        <v>1</v>
      </c>
      <c r="J4066" s="258">
        <f t="shared" si="126"/>
        <v>7.9088232943259531E-3</v>
      </c>
      <c r="K4066" s="258">
        <f t="shared" si="127"/>
        <v>1.7406901851909597E-2</v>
      </c>
    </row>
    <row r="4067" spans="1:11">
      <c r="A4067" s="1">
        <v>4066</v>
      </c>
      <c r="B4067">
        <v>62112.105469000002</v>
      </c>
      <c r="C4067" s="255">
        <v>42</v>
      </c>
      <c r="D4067" s="256">
        <v>3.1468919999999998</v>
      </c>
      <c r="E4067" s="256">
        <v>902.73135699999978</v>
      </c>
      <c r="F4067" s="1">
        <v>808785</v>
      </c>
      <c r="G4067" s="256">
        <v>0</v>
      </c>
      <c r="H4067" s="256">
        <v>519.33578499999999</v>
      </c>
      <c r="I4067" s="257">
        <v>1</v>
      </c>
      <c r="J4067" s="258">
        <f t="shared" si="126"/>
        <v>3.6009805027161917E-3</v>
      </c>
      <c r="K4067" s="258">
        <f t="shared" si="127"/>
        <v>7.9671140453977246E-3</v>
      </c>
    </row>
    <row r="4068" spans="1:11">
      <c r="A4068" s="1">
        <v>4067</v>
      </c>
      <c r="B4068">
        <v>64650.283538999996</v>
      </c>
      <c r="C4068" s="255">
        <v>50</v>
      </c>
      <c r="D4068" s="256">
        <v>7.5420909999999983</v>
      </c>
      <c r="E4068" s="256">
        <v>1075.6028960000001</v>
      </c>
      <c r="F4068" s="1">
        <v>787557</v>
      </c>
      <c r="G4068" s="256">
        <v>0</v>
      </c>
      <c r="H4068" s="256">
        <v>677.90955499999995</v>
      </c>
      <c r="I4068" s="257">
        <v>1</v>
      </c>
      <c r="J4068" s="258">
        <f t="shared" si="126"/>
        <v>8.6303955269870277E-3</v>
      </c>
      <c r="K4068" s="258">
        <f t="shared" si="127"/>
        <v>1.8978466900601371E-2</v>
      </c>
    </row>
    <row r="4069" spans="1:11">
      <c r="A4069" s="1">
        <v>4068</v>
      </c>
      <c r="B4069">
        <v>65549.637816999995</v>
      </c>
      <c r="C4069" s="255">
        <v>38</v>
      </c>
      <c r="D4069" s="256">
        <v>12.768469</v>
      </c>
      <c r="E4069" s="256">
        <v>1181.1232119999979</v>
      </c>
      <c r="F4069" s="1">
        <v>762862</v>
      </c>
      <c r="G4069" s="256">
        <v>0</v>
      </c>
      <c r="H4069" s="256">
        <v>694.64089999999999</v>
      </c>
      <c r="I4069" s="257">
        <v>1</v>
      </c>
      <c r="J4069" s="258">
        <f t="shared" si="126"/>
        <v>1.4610926564539269E-2</v>
      </c>
      <c r="K4069" s="258">
        <f t="shared" si="127"/>
        <v>3.1899078364961024E-2</v>
      </c>
    </row>
    <row r="4070" spans="1:11">
      <c r="A4070" s="1">
        <v>4069</v>
      </c>
      <c r="B4070">
        <v>63659.587952000002</v>
      </c>
      <c r="C4070" s="255">
        <v>49</v>
      </c>
      <c r="D4070" s="256">
        <v>21.951737000000001</v>
      </c>
      <c r="E4070" s="256">
        <v>1210.077164</v>
      </c>
      <c r="F4070" s="1">
        <v>739852</v>
      </c>
      <c r="G4070" s="256">
        <v>0</v>
      </c>
      <c r="H4070" s="256">
        <v>104.708764</v>
      </c>
      <c r="I4070" s="257">
        <v>1</v>
      </c>
      <c r="J4070" s="258">
        <f t="shared" si="126"/>
        <v>2.5119316753721969E-2</v>
      </c>
      <c r="K4070" s="258">
        <f t="shared" si="127"/>
        <v>5.4157978822426511E-2</v>
      </c>
    </row>
    <row r="4071" spans="1:11">
      <c r="A4071" s="1">
        <v>4070</v>
      </c>
      <c r="B4071">
        <v>63238.132903999998</v>
      </c>
      <c r="C4071" s="255">
        <v>45</v>
      </c>
      <c r="D4071" s="256">
        <v>62.287227000000023</v>
      </c>
      <c r="E4071" s="256">
        <v>1168.218914000001</v>
      </c>
      <c r="F4071" s="1">
        <v>739854</v>
      </c>
      <c r="G4071" s="256">
        <v>0</v>
      </c>
      <c r="H4071" s="256">
        <v>619.76065700000004</v>
      </c>
      <c r="I4071" s="257">
        <v>1</v>
      </c>
      <c r="J4071" s="258">
        <f t="shared" si="126"/>
        <v>7.1275115255069965E-2</v>
      </c>
      <c r="K4071" s="258">
        <f t="shared" si="127"/>
        <v>0.14569690085481465</v>
      </c>
    </row>
    <row r="4072" spans="1:11">
      <c r="A4072" s="1">
        <v>4071</v>
      </c>
      <c r="B4072">
        <v>66891.584015</v>
      </c>
      <c r="C4072" s="255">
        <v>44</v>
      </c>
      <c r="D4072" s="256">
        <v>56.870338999999987</v>
      </c>
      <c r="E4072" s="256">
        <v>1079.213277000001</v>
      </c>
      <c r="F4072" s="1">
        <v>735615</v>
      </c>
      <c r="G4072" s="256">
        <v>115.031616</v>
      </c>
      <c r="H4072" s="256">
        <v>668.46994299999994</v>
      </c>
      <c r="I4072" s="257">
        <v>1</v>
      </c>
      <c r="J4072" s="258">
        <f t="shared" si="126"/>
        <v>6.5076584109610439E-2</v>
      </c>
      <c r="K4072" s="258">
        <f t="shared" si="127"/>
        <v>0.13395973557739657</v>
      </c>
    </row>
    <row r="4073" spans="1:11">
      <c r="A4073" s="1">
        <v>4072</v>
      </c>
      <c r="B4073">
        <v>66879.434508999999</v>
      </c>
      <c r="C4073" s="255">
        <v>46</v>
      </c>
      <c r="D4073" s="256">
        <v>44.657273000000004</v>
      </c>
      <c r="E4073" s="256">
        <v>903.51630699999987</v>
      </c>
      <c r="F4073" s="1">
        <v>730343</v>
      </c>
      <c r="G4073" s="256">
        <v>133.91195999999999</v>
      </c>
      <c r="H4073" s="256">
        <v>556.45911799999999</v>
      </c>
      <c r="I4073" s="257">
        <v>1</v>
      </c>
      <c r="J4073" s="258">
        <f t="shared" si="126"/>
        <v>5.110120378375687E-2</v>
      </c>
      <c r="K4073" s="258">
        <f t="shared" si="127"/>
        <v>0.10688265761448418</v>
      </c>
    </row>
    <row r="4074" spans="1:11">
      <c r="A4074" s="1">
        <v>4073</v>
      </c>
      <c r="B4074">
        <v>67727.01885800001</v>
      </c>
      <c r="C4074" s="255">
        <v>40</v>
      </c>
      <c r="D4074" s="256">
        <v>28.553896000000002</v>
      </c>
      <c r="E4074" s="256">
        <v>661.47345200000007</v>
      </c>
      <c r="F4074" s="1">
        <v>717483</v>
      </c>
      <c r="G4074" s="256">
        <v>109.69627199999999</v>
      </c>
      <c r="H4074" s="256">
        <v>522.33802100000003</v>
      </c>
      <c r="I4074" s="257">
        <v>1</v>
      </c>
      <c r="J4074" s="258">
        <f t="shared" si="126"/>
        <v>3.2674150486443725E-2</v>
      </c>
      <c r="K4074" s="258">
        <f t="shared" si="127"/>
        <v>6.9820919787366334E-2</v>
      </c>
    </row>
    <row r="4075" spans="1:11">
      <c r="A4075" s="1">
        <v>4074</v>
      </c>
      <c r="B4075">
        <v>67509.74859599999</v>
      </c>
      <c r="C4075" s="255">
        <v>40</v>
      </c>
      <c r="D4075" s="256">
        <v>30.654644999999999</v>
      </c>
      <c r="E4075" s="256">
        <v>387.18040100000047</v>
      </c>
      <c r="F4075" s="1">
        <v>724513</v>
      </c>
      <c r="G4075" s="256">
        <v>27.491351999999999</v>
      </c>
      <c r="H4075" s="256">
        <v>514.89476400000001</v>
      </c>
      <c r="I4075" s="257">
        <v>1</v>
      </c>
      <c r="J4075" s="258">
        <f t="shared" si="126"/>
        <v>3.507803221803811E-2</v>
      </c>
      <c r="K4075" s="258">
        <f t="shared" si="127"/>
        <v>7.474656210126969E-2</v>
      </c>
    </row>
    <row r="4076" spans="1:11">
      <c r="A4076" s="1">
        <v>4075</v>
      </c>
      <c r="B4076">
        <v>65921.605895999994</v>
      </c>
      <c r="C4076" s="255">
        <v>44</v>
      </c>
      <c r="D4076" s="256">
        <v>33.730904000000002</v>
      </c>
      <c r="E4076" s="256">
        <v>140.33092600000009</v>
      </c>
      <c r="F4076" s="1">
        <v>730387</v>
      </c>
      <c r="G4076" s="256">
        <v>0</v>
      </c>
      <c r="H4076" s="256">
        <v>502.30058100000002</v>
      </c>
      <c r="I4076" s="257">
        <v>1</v>
      </c>
      <c r="J4076" s="258">
        <f t="shared" si="126"/>
        <v>3.8598187558706053E-2</v>
      </c>
      <c r="K4076" s="258">
        <f t="shared" si="127"/>
        <v>8.190961782932242E-2</v>
      </c>
    </row>
    <row r="4077" spans="1:11">
      <c r="A4077" s="1">
        <v>4076</v>
      </c>
      <c r="B4077">
        <v>65003.046325000003</v>
      </c>
      <c r="C4077" s="255">
        <v>38</v>
      </c>
      <c r="D4077" s="256">
        <v>36.736158000000003</v>
      </c>
      <c r="E4077" s="256">
        <v>20.031054999999981</v>
      </c>
      <c r="F4077" s="1">
        <v>723228</v>
      </c>
      <c r="G4077" s="256">
        <v>0</v>
      </c>
      <c r="H4077" s="256">
        <v>499.13006799999999</v>
      </c>
      <c r="I4077" s="257">
        <v>1</v>
      </c>
      <c r="J4077" s="258">
        <f t="shared" si="126"/>
        <v>4.203709205867296E-2</v>
      </c>
      <c r="K4077" s="258">
        <f t="shared" si="127"/>
        <v>8.8850728065192924E-2</v>
      </c>
    </row>
    <row r="4078" spans="1:11">
      <c r="A4078" s="1">
        <v>4077</v>
      </c>
      <c r="B4078">
        <v>64410.728394000012</v>
      </c>
      <c r="C4078" s="255">
        <v>49</v>
      </c>
      <c r="D4078" s="256">
        <v>56.977147000000002</v>
      </c>
      <c r="E4078" s="256">
        <v>4.2337999999999996</v>
      </c>
      <c r="F4078" s="1">
        <v>749647</v>
      </c>
      <c r="G4078" s="256">
        <v>0</v>
      </c>
      <c r="H4078" s="256">
        <v>504.48026299999998</v>
      </c>
      <c r="I4078" s="257">
        <v>1</v>
      </c>
      <c r="J4078" s="258">
        <f t="shared" si="126"/>
        <v>6.5198804232046853E-2</v>
      </c>
      <c r="K4078" s="258">
        <f t="shared" si="127"/>
        <v>0.13419275611681428</v>
      </c>
    </row>
    <row r="4079" spans="1:11">
      <c r="A4079" s="1">
        <v>4078</v>
      </c>
      <c r="B4079">
        <v>62546.030092000001</v>
      </c>
      <c r="C4079" s="255">
        <v>46</v>
      </c>
      <c r="D4079" s="256">
        <v>49.98301699999999</v>
      </c>
      <c r="E4079" s="256">
        <v>3.63442</v>
      </c>
      <c r="F4079" s="1">
        <v>819336</v>
      </c>
      <c r="G4079" s="256">
        <v>0</v>
      </c>
      <c r="H4079" s="256">
        <v>435.03542199999998</v>
      </c>
      <c r="I4079" s="257">
        <v>1</v>
      </c>
      <c r="J4079" s="258">
        <f t="shared" si="126"/>
        <v>5.7195439082094943E-2</v>
      </c>
      <c r="K4079" s="258">
        <f t="shared" si="127"/>
        <v>0.11879644639961086</v>
      </c>
    </row>
    <row r="4080" spans="1:11">
      <c r="A4080" s="1">
        <v>4079</v>
      </c>
      <c r="B4080">
        <v>59653.84549</v>
      </c>
      <c r="C4080" s="255">
        <v>36</v>
      </c>
      <c r="D4080" s="256">
        <v>34.936359000000003</v>
      </c>
      <c r="E4080" s="256">
        <v>4.0247400000000004</v>
      </c>
      <c r="F4080" s="1">
        <v>882710</v>
      </c>
      <c r="G4080" s="256">
        <v>0</v>
      </c>
      <c r="H4080" s="256">
        <v>289.44253500000002</v>
      </c>
      <c r="I4080" s="257">
        <v>1</v>
      </c>
      <c r="J4080" s="258">
        <f t="shared" si="126"/>
        <v>3.9977586645774103E-2</v>
      </c>
      <c r="K4080" s="258">
        <f t="shared" si="127"/>
        <v>8.470048893624578E-2</v>
      </c>
    </row>
    <row r="4081" spans="1:11">
      <c r="A4081" s="1">
        <v>4080</v>
      </c>
      <c r="B4081">
        <v>57252.273926000002</v>
      </c>
      <c r="C4081" s="255">
        <v>36</v>
      </c>
      <c r="D4081" s="256">
        <v>39.371093999999999</v>
      </c>
      <c r="E4081" s="256">
        <v>1.9873000000000001</v>
      </c>
      <c r="F4081" s="1">
        <v>895167</v>
      </c>
      <c r="G4081" s="256">
        <v>0</v>
      </c>
      <c r="H4081" s="256">
        <v>93.294898000000003</v>
      </c>
      <c r="I4081" s="257">
        <v>1</v>
      </c>
      <c r="J4081" s="258">
        <f t="shared" si="126"/>
        <v>4.5052242614175016E-2</v>
      </c>
      <c r="K4081" s="258">
        <f t="shared" si="127"/>
        <v>9.4891029107304362E-2</v>
      </c>
    </row>
    <row r="4082" spans="1:11">
      <c r="A4082" s="1">
        <v>4081</v>
      </c>
      <c r="B4082">
        <v>54378.075133999999</v>
      </c>
      <c r="C4082" s="255">
        <v>30</v>
      </c>
      <c r="D4082" s="256">
        <v>42.866776000000002</v>
      </c>
      <c r="E4082" s="256">
        <v>0.48992000000000002</v>
      </c>
      <c r="F4082" s="1">
        <v>807079</v>
      </c>
      <c r="G4082" s="256">
        <v>0</v>
      </c>
      <c r="H4082" s="256">
        <v>54.458016000000001</v>
      </c>
      <c r="I4082" s="257">
        <v>1</v>
      </c>
      <c r="J4082" s="258">
        <f t="shared" si="126"/>
        <v>4.9052342625772474E-2</v>
      </c>
      <c r="K4082" s="258">
        <f t="shared" si="127"/>
        <v>0.10283967298791845</v>
      </c>
    </row>
    <row r="4083" spans="1:11">
      <c r="A4083" s="1">
        <v>4082</v>
      </c>
      <c r="B4083">
        <v>52088.839293999998</v>
      </c>
      <c r="C4083" s="255">
        <v>27</v>
      </c>
      <c r="D4083" s="256">
        <v>56.145950999999997</v>
      </c>
      <c r="E4083" s="256">
        <v>0.14863999999999999</v>
      </c>
      <c r="F4083" s="1">
        <v>706701</v>
      </c>
      <c r="G4083" s="256">
        <v>48.818280000000001</v>
      </c>
      <c r="H4083" s="256">
        <v>54.426659000000001</v>
      </c>
      <c r="I4083" s="257">
        <v>1</v>
      </c>
      <c r="J4083" s="258">
        <f t="shared" si="126"/>
        <v>6.4247668765708726E-2</v>
      </c>
      <c r="K4083" s="258">
        <f t="shared" si="127"/>
        <v>0.1323776516290936</v>
      </c>
    </row>
    <row r="4084" spans="1:11">
      <c r="A4084" s="1">
        <v>4083</v>
      </c>
      <c r="B4084">
        <v>52472.622253999987</v>
      </c>
      <c r="C4084" s="255">
        <v>26</v>
      </c>
      <c r="D4084" s="256">
        <v>57.676777000000001</v>
      </c>
      <c r="E4084" s="256">
        <v>6.5759999999999999E-2</v>
      </c>
      <c r="F4084" s="1">
        <v>601921</v>
      </c>
      <c r="G4084" s="256">
        <v>166.56998400000001</v>
      </c>
      <c r="H4084" s="256">
        <v>54.407916</v>
      </c>
      <c r="I4084" s="257">
        <v>1</v>
      </c>
      <c r="J4084" s="258">
        <f t="shared" si="126"/>
        <v>6.5999389059589492E-2</v>
      </c>
      <c r="K4084" s="258">
        <f t="shared" si="127"/>
        <v>0.13571752963811906</v>
      </c>
    </row>
    <row r="4085" spans="1:11">
      <c r="A4085" s="1">
        <v>4084</v>
      </c>
      <c r="B4085">
        <v>52099.372040000002</v>
      </c>
      <c r="C4085" s="255">
        <v>28</v>
      </c>
      <c r="D4085" s="256">
        <v>68.473634000000004</v>
      </c>
      <c r="E4085" s="256">
        <v>3.3919999999999999E-2</v>
      </c>
      <c r="F4085" s="1">
        <v>486004</v>
      </c>
      <c r="G4085" s="256">
        <v>189.17119199999999</v>
      </c>
      <c r="H4085" s="256">
        <v>54.439461000000001</v>
      </c>
      <c r="I4085" s="257">
        <v>1</v>
      </c>
      <c r="J4085" s="258">
        <f t="shared" si="126"/>
        <v>7.8354205032814775E-2</v>
      </c>
      <c r="K4085" s="258">
        <f t="shared" si="127"/>
        <v>0.15890291887875244</v>
      </c>
    </row>
    <row r="4086" spans="1:11">
      <c r="A4086" s="1">
        <v>4085</v>
      </c>
      <c r="B4086">
        <v>51756.387513000001</v>
      </c>
      <c r="C4086" s="255">
        <v>28</v>
      </c>
      <c r="D4086" s="256">
        <v>103.315303</v>
      </c>
      <c r="E4086" s="256">
        <v>0</v>
      </c>
      <c r="F4086" s="1">
        <v>528335</v>
      </c>
      <c r="G4086" s="256">
        <v>176.84620799999999</v>
      </c>
      <c r="H4086" s="256">
        <v>54.364269</v>
      </c>
      <c r="I4086" s="257">
        <v>1</v>
      </c>
      <c r="J4086" s="258">
        <f t="shared" si="126"/>
        <v>0.11822343815269659</v>
      </c>
      <c r="K4086" s="258">
        <f t="shared" si="127"/>
        <v>0.22954987093257814</v>
      </c>
    </row>
    <row r="4087" spans="1:11">
      <c r="A4087" s="1">
        <v>4086</v>
      </c>
      <c r="B4087">
        <v>51839.689180000001</v>
      </c>
      <c r="C4087" s="255">
        <v>31</v>
      </c>
      <c r="D4087" s="256">
        <v>127.92396599999999</v>
      </c>
      <c r="E4087" s="256">
        <v>8.7986919999999955</v>
      </c>
      <c r="F4087" s="1">
        <v>873704</v>
      </c>
      <c r="G4087" s="256">
        <v>132.51756</v>
      </c>
      <c r="H4087" s="256">
        <v>54.385677000000001</v>
      </c>
      <c r="I4087" s="257">
        <v>1</v>
      </c>
      <c r="J4087" s="258">
        <f t="shared" si="126"/>
        <v>0.14638306856292779</v>
      </c>
      <c r="K4087" s="258">
        <f t="shared" si="127"/>
        <v>0.27592859475633158</v>
      </c>
    </row>
    <row r="4088" spans="1:11">
      <c r="A4088" s="1">
        <v>4087</v>
      </c>
      <c r="B4088">
        <v>53525.039551000002</v>
      </c>
      <c r="C4088" s="255">
        <v>38</v>
      </c>
      <c r="D4088" s="256">
        <v>136.939111</v>
      </c>
      <c r="E4088" s="256">
        <v>90.072638000000097</v>
      </c>
      <c r="F4088" s="1">
        <v>985141</v>
      </c>
      <c r="G4088" s="256">
        <v>65.088071999999997</v>
      </c>
      <c r="H4088" s="256">
        <v>54.409557</v>
      </c>
      <c r="I4088" s="257">
        <v>1</v>
      </c>
      <c r="J4088" s="258">
        <f t="shared" si="126"/>
        <v>0.15669907603129957</v>
      </c>
      <c r="K4088" s="258">
        <f t="shared" si="127"/>
        <v>0.2922484302002496</v>
      </c>
    </row>
    <row r="4089" spans="1:11">
      <c r="A4089" s="1">
        <v>4088</v>
      </c>
      <c r="B4089">
        <v>56262.401184000002</v>
      </c>
      <c r="C4089" s="255">
        <v>57</v>
      </c>
      <c r="D4089" s="256">
        <v>125.458613</v>
      </c>
      <c r="E4089" s="256">
        <v>228.78032899999971</v>
      </c>
      <c r="F4089" s="1">
        <v>1058169</v>
      </c>
      <c r="G4089" s="256">
        <v>0</v>
      </c>
      <c r="H4089" s="256">
        <v>56.290688000000003</v>
      </c>
      <c r="I4089" s="257">
        <v>1</v>
      </c>
      <c r="J4089" s="258">
        <f t="shared" si="126"/>
        <v>0.14356197140251911</v>
      </c>
      <c r="K4089" s="258">
        <f t="shared" si="127"/>
        <v>0.27140468076140234</v>
      </c>
    </row>
    <row r="4090" spans="1:11">
      <c r="A4090" s="1">
        <v>4089</v>
      </c>
      <c r="B4090">
        <v>59016.445527000003</v>
      </c>
      <c r="C4090" s="255">
        <v>51</v>
      </c>
      <c r="D4090" s="256">
        <v>112.015349</v>
      </c>
      <c r="E4090" s="256">
        <v>385.09228700000028</v>
      </c>
      <c r="F4090" s="1">
        <v>951344</v>
      </c>
      <c r="G4090" s="256">
        <v>0</v>
      </c>
      <c r="H4090" s="256">
        <v>303.77997299999998</v>
      </c>
      <c r="I4090" s="257">
        <v>1</v>
      </c>
      <c r="J4090" s="258">
        <f t="shared" si="126"/>
        <v>0.12817887863770019</v>
      </c>
      <c r="K4090" s="258">
        <f t="shared" si="127"/>
        <v>0.24626181898427477</v>
      </c>
    </row>
    <row r="4091" spans="1:11">
      <c r="A4091" s="1">
        <v>4090</v>
      </c>
      <c r="B4091">
        <v>63740.580689000002</v>
      </c>
      <c r="C4091" s="255">
        <v>40</v>
      </c>
      <c r="D4091" s="256">
        <v>125.384028</v>
      </c>
      <c r="E4091" s="256">
        <v>494.40470299999947</v>
      </c>
      <c r="F4091" s="1">
        <v>853601</v>
      </c>
      <c r="G4091" s="256">
        <v>0</v>
      </c>
      <c r="H4091" s="256">
        <v>440.240206</v>
      </c>
      <c r="I4091" s="257">
        <v>1</v>
      </c>
      <c r="J4091" s="258">
        <f t="shared" si="126"/>
        <v>0.14347662397693378</v>
      </c>
      <c r="K4091" s="258">
        <f t="shared" si="127"/>
        <v>0.27126740390628867</v>
      </c>
    </row>
    <row r="4092" spans="1:11">
      <c r="A4092" s="1">
        <v>4091</v>
      </c>
      <c r="B4092">
        <v>65164.56308</v>
      </c>
      <c r="C4092" s="255">
        <v>30</v>
      </c>
      <c r="D4092" s="256">
        <v>133.27068800000001</v>
      </c>
      <c r="E4092" s="256">
        <v>557.14188300000012</v>
      </c>
      <c r="F4092" s="1">
        <v>846651</v>
      </c>
      <c r="G4092" s="256">
        <v>0</v>
      </c>
      <c r="H4092" s="256">
        <v>590.44222400000001</v>
      </c>
      <c r="I4092" s="257">
        <v>1</v>
      </c>
      <c r="J4092" s="258">
        <f t="shared" si="126"/>
        <v>0.15250130893324995</v>
      </c>
      <c r="K4092" s="258">
        <f t="shared" si="127"/>
        <v>0.2856494559408308</v>
      </c>
    </row>
    <row r="4093" spans="1:11">
      <c r="A4093" s="1">
        <v>4092</v>
      </c>
      <c r="B4093">
        <v>66458.673767</v>
      </c>
      <c r="C4093" s="255">
        <v>52</v>
      </c>
      <c r="D4093" s="256">
        <v>142.51409000000001</v>
      </c>
      <c r="E4093" s="256">
        <v>610.23258200000146</v>
      </c>
      <c r="F4093" s="1">
        <v>827436</v>
      </c>
      <c r="G4093" s="256">
        <v>0</v>
      </c>
      <c r="H4093" s="256">
        <v>438.93768899999998</v>
      </c>
      <c r="I4093" s="257">
        <v>1</v>
      </c>
      <c r="J4093" s="258">
        <f t="shared" si="126"/>
        <v>0.16307851030551435</v>
      </c>
      <c r="K4093" s="258">
        <f t="shared" si="127"/>
        <v>0.30216892884148649</v>
      </c>
    </row>
    <row r="4094" spans="1:11">
      <c r="A4094" s="1">
        <v>4093</v>
      </c>
      <c r="B4094">
        <v>64344.406921000002</v>
      </c>
      <c r="C4094" s="255">
        <v>41</v>
      </c>
      <c r="D4094" s="256">
        <v>139.34513100000001</v>
      </c>
      <c r="E4094" s="256">
        <v>606.7271760000001</v>
      </c>
      <c r="F4094" s="1">
        <v>808280</v>
      </c>
      <c r="G4094" s="256">
        <v>0</v>
      </c>
      <c r="H4094" s="256">
        <v>77.859257999999997</v>
      </c>
      <c r="I4094" s="257">
        <v>1</v>
      </c>
      <c r="J4094" s="258">
        <f t="shared" si="126"/>
        <v>0.15945227859088701</v>
      </c>
      <c r="K4094" s="258">
        <f t="shared" si="127"/>
        <v>0.29654574728792027</v>
      </c>
    </row>
    <row r="4095" spans="1:11">
      <c r="A4095" s="1">
        <v>4094</v>
      </c>
      <c r="B4095">
        <v>64879.111938000002</v>
      </c>
      <c r="C4095" s="255">
        <v>42</v>
      </c>
      <c r="D4095" s="256">
        <v>161.598231</v>
      </c>
      <c r="E4095" s="256">
        <v>538.86754600000074</v>
      </c>
      <c r="F4095" s="1">
        <v>782564</v>
      </c>
      <c r="G4095" s="256">
        <v>0</v>
      </c>
      <c r="H4095" s="256">
        <v>560.27557300000001</v>
      </c>
      <c r="I4095" s="257">
        <v>1</v>
      </c>
      <c r="J4095" s="258">
        <f t="shared" si="126"/>
        <v>0.1849164442581529</v>
      </c>
      <c r="K4095" s="258">
        <f t="shared" si="127"/>
        <v>0.33517326210414544</v>
      </c>
    </row>
    <row r="4096" spans="1:11">
      <c r="A4096" s="1">
        <v>4095</v>
      </c>
      <c r="B4096">
        <v>68609.065306999997</v>
      </c>
      <c r="C4096" s="255">
        <v>50</v>
      </c>
      <c r="D4096" s="256">
        <v>160.21048400000001</v>
      </c>
      <c r="E4096" s="256">
        <v>422.37219200000078</v>
      </c>
      <c r="F4096" s="1">
        <v>786593</v>
      </c>
      <c r="G4096" s="256">
        <v>78.154104000000004</v>
      </c>
      <c r="H4096" s="256">
        <v>641.32768599999997</v>
      </c>
      <c r="I4096" s="257">
        <v>1</v>
      </c>
      <c r="J4096" s="258">
        <f t="shared" si="126"/>
        <v>0.18332844889965225</v>
      </c>
      <c r="K4096" s="258">
        <f t="shared" si="127"/>
        <v>0.33282180273216022</v>
      </c>
    </row>
    <row r="4097" spans="1:11">
      <c r="A4097" s="1">
        <v>4096</v>
      </c>
      <c r="B4097">
        <v>68644.049866000001</v>
      </c>
      <c r="C4097" s="255">
        <v>39</v>
      </c>
      <c r="D4097" s="256">
        <v>126.498649</v>
      </c>
      <c r="E4097" s="256">
        <v>296.785213</v>
      </c>
      <c r="F4097" s="1">
        <v>774979</v>
      </c>
      <c r="G4097" s="256">
        <v>144.95577599999999</v>
      </c>
      <c r="H4097" s="256">
        <v>679.746261</v>
      </c>
      <c r="I4097" s="257">
        <v>1</v>
      </c>
      <c r="J4097" s="258">
        <f t="shared" si="126"/>
        <v>0.14475208194909106</v>
      </c>
      <c r="K4097" s="258">
        <f t="shared" si="127"/>
        <v>0.27331637561832883</v>
      </c>
    </row>
    <row r="4098" spans="1:11">
      <c r="A4098" s="1">
        <v>4097</v>
      </c>
      <c r="B4098">
        <v>68417.792449999994</v>
      </c>
      <c r="C4098" s="255">
        <v>43</v>
      </c>
      <c r="D4098" s="256">
        <v>142.23079999999999</v>
      </c>
      <c r="E4098" s="256">
        <v>205.2064069999999</v>
      </c>
      <c r="F4098" s="1">
        <v>776890</v>
      </c>
      <c r="G4098" s="256">
        <v>139.92988800000001</v>
      </c>
      <c r="H4098" s="256">
        <v>552.60411899999997</v>
      </c>
      <c r="I4098" s="257">
        <v>1</v>
      </c>
      <c r="J4098" s="258">
        <f t="shared" ref="J4098:J4161" si="128">D4098/$L$1</f>
        <v>0.16275434227985139</v>
      </c>
      <c r="K4098" s="258">
        <f t="shared" ref="K4098:K4161" si="129">J4098/(1-$K$1*(1-J4098))</f>
        <v>0.30166793507142736</v>
      </c>
    </row>
    <row r="4099" spans="1:11">
      <c r="A4099" s="1">
        <v>4098</v>
      </c>
      <c r="B4099">
        <v>67329.694852999994</v>
      </c>
      <c r="C4099" s="255">
        <v>40</v>
      </c>
      <c r="D4099" s="256">
        <v>147.76885799999999</v>
      </c>
      <c r="E4099" s="256">
        <v>127.2400770000001</v>
      </c>
      <c r="F4099" s="1">
        <v>774062</v>
      </c>
      <c r="G4099" s="256">
        <v>101.909976</v>
      </c>
      <c r="H4099" s="256">
        <v>530.05367799999999</v>
      </c>
      <c r="I4099" s="257">
        <v>1</v>
      </c>
      <c r="J4099" s="258">
        <f t="shared" si="128"/>
        <v>0.16909152794777754</v>
      </c>
      <c r="K4099" s="258">
        <f t="shared" si="129"/>
        <v>0.31140225037826097</v>
      </c>
    </row>
    <row r="4100" spans="1:11">
      <c r="A4100" s="1">
        <v>4099</v>
      </c>
      <c r="B4100">
        <v>65707.573302999997</v>
      </c>
      <c r="C4100" s="255">
        <v>41</v>
      </c>
      <c r="D4100" s="256">
        <v>166.58385799999999</v>
      </c>
      <c r="E4100" s="256">
        <v>57.73275800000004</v>
      </c>
      <c r="F4100" s="1">
        <v>758553</v>
      </c>
      <c r="G4100" s="256">
        <v>28.280111999999999</v>
      </c>
      <c r="H4100" s="256">
        <v>506.01687700000002</v>
      </c>
      <c r="I4100" s="257">
        <v>1</v>
      </c>
      <c r="J4100" s="258">
        <f t="shared" si="128"/>
        <v>0.19062148453942579</v>
      </c>
      <c r="K4100" s="258">
        <f t="shared" si="129"/>
        <v>0.34356005418449742</v>
      </c>
    </row>
    <row r="4101" spans="1:11">
      <c r="A4101" s="1">
        <v>4100</v>
      </c>
      <c r="B4101">
        <v>64460.337463000003</v>
      </c>
      <c r="C4101" s="255">
        <v>42</v>
      </c>
      <c r="D4101" s="256">
        <v>221.887598</v>
      </c>
      <c r="E4101" s="256">
        <v>8.4445869999999825</v>
      </c>
      <c r="F4101" s="1">
        <v>832094</v>
      </c>
      <c r="G4101" s="256">
        <v>0</v>
      </c>
      <c r="H4101" s="256">
        <v>497.88049100000001</v>
      </c>
      <c r="I4101" s="257">
        <v>1</v>
      </c>
      <c r="J4101" s="258">
        <f t="shared" si="128"/>
        <v>0.25390541340234374</v>
      </c>
      <c r="K4101" s="258">
        <f t="shared" si="129"/>
        <v>0.43060507819306026</v>
      </c>
    </row>
    <row r="4102" spans="1:11">
      <c r="A4102" s="1">
        <v>4101</v>
      </c>
      <c r="B4102">
        <v>62969.358336999998</v>
      </c>
      <c r="C4102" s="255">
        <v>47</v>
      </c>
      <c r="D4102" s="256">
        <v>190.03179</v>
      </c>
      <c r="E4102" s="256">
        <v>1.9450000000000001</v>
      </c>
      <c r="F4102" s="1">
        <v>866040</v>
      </c>
      <c r="G4102" s="256">
        <v>0</v>
      </c>
      <c r="H4102" s="256">
        <v>511.18650300000002</v>
      </c>
      <c r="I4102" s="257">
        <v>1</v>
      </c>
      <c r="J4102" s="258">
        <f t="shared" si="128"/>
        <v>0.2174528934219089</v>
      </c>
      <c r="K4102" s="258">
        <f t="shared" si="129"/>
        <v>0.3817648179428989</v>
      </c>
    </row>
    <row r="4103" spans="1:11">
      <c r="A4103" s="1">
        <v>4102</v>
      </c>
      <c r="B4103">
        <v>61321.905579999999</v>
      </c>
      <c r="C4103" s="255">
        <v>42</v>
      </c>
      <c r="D4103" s="256">
        <v>147.82802799999999</v>
      </c>
      <c r="E4103" s="256">
        <v>1.59798</v>
      </c>
      <c r="F4103" s="1">
        <v>874485</v>
      </c>
      <c r="G4103" s="256">
        <v>0</v>
      </c>
      <c r="H4103" s="256">
        <v>443.12862899999999</v>
      </c>
      <c r="I4103" s="257">
        <v>1</v>
      </c>
      <c r="J4103" s="258">
        <f t="shared" si="128"/>
        <v>0.16915923602811384</v>
      </c>
      <c r="K4103" s="258">
        <f t="shared" si="129"/>
        <v>0.31150557956890995</v>
      </c>
    </row>
    <row r="4104" spans="1:11">
      <c r="A4104" s="1">
        <v>4103</v>
      </c>
      <c r="B4104">
        <v>58926.453002000002</v>
      </c>
      <c r="C4104" s="255">
        <v>45</v>
      </c>
      <c r="D4104" s="256">
        <v>108.662494</v>
      </c>
      <c r="E4104" s="256">
        <v>2.0439600000000002</v>
      </c>
      <c r="F4104" s="1">
        <v>922865</v>
      </c>
      <c r="G4104" s="256">
        <v>0</v>
      </c>
      <c r="H4104" s="256">
        <v>325.10994299999999</v>
      </c>
      <c r="I4104" s="257">
        <v>1</v>
      </c>
      <c r="J4104" s="258">
        <f t="shared" si="128"/>
        <v>0.12434221519852449</v>
      </c>
      <c r="K4104" s="258">
        <f t="shared" si="129"/>
        <v>0.23986311955949674</v>
      </c>
    </row>
    <row r="4105" spans="1:11">
      <c r="A4105" s="1">
        <v>4104</v>
      </c>
      <c r="B4105">
        <v>56240.976073999998</v>
      </c>
      <c r="C4105" s="255">
        <v>38</v>
      </c>
      <c r="D4105" s="256">
        <v>136.501015</v>
      </c>
      <c r="E4105" s="256">
        <v>1.68028</v>
      </c>
      <c r="F4105" s="1">
        <v>1013162</v>
      </c>
      <c r="G4105" s="256">
        <v>0</v>
      </c>
      <c r="H4105" s="256">
        <v>99.861770000000007</v>
      </c>
      <c r="I4105" s="257">
        <v>1</v>
      </c>
      <c r="J4105" s="258">
        <f t="shared" si="128"/>
        <v>0.15619776389401682</v>
      </c>
      <c r="K4105" s="258">
        <f t="shared" si="129"/>
        <v>0.2914633471154312</v>
      </c>
    </row>
    <row r="4106" spans="1:11">
      <c r="A4106" s="1">
        <v>4105</v>
      </c>
      <c r="B4106">
        <v>54749.379546999997</v>
      </c>
      <c r="C4106" s="255">
        <v>36</v>
      </c>
      <c r="D4106" s="256">
        <v>148.48188500000001</v>
      </c>
      <c r="E4106" s="256">
        <v>0.59784000000000004</v>
      </c>
      <c r="F4106" s="1">
        <v>950561</v>
      </c>
      <c r="G4106" s="256">
        <v>0</v>
      </c>
      <c r="H4106" s="256">
        <v>56.305869999999999</v>
      </c>
      <c r="I4106" s="257">
        <v>1</v>
      </c>
      <c r="J4106" s="258">
        <f t="shared" si="128"/>
        <v>0.16990744292830762</v>
      </c>
      <c r="K4106" s="258">
        <f t="shared" si="129"/>
        <v>0.31264647402294093</v>
      </c>
    </row>
    <row r="4107" spans="1:11">
      <c r="A4107" s="1">
        <v>4106</v>
      </c>
      <c r="B4107">
        <v>53150.848998000001</v>
      </c>
      <c r="C4107" s="255">
        <v>30</v>
      </c>
      <c r="D4107" s="256">
        <v>121.02378899999999</v>
      </c>
      <c r="E4107" s="256">
        <v>3.1919999999999997E-2</v>
      </c>
      <c r="F4107" s="1">
        <v>798415</v>
      </c>
      <c r="G4107" s="256">
        <v>9.3098880000000008</v>
      </c>
      <c r="H4107" s="256">
        <v>54.848464</v>
      </c>
      <c r="I4107" s="257">
        <v>1</v>
      </c>
      <c r="J4107" s="258">
        <f t="shared" si="128"/>
        <v>0.13848721359164481</v>
      </c>
      <c r="K4107" s="258">
        <f t="shared" si="129"/>
        <v>0.2631996285446972</v>
      </c>
    </row>
    <row r="4108" spans="1:11">
      <c r="A4108" s="1">
        <v>4107</v>
      </c>
      <c r="B4108">
        <v>53131.935516000012</v>
      </c>
      <c r="C4108" s="255">
        <v>27</v>
      </c>
      <c r="D4108" s="256">
        <v>100.11619</v>
      </c>
      <c r="E4108" s="256">
        <v>0</v>
      </c>
      <c r="F4108" s="1">
        <v>608891</v>
      </c>
      <c r="G4108" s="256">
        <v>150.79797600000001</v>
      </c>
      <c r="H4108" s="256">
        <v>54.933512999999998</v>
      </c>
      <c r="I4108" s="257">
        <v>1</v>
      </c>
      <c r="J4108" s="258">
        <f t="shared" si="128"/>
        <v>0.11456270129264995</v>
      </c>
      <c r="K4108" s="258">
        <f t="shared" si="129"/>
        <v>0.22331497659128563</v>
      </c>
    </row>
    <row r="4109" spans="1:11">
      <c r="A4109" s="1">
        <v>4108</v>
      </c>
      <c r="B4109">
        <v>52672.159668</v>
      </c>
      <c r="C4109" s="255">
        <v>28</v>
      </c>
      <c r="D4109" s="256">
        <v>89.328411000000003</v>
      </c>
      <c r="E4109" s="256">
        <v>0</v>
      </c>
      <c r="F4109" s="1">
        <v>503387</v>
      </c>
      <c r="G4109" s="256">
        <v>197.769768</v>
      </c>
      <c r="H4109" s="256">
        <v>54.931097999999999</v>
      </c>
      <c r="I4109" s="257">
        <v>1</v>
      </c>
      <c r="J4109" s="258">
        <f t="shared" si="128"/>
        <v>0.1022182732517095</v>
      </c>
      <c r="K4109" s="258">
        <f t="shared" si="129"/>
        <v>0.20192458436497396</v>
      </c>
    </row>
    <row r="4110" spans="1:11">
      <c r="A4110" s="1">
        <v>4109</v>
      </c>
      <c r="B4110">
        <v>52688.733061999999</v>
      </c>
      <c r="C4110" s="255">
        <v>28</v>
      </c>
      <c r="D4110" s="256">
        <v>93.287532999999996</v>
      </c>
      <c r="E4110" s="256">
        <v>0</v>
      </c>
      <c r="F4110" s="1">
        <v>578689</v>
      </c>
      <c r="G4110" s="256">
        <v>209.83519200000001</v>
      </c>
      <c r="H4110" s="256">
        <v>54.949973</v>
      </c>
      <c r="I4110" s="257">
        <v>1</v>
      </c>
      <c r="J4110" s="258">
        <f t="shared" si="128"/>
        <v>0.10674868647525664</v>
      </c>
      <c r="K4110" s="258">
        <f t="shared" si="129"/>
        <v>0.20984119335112947</v>
      </c>
    </row>
    <row r="4111" spans="1:11">
      <c r="A4111" s="1">
        <v>4110</v>
      </c>
      <c r="B4111">
        <v>52994.806031</v>
      </c>
      <c r="C4111" s="255">
        <v>29</v>
      </c>
      <c r="D4111" s="256">
        <v>87.092493000000005</v>
      </c>
      <c r="E4111" s="256">
        <v>6.2151590000000061</v>
      </c>
      <c r="F4111" s="1">
        <v>912842</v>
      </c>
      <c r="G4111" s="256">
        <v>184.26508799999999</v>
      </c>
      <c r="H4111" s="256">
        <v>54.997675999999998</v>
      </c>
      <c r="I4111" s="257">
        <v>1</v>
      </c>
      <c r="J4111" s="258">
        <f t="shared" si="128"/>
        <v>9.9659717977593903E-2</v>
      </c>
      <c r="K4111" s="258">
        <f t="shared" si="129"/>
        <v>0.1974191405525125</v>
      </c>
    </row>
    <row r="4112" spans="1:11">
      <c r="A4112" s="1">
        <v>4111</v>
      </c>
      <c r="B4112">
        <v>54119.222168</v>
      </c>
      <c r="C4112" s="255">
        <v>44</v>
      </c>
      <c r="D4112" s="256">
        <v>77.609947999999989</v>
      </c>
      <c r="E4112" s="256">
        <v>105.525998</v>
      </c>
      <c r="F4112" s="1">
        <v>893486</v>
      </c>
      <c r="G4112" s="256">
        <v>122.280312</v>
      </c>
      <c r="H4112" s="256">
        <v>174.33662200000001</v>
      </c>
      <c r="I4112" s="257">
        <v>1</v>
      </c>
      <c r="J4112" s="258">
        <f t="shared" si="128"/>
        <v>8.8808865879355714E-2</v>
      </c>
      <c r="K4112" s="258">
        <f t="shared" si="129"/>
        <v>0.17802902286954636</v>
      </c>
    </row>
    <row r="4113" spans="1:11">
      <c r="A4113" s="1">
        <v>4112</v>
      </c>
      <c r="B4113">
        <v>56153.447846000003</v>
      </c>
      <c r="C4113" s="255">
        <v>55</v>
      </c>
      <c r="D4113" s="256">
        <v>41.394682000000003</v>
      </c>
      <c r="E4113" s="256">
        <v>312.40397400000018</v>
      </c>
      <c r="F4113" s="1">
        <v>890521</v>
      </c>
      <c r="G4113" s="256">
        <v>48.539568000000003</v>
      </c>
      <c r="H4113" s="256">
        <v>495.314708</v>
      </c>
      <c r="I4113" s="257">
        <v>1</v>
      </c>
      <c r="J4113" s="258">
        <f t="shared" si="128"/>
        <v>4.7367829209943306E-2</v>
      </c>
      <c r="K4113" s="258">
        <f t="shared" si="129"/>
        <v>9.9501312369294728E-2</v>
      </c>
    </row>
    <row r="4114" spans="1:11">
      <c r="A4114" s="1">
        <v>4113</v>
      </c>
      <c r="B4114">
        <v>58501.632690999999</v>
      </c>
      <c r="C4114" s="255">
        <v>45</v>
      </c>
      <c r="D4114" s="256">
        <v>30.441479000000001</v>
      </c>
      <c r="E4114" s="256">
        <v>549.95994899999971</v>
      </c>
      <c r="F4114" s="1">
        <v>853251</v>
      </c>
      <c r="G4114" s="256">
        <v>0</v>
      </c>
      <c r="H4114" s="256">
        <v>621.00394800000004</v>
      </c>
      <c r="I4114" s="257">
        <v>1</v>
      </c>
      <c r="J4114" s="258">
        <f t="shared" si="128"/>
        <v>3.4834106907019498E-2</v>
      </c>
      <c r="K4114" s="258">
        <f t="shared" si="129"/>
        <v>7.4248015738215586E-2</v>
      </c>
    </row>
    <row r="4115" spans="1:11">
      <c r="A4115" s="1">
        <v>4114</v>
      </c>
      <c r="B4115">
        <v>63369.477722000003</v>
      </c>
      <c r="C4115" s="255">
        <v>44</v>
      </c>
      <c r="D4115" s="256">
        <v>25.530190999999999</v>
      </c>
      <c r="E4115" s="256">
        <v>819.95935699999973</v>
      </c>
      <c r="F4115" s="1">
        <v>827584</v>
      </c>
      <c r="G4115" s="256">
        <v>0</v>
      </c>
      <c r="H4115" s="256">
        <v>647.12050799999997</v>
      </c>
      <c r="I4115" s="257">
        <v>1</v>
      </c>
      <c r="J4115" s="258">
        <f t="shared" si="128"/>
        <v>2.921413255415832E-2</v>
      </c>
      <c r="K4115" s="258">
        <f t="shared" si="129"/>
        <v>6.26821553699798E-2</v>
      </c>
    </row>
    <row r="4116" spans="1:11">
      <c r="A4116" s="1">
        <v>4115</v>
      </c>
      <c r="B4116">
        <v>64968.397399000001</v>
      </c>
      <c r="C4116" s="255">
        <v>44</v>
      </c>
      <c r="D4116" s="256">
        <v>19.671595</v>
      </c>
      <c r="E4116" s="256">
        <v>1060.9080089999991</v>
      </c>
      <c r="F4116" s="1">
        <v>829979</v>
      </c>
      <c r="G4116" s="256">
        <v>0</v>
      </c>
      <c r="H4116" s="256">
        <v>635.836412</v>
      </c>
      <c r="I4116" s="257">
        <v>1</v>
      </c>
      <c r="J4116" s="258">
        <f t="shared" si="128"/>
        <v>2.2510156069013274E-2</v>
      </c>
      <c r="K4116" s="258">
        <f t="shared" si="129"/>
        <v>4.8683177361823815E-2</v>
      </c>
    </row>
    <row r="4117" spans="1:11">
      <c r="A4117" s="1">
        <v>4116</v>
      </c>
      <c r="B4117">
        <v>65772.517211999992</v>
      </c>
      <c r="C4117" s="255">
        <v>43</v>
      </c>
      <c r="D4117" s="256">
        <v>16.480903999999999</v>
      </c>
      <c r="E4117" s="256">
        <v>1094.663816000002</v>
      </c>
      <c r="F4117" s="1">
        <v>863517</v>
      </c>
      <c r="G4117" s="256">
        <v>0</v>
      </c>
      <c r="H4117" s="256">
        <v>522.943128</v>
      </c>
      <c r="I4117" s="257">
        <v>1</v>
      </c>
      <c r="J4117" s="258">
        <f t="shared" si="128"/>
        <v>1.8859056482121817E-2</v>
      </c>
      <c r="K4117" s="258">
        <f t="shared" si="129"/>
        <v>4.0964777995608014E-2</v>
      </c>
    </row>
    <row r="4118" spans="1:11">
      <c r="A4118" s="1">
        <v>4117</v>
      </c>
      <c r="B4118">
        <v>64966.722502999997</v>
      </c>
      <c r="C4118" s="255">
        <v>38</v>
      </c>
      <c r="D4118" s="256">
        <v>22.11148</v>
      </c>
      <c r="E4118" s="256">
        <v>1114.275693</v>
      </c>
      <c r="F4118" s="1">
        <v>833027</v>
      </c>
      <c r="G4118" s="256">
        <v>0</v>
      </c>
      <c r="H4118" s="256">
        <v>77.932587999999996</v>
      </c>
      <c r="I4118" s="257">
        <v>1</v>
      </c>
      <c r="J4118" s="258">
        <f t="shared" si="128"/>
        <v>2.5302110261870767E-2</v>
      </c>
      <c r="K4118" s="258">
        <f t="shared" si="129"/>
        <v>5.4540264833079458E-2</v>
      </c>
    </row>
    <row r="4119" spans="1:11">
      <c r="A4119" s="1">
        <v>4118</v>
      </c>
      <c r="B4119">
        <v>64743.960907000001</v>
      </c>
      <c r="C4119" s="255">
        <v>46</v>
      </c>
      <c r="D4119" s="256">
        <v>83.908342000000005</v>
      </c>
      <c r="E4119" s="256">
        <v>1041.991816</v>
      </c>
      <c r="F4119" s="1">
        <v>852845</v>
      </c>
      <c r="G4119" s="256">
        <v>0</v>
      </c>
      <c r="H4119" s="256">
        <v>403.06174499999997</v>
      </c>
      <c r="I4119" s="257">
        <v>1</v>
      </c>
      <c r="J4119" s="258">
        <f t="shared" si="128"/>
        <v>9.6016102096049744E-2</v>
      </c>
      <c r="K4119" s="258">
        <f t="shared" si="129"/>
        <v>0.19095944894587524</v>
      </c>
    </row>
    <row r="4120" spans="1:11">
      <c r="A4120" s="1">
        <v>4119</v>
      </c>
      <c r="B4120">
        <v>68287.798340000008</v>
      </c>
      <c r="C4120" s="255">
        <v>43</v>
      </c>
      <c r="D4120" s="256">
        <v>92.041359000000014</v>
      </c>
      <c r="E4120" s="256">
        <v>902.3213500000013</v>
      </c>
      <c r="F4120" s="1">
        <v>866630</v>
      </c>
      <c r="G4120" s="256">
        <v>25.980191999999999</v>
      </c>
      <c r="H4120" s="256">
        <v>430.41739000000001</v>
      </c>
      <c r="I4120" s="257">
        <v>1</v>
      </c>
      <c r="J4120" s="258">
        <f t="shared" si="128"/>
        <v>0.1053226927401708</v>
      </c>
      <c r="K4120" s="258">
        <f t="shared" si="129"/>
        <v>0.20735773644564787</v>
      </c>
    </row>
    <row r="4121" spans="1:11">
      <c r="A4121" s="1">
        <v>4120</v>
      </c>
      <c r="B4121">
        <v>68289.688048999989</v>
      </c>
      <c r="C4121" s="255">
        <v>47</v>
      </c>
      <c r="D4121" s="256">
        <v>86.626913999999999</v>
      </c>
      <c r="E4121" s="256">
        <v>696.96614000000113</v>
      </c>
      <c r="F4121" s="1">
        <v>853775</v>
      </c>
      <c r="G4121" s="256">
        <v>157.098984</v>
      </c>
      <c r="H4121" s="256">
        <v>453.12683500000003</v>
      </c>
      <c r="I4121" s="257">
        <v>1</v>
      </c>
      <c r="J4121" s="258">
        <f t="shared" si="128"/>
        <v>9.9126957113390701E-2</v>
      </c>
      <c r="K4121" s="258">
        <f t="shared" si="129"/>
        <v>0.19647782291982741</v>
      </c>
    </row>
    <row r="4122" spans="1:11">
      <c r="A4122" s="1">
        <v>4121</v>
      </c>
      <c r="B4122">
        <v>68353.530639999997</v>
      </c>
      <c r="C4122" s="255">
        <v>44</v>
      </c>
      <c r="D4122" s="256">
        <v>79.457399999999993</v>
      </c>
      <c r="E4122" s="256">
        <v>477.83353700000038</v>
      </c>
      <c r="F4122" s="1">
        <v>822575</v>
      </c>
      <c r="G4122" s="256">
        <v>171.92044799999999</v>
      </c>
      <c r="H4122" s="256">
        <v>459.31165900000002</v>
      </c>
      <c r="I4122" s="257">
        <v>1</v>
      </c>
      <c r="J4122" s="258">
        <f t="shared" si="128"/>
        <v>9.0922900498816447E-2</v>
      </c>
      <c r="K4122" s="258">
        <f t="shared" si="129"/>
        <v>0.18184303870209809</v>
      </c>
    </row>
    <row r="4123" spans="1:11">
      <c r="A4123" s="1">
        <v>4122</v>
      </c>
      <c r="B4123">
        <v>67219.867371</v>
      </c>
      <c r="C4123" s="255">
        <v>38</v>
      </c>
      <c r="D4123" s="256">
        <v>84.489716999999999</v>
      </c>
      <c r="E4123" s="256">
        <v>268.0230820000001</v>
      </c>
      <c r="F4123" s="1">
        <v>810935</v>
      </c>
      <c r="G4123" s="256">
        <v>144.38272799999999</v>
      </c>
      <c r="H4123" s="256">
        <v>459.007092</v>
      </c>
      <c r="I4123" s="257">
        <v>1</v>
      </c>
      <c r="J4123" s="258">
        <f t="shared" si="128"/>
        <v>9.6681368028203304E-2</v>
      </c>
      <c r="K4123" s="258">
        <f t="shared" si="129"/>
        <v>0.19214272489643072</v>
      </c>
    </row>
    <row r="4124" spans="1:11">
      <c r="A4124" s="1">
        <v>4123</v>
      </c>
      <c r="B4124">
        <v>64824.881714000003</v>
      </c>
      <c r="C4124" s="255">
        <v>38</v>
      </c>
      <c r="D4124" s="256">
        <v>96.902642000000014</v>
      </c>
      <c r="E4124" s="256">
        <v>111.554136</v>
      </c>
      <c r="F4124" s="1">
        <v>797233</v>
      </c>
      <c r="G4124" s="256">
        <v>93.175151999999997</v>
      </c>
      <c r="H4124" s="256">
        <v>452.17053800000002</v>
      </c>
      <c r="I4124" s="257">
        <v>1</v>
      </c>
      <c r="J4124" s="258">
        <f t="shared" si="128"/>
        <v>0.11088544649885894</v>
      </c>
      <c r="K4124" s="258">
        <f t="shared" si="129"/>
        <v>0.2170024823708453</v>
      </c>
    </row>
    <row r="4125" spans="1:11">
      <c r="A4125" s="1">
        <v>4124</v>
      </c>
      <c r="B4125">
        <v>63413.615903999998</v>
      </c>
      <c r="C4125" s="255">
        <v>37</v>
      </c>
      <c r="D4125" s="256">
        <v>116.57403100000001</v>
      </c>
      <c r="E4125" s="256">
        <v>22.862997999999969</v>
      </c>
      <c r="F4125" s="1">
        <v>814363</v>
      </c>
      <c r="G4125" s="256">
        <v>14.254296</v>
      </c>
      <c r="H4125" s="256">
        <v>442.52487400000001</v>
      </c>
      <c r="I4125" s="257">
        <v>1</v>
      </c>
      <c r="J4125" s="258">
        <f t="shared" si="128"/>
        <v>0.13339536684259673</v>
      </c>
      <c r="K4125" s="258">
        <f t="shared" si="129"/>
        <v>0.25487898873561193</v>
      </c>
    </row>
    <row r="4126" spans="1:11">
      <c r="A4126" s="1">
        <v>4125</v>
      </c>
      <c r="B4126">
        <v>62808.659180000002</v>
      </c>
      <c r="C4126" s="255">
        <v>62</v>
      </c>
      <c r="D4126" s="256">
        <v>129.807557</v>
      </c>
      <c r="E4126" s="256">
        <v>3.6617199999999999</v>
      </c>
      <c r="F4126" s="1">
        <v>795462</v>
      </c>
      <c r="G4126" s="256">
        <v>0</v>
      </c>
      <c r="H4126" s="256">
        <v>397.68617799999998</v>
      </c>
      <c r="I4126" s="257">
        <v>1</v>
      </c>
      <c r="J4126" s="258">
        <f t="shared" si="128"/>
        <v>0.14853845694806836</v>
      </c>
      <c r="K4126" s="258">
        <f t="shared" si="129"/>
        <v>0.27936718477066663</v>
      </c>
    </row>
    <row r="4127" spans="1:11">
      <c r="A4127" s="1">
        <v>4126</v>
      </c>
      <c r="B4127">
        <v>60891.963379000001</v>
      </c>
      <c r="C4127" s="255">
        <v>63</v>
      </c>
      <c r="D4127" s="256">
        <v>139.49268799999999</v>
      </c>
      <c r="E4127" s="256">
        <v>3.653220000000001</v>
      </c>
      <c r="F4127" s="1">
        <v>871057</v>
      </c>
      <c r="G4127" s="256">
        <v>0</v>
      </c>
      <c r="H4127" s="256">
        <v>196.98717099999999</v>
      </c>
      <c r="I4127" s="257">
        <v>1</v>
      </c>
      <c r="J4127" s="258">
        <f t="shared" si="128"/>
        <v>0.15962112769026482</v>
      </c>
      <c r="K4127" s="258">
        <f t="shared" si="129"/>
        <v>0.29680850665189629</v>
      </c>
    </row>
    <row r="4128" spans="1:11">
      <c r="A4128" s="1">
        <v>4127</v>
      </c>
      <c r="B4128">
        <v>58416.449219000002</v>
      </c>
      <c r="C4128" s="255">
        <v>56</v>
      </c>
      <c r="D4128" s="256">
        <v>172.151848</v>
      </c>
      <c r="E4128" s="256">
        <v>3.8291599999999999</v>
      </c>
      <c r="F4128" s="1">
        <v>894719</v>
      </c>
      <c r="G4128" s="256">
        <v>0</v>
      </c>
      <c r="H4128" s="256">
        <v>136.60310899999999</v>
      </c>
      <c r="I4128" s="257">
        <v>1</v>
      </c>
      <c r="J4128" s="258">
        <f t="shared" si="128"/>
        <v>0.19699292131873652</v>
      </c>
      <c r="K4128" s="258">
        <f t="shared" si="129"/>
        <v>0.35281507105708726</v>
      </c>
    </row>
    <row r="4129" spans="1:11">
      <c r="A4129" s="1">
        <v>4128</v>
      </c>
      <c r="B4129">
        <v>56657.364287999997</v>
      </c>
      <c r="C4129" s="255">
        <v>45</v>
      </c>
      <c r="D4129" s="256">
        <v>200.29052899999999</v>
      </c>
      <c r="E4129" s="256">
        <v>2.27576</v>
      </c>
      <c r="F4129" s="1">
        <v>908786</v>
      </c>
      <c r="G4129" s="256">
        <v>0</v>
      </c>
      <c r="H4129" s="256">
        <v>71.327528999999998</v>
      </c>
      <c r="I4129" s="257">
        <v>1</v>
      </c>
      <c r="J4129" s="258">
        <f t="shared" si="128"/>
        <v>0.22919194233793597</v>
      </c>
      <c r="K4129" s="258">
        <f t="shared" si="129"/>
        <v>0.39786429461992556</v>
      </c>
    </row>
    <row r="4130" spans="1:11">
      <c r="A4130" s="1">
        <v>4129</v>
      </c>
      <c r="B4130">
        <v>56065.014253000001</v>
      </c>
      <c r="C4130" s="255">
        <v>46</v>
      </c>
      <c r="D4130" s="256">
        <v>199.79460199999991</v>
      </c>
      <c r="E4130" s="256">
        <v>0.74792000000000003</v>
      </c>
      <c r="F4130" s="1">
        <v>863536</v>
      </c>
      <c r="G4130" s="256">
        <v>0</v>
      </c>
      <c r="H4130" s="256">
        <v>55.686070999999998</v>
      </c>
      <c r="I4130" s="257">
        <v>1</v>
      </c>
      <c r="J4130" s="258">
        <f t="shared" si="128"/>
        <v>0.22862445433460732</v>
      </c>
      <c r="K4130" s="258">
        <f t="shared" si="129"/>
        <v>0.39709432105681236</v>
      </c>
    </row>
    <row r="4131" spans="1:11">
      <c r="A4131" s="1">
        <v>4130</v>
      </c>
      <c r="B4131">
        <v>52805.933502</v>
      </c>
      <c r="C4131" s="255">
        <v>38</v>
      </c>
      <c r="D4131" s="256">
        <v>196.18972500000001</v>
      </c>
      <c r="E4131" s="256">
        <v>0.1444</v>
      </c>
      <c r="F4131" s="1">
        <v>764499</v>
      </c>
      <c r="G4131" s="256">
        <v>0</v>
      </c>
      <c r="H4131" s="256">
        <v>55.676726000000002</v>
      </c>
      <c r="I4131" s="257">
        <v>1</v>
      </c>
      <c r="J4131" s="258">
        <f t="shared" si="128"/>
        <v>0.22449940276255156</v>
      </c>
      <c r="K4131" s="258">
        <f t="shared" si="129"/>
        <v>0.39147221998095821</v>
      </c>
    </row>
    <row r="4132" spans="1:11">
      <c r="A4132" s="1">
        <v>4131</v>
      </c>
      <c r="B4132">
        <v>53019.588013000001</v>
      </c>
      <c r="C4132" s="255">
        <v>38</v>
      </c>
      <c r="D4132" s="256">
        <v>162.12443300000001</v>
      </c>
      <c r="E4132" s="256">
        <v>0</v>
      </c>
      <c r="F4132" s="1">
        <v>649403</v>
      </c>
      <c r="G4132" s="256">
        <v>79.007543999999996</v>
      </c>
      <c r="H4132" s="256">
        <v>55.614536999999999</v>
      </c>
      <c r="I4132" s="257">
        <v>1</v>
      </c>
      <c r="J4132" s="258">
        <f t="shared" si="128"/>
        <v>0.18551857586689266</v>
      </c>
      <c r="K4132" s="258">
        <f t="shared" si="129"/>
        <v>0.33606293628674072</v>
      </c>
    </row>
    <row r="4133" spans="1:11">
      <c r="A4133" s="1">
        <v>4132</v>
      </c>
      <c r="B4133">
        <v>53115.230194999996</v>
      </c>
      <c r="C4133" s="255">
        <v>34</v>
      </c>
      <c r="D4133" s="256">
        <v>141.390456</v>
      </c>
      <c r="E4133" s="256">
        <v>0</v>
      </c>
      <c r="F4133" s="1">
        <v>525934</v>
      </c>
      <c r="G4133" s="256">
        <v>208.52395200000001</v>
      </c>
      <c r="H4133" s="256">
        <v>55.669058</v>
      </c>
      <c r="I4133" s="257">
        <v>1</v>
      </c>
      <c r="J4133" s="258">
        <f t="shared" si="128"/>
        <v>0.1617927387804067</v>
      </c>
      <c r="K4133" s="258">
        <f t="shared" si="129"/>
        <v>0.30017985046086787</v>
      </c>
    </row>
    <row r="4134" spans="1:11">
      <c r="A4134" s="1">
        <v>4133</v>
      </c>
      <c r="B4134">
        <v>52921.280701000003</v>
      </c>
      <c r="C4134" s="255">
        <v>34</v>
      </c>
      <c r="D4134" s="256">
        <v>117.622953</v>
      </c>
      <c r="E4134" s="256">
        <v>0</v>
      </c>
      <c r="F4134" s="1">
        <v>585058</v>
      </c>
      <c r="G4134" s="256">
        <v>242.240208</v>
      </c>
      <c r="H4134" s="256">
        <v>55.526173</v>
      </c>
      <c r="I4134" s="257">
        <v>1</v>
      </c>
      <c r="J4134" s="258">
        <f t="shared" si="128"/>
        <v>0.13459564561634241</v>
      </c>
      <c r="K4134" s="258">
        <f t="shared" si="129"/>
        <v>0.25684838796514531</v>
      </c>
    </row>
    <row r="4135" spans="1:11">
      <c r="A4135" s="1">
        <v>4134</v>
      </c>
      <c r="B4135">
        <v>53097.346404999997</v>
      </c>
      <c r="C4135" s="255">
        <v>33</v>
      </c>
      <c r="D4135" s="256">
        <v>89.543486999999999</v>
      </c>
      <c r="E4135" s="256">
        <v>8.1750299999999925</v>
      </c>
      <c r="F4135" s="1">
        <v>903195</v>
      </c>
      <c r="G4135" s="256">
        <v>238.56957600000001</v>
      </c>
      <c r="H4135" s="256">
        <v>54.728420999999997</v>
      </c>
      <c r="I4135" s="257">
        <v>1</v>
      </c>
      <c r="J4135" s="258">
        <f t="shared" si="128"/>
        <v>0.1024643841708647</v>
      </c>
      <c r="K4135" s="258">
        <f t="shared" si="129"/>
        <v>0.20235664887834445</v>
      </c>
    </row>
    <row r="4136" spans="1:11">
      <c r="A4136" s="1">
        <v>4135</v>
      </c>
      <c r="B4136">
        <v>54355.758148999987</v>
      </c>
      <c r="C4136" s="255">
        <v>50</v>
      </c>
      <c r="D4136" s="256">
        <v>89.138071000000011</v>
      </c>
      <c r="E4136" s="256">
        <v>115.67713999999989</v>
      </c>
      <c r="F4136" s="1">
        <v>974178</v>
      </c>
      <c r="G4136" s="256">
        <v>189.497784</v>
      </c>
      <c r="H4136" s="256">
        <v>55.572589000000001</v>
      </c>
      <c r="I4136" s="257">
        <v>1</v>
      </c>
      <c r="J4136" s="258">
        <f t="shared" si="128"/>
        <v>0.10200046767436939</v>
      </c>
      <c r="K4136" s="258">
        <f t="shared" si="129"/>
        <v>0.20154201903487301</v>
      </c>
    </row>
    <row r="4137" spans="1:11">
      <c r="A4137" s="1">
        <v>4136</v>
      </c>
      <c r="B4137">
        <v>55543.810668999999</v>
      </c>
      <c r="C4137" s="255">
        <v>63</v>
      </c>
      <c r="D4137" s="256">
        <v>47.385544000000003</v>
      </c>
      <c r="E4137" s="256">
        <v>336.41093200000051</v>
      </c>
      <c r="F4137" s="1">
        <v>903971</v>
      </c>
      <c r="G4137" s="256">
        <v>108.45206399999999</v>
      </c>
      <c r="H4137" s="256">
        <v>58.725572</v>
      </c>
      <c r="I4137" s="257">
        <v>1</v>
      </c>
      <c r="J4137" s="258">
        <f t="shared" si="128"/>
        <v>5.4223157342101425E-2</v>
      </c>
      <c r="K4137" s="258">
        <f t="shared" si="129"/>
        <v>0.11300664435644052</v>
      </c>
    </row>
    <row r="4138" spans="1:11">
      <c r="A4138" s="1">
        <v>4137</v>
      </c>
      <c r="B4138">
        <v>58894.808289000001</v>
      </c>
      <c r="C4138" s="255">
        <v>46</v>
      </c>
      <c r="D4138" s="256">
        <v>11.31293</v>
      </c>
      <c r="E4138" s="256">
        <v>575.41915800000004</v>
      </c>
      <c r="F4138" s="1">
        <v>869834</v>
      </c>
      <c r="G4138" s="256">
        <v>5.5549200000000001</v>
      </c>
      <c r="H4138" s="256">
        <v>492.82061099999999</v>
      </c>
      <c r="I4138" s="257">
        <v>1</v>
      </c>
      <c r="J4138" s="258">
        <f t="shared" si="128"/>
        <v>1.2945356993056351E-2</v>
      </c>
      <c r="K4138" s="258">
        <f t="shared" si="129"/>
        <v>2.8319387715478771E-2</v>
      </c>
    </row>
    <row r="4139" spans="1:11">
      <c r="A4139" s="1">
        <v>4138</v>
      </c>
      <c r="B4139">
        <v>63038.448729999996</v>
      </c>
      <c r="C4139" s="255">
        <v>48</v>
      </c>
      <c r="D4139" s="256">
        <v>3.3232309999999998</v>
      </c>
      <c r="E4139" s="256">
        <v>826.77444299999922</v>
      </c>
      <c r="F4139" s="1">
        <v>860254</v>
      </c>
      <c r="G4139" s="256">
        <v>0</v>
      </c>
      <c r="H4139" s="256">
        <v>556.51618199999996</v>
      </c>
      <c r="I4139" s="257">
        <v>1</v>
      </c>
      <c r="J4139" s="258">
        <f t="shared" si="128"/>
        <v>3.8027647714068461E-3</v>
      </c>
      <c r="K4139" s="258">
        <f t="shared" si="129"/>
        <v>8.4114932440134509E-3</v>
      </c>
    </row>
    <row r="4140" spans="1:11">
      <c r="A4140" s="1">
        <v>4139</v>
      </c>
      <c r="B4140">
        <v>64613.618897</v>
      </c>
      <c r="C4140" s="255">
        <v>47</v>
      </c>
      <c r="D4140" s="256">
        <v>1.825137</v>
      </c>
      <c r="E4140" s="256">
        <v>1028.8048980000001</v>
      </c>
      <c r="F4140" s="1">
        <v>831976</v>
      </c>
      <c r="G4140" s="256">
        <v>0</v>
      </c>
      <c r="H4140" s="256">
        <v>545.29386599999998</v>
      </c>
      <c r="I4140" s="257">
        <v>1</v>
      </c>
      <c r="J4140" s="258">
        <f t="shared" si="128"/>
        <v>2.0884996217810851E-3</v>
      </c>
      <c r="K4140" s="258">
        <f t="shared" si="129"/>
        <v>4.6292934867736739E-3</v>
      </c>
    </row>
    <row r="4141" spans="1:11">
      <c r="A4141" s="1">
        <v>4140</v>
      </c>
      <c r="B4141">
        <v>65677.292845999997</v>
      </c>
      <c r="C4141" s="255">
        <v>44</v>
      </c>
      <c r="D4141" s="256">
        <v>8.0033709999999996</v>
      </c>
      <c r="E4141" s="256">
        <v>1167.610999999999</v>
      </c>
      <c r="F4141" s="1">
        <v>855661</v>
      </c>
      <c r="G4141" s="256">
        <v>0</v>
      </c>
      <c r="H4141" s="256">
        <v>503.77695</v>
      </c>
      <c r="I4141" s="257">
        <v>1</v>
      </c>
      <c r="J4141" s="258">
        <f t="shared" si="128"/>
        <v>9.158237056436697E-3</v>
      </c>
      <c r="K4141" s="258">
        <f t="shared" si="129"/>
        <v>2.0126355538070708E-2</v>
      </c>
    </row>
    <row r="4142" spans="1:11">
      <c r="A4142" s="1">
        <v>4141</v>
      </c>
      <c r="B4142">
        <v>63956.417021999987</v>
      </c>
      <c r="C4142" s="255">
        <v>45</v>
      </c>
      <c r="D4142" s="256">
        <v>17.580348999999998</v>
      </c>
      <c r="E4142" s="256">
        <v>1231.7068800000011</v>
      </c>
      <c r="F4142" s="1">
        <v>834927</v>
      </c>
      <c r="G4142" s="256">
        <v>0</v>
      </c>
      <c r="H4142" s="256">
        <v>101.94496599999999</v>
      </c>
      <c r="I4142" s="257">
        <v>1</v>
      </c>
      <c r="J4142" s="258">
        <f t="shared" si="128"/>
        <v>2.0117148596121535E-2</v>
      </c>
      <c r="K4142" s="258">
        <f t="shared" si="129"/>
        <v>4.3631968141049846E-2</v>
      </c>
    </row>
    <row r="4143" spans="1:11">
      <c r="A4143" s="1">
        <v>4142</v>
      </c>
      <c r="B4143">
        <v>63892.405182000002</v>
      </c>
      <c r="C4143" s="255">
        <v>46</v>
      </c>
      <c r="D4143" s="256">
        <v>65.907002000000006</v>
      </c>
      <c r="E4143" s="256">
        <v>1201.692852000001</v>
      </c>
      <c r="F4143" s="1">
        <v>867010</v>
      </c>
      <c r="G4143" s="256">
        <v>0</v>
      </c>
      <c r="H4143" s="256">
        <v>633.03564800000004</v>
      </c>
      <c r="I4143" s="257">
        <v>1</v>
      </c>
      <c r="J4143" s="258">
        <f t="shared" si="128"/>
        <v>7.5417214570591265E-2</v>
      </c>
      <c r="K4143" s="258">
        <f t="shared" si="129"/>
        <v>0.15344936966618067</v>
      </c>
    </row>
    <row r="4144" spans="1:11">
      <c r="A4144" s="1">
        <v>4143</v>
      </c>
      <c r="B4144">
        <v>67421.269776000001</v>
      </c>
      <c r="C4144" s="255">
        <v>48</v>
      </c>
      <c r="D4144" s="256">
        <v>73.089982999999989</v>
      </c>
      <c r="E4144" s="256">
        <v>1115.305864000002</v>
      </c>
      <c r="F4144" s="1">
        <v>805437</v>
      </c>
      <c r="G4144" s="256">
        <v>0</v>
      </c>
      <c r="H4144" s="256">
        <v>636.85936300000003</v>
      </c>
      <c r="I4144" s="257">
        <v>1</v>
      </c>
      <c r="J4144" s="258">
        <f t="shared" si="128"/>
        <v>8.3636681438974667E-2</v>
      </c>
      <c r="K4144" s="258">
        <f t="shared" si="129"/>
        <v>0.16862228218799158</v>
      </c>
    </row>
    <row r="4145" spans="1:11">
      <c r="A4145" s="1">
        <v>4144</v>
      </c>
      <c r="B4145">
        <v>67732.88049299999</v>
      </c>
      <c r="C4145" s="255">
        <v>50</v>
      </c>
      <c r="D4145" s="256">
        <v>76.782714999999996</v>
      </c>
      <c r="E4145" s="256">
        <v>951.34521899999993</v>
      </c>
      <c r="F4145" s="1">
        <v>846375</v>
      </c>
      <c r="G4145" s="256">
        <v>101.615472</v>
      </c>
      <c r="H4145" s="256">
        <v>521.21128799999997</v>
      </c>
      <c r="I4145" s="257">
        <v>1</v>
      </c>
      <c r="J4145" s="258">
        <f t="shared" si="128"/>
        <v>8.7862265263826678E-2</v>
      </c>
      <c r="K4145" s="258">
        <f t="shared" si="129"/>
        <v>0.17631545321662184</v>
      </c>
    </row>
    <row r="4146" spans="1:11">
      <c r="A4146" s="1">
        <v>4145</v>
      </c>
      <c r="B4146">
        <v>68379.116151000009</v>
      </c>
      <c r="C4146" s="255">
        <v>36</v>
      </c>
      <c r="D4146" s="256">
        <v>48.265559000000003</v>
      </c>
      <c r="E4146" s="256">
        <v>696.13685600000031</v>
      </c>
      <c r="F4146" s="1">
        <v>868108</v>
      </c>
      <c r="G4146" s="256">
        <v>181.67184</v>
      </c>
      <c r="H4146" s="256">
        <v>677.05583200000001</v>
      </c>
      <c r="I4146" s="257">
        <v>1</v>
      </c>
      <c r="J4146" s="258">
        <f t="shared" si="128"/>
        <v>5.5230156265832456E-2</v>
      </c>
      <c r="K4146" s="258">
        <f t="shared" si="129"/>
        <v>0.11497262331602708</v>
      </c>
    </row>
    <row r="4147" spans="1:11">
      <c r="A4147" s="1">
        <v>4146</v>
      </c>
      <c r="B4147">
        <v>67756.837524000002</v>
      </c>
      <c r="C4147" s="255">
        <v>47</v>
      </c>
      <c r="D4147" s="256">
        <v>32.392457000000007</v>
      </c>
      <c r="E4147" s="256">
        <v>398.10840499999978</v>
      </c>
      <c r="F4147" s="1">
        <v>827715</v>
      </c>
      <c r="G4147" s="256">
        <v>183.946056</v>
      </c>
      <c r="H4147" s="256">
        <v>580.23172899999997</v>
      </c>
      <c r="I4147" s="257">
        <v>1</v>
      </c>
      <c r="J4147" s="258">
        <f t="shared" si="128"/>
        <v>3.7066606064673539E-2</v>
      </c>
      <c r="K4147" s="258">
        <f t="shared" si="129"/>
        <v>7.8800296262310013E-2</v>
      </c>
    </row>
    <row r="4148" spans="1:11">
      <c r="A4148" s="1">
        <v>4147</v>
      </c>
      <c r="B4148">
        <v>66220.995728000009</v>
      </c>
      <c r="C4148" s="255">
        <v>45</v>
      </c>
      <c r="D4148" s="256">
        <v>23.58815899999999</v>
      </c>
      <c r="E4148" s="256">
        <v>148.14189500000001</v>
      </c>
      <c r="F4148" s="1">
        <v>829308</v>
      </c>
      <c r="G4148" s="256">
        <v>142.26424800000001</v>
      </c>
      <c r="H4148" s="256">
        <v>503.874866</v>
      </c>
      <c r="I4148" s="257">
        <v>1</v>
      </c>
      <c r="J4148" s="258">
        <f t="shared" si="128"/>
        <v>2.6991870281525211E-2</v>
      </c>
      <c r="K4148" s="258">
        <f t="shared" si="129"/>
        <v>5.8066322289113501E-2</v>
      </c>
    </row>
    <row r="4149" spans="1:11">
      <c r="A4149" s="1">
        <v>4148</v>
      </c>
      <c r="B4149">
        <v>64968.821044999997</v>
      </c>
      <c r="C4149" s="255">
        <v>48</v>
      </c>
      <c r="D4149" s="256">
        <v>24.169261999999989</v>
      </c>
      <c r="E4149" s="256">
        <v>18.87010299999999</v>
      </c>
      <c r="F4149" s="1">
        <v>817889</v>
      </c>
      <c r="G4149" s="256">
        <v>52.420031999999999</v>
      </c>
      <c r="H4149" s="256">
        <v>502.29073499999998</v>
      </c>
      <c r="I4149" s="257">
        <v>1</v>
      </c>
      <c r="J4149" s="258">
        <f t="shared" si="128"/>
        <v>2.765682496477137E-2</v>
      </c>
      <c r="K4149" s="258">
        <f t="shared" si="129"/>
        <v>5.9450034243552004E-2</v>
      </c>
    </row>
    <row r="4150" spans="1:11">
      <c r="A4150" s="1">
        <v>4149</v>
      </c>
      <c r="B4150">
        <v>63680.105957</v>
      </c>
      <c r="C4150" s="255">
        <v>46</v>
      </c>
      <c r="D4150" s="256">
        <v>23.342390000000002</v>
      </c>
      <c r="E4150" s="256">
        <v>5.6551399999999994</v>
      </c>
      <c r="F4150" s="1">
        <v>820626</v>
      </c>
      <c r="G4150" s="256">
        <v>0</v>
      </c>
      <c r="H4150" s="256">
        <v>437.671786</v>
      </c>
      <c r="I4150" s="257">
        <v>1</v>
      </c>
      <c r="J4150" s="258">
        <f t="shared" si="128"/>
        <v>2.6710637440623134E-2</v>
      </c>
      <c r="K4150" s="258">
        <f t="shared" si="129"/>
        <v>5.7480446207570063E-2</v>
      </c>
    </row>
    <row r="4151" spans="1:11">
      <c r="A4151" s="1">
        <v>4150</v>
      </c>
      <c r="B4151">
        <v>61693.722229999999</v>
      </c>
      <c r="C4151" s="255">
        <v>53</v>
      </c>
      <c r="D4151" s="256">
        <v>26.747322000000011</v>
      </c>
      <c r="E4151" s="256">
        <v>4.3311200000000003</v>
      </c>
      <c r="F4151" s="1">
        <v>856520</v>
      </c>
      <c r="G4151" s="256">
        <v>0</v>
      </c>
      <c r="H4151" s="256">
        <v>418.36793</v>
      </c>
      <c r="I4151" s="257">
        <v>1</v>
      </c>
      <c r="J4151" s="258">
        <f t="shared" si="128"/>
        <v>3.060689245829596E-2</v>
      </c>
      <c r="K4151" s="258">
        <f t="shared" si="129"/>
        <v>6.556271859076955E-2</v>
      </c>
    </row>
    <row r="4152" spans="1:11">
      <c r="A4152" s="1">
        <v>4151</v>
      </c>
      <c r="B4152">
        <v>59151.141724000001</v>
      </c>
      <c r="C4152" s="255">
        <v>43</v>
      </c>
      <c r="D4152" s="256">
        <v>18.555505</v>
      </c>
      <c r="E4152" s="256">
        <v>4.3383799999999999</v>
      </c>
      <c r="F4152" s="1">
        <v>879371</v>
      </c>
      <c r="G4152" s="256">
        <v>0</v>
      </c>
      <c r="H4152" s="256">
        <v>303.31683900000002</v>
      </c>
      <c r="I4152" s="257">
        <v>1</v>
      </c>
      <c r="J4152" s="258">
        <f t="shared" si="128"/>
        <v>2.1233017123896469E-2</v>
      </c>
      <c r="K4152" s="258">
        <f t="shared" si="129"/>
        <v>4.5990949952357772E-2</v>
      </c>
    </row>
    <row r="4153" spans="1:11">
      <c r="A4153" s="1">
        <v>4152</v>
      </c>
      <c r="B4153">
        <v>57200.762878000001</v>
      </c>
      <c r="C4153" s="255">
        <v>41</v>
      </c>
      <c r="D4153" s="256">
        <v>12.149842</v>
      </c>
      <c r="E4153" s="256">
        <v>2.06338</v>
      </c>
      <c r="F4153" s="1">
        <v>946987</v>
      </c>
      <c r="G4153" s="256">
        <v>0</v>
      </c>
      <c r="H4153" s="256">
        <v>103.534633</v>
      </c>
      <c r="I4153" s="257">
        <v>1</v>
      </c>
      <c r="J4153" s="258">
        <f t="shared" si="128"/>
        <v>1.3903033263639902E-2</v>
      </c>
      <c r="K4153" s="258">
        <f t="shared" si="129"/>
        <v>3.0379404520602605E-2</v>
      </c>
    </row>
    <row r="4154" spans="1:11">
      <c r="A4154" s="1">
        <v>4153</v>
      </c>
      <c r="B4154">
        <v>56648.267090000001</v>
      </c>
      <c r="C4154" s="255">
        <v>35</v>
      </c>
      <c r="D4154" s="256">
        <v>8.6808329999999962</v>
      </c>
      <c r="E4154" s="256">
        <v>0.42415999999999998</v>
      </c>
      <c r="F4154" s="1">
        <v>874399</v>
      </c>
      <c r="G4154" s="256">
        <v>0</v>
      </c>
      <c r="H4154" s="256">
        <v>73.471309000000005</v>
      </c>
      <c r="I4154" s="257">
        <v>1</v>
      </c>
      <c r="J4154" s="258">
        <f t="shared" si="128"/>
        <v>9.9334550980253837E-3</v>
      </c>
      <c r="K4154" s="258">
        <f t="shared" si="129"/>
        <v>2.1809557236425928E-2</v>
      </c>
    </row>
    <row r="4155" spans="1:11">
      <c r="A4155" s="1">
        <v>4154</v>
      </c>
      <c r="B4155">
        <v>53300.246459999988</v>
      </c>
      <c r="C4155" s="255">
        <v>37</v>
      </c>
      <c r="D4155" s="256">
        <v>6.267892999999999</v>
      </c>
      <c r="E4155" s="256">
        <v>0.27439999999999998</v>
      </c>
      <c r="F4155" s="1">
        <v>790292</v>
      </c>
      <c r="G4155" s="256">
        <v>0</v>
      </c>
      <c r="H4155" s="256">
        <v>73.464834999999994</v>
      </c>
      <c r="I4155" s="257">
        <v>1</v>
      </c>
      <c r="J4155" s="258">
        <f t="shared" si="128"/>
        <v>7.1723340000582466E-3</v>
      </c>
      <c r="K4155" s="258">
        <f t="shared" si="129"/>
        <v>1.5800014137397261E-2</v>
      </c>
    </row>
    <row r="4156" spans="1:11">
      <c r="A4156" s="1">
        <v>4155</v>
      </c>
      <c r="B4156">
        <v>53633.557525999997</v>
      </c>
      <c r="C4156" s="255">
        <v>33</v>
      </c>
      <c r="D4156" s="256">
        <v>6.9083230000000002</v>
      </c>
      <c r="E4156" s="256">
        <v>0</v>
      </c>
      <c r="F4156" s="1">
        <v>669534</v>
      </c>
      <c r="G4156" s="256">
        <v>0</v>
      </c>
      <c r="H4156" s="256">
        <v>73.460192000000006</v>
      </c>
      <c r="I4156" s="257">
        <v>1</v>
      </c>
      <c r="J4156" s="258">
        <f t="shared" si="128"/>
        <v>7.9051764183409642E-3</v>
      </c>
      <c r="K4156" s="258">
        <f t="shared" si="129"/>
        <v>1.739895208046947E-2</v>
      </c>
    </row>
    <row r="4157" spans="1:11">
      <c r="A4157" s="1">
        <v>4156</v>
      </c>
      <c r="B4157">
        <v>53013.962462000003</v>
      </c>
      <c r="C4157" s="255">
        <v>31</v>
      </c>
      <c r="D4157" s="256">
        <v>9.4606490000000001</v>
      </c>
      <c r="E4157" s="256">
        <v>0</v>
      </c>
      <c r="F4157" s="1">
        <v>538215</v>
      </c>
      <c r="G4157" s="256">
        <v>163.18276800000001</v>
      </c>
      <c r="H4157" s="256">
        <v>73.473062999999996</v>
      </c>
      <c r="I4157" s="257">
        <v>1</v>
      </c>
      <c r="J4157" s="258">
        <f t="shared" si="128"/>
        <v>1.0825796561191625E-2</v>
      </c>
      <c r="K4157" s="258">
        <f t="shared" si="129"/>
        <v>2.3743167281998517E-2</v>
      </c>
    </row>
    <row r="4158" spans="1:11">
      <c r="A4158" s="1">
        <v>4157</v>
      </c>
      <c r="B4158">
        <v>53644.513978000003</v>
      </c>
      <c r="C4158" s="255">
        <v>30</v>
      </c>
      <c r="D4158" s="256">
        <v>7.2459930000000004</v>
      </c>
      <c r="E4158" s="256">
        <v>0</v>
      </c>
      <c r="F4158" s="1">
        <v>594989</v>
      </c>
      <c r="G4158" s="256">
        <v>235.06274400000001</v>
      </c>
      <c r="H4158" s="256">
        <v>73.498294999999999</v>
      </c>
      <c r="I4158" s="257">
        <v>1</v>
      </c>
      <c r="J4158" s="258">
        <f t="shared" si="128"/>
        <v>8.291571339536917E-3</v>
      </c>
      <c r="K4158" s="258">
        <f t="shared" si="129"/>
        <v>1.8240858622725144E-2</v>
      </c>
    </row>
    <row r="4159" spans="1:11">
      <c r="A4159" s="1">
        <v>4158</v>
      </c>
      <c r="B4159">
        <v>53670.176453</v>
      </c>
      <c r="C4159" s="255">
        <v>34</v>
      </c>
      <c r="D4159" s="256">
        <v>7.6306539999999998</v>
      </c>
      <c r="E4159" s="256">
        <v>8.5689419999999856</v>
      </c>
      <c r="F4159" s="1">
        <v>925629</v>
      </c>
      <c r="G4159" s="256">
        <v>248.93803199999999</v>
      </c>
      <c r="H4159" s="256">
        <v>73.564304000000007</v>
      </c>
      <c r="I4159" s="257">
        <v>1</v>
      </c>
      <c r="J4159" s="258">
        <f t="shared" si="128"/>
        <v>8.7317379423803923E-3</v>
      </c>
      <c r="K4159" s="258">
        <f t="shared" si="129"/>
        <v>1.9198968320673977E-2</v>
      </c>
    </row>
    <row r="4160" spans="1:11">
      <c r="A4160" s="1">
        <v>4159</v>
      </c>
      <c r="B4160">
        <v>55018.344786999987</v>
      </c>
      <c r="C4160" s="255">
        <v>47</v>
      </c>
      <c r="D4160" s="256">
        <v>5.2925039999999992</v>
      </c>
      <c r="E4160" s="256">
        <v>117.330353</v>
      </c>
      <c r="F4160" s="1">
        <v>475362</v>
      </c>
      <c r="G4160" s="256">
        <v>235.410336</v>
      </c>
      <c r="H4160" s="256">
        <v>73.509895999999998</v>
      </c>
      <c r="I4160" s="257">
        <v>1</v>
      </c>
      <c r="J4160" s="258">
        <f t="shared" si="128"/>
        <v>6.0561988509765996E-3</v>
      </c>
      <c r="K4160" s="258">
        <f t="shared" si="129"/>
        <v>1.3359333603391841E-2</v>
      </c>
    </row>
    <row r="4161" spans="1:11">
      <c r="A4161" s="1">
        <v>4160</v>
      </c>
      <c r="B4161">
        <v>55976.230223999999</v>
      </c>
      <c r="C4161" s="255">
        <v>56</v>
      </c>
      <c r="D4161" s="256">
        <v>1.6128720000000001</v>
      </c>
      <c r="E4161" s="256">
        <v>345.12479499999978</v>
      </c>
      <c r="F4161" s="1">
        <v>530386</v>
      </c>
      <c r="G4161" s="256">
        <v>168.142968</v>
      </c>
      <c r="H4161" s="256">
        <v>73.448953000000003</v>
      </c>
      <c r="I4161" s="257">
        <v>1</v>
      </c>
      <c r="J4161" s="258">
        <f t="shared" si="128"/>
        <v>1.8456053227682648E-3</v>
      </c>
      <c r="K4161" s="258">
        <f t="shared" si="129"/>
        <v>4.092114416193152E-3</v>
      </c>
    </row>
    <row r="4162" spans="1:11">
      <c r="A4162" s="1">
        <v>4161</v>
      </c>
      <c r="B4162">
        <v>58575.298797000003</v>
      </c>
      <c r="C4162" s="255">
        <v>52</v>
      </c>
      <c r="D4162" s="256">
        <v>1.306171</v>
      </c>
      <c r="E4162" s="256">
        <v>653.43474899999978</v>
      </c>
      <c r="F4162" s="1">
        <v>496439</v>
      </c>
      <c r="G4162" s="256">
        <v>73.222127999999998</v>
      </c>
      <c r="H4162" s="256">
        <v>356.60171600000001</v>
      </c>
      <c r="I4162" s="257">
        <v>1</v>
      </c>
      <c r="J4162" s="258">
        <f t="shared" ref="J4162:J4225" si="130">D4162/$L$1</f>
        <v>1.4946481494164116E-3</v>
      </c>
      <c r="K4162" s="258">
        <f t="shared" ref="K4162:K4225" si="131">J4162/(1-$K$1*(1-J4162))</f>
        <v>3.3153838148012068E-3</v>
      </c>
    </row>
    <row r="4163" spans="1:11">
      <c r="A4163" s="1">
        <v>4162</v>
      </c>
      <c r="B4163">
        <v>63260.462158000002</v>
      </c>
      <c r="C4163" s="255">
        <v>48</v>
      </c>
      <c r="D4163" s="256">
        <v>8.1000829999999997</v>
      </c>
      <c r="E4163" s="256">
        <v>913.15804700000024</v>
      </c>
      <c r="F4163" s="1">
        <v>486211</v>
      </c>
      <c r="G4163" s="256">
        <v>0</v>
      </c>
      <c r="H4163" s="256">
        <v>539.52486999999996</v>
      </c>
      <c r="I4163" s="257">
        <v>1</v>
      </c>
      <c r="J4163" s="258">
        <f t="shared" si="130"/>
        <v>9.268904351780384E-3</v>
      </c>
      <c r="K4163" s="258">
        <f t="shared" si="131"/>
        <v>2.0366836245271549E-2</v>
      </c>
    </row>
    <row r="4164" spans="1:11">
      <c r="A4164" s="1">
        <v>4163</v>
      </c>
      <c r="B4164">
        <v>65260.357665000003</v>
      </c>
      <c r="C4164" s="255">
        <v>49</v>
      </c>
      <c r="D4164" s="256">
        <v>17.298558</v>
      </c>
      <c r="E4164" s="256">
        <v>1079.397500999999</v>
      </c>
      <c r="F4164" s="1">
        <v>475404</v>
      </c>
      <c r="G4164" s="256">
        <v>0</v>
      </c>
      <c r="H4164" s="256">
        <v>532.89817000000005</v>
      </c>
      <c r="I4164" s="257">
        <v>1</v>
      </c>
      <c r="J4164" s="258">
        <f t="shared" si="130"/>
        <v>1.9794695872341728E-2</v>
      </c>
      <c r="K4164" s="258">
        <f t="shared" si="131"/>
        <v>4.2949122711575534E-2</v>
      </c>
    </row>
    <row r="4165" spans="1:11">
      <c r="A4165" s="1">
        <v>4164</v>
      </c>
      <c r="B4165">
        <v>66713.197326000009</v>
      </c>
      <c r="C4165" s="255">
        <v>44</v>
      </c>
      <c r="D4165" s="256">
        <v>27.701534000000009</v>
      </c>
      <c r="E4165" s="256">
        <v>1164.0648869999991</v>
      </c>
      <c r="F4165" s="1">
        <v>470168</v>
      </c>
      <c r="G4165" s="256">
        <v>0</v>
      </c>
      <c r="H4165" s="256">
        <v>515.14105300000006</v>
      </c>
      <c r="I4165" s="257">
        <v>1</v>
      </c>
      <c r="J4165" s="258">
        <f t="shared" si="130"/>
        <v>3.1698794820200285E-2</v>
      </c>
      <c r="K4165" s="258">
        <f t="shared" si="131"/>
        <v>6.7814433602366775E-2</v>
      </c>
    </row>
    <row r="4166" spans="1:11">
      <c r="A4166" s="1">
        <v>4165</v>
      </c>
      <c r="B4166">
        <v>65401.445495</v>
      </c>
      <c r="C4166" s="255">
        <v>42</v>
      </c>
      <c r="D4166" s="256">
        <v>34.722900000000003</v>
      </c>
      <c r="E4166" s="256">
        <v>1140.4462540000011</v>
      </c>
      <c r="F4166" s="1">
        <v>443229</v>
      </c>
      <c r="G4166" s="256">
        <v>0</v>
      </c>
      <c r="H4166" s="256">
        <v>87.692622</v>
      </c>
      <c r="I4166" s="257">
        <v>1</v>
      </c>
      <c r="J4166" s="258">
        <f t="shared" si="130"/>
        <v>3.9733326055601551E-2</v>
      </c>
      <c r="K4166" s="258">
        <f t="shared" si="131"/>
        <v>8.4206942254643619E-2</v>
      </c>
    </row>
    <row r="4167" spans="1:11">
      <c r="A4167" s="1">
        <v>4166</v>
      </c>
      <c r="B4167">
        <v>65357.413696000003</v>
      </c>
      <c r="C4167" s="255">
        <v>46</v>
      </c>
      <c r="D4167" s="256">
        <v>55.19154000000001</v>
      </c>
      <c r="E4167" s="256">
        <v>1075.2429259999999</v>
      </c>
      <c r="F4167" s="1">
        <v>426276</v>
      </c>
      <c r="G4167" s="256">
        <v>0</v>
      </c>
      <c r="H4167" s="256">
        <v>500.21139699999998</v>
      </c>
      <c r="I4167" s="257">
        <v>1</v>
      </c>
      <c r="J4167" s="258">
        <f t="shared" si="130"/>
        <v>6.3155538688611124E-2</v>
      </c>
      <c r="K4167" s="258">
        <f t="shared" si="131"/>
        <v>0.13028864743559571</v>
      </c>
    </row>
    <row r="4168" spans="1:11">
      <c r="A4168" s="1">
        <v>4167</v>
      </c>
      <c r="B4168">
        <v>69019.132142000002</v>
      </c>
      <c r="C4168" s="255">
        <v>46</v>
      </c>
      <c r="D4168" s="256">
        <v>77.398961</v>
      </c>
      <c r="E4168" s="256">
        <v>914.06619199999943</v>
      </c>
      <c r="F4168" s="1">
        <v>448573</v>
      </c>
      <c r="G4168" s="256">
        <v>0</v>
      </c>
      <c r="H4168" s="256">
        <v>618.53648599999997</v>
      </c>
      <c r="I4168" s="257">
        <v>1</v>
      </c>
      <c r="J4168" s="258">
        <f t="shared" si="130"/>
        <v>8.8567433992488759E-2</v>
      </c>
      <c r="K4168" s="258">
        <f t="shared" si="131"/>
        <v>0.17759231428316172</v>
      </c>
    </row>
    <row r="4169" spans="1:11">
      <c r="A4169" s="1">
        <v>4168</v>
      </c>
      <c r="B4169">
        <v>69237.611999999994</v>
      </c>
      <c r="C4169" s="255">
        <v>42</v>
      </c>
      <c r="D4169" s="256">
        <v>79.605577999999994</v>
      </c>
      <c r="E4169" s="256">
        <v>712.40651899999943</v>
      </c>
      <c r="F4169" s="1">
        <v>826398</v>
      </c>
      <c r="G4169" s="256">
        <v>26.680247999999999</v>
      </c>
      <c r="H4169" s="256">
        <v>591.600415</v>
      </c>
      <c r="I4169" s="257">
        <v>1</v>
      </c>
      <c r="J4169" s="258">
        <f t="shared" si="130"/>
        <v>9.1092460206913042E-2</v>
      </c>
      <c r="K4169" s="258">
        <f t="shared" si="131"/>
        <v>0.18214817999157501</v>
      </c>
    </row>
    <row r="4170" spans="1:11">
      <c r="A4170" s="1">
        <v>4169</v>
      </c>
      <c r="B4170">
        <v>69044.39190599999</v>
      </c>
      <c r="C4170" s="255">
        <v>42</v>
      </c>
      <c r="D4170" s="256">
        <v>62.844445</v>
      </c>
      <c r="E4170" s="256">
        <v>504.10870400000022</v>
      </c>
      <c r="F4170" s="1">
        <v>773449</v>
      </c>
      <c r="G4170" s="256">
        <v>163.009896</v>
      </c>
      <c r="H4170" s="256">
        <v>498.00147099999998</v>
      </c>
      <c r="I4170" s="257">
        <v>1</v>
      </c>
      <c r="J4170" s="258">
        <f t="shared" si="130"/>
        <v>7.1912738393634115E-2</v>
      </c>
      <c r="K4170" s="258">
        <f t="shared" si="131"/>
        <v>0.14689499275899409</v>
      </c>
    </row>
    <row r="4171" spans="1:11">
      <c r="A4171" s="1">
        <v>4170</v>
      </c>
      <c r="B4171">
        <v>68306.936828999998</v>
      </c>
      <c r="C4171" s="255">
        <v>43</v>
      </c>
      <c r="D4171" s="256">
        <v>31.992727000000009</v>
      </c>
      <c r="E4171" s="256">
        <v>294.44467199999963</v>
      </c>
      <c r="F4171" s="1">
        <v>784303</v>
      </c>
      <c r="G4171" s="256">
        <v>190.26084</v>
      </c>
      <c r="H4171" s="256">
        <v>421.44693999999998</v>
      </c>
      <c r="I4171" s="257">
        <v>1</v>
      </c>
      <c r="J4171" s="258">
        <f t="shared" si="130"/>
        <v>3.6609196043500034E-2</v>
      </c>
      <c r="K4171" s="258">
        <f t="shared" si="131"/>
        <v>7.7869530115345947E-2</v>
      </c>
    </row>
    <row r="4172" spans="1:11">
      <c r="A4172" s="1">
        <v>4171</v>
      </c>
      <c r="B4172">
        <v>66017.873290999996</v>
      </c>
      <c r="C4172" s="255">
        <v>47</v>
      </c>
      <c r="D4172" s="256">
        <v>26.85536299999999</v>
      </c>
      <c r="E4172" s="256">
        <v>121.974324</v>
      </c>
      <c r="F4172" s="1">
        <v>812843</v>
      </c>
      <c r="G4172" s="256">
        <v>173.72695200000001</v>
      </c>
      <c r="H4172" s="256">
        <v>425.03180300000002</v>
      </c>
      <c r="I4172" s="257">
        <v>1</v>
      </c>
      <c r="J4172" s="258">
        <f t="shared" si="130"/>
        <v>3.0730523499492762E-2</v>
      </c>
      <c r="K4172" s="258">
        <f t="shared" si="131"/>
        <v>6.5817960638110629E-2</v>
      </c>
    </row>
    <row r="4173" spans="1:11">
      <c r="A4173" s="1">
        <v>4172</v>
      </c>
      <c r="B4173">
        <v>64787.230408000003</v>
      </c>
      <c r="C4173" s="255">
        <v>51</v>
      </c>
      <c r="D4173" s="256">
        <v>26.273793999999992</v>
      </c>
      <c r="E4173" s="256">
        <v>18.620005999999961</v>
      </c>
      <c r="F4173" s="1">
        <v>821284</v>
      </c>
      <c r="G4173" s="256">
        <v>117.294072</v>
      </c>
      <c r="H4173" s="256">
        <v>466.035237</v>
      </c>
      <c r="I4173" s="257">
        <v>1</v>
      </c>
      <c r="J4173" s="258">
        <f t="shared" si="130"/>
        <v>3.0065035573633169E-2</v>
      </c>
      <c r="K4173" s="258">
        <f t="shared" si="131"/>
        <v>6.4443152133080453E-2</v>
      </c>
    </row>
    <row r="4174" spans="1:11">
      <c r="A4174" s="1">
        <v>4173</v>
      </c>
      <c r="B4174">
        <v>63843.838380000001</v>
      </c>
      <c r="C4174" s="255">
        <v>48</v>
      </c>
      <c r="D4174" s="256">
        <v>23.648626</v>
      </c>
      <c r="E4174" s="256">
        <v>5.6721399999999988</v>
      </c>
      <c r="F4174" s="1">
        <v>844480</v>
      </c>
      <c r="G4174" s="256">
        <v>19.015584</v>
      </c>
      <c r="H4174" s="256">
        <v>466.69174900000002</v>
      </c>
      <c r="I4174" s="257">
        <v>1</v>
      </c>
      <c r="J4174" s="258">
        <f t="shared" si="130"/>
        <v>2.7061062515659005E-2</v>
      </c>
      <c r="K4174" s="258">
        <f t="shared" si="131"/>
        <v>5.8210406701151164E-2</v>
      </c>
    </row>
    <row r="4175" spans="1:11">
      <c r="A4175" s="1">
        <v>4174</v>
      </c>
      <c r="B4175">
        <v>61793.830504999998</v>
      </c>
      <c r="C4175" s="255">
        <v>49</v>
      </c>
      <c r="D4175" s="256">
        <v>24.412376999999999</v>
      </c>
      <c r="E4175" s="256">
        <v>4.33</v>
      </c>
      <c r="F4175" s="1">
        <v>854563</v>
      </c>
      <c r="G4175" s="256">
        <v>0</v>
      </c>
      <c r="H4175" s="256">
        <v>405.71083399999998</v>
      </c>
      <c r="I4175" s="257">
        <v>1</v>
      </c>
      <c r="J4175" s="258">
        <f t="shared" si="130"/>
        <v>2.7935020840231313E-2</v>
      </c>
      <c r="K4175" s="258">
        <f t="shared" si="131"/>
        <v>6.0028289994728687E-2</v>
      </c>
    </row>
    <row r="4176" spans="1:11">
      <c r="A4176" s="1">
        <v>4175</v>
      </c>
      <c r="B4176">
        <v>59267.926331000002</v>
      </c>
      <c r="C4176" s="255">
        <v>46</v>
      </c>
      <c r="D4176" s="256">
        <v>29.340678</v>
      </c>
      <c r="E4176" s="256">
        <v>4.3184200000000006</v>
      </c>
      <c r="F4176" s="1">
        <v>933004</v>
      </c>
      <c r="G4176" s="256">
        <v>0</v>
      </c>
      <c r="H4176" s="256">
        <v>353.50368800000001</v>
      </c>
      <c r="I4176" s="257">
        <v>1</v>
      </c>
      <c r="J4176" s="258">
        <f t="shared" si="130"/>
        <v>3.3574463125672541E-2</v>
      </c>
      <c r="K4176" s="258">
        <f t="shared" si="131"/>
        <v>7.1668950085824107E-2</v>
      </c>
    </row>
    <row r="4177" spans="1:11">
      <c r="A4177" s="1">
        <v>4176</v>
      </c>
      <c r="B4177">
        <v>56627.893403000002</v>
      </c>
      <c r="C4177" s="255">
        <v>41</v>
      </c>
      <c r="D4177" s="256">
        <v>27.920650999999999</v>
      </c>
      <c r="E4177" s="256">
        <v>2.0331600000000001</v>
      </c>
      <c r="F4177" s="1">
        <v>962469</v>
      </c>
      <c r="G4177" s="256">
        <v>0</v>
      </c>
      <c r="H4177" s="256">
        <v>217.61058499999999</v>
      </c>
      <c r="I4177" s="257">
        <v>1</v>
      </c>
      <c r="J4177" s="258">
        <f t="shared" si="130"/>
        <v>3.1949529845365948E-2</v>
      </c>
      <c r="K4177" s="258">
        <f t="shared" si="131"/>
        <v>6.833068136953846E-2</v>
      </c>
    </row>
    <row r="4178" spans="1:11">
      <c r="A4178" s="1">
        <v>4177</v>
      </c>
      <c r="B4178">
        <v>54369.656464</v>
      </c>
      <c r="C4178" s="255">
        <v>42</v>
      </c>
      <c r="D4178" s="256">
        <v>35.939626999999987</v>
      </c>
      <c r="E4178" s="256">
        <v>0.43572000000000011</v>
      </c>
      <c r="F4178" s="1">
        <v>921112</v>
      </c>
      <c r="G4178" s="256">
        <v>0</v>
      </c>
      <c r="H4178" s="256">
        <v>73.593450000000004</v>
      </c>
      <c r="I4178" s="257">
        <v>1</v>
      </c>
      <c r="J4178" s="258">
        <f t="shared" si="130"/>
        <v>4.1125623663567853E-2</v>
      </c>
      <c r="K4178" s="258">
        <f t="shared" si="131"/>
        <v>8.701642458246156E-2</v>
      </c>
    </row>
    <row r="4179" spans="1:11">
      <c r="A4179" s="1">
        <v>4178</v>
      </c>
      <c r="B4179">
        <v>52577.647462000001</v>
      </c>
      <c r="C4179" s="255">
        <v>36</v>
      </c>
      <c r="D4179" s="256">
        <v>38.024883000000003</v>
      </c>
      <c r="E4179" s="256">
        <v>0.27495999999999998</v>
      </c>
      <c r="F4179" s="1">
        <v>809406</v>
      </c>
      <c r="G4179" s="256">
        <v>0</v>
      </c>
      <c r="H4179" s="256">
        <v>70.812168999999997</v>
      </c>
      <c r="I4179" s="257">
        <v>1</v>
      </c>
      <c r="J4179" s="258">
        <f t="shared" si="130"/>
        <v>4.3511776794711854E-2</v>
      </c>
      <c r="K4179" s="258">
        <f t="shared" si="131"/>
        <v>9.1810269806038694E-2</v>
      </c>
    </row>
    <row r="4180" spans="1:11">
      <c r="A4180" s="1">
        <v>4179</v>
      </c>
      <c r="B4180">
        <v>51608.585694000001</v>
      </c>
      <c r="C4180" s="255">
        <v>37</v>
      </c>
      <c r="D4180" s="256">
        <v>45.997450999999998</v>
      </c>
      <c r="E4180" s="256">
        <v>0</v>
      </c>
      <c r="F4180" s="1">
        <v>674709</v>
      </c>
      <c r="G4180" s="256">
        <v>3.561264</v>
      </c>
      <c r="H4180" s="256">
        <v>70.707624999999993</v>
      </c>
      <c r="I4180" s="257">
        <v>1</v>
      </c>
      <c r="J4180" s="258">
        <f t="shared" si="130"/>
        <v>5.2634766056681763E-2</v>
      </c>
      <c r="K4180" s="258">
        <f t="shared" si="131"/>
        <v>0.10989636208203175</v>
      </c>
    </row>
    <row r="4181" spans="1:11">
      <c r="A4181" s="1">
        <v>4180</v>
      </c>
      <c r="B4181">
        <v>51249.281646000003</v>
      </c>
      <c r="C4181" s="255">
        <v>35</v>
      </c>
      <c r="D4181" s="256">
        <v>34.744019999999999</v>
      </c>
      <c r="E4181" s="256">
        <v>0</v>
      </c>
      <c r="F4181" s="1">
        <v>546059</v>
      </c>
      <c r="G4181" s="256">
        <v>60.543672000000001</v>
      </c>
      <c r="H4181" s="256">
        <v>70.678655000000006</v>
      </c>
      <c r="I4181" s="257">
        <v>1</v>
      </c>
      <c r="J4181" s="258">
        <f t="shared" si="130"/>
        <v>3.9757493617824005E-2</v>
      </c>
      <c r="K4181" s="258">
        <f t="shared" si="131"/>
        <v>8.425578713811005E-2</v>
      </c>
    </row>
    <row r="4182" spans="1:11">
      <c r="A4182" s="1">
        <v>4181</v>
      </c>
      <c r="B4182">
        <v>50785.756804999997</v>
      </c>
      <c r="C4182" s="255">
        <v>35</v>
      </c>
      <c r="D4182" s="256">
        <v>32.028849999999998</v>
      </c>
      <c r="E4182" s="256">
        <v>0</v>
      </c>
      <c r="F4182" s="1">
        <v>603489</v>
      </c>
      <c r="G4182" s="256">
        <v>191.133768</v>
      </c>
      <c r="H4182" s="256">
        <v>70.705708999999999</v>
      </c>
      <c r="I4182" s="257">
        <v>1</v>
      </c>
      <c r="J4182" s="258">
        <f t="shared" si="130"/>
        <v>3.6650531500420573E-2</v>
      </c>
      <c r="K4182" s="258">
        <f t="shared" si="131"/>
        <v>7.7953682994724466E-2</v>
      </c>
    </row>
    <row r="4183" spans="1:11">
      <c r="A4183" s="1">
        <v>4182</v>
      </c>
      <c r="B4183">
        <v>50421.284758000002</v>
      </c>
      <c r="C4183" s="255">
        <v>34</v>
      </c>
      <c r="D4183" s="256">
        <v>24.50413</v>
      </c>
      <c r="E4183" s="256">
        <v>8.029809000000002</v>
      </c>
      <c r="F4183" s="1">
        <v>924378</v>
      </c>
      <c r="G4183" s="256">
        <v>244.26091199999999</v>
      </c>
      <c r="H4183" s="256">
        <v>70.740159000000006</v>
      </c>
      <c r="I4183" s="257">
        <v>1</v>
      </c>
      <c r="J4183" s="258">
        <f t="shared" si="130"/>
        <v>2.8040013564502028E-2</v>
      </c>
      <c r="K4183" s="258">
        <f t="shared" si="131"/>
        <v>6.0246428220056179E-2</v>
      </c>
    </row>
    <row r="4184" spans="1:11">
      <c r="A4184" s="1">
        <v>4183</v>
      </c>
      <c r="B4184">
        <v>50919.710600999999</v>
      </c>
      <c r="C4184" s="255">
        <v>37</v>
      </c>
      <c r="D4184" s="256">
        <v>19.655434</v>
      </c>
      <c r="E4184" s="256">
        <v>94.327411999999995</v>
      </c>
      <c r="F4184" s="1">
        <v>973799</v>
      </c>
      <c r="G4184" s="256">
        <v>246.64029600000001</v>
      </c>
      <c r="H4184" s="256">
        <v>70.579275999999993</v>
      </c>
      <c r="I4184" s="257">
        <v>1</v>
      </c>
      <c r="J4184" s="258">
        <f t="shared" si="130"/>
        <v>2.2491663077863787E-2</v>
      </c>
      <c r="K4184" s="258">
        <f t="shared" si="131"/>
        <v>4.8644252234014765E-2</v>
      </c>
    </row>
    <row r="4185" spans="1:11">
      <c r="A4185" s="1">
        <v>4184</v>
      </c>
      <c r="B4185">
        <v>52017.137145000001</v>
      </c>
      <c r="C4185" s="255">
        <v>42</v>
      </c>
      <c r="D4185" s="256">
        <v>11.898578000000001</v>
      </c>
      <c r="E4185" s="256">
        <v>240.3014130000002</v>
      </c>
      <c r="F4185" s="1">
        <v>909715</v>
      </c>
      <c r="G4185" s="256">
        <v>213.09036</v>
      </c>
      <c r="H4185" s="256">
        <v>73.111701999999994</v>
      </c>
      <c r="I4185" s="257">
        <v>1</v>
      </c>
      <c r="J4185" s="258">
        <f t="shared" si="130"/>
        <v>1.3615512508229651E-2</v>
      </c>
      <c r="K4185" s="258">
        <f t="shared" si="131"/>
        <v>2.9761429105757607E-2</v>
      </c>
    </row>
    <row r="4186" spans="1:11">
      <c r="A4186" s="1">
        <v>4185</v>
      </c>
      <c r="B4186">
        <v>53251.764952999998</v>
      </c>
      <c r="C4186" s="255">
        <v>51</v>
      </c>
      <c r="D4186" s="256">
        <v>8.2195040000000006</v>
      </c>
      <c r="E4186" s="256">
        <v>403.35822400000012</v>
      </c>
      <c r="F4186" s="1">
        <v>884835</v>
      </c>
      <c r="G4186" s="256">
        <v>132.444648</v>
      </c>
      <c r="H4186" s="256">
        <v>433.66502000000003</v>
      </c>
      <c r="I4186" s="257">
        <v>1</v>
      </c>
      <c r="J4186" s="258">
        <f t="shared" si="130"/>
        <v>9.4055574980004882E-3</v>
      </c>
      <c r="K4186" s="258">
        <f t="shared" si="131"/>
        <v>2.0663695623293666E-2</v>
      </c>
    </row>
    <row r="4187" spans="1:11">
      <c r="A4187" s="1">
        <v>4186</v>
      </c>
      <c r="B4187">
        <v>55510.162108999997</v>
      </c>
      <c r="C4187" s="255">
        <v>53</v>
      </c>
      <c r="D4187" s="256">
        <v>6.6159110000000014</v>
      </c>
      <c r="E4187" s="256">
        <v>547.43545299999948</v>
      </c>
      <c r="F4187" s="1">
        <v>889382</v>
      </c>
      <c r="G4187" s="256">
        <v>30.714264</v>
      </c>
      <c r="H4187" s="256">
        <v>444.14482299999997</v>
      </c>
      <c r="I4187" s="257">
        <v>1</v>
      </c>
      <c r="J4187" s="258">
        <f t="shared" si="130"/>
        <v>7.5705701113052458E-3</v>
      </c>
      <c r="K4187" s="258">
        <f t="shared" si="131"/>
        <v>1.666924991654975E-2</v>
      </c>
    </row>
    <row r="4188" spans="1:11">
      <c r="A4188" s="1">
        <v>4187</v>
      </c>
      <c r="B4188">
        <v>57175.163971000002</v>
      </c>
      <c r="C4188" s="255">
        <v>56</v>
      </c>
      <c r="D4188" s="256">
        <v>16.433868</v>
      </c>
      <c r="E4188" s="256">
        <v>711.97861800000101</v>
      </c>
      <c r="F4188" s="1">
        <v>844062</v>
      </c>
      <c r="G4188" s="256">
        <v>0</v>
      </c>
      <c r="H4188" s="256">
        <v>472.55848200000003</v>
      </c>
      <c r="I4188" s="257">
        <v>1</v>
      </c>
      <c r="J4188" s="258">
        <f t="shared" si="130"/>
        <v>1.880523330708888E-2</v>
      </c>
      <c r="K4188" s="258">
        <f t="shared" si="131"/>
        <v>4.0850492519321012E-2</v>
      </c>
    </row>
    <row r="4189" spans="1:11">
      <c r="A4189" s="1">
        <v>4188</v>
      </c>
      <c r="B4189">
        <v>58424.629364</v>
      </c>
      <c r="C4189" s="255">
        <v>49</v>
      </c>
      <c r="D4189" s="256">
        <v>29.425773</v>
      </c>
      <c r="E4189" s="256">
        <v>758.32185599999991</v>
      </c>
      <c r="F4189" s="1">
        <v>863250</v>
      </c>
      <c r="G4189" s="256">
        <v>0</v>
      </c>
      <c r="H4189" s="256">
        <v>484.71331400000003</v>
      </c>
      <c r="I4189" s="257">
        <v>1</v>
      </c>
      <c r="J4189" s="258">
        <f t="shared" si="130"/>
        <v>3.3671837117496418E-2</v>
      </c>
      <c r="K4189" s="258">
        <f t="shared" si="131"/>
        <v>7.1868591102423982E-2</v>
      </c>
    </row>
    <row r="4190" spans="1:11">
      <c r="A4190" s="1">
        <v>4189</v>
      </c>
      <c r="B4190">
        <v>57931.010802999997</v>
      </c>
      <c r="C4190" s="255">
        <v>49</v>
      </c>
      <c r="D4190" s="256">
        <v>34.084440999999998</v>
      </c>
      <c r="E4190" s="256">
        <v>808.32291299999997</v>
      </c>
      <c r="F4190" s="1">
        <v>857545</v>
      </c>
      <c r="G4190" s="256">
        <v>0</v>
      </c>
      <c r="H4190" s="256">
        <v>169.86567299999999</v>
      </c>
      <c r="I4190" s="257">
        <v>1</v>
      </c>
      <c r="J4190" s="258">
        <f t="shared" si="130"/>
        <v>3.9002739047600099E-2</v>
      </c>
      <c r="K4190" s="258">
        <f t="shared" si="131"/>
        <v>8.2729058051213805E-2</v>
      </c>
    </row>
    <row r="4191" spans="1:11">
      <c r="A4191" s="1">
        <v>4190</v>
      </c>
      <c r="B4191">
        <v>57588.207184999999</v>
      </c>
      <c r="C4191" s="255">
        <v>50</v>
      </c>
      <c r="D4191" s="256">
        <v>84.323998999999972</v>
      </c>
      <c r="E4191" s="256">
        <v>726.13560299999983</v>
      </c>
      <c r="F4191" s="1">
        <v>885006</v>
      </c>
      <c r="G4191" s="256">
        <v>0</v>
      </c>
      <c r="H4191" s="256">
        <v>562.35589300000004</v>
      </c>
      <c r="I4191" s="257">
        <v>1</v>
      </c>
      <c r="J4191" s="258">
        <f t="shared" si="130"/>
        <v>9.649173734276853E-2</v>
      </c>
      <c r="K4191" s="258">
        <f t="shared" si="131"/>
        <v>0.19180561346914493</v>
      </c>
    </row>
    <row r="4192" spans="1:11">
      <c r="A4192" s="1">
        <v>4191</v>
      </c>
      <c r="B4192">
        <v>59031.809357999999</v>
      </c>
      <c r="C4192" s="255">
        <v>41</v>
      </c>
      <c r="D4192" s="256">
        <v>77.529252999999983</v>
      </c>
      <c r="E4192" s="256">
        <v>538.49654999999973</v>
      </c>
      <c r="F4192" s="1">
        <v>848543</v>
      </c>
      <c r="G4192" s="256">
        <v>0</v>
      </c>
      <c r="H4192" s="256">
        <v>615.045568</v>
      </c>
      <c r="I4192" s="257">
        <v>1</v>
      </c>
      <c r="J4192" s="258">
        <f t="shared" si="130"/>
        <v>8.8716526796328174E-2</v>
      </c>
      <c r="K4192" s="258">
        <f t="shared" si="131"/>
        <v>0.1778620248746963</v>
      </c>
    </row>
    <row r="4193" spans="1:11">
      <c r="A4193" s="1">
        <v>4192</v>
      </c>
      <c r="B4193">
        <v>58129.400054999998</v>
      </c>
      <c r="C4193" s="255">
        <v>45</v>
      </c>
      <c r="D4193" s="256">
        <v>62.475309000000003</v>
      </c>
      <c r="E4193" s="256">
        <v>388.73177399999997</v>
      </c>
      <c r="F4193" s="1">
        <v>817419</v>
      </c>
      <c r="G4193" s="256">
        <v>0</v>
      </c>
      <c r="H4193" s="256">
        <v>612.065741</v>
      </c>
      <c r="I4193" s="257">
        <v>1</v>
      </c>
      <c r="J4193" s="258">
        <f t="shared" si="130"/>
        <v>7.1490337008759577E-2</v>
      </c>
      <c r="K4193" s="258">
        <f t="shared" si="131"/>
        <v>0.14610149386677582</v>
      </c>
    </row>
    <row r="4194" spans="1:11">
      <c r="A4194" s="1">
        <v>4193</v>
      </c>
      <c r="B4194">
        <v>57529.914978999986</v>
      </c>
      <c r="C4194" s="255">
        <v>44</v>
      </c>
      <c r="D4194" s="256">
        <v>39.437062999999981</v>
      </c>
      <c r="E4194" s="256">
        <v>260.84039099999961</v>
      </c>
      <c r="F4194" s="1">
        <v>841057</v>
      </c>
      <c r="G4194" s="256">
        <v>95.601072000000002</v>
      </c>
      <c r="H4194" s="256">
        <v>475.175569</v>
      </c>
      <c r="I4194" s="257">
        <v>1</v>
      </c>
      <c r="J4194" s="258">
        <f t="shared" si="130"/>
        <v>4.5127730772899118E-2</v>
      </c>
      <c r="K4194" s="258">
        <f t="shared" si="131"/>
        <v>9.5041714395994778E-2</v>
      </c>
    </row>
    <row r="4195" spans="1:11">
      <c r="A4195" s="1">
        <v>4194</v>
      </c>
      <c r="B4195">
        <v>55775.459776999996</v>
      </c>
      <c r="C4195" s="255">
        <v>47</v>
      </c>
      <c r="D4195" s="256">
        <v>39.254721999999987</v>
      </c>
      <c r="E4195" s="256">
        <v>161.1743810000003</v>
      </c>
      <c r="F4195" s="1">
        <v>840123</v>
      </c>
      <c r="G4195" s="256">
        <v>179.083968</v>
      </c>
      <c r="H4195" s="256">
        <v>438.02439700000002</v>
      </c>
      <c r="I4195" s="257">
        <v>1</v>
      </c>
      <c r="J4195" s="258">
        <f t="shared" si="130"/>
        <v>4.4919078430891275E-2</v>
      </c>
      <c r="K4195" s="258">
        <f t="shared" si="131"/>
        <v>9.4625149867243186E-2</v>
      </c>
    </row>
    <row r="4196" spans="1:11">
      <c r="A4196" s="1">
        <v>4195</v>
      </c>
      <c r="B4196">
        <v>55146.613251000002</v>
      </c>
      <c r="C4196" s="255">
        <v>47</v>
      </c>
      <c r="D4196" s="256">
        <v>63.116626000000011</v>
      </c>
      <c r="E4196" s="256">
        <v>69.433827000000093</v>
      </c>
      <c r="F4196" s="1">
        <v>859452</v>
      </c>
      <c r="G4196" s="256">
        <v>191.26867200000001</v>
      </c>
      <c r="H4196" s="256">
        <v>459.48384199999998</v>
      </c>
      <c r="I4196" s="257">
        <v>1</v>
      </c>
      <c r="J4196" s="258">
        <f t="shared" si="130"/>
        <v>7.2224194418883739E-2</v>
      </c>
      <c r="K4196" s="258">
        <f t="shared" si="131"/>
        <v>0.14747959387840689</v>
      </c>
    </row>
    <row r="4197" spans="1:11">
      <c r="A4197" s="1">
        <v>4196</v>
      </c>
      <c r="B4197">
        <v>55110.328307999996</v>
      </c>
      <c r="C4197" s="255">
        <v>47</v>
      </c>
      <c r="D4197" s="256">
        <v>54.442469000000003</v>
      </c>
      <c r="E4197" s="256">
        <v>15.28750799999999</v>
      </c>
      <c r="F4197" s="1">
        <v>803087</v>
      </c>
      <c r="G4197" s="256">
        <v>156.763656</v>
      </c>
      <c r="H4197" s="256">
        <v>464.12696099999999</v>
      </c>
      <c r="I4197" s="257">
        <v>1</v>
      </c>
      <c r="J4197" s="258">
        <f t="shared" si="130"/>
        <v>6.2298378650659347E-2</v>
      </c>
      <c r="K4197" s="258">
        <f t="shared" si="131"/>
        <v>0.12864545934402905</v>
      </c>
    </row>
    <row r="4198" spans="1:11">
      <c r="A4198" s="1">
        <v>4197</v>
      </c>
      <c r="B4198">
        <v>55741.639219999997</v>
      </c>
      <c r="C4198" s="255">
        <v>49</v>
      </c>
      <c r="D4198" s="256">
        <v>31.764372999999999</v>
      </c>
      <c r="E4198" s="256">
        <v>5.474219999999999</v>
      </c>
      <c r="F4198" s="1">
        <v>820330</v>
      </c>
      <c r="G4198" s="256">
        <v>89.277383999999998</v>
      </c>
      <c r="H4198" s="256">
        <v>437.35740800000002</v>
      </c>
      <c r="I4198" s="257">
        <v>1</v>
      </c>
      <c r="J4198" s="258">
        <f t="shared" si="130"/>
        <v>3.6347891142754385E-2</v>
      </c>
      <c r="K4198" s="258">
        <f t="shared" si="131"/>
        <v>7.7337363562518802E-2</v>
      </c>
    </row>
    <row r="4199" spans="1:11">
      <c r="A4199" s="1">
        <v>4198</v>
      </c>
      <c r="B4199">
        <v>55306.410521999998</v>
      </c>
      <c r="C4199" s="255">
        <v>47</v>
      </c>
      <c r="D4199" s="256">
        <v>20.485977000000009</v>
      </c>
      <c r="E4199" s="256">
        <v>4.3604000000000003</v>
      </c>
      <c r="F4199" s="1">
        <v>882840</v>
      </c>
      <c r="G4199" s="256">
        <v>2.7743519999999999</v>
      </c>
      <c r="H4199" s="256">
        <v>433.73081999999999</v>
      </c>
      <c r="I4199" s="257">
        <v>1</v>
      </c>
      <c r="J4199" s="258">
        <f t="shared" si="130"/>
        <v>2.3442051317964639E-2</v>
      </c>
      <c r="K4199" s="258">
        <f t="shared" si="131"/>
        <v>5.0642469910627264E-2</v>
      </c>
    </row>
    <row r="4200" spans="1:11">
      <c r="A4200" s="1">
        <v>4199</v>
      </c>
      <c r="B4200">
        <v>53803.969603999998</v>
      </c>
      <c r="C4200" s="255">
        <v>45</v>
      </c>
      <c r="D4200" s="256">
        <v>13.230397</v>
      </c>
      <c r="E4200" s="256">
        <v>3.2658</v>
      </c>
      <c r="F4200" s="1">
        <v>939785</v>
      </c>
      <c r="G4200" s="256">
        <v>0</v>
      </c>
      <c r="H4200" s="256">
        <v>359.47700900000001</v>
      </c>
      <c r="I4200" s="257">
        <v>1</v>
      </c>
      <c r="J4200" s="258">
        <f t="shared" si="130"/>
        <v>1.5139509598738944E-2</v>
      </c>
      <c r="K4200" s="258">
        <f t="shared" si="131"/>
        <v>3.3032133189161497E-2</v>
      </c>
    </row>
    <row r="4201" spans="1:11">
      <c r="A4201" s="1">
        <v>4200</v>
      </c>
      <c r="B4201">
        <v>52293.287566999999</v>
      </c>
      <c r="C4201" s="255">
        <v>43</v>
      </c>
      <c r="D4201" s="256">
        <v>15.361734</v>
      </c>
      <c r="E4201" s="256">
        <v>1.3213200000000001</v>
      </c>
      <c r="F4201" s="1">
        <v>959214</v>
      </c>
      <c r="G4201" s="256">
        <v>0</v>
      </c>
      <c r="H4201" s="256">
        <v>179.362315</v>
      </c>
      <c r="I4201" s="257">
        <v>1</v>
      </c>
      <c r="J4201" s="258">
        <f t="shared" si="130"/>
        <v>1.7578393100847571E-2</v>
      </c>
      <c r="K4201" s="258">
        <f t="shared" si="131"/>
        <v>3.824148876358055E-2</v>
      </c>
    </row>
    <row r="4202" spans="1:11">
      <c r="A4202" s="1">
        <v>4201</v>
      </c>
      <c r="B4202">
        <v>52011.124632999999</v>
      </c>
      <c r="C4202" s="255">
        <v>38</v>
      </c>
      <c r="D4202" s="256">
        <v>14.4091</v>
      </c>
      <c r="E4202" s="256">
        <v>0.2036</v>
      </c>
      <c r="F4202" s="1">
        <v>881212</v>
      </c>
      <c r="G4202" s="256">
        <v>0</v>
      </c>
      <c r="H4202" s="256">
        <v>70.439271000000005</v>
      </c>
      <c r="I4202" s="257">
        <v>1</v>
      </c>
      <c r="J4202" s="258">
        <f t="shared" si="130"/>
        <v>1.648829644032521E-2</v>
      </c>
      <c r="K4202" s="258">
        <f t="shared" si="131"/>
        <v>3.5916849394041994E-2</v>
      </c>
    </row>
    <row r="4203" spans="1:11">
      <c r="A4203" s="1">
        <v>4202</v>
      </c>
      <c r="B4203">
        <v>50111.5</v>
      </c>
      <c r="C4203" s="255">
        <v>35</v>
      </c>
      <c r="D4203" s="256">
        <v>16.954872999999999</v>
      </c>
      <c r="E4203" s="256">
        <v>0.10584</v>
      </c>
      <c r="F4203" s="1">
        <v>814594</v>
      </c>
      <c r="G4203" s="256">
        <v>0</v>
      </c>
      <c r="H4203" s="256">
        <v>70.526895999999994</v>
      </c>
      <c r="I4203" s="257">
        <v>1</v>
      </c>
      <c r="J4203" s="258">
        <f t="shared" si="130"/>
        <v>1.9401418001961677E-2</v>
      </c>
      <c r="K4203" s="258">
        <f t="shared" si="131"/>
        <v>4.2115581991390469E-2</v>
      </c>
    </row>
    <row r="4204" spans="1:11">
      <c r="A4204" s="1">
        <v>4203</v>
      </c>
      <c r="B4204">
        <v>49771.773528999998</v>
      </c>
      <c r="C4204" s="255">
        <v>36</v>
      </c>
      <c r="D4204" s="256">
        <v>12.477741999999999</v>
      </c>
      <c r="E4204" s="256">
        <v>0</v>
      </c>
      <c r="F4204" s="1">
        <v>684442</v>
      </c>
      <c r="G4204" s="256">
        <v>0</v>
      </c>
      <c r="H4204" s="256">
        <v>70.551021000000006</v>
      </c>
      <c r="I4204" s="257">
        <v>1</v>
      </c>
      <c r="J4204" s="258">
        <f t="shared" si="130"/>
        <v>1.4278248398713059E-2</v>
      </c>
      <c r="K4204" s="258">
        <f t="shared" si="131"/>
        <v>3.1185221581451514E-2</v>
      </c>
    </row>
    <row r="4205" spans="1:11">
      <c r="A4205" s="1">
        <v>4204</v>
      </c>
      <c r="B4205">
        <v>49347.905304</v>
      </c>
      <c r="C4205" s="255">
        <v>32</v>
      </c>
      <c r="D4205" s="256">
        <v>21.257884000000001</v>
      </c>
      <c r="E4205" s="256">
        <v>0</v>
      </c>
      <c r="F4205" s="1">
        <v>542349</v>
      </c>
      <c r="G4205" s="256">
        <v>0</v>
      </c>
      <c r="H4205" s="256">
        <v>70.504574000000005</v>
      </c>
      <c r="I4205" s="257">
        <v>1</v>
      </c>
      <c r="J4205" s="258">
        <f t="shared" si="130"/>
        <v>2.4325342532569433E-2</v>
      </c>
      <c r="K4205" s="258">
        <f t="shared" si="131"/>
        <v>5.2495572234971186E-2</v>
      </c>
    </row>
    <row r="4206" spans="1:11">
      <c r="A4206" s="1">
        <v>4205</v>
      </c>
      <c r="B4206">
        <v>49410.285734999998</v>
      </c>
      <c r="C4206" s="255">
        <v>32</v>
      </c>
      <c r="D4206" s="256">
        <v>13.324204999999999</v>
      </c>
      <c r="E4206" s="256">
        <v>0</v>
      </c>
      <c r="F4206" s="1">
        <v>593621</v>
      </c>
      <c r="G4206" s="256">
        <v>123.49444800000001</v>
      </c>
      <c r="H4206" s="256">
        <v>70.427397999999997</v>
      </c>
      <c r="I4206" s="257">
        <v>1</v>
      </c>
      <c r="J4206" s="258">
        <f t="shared" si="130"/>
        <v>1.5246853854277043E-2</v>
      </c>
      <c r="K4206" s="258">
        <f t="shared" si="131"/>
        <v>3.32620575610834E-2</v>
      </c>
    </row>
    <row r="4207" spans="1:11">
      <c r="A4207" s="1">
        <v>4206</v>
      </c>
      <c r="B4207">
        <v>48723.873900999999</v>
      </c>
      <c r="C4207" s="255">
        <v>33</v>
      </c>
      <c r="D4207" s="256">
        <v>10.983971</v>
      </c>
      <c r="E4207" s="256">
        <v>5.4429980000000073</v>
      </c>
      <c r="F4207" s="1">
        <v>935931</v>
      </c>
      <c r="G4207" s="256">
        <v>224.57668799999999</v>
      </c>
      <c r="H4207" s="256">
        <v>70.589744999999994</v>
      </c>
      <c r="I4207" s="257">
        <v>1</v>
      </c>
      <c r="J4207" s="258">
        <f t="shared" si="130"/>
        <v>1.2568930046979709E-2</v>
      </c>
      <c r="K4207" s="258">
        <f t="shared" si="131"/>
        <v>2.7508371354633795E-2</v>
      </c>
    </row>
    <row r="4208" spans="1:11">
      <c r="A4208" s="1">
        <v>4207</v>
      </c>
      <c r="B4208">
        <v>49493.013032000003</v>
      </c>
      <c r="C4208" s="255">
        <v>36</v>
      </c>
      <c r="D4208" s="256">
        <v>5.2013159999999994</v>
      </c>
      <c r="E4208" s="256">
        <v>89.611522000000107</v>
      </c>
      <c r="F4208" s="1">
        <v>950165</v>
      </c>
      <c r="G4208" s="256">
        <v>249.10569599999999</v>
      </c>
      <c r="H4208" s="256">
        <v>70.875</v>
      </c>
      <c r="I4208" s="257">
        <v>1</v>
      </c>
      <c r="J4208" s="258">
        <f t="shared" si="130"/>
        <v>5.951852654767234E-3</v>
      </c>
      <c r="K4208" s="258">
        <f t="shared" si="131"/>
        <v>1.3130819264319004E-2</v>
      </c>
    </row>
    <row r="4209" spans="1:11">
      <c r="A4209" s="1">
        <v>4208</v>
      </c>
      <c r="B4209">
        <v>49571.371062999999</v>
      </c>
      <c r="C4209" s="255">
        <v>42</v>
      </c>
      <c r="D4209" s="256">
        <v>1.9920469999999999</v>
      </c>
      <c r="E4209" s="256">
        <v>268.82374399999981</v>
      </c>
      <c r="F4209" s="1">
        <v>882318</v>
      </c>
      <c r="G4209" s="256">
        <v>242.69985600000001</v>
      </c>
      <c r="H4209" s="256">
        <v>71.049468000000005</v>
      </c>
      <c r="I4209" s="257">
        <v>1</v>
      </c>
      <c r="J4209" s="258">
        <f t="shared" si="130"/>
        <v>2.2794943097806603E-3</v>
      </c>
      <c r="K4209" s="258">
        <f t="shared" si="131"/>
        <v>5.0514692717269927E-3</v>
      </c>
    </row>
    <row r="4210" spans="1:11">
      <c r="A4210" s="1">
        <v>4209</v>
      </c>
      <c r="B4210">
        <v>49412.328552999999</v>
      </c>
      <c r="C4210" s="255">
        <v>45</v>
      </c>
      <c r="D4210" s="256">
        <v>1.02382</v>
      </c>
      <c r="E4210" s="256">
        <v>480.06878899999992</v>
      </c>
      <c r="F4210" s="1">
        <v>848289</v>
      </c>
      <c r="G4210" s="256">
        <v>187.58829600000001</v>
      </c>
      <c r="H4210" s="256">
        <v>434.86179800000002</v>
      </c>
      <c r="I4210" s="257">
        <v>1</v>
      </c>
      <c r="J4210" s="258">
        <f t="shared" si="130"/>
        <v>1.1715546190625198E-3</v>
      </c>
      <c r="K4210" s="258">
        <f t="shared" si="131"/>
        <v>2.5997321523250224E-3</v>
      </c>
    </row>
    <row r="4211" spans="1:11">
      <c r="A4211" s="1">
        <v>4210</v>
      </c>
      <c r="B4211">
        <v>49546.674468999998</v>
      </c>
      <c r="C4211" s="255">
        <v>53</v>
      </c>
      <c r="D4211" s="256">
        <v>1.8342940000000001</v>
      </c>
      <c r="E4211" s="256">
        <v>668.25228499999992</v>
      </c>
      <c r="F4211" s="1">
        <v>855885</v>
      </c>
      <c r="G4211" s="256">
        <v>101.90712000000001</v>
      </c>
      <c r="H4211" s="256">
        <v>477.32071400000001</v>
      </c>
      <c r="I4211" s="257">
        <v>1</v>
      </c>
      <c r="J4211" s="258">
        <f t="shared" si="130"/>
        <v>2.0989779535647538E-3</v>
      </c>
      <c r="K4211" s="258">
        <f t="shared" si="131"/>
        <v>4.6524599501974115E-3</v>
      </c>
    </row>
    <row r="4212" spans="1:11">
      <c r="A4212" s="1">
        <v>4211</v>
      </c>
      <c r="B4212">
        <v>50340.495087000003</v>
      </c>
      <c r="C4212" s="255">
        <v>52</v>
      </c>
      <c r="D4212" s="256">
        <v>3.1792250000000011</v>
      </c>
      <c r="E4212" s="256">
        <v>768.85541899999816</v>
      </c>
      <c r="F4212" s="1">
        <v>846454</v>
      </c>
      <c r="G4212" s="256">
        <v>3.630144</v>
      </c>
      <c r="H4212" s="256">
        <v>542.25561200000004</v>
      </c>
      <c r="I4212" s="257">
        <v>1</v>
      </c>
      <c r="J4212" s="258">
        <f t="shared" si="130"/>
        <v>3.637979072287161E-3</v>
      </c>
      <c r="K4212" s="258">
        <f t="shared" si="131"/>
        <v>8.0486104450867603E-3</v>
      </c>
    </row>
    <row r="4213" spans="1:11">
      <c r="A4213" s="1">
        <v>4212</v>
      </c>
      <c r="B4213">
        <v>51820.881043000001</v>
      </c>
      <c r="C4213" s="255">
        <v>48</v>
      </c>
      <c r="D4213" s="256">
        <v>7.3371719999999989</v>
      </c>
      <c r="E4213" s="256">
        <v>804.88653400000112</v>
      </c>
      <c r="F4213" s="1">
        <v>848782</v>
      </c>
      <c r="G4213" s="256">
        <v>0</v>
      </c>
      <c r="H4213" s="256">
        <v>553.75596800000005</v>
      </c>
      <c r="I4213" s="257">
        <v>1</v>
      </c>
      <c r="J4213" s="258">
        <f t="shared" si="130"/>
        <v>8.3959072370691987E-3</v>
      </c>
      <c r="K4213" s="258">
        <f t="shared" si="131"/>
        <v>1.8468058618255564E-2</v>
      </c>
    </row>
    <row r="4214" spans="1:11">
      <c r="A4214" s="1">
        <v>4213</v>
      </c>
      <c r="B4214">
        <v>51804.947356999997</v>
      </c>
      <c r="C4214" s="255">
        <v>49</v>
      </c>
      <c r="D4214" s="256">
        <v>12.282489999999999</v>
      </c>
      <c r="E4214" s="256">
        <v>788.61139299999843</v>
      </c>
      <c r="F4214" s="1">
        <v>873381</v>
      </c>
      <c r="G4214" s="256">
        <v>0</v>
      </c>
      <c r="H4214" s="256">
        <v>90.503686000000002</v>
      </c>
      <c r="I4214" s="257">
        <v>1</v>
      </c>
      <c r="J4214" s="258">
        <f t="shared" si="130"/>
        <v>1.4054822032280293E-2</v>
      </c>
      <c r="K4214" s="258">
        <f t="shared" si="131"/>
        <v>3.0705475632867192E-2</v>
      </c>
    </row>
    <row r="4215" spans="1:11">
      <c r="A4215" s="1">
        <v>4214</v>
      </c>
      <c r="B4215">
        <v>52439.035064999996</v>
      </c>
      <c r="C4215" s="255">
        <v>46</v>
      </c>
      <c r="D4215" s="256">
        <v>48.604872000000007</v>
      </c>
      <c r="E4215" s="256">
        <v>787.7982250000008</v>
      </c>
      <c r="F4215" s="1">
        <v>867702</v>
      </c>
      <c r="G4215" s="256">
        <v>0</v>
      </c>
      <c r="H4215" s="256">
        <v>500.16890899999999</v>
      </c>
      <c r="I4215" s="257">
        <v>1</v>
      </c>
      <c r="J4215" s="258">
        <f t="shared" si="130"/>
        <v>5.5618431267744864E-2</v>
      </c>
      <c r="K4215" s="258">
        <f t="shared" si="131"/>
        <v>0.11572944794935755</v>
      </c>
    </row>
    <row r="4216" spans="1:11">
      <c r="A4216" s="1">
        <v>4215</v>
      </c>
      <c r="B4216">
        <v>52779.089721999997</v>
      </c>
      <c r="C4216" s="255">
        <v>41</v>
      </c>
      <c r="D4216" s="256">
        <v>46.561864</v>
      </c>
      <c r="E4216" s="256">
        <v>750.90292000000068</v>
      </c>
      <c r="F4216" s="1">
        <v>859631</v>
      </c>
      <c r="G4216" s="256">
        <v>0</v>
      </c>
      <c r="H4216" s="256">
        <v>597.47679000000005</v>
      </c>
      <c r="I4216" s="257">
        <v>1</v>
      </c>
      <c r="J4216" s="258">
        <f t="shared" si="130"/>
        <v>5.328062241542543E-2</v>
      </c>
      <c r="K4216" s="258">
        <f t="shared" si="131"/>
        <v>0.11116240290372827</v>
      </c>
    </row>
    <row r="4217" spans="1:11">
      <c r="A4217" s="1">
        <v>4216</v>
      </c>
      <c r="B4217">
        <v>52611.480409000003</v>
      </c>
      <c r="C4217" s="255">
        <v>44</v>
      </c>
      <c r="D4217" s="256">
        <v>36.124955000000007</v>
      </c>
      <c r="E4217" s="256">
        <v>632.56068100000005</v>
      </c>
      <c r="F4217" s="1">
        <v>860067</v>
      </c>
      <c r="G4217" s="256">
        <v>0</v>
      </c>
      <c r="H4217" s="256">
        <v>622.369191</v>
      </c>
      <c r="I4217" s="257">
        <v>1</v>
      </c>
      <c r="J4217" s="258">
        <f t="shared" si="130"/>
        <v>4.1337694022069979E-2</v>
      </c>
      <c r="K4217" s="258">
        <f t="shared" si="131"/>
        <v>8.7443557254186191E-2</v>
      </c>
    </row>
    <row r="4218" spans="1:11">
      <c r="A4218" s="1">
        <v>4217</v>
      </c>
      <c r="B4218">
        <v>52118.179779999999</v>
      </c>
      <c r="C4218" s="255">
        <v>45</v>
      </c>
      <c r="D4218" s="256">
        <v>32.79817700000001</v>
      </c>
      <c r="E4218" s="256">
        <v>508.27338999999978</v>
      </c>
      <c r="F4218" s="1">
        <v>840378</v>
      </c>
      <c r="G4218" s="256">
        <v>0</v>
      </c>
      <c r="H4218" s="256">
        <v>479.72962899999999</v>
      </c>
      <c r="I4218" s="257">
        <v>1</v>
      </c>
      <c r="J4218" s="258">
        <f t="shared" si="130"/>
        <v>3.7530870427594808E-2</v>
      </c>
      <c r="K4218" s="258">
        <f t="shared" si="131"/>
        <v>7.9743992510946077E-2</v>
      </c>
    </row>
    <row r="4219" spans="1:11">
      <c r="A4219" s="1">
        <v>4218</v>
      </c>
      <c r="B4219">
        <v>52893.645814000003</v>
      </c>
      <c r="C4219" s="255">
        <v>48</v>
      </c>
      <c r="D4219" s="256">
        <v>39.448132999999999</v>
      </c>
      <c r="E4219" s="256">
        <v>279.96146000000022</v>
      </c>
      <c r="F4219" s="1">
        <v>837405</v>
      </c>
      <c r="G4219" s="256">
        <v>131.20464000000001</v>
      </c>
      <c r="H4219" s="256">
        <v>466.48543100000001</v>
      </c>
      <c r="I4219" s="257">
        <v>1</v>
      </c>
      <c r="J4219" s="258">
        <f t="shared" si="130"/>
        <v>4.5140398145711767E-2</v>
      </c>
      <c r="K4219" s="258">
        <f t="shared" si="131"/>
        <v>9.506699772322795E-2</v>
      </c>
    </row>
    <row r="4220" spans="1:11">
      <c r="A4220" s="1">
        <v>4219</v>
      </c>
      <c r="B4220">
        <v>53415.214690000001</v>
      </c>
      <c r="C4220" s="255">
        <v>49</v>
      </c>
      <c r="D4220" s="256">
        <v>41.933611999999997</v>
      </c>
      <c r="E4220" s="256">
        <v>101.3965239999998</v>
      </c>
      <c r="F4220" s="1">
        <v>837231</v>
      </c>
      <c r="G4220" s="256">
        <v>182.11166399999999</v>
      </c>
      <c r="H4220" s="256">
        <v>513.14149499999996</v>
      </c>
      <c r="I4220" s="257">
        <v>1</v>
      </c>
      <c r="J4220" s="258">
        <f t="shared" si="130"/>
        <v>4.798452543667394E-2</v>
      </c>
      <c r="K4220" s="258">
        <f t="shared" si="131"/>
        <v>0.10072498469355315</v>
      </c>
    </row>
    <row r="4221" spans="1:11">
      <c r="A4221" s="1">
        <v>4220</v>
      </c>
      <c r="B4221">
        <v>53904.707154999996</v>
      </c>
      <c r="C4221" s="255">
        <v>51</v>
      </c>
      <c r="D4221" s="256">
        <v>39.022806000000003</v>
      </c>
      <c r="E4221" s="256">
        <v>14.160709000000001</v>
      </c>
      <c r="F4221" s="1">
        <v>811997</v>
      </c>
      <c r="G4221" s="256">
        <v>177.56289599999999</v>
      </c>
      <c r="H4221" s="256">
        <v>504.019857</v>
      </c>
      <c r="I4221" s="257">
        <v>1</v>
      </c>
      <c r="J4221" s="258">
        <f t="shared" si="130"/>
        <v>4.4653697542615521E-2</v>
      </c>
      <c r="K4221" s="258">
        <f t="shared" si="131"/>
        <v>9.4095038401853529E-2</v>
      </c>
    </row>
    <row r="4222" spans="1:11">
      <c r="A4222" s="1">
        <v>4221</v>
      </c>
      <c r="B4222">
        <v>54820.654297000001</v>
      </c>
      <c r="C4222" s="255">
        <v>54</v>
      </c>
      <c r="D4222" s="256">
        <v>33.865330999999998</v>
      </c>
      <c r="E4222" s="256">
        <v>5.2224399999999997</v>
      </c>
      <c r="F4222" s="1">
        <v>813856</v>
      </c>
      <c r="G4222" s="256">
        <v>132.32486399999999</v>
      </c>
      <c r="H4222" s="256">
        <v>479.64700599999998</v>
      </c>
      <c r="I4222" s="257">
        <v>1</v>
      </c>
      <c r="J4222" s="258">
        <f t="shared" si="130"/>
        <v>3.8752012032516596E-2</v>
      </c>
      <c r="K4222" s="258">
        <f t="shared" si="131"/>
        <v>8.222128851869677E-2</v>
      </c>
    </row>
    <row r="4223" spans="1:11">
      <c r="A4223" s="1">
        <v>4222</v>
      </c>
      <c r="B4223">
        <v>54432.732849</v>
      </c>
      <c r="C4223" s="255">
        <v>54</v>
      </c>
      <c r="D4223" s="256">
        <v>32.748179999999991</v>
      </c>
      <c r="E4223" s="256">
        <v>4.47464</v>
      </c>
      <c r="F4223" s="1">
        <v>845990</v>
      </c>
      <c r="G4223" s="256">
        <v>51.275112</v>
      </c>
      <c r="H4223" s="256">
        <v>395.28297800000001</v>
      </c>
      <c r="I4223" s="257">
        <v>1</v>
      </c>
      <c r="J4223" s="258">
        <f t="shared" si="130"/>
        <v>3.7473658987801396E-2</v>
      </c>
      <c r="K4223" s="258">
        <f t="shared" si="131"/>
        <v>7.9627755855362511E-2</v>
      </c>
    </row>
    <row r="4224" spans="1:11">
      <c r="A4224" s="1">
        <v>4223</v>
      </c>
      <c r="B4224">
        <v>54072.177368999997</v>
      </c>
      <c r="C4224" s="255">
        <v>50</v>
      </c>
      <c r="D4224" s="256">
        <v>28.254456000000001</v>
      </c>
      <c r="E4224" s="256">
        <v>3.4664199999999998</v>
      </c>
      <c r="F4224" s="1">
        <v>892390</v>
      </c>
      <c r="G4224" s="256">
        <v>0</v>
      </c>
      <c r="H4224" s="256">
        <v>313.57217300000002</v>
      </c>
      <c r="I4224" s="257">
        <v>1</v>
      </c>
      <c r="J4224" s="258">
        <f t="shared" si="130"/>
        <v>3.2331502056903293E-2</v>
      </c>
      <c r="K4224" s="258">
        <f t="shared" si="131"/>
        <v>6.9116553257355245E-2</v>
      </c>
    </row>
    <row r="4225" spans="1:11">
      <c r="A4225" s="1">
        <v>4224</v>
      </c>
      <c r="B4225">
        <v>52434.408997999999</v>
      </c>
      <c r="C4225" s="255">
        <v>46</v>
      </c>
      <c r="D4225" s="256">
        <v>23.340917000000001</v>
      </c>
      <c r="E4225" s="256">
        <v>1.09032</v>
      </c>
      <c r="F4225" s="1">
        <v>897747</v>
      </c>
      <c r="G4225" s="256">
        <v>0</v>
      </c>
      <c r="H4225" s="256">
        <v>115.373131</v>
      </c>
      <c r="I4225" s="257">
        <v>1</v>
      </c>
      <c r="J4225" s="258">
        <f t="shared" si="130"/>
        <v>2.6708951890473811E-2</v>
      </c>
      <c r="K4225" s="258">
        <f t="shared" si="131"/>
        <v>5.747693362278921E-2</v>
      </c>
    </row>
    <row r="4226" spans="1:11">
      <c r="A4226" s="1">
        <v>4225</v>
      </c>
      <c r="B4226">
        <v>50735.692993999997</v>
      </c>
      <c r="C4226" s="255">
        <v>43</v>
      </c>
      <c r="D4226" s="256">
        <v>21.035477</v>
      </c>
      <c r="E4226" s="256">
        <v>0.18184</v>
      </c>
      <c r="F4226" s="1">
        <v>840324</v>
      </c>
      <c r="G4226" s="256">
        <v>0</v>
      </c>
      <c r="H4226" s="256">
        <v>71.857753000000002</v>
      </c>
      <c r="I4226" s="257">
        <v>1</v>
      </c>
      <c r="J4226" s="258">
        <f t="shared" ref="J4226:J4289" si="132">D4226/$L$1</f>
        <v>2.4070842768781034E-2</v>
      </c>
      <c r="K4226" s="258">
        <f t="shared" ref="K4226:K4289" si="133">J4226/(1-$K$1*(1-J4226))</f>
        <v>5.1962042626396567E-2</v>
      </c>
    </row>
    <row r="4227" spans="1:11">
      <c r="A4227" s="1">
        <v>4226</v>
      </c>
      <c r="B4227">
        <v>50158.084075000013</v>
      </c>
      <c r="C4227" s="255">
        <v>38</v>
      </c>
      <c r="D4227" s="256">
        <v>21.663594</v>
      </c>
      <c r="E4227" s="256">
        <v>0</v>
      </c>
      <c r="F4227" s="1">
        <v>767275</v>
      </c>
      <c r="G4227" s="256">
        <v>0</v>
      </c>
      <c r="H4227" s="256">
        <v>71.809012999999993</v>
      </c>
      <c r="I4227" s="257">
        <v>1</v>
      </c>
      <c r="J4227" s="258">
        <f t="shared" si="132"/>
        <v>2.4789595452516158E-2</v>
      </c>
      <c r="K4227" s="258">
        <f t="shared" si="133"/>
        <v>5.3467995477482433E-2</v>
      </c>
    </row>
    <row r="4228" spans="1:11">
      <c r="A4228" s="1">
        <v>4227</v>
      </c>
      <c r="B4228">
        <v>49348.435454999999</v>
      </c>
      <c r="C4228" s="255">
        <v>35</v>
      </c>
      <c r="D4228" s="256">
        <v>17.046036999999998</v>
      </c>
      <c r="E4228" s="256">
        <v>0</v>
      </c>
      <c r="F4228" s="1">
        <v>633176</v>
      </c>
      <c r="G4228" s="256">
        <v>0</v>
      </c>
      <c r="H4228" s="256">
        <v>71.870121999999995</v>
      </c>
      <c r="I4228" s="257">
        <v>1</v>
      </c>
      <c r="J4228" s="258">
        <f t="shared" si="132"/>
        <v>1.9505736735032152E-2</v>
      </c>
      <c r="K4228" s="258">
        <f t="shared" si="133"/>
        <v>4.2336758704021725E-2</v>
      </c>
    </row>
    <row r="4229" spans="1:11">
      <c r="A4229" s="1">
        <v>4228</v>
      </c>
      <c r="B4229">
        <v>49091.127198000002</v>
      </c>
      <c r="C4229" s="255">
        <v>36</v>
      </c>
      <c r="D4229" s="256">
        <v>16.077307999999999</v>
      </c>
      <c r="E4229" s="256">
        <v>0</v>
      </c>
      <c r="F4229" s="1">
        <v>543366</v>
      </c>
      <c r="G4229" s="256">
        <v>0</v>
      </c>
      <c r="H4229" s="256">
        <v>71.892731999999995</v>
      </c>
      <c r="I4229" s="257">
        <v>1</v>
      </c>
      <c r="J4229" s="258">
        <f t="shared" si="132"/>
        <v>1.8397222606992246E-2</v>
      </c>
      <c r="K4229" s="258">
        <f t="shared" si="133"/>
        <v>3.9983664445546331E-2</v>
      </c>
    </row>
    <row r="4230" spans="1:11">
      <c r="A4230" s="1">
        <v>4229</v>
      </c>
      <c r="B4230">
        <v>48516.703643999987</v>
      </c>
      <c r="C4230" s="255">
        <v>39</v>
      </c>
      <c r="D4230" s="256">
        <v>16.588493</v>
      </c>
      <c r="E4230" s="256">
        <v>0</v>
      </c>
      <c r="F4230" s="1">
        <v>591558</v>
      </c>
      <c r="G4230" s="256">
        <v>5.6545439999999996</v>
      </c>
      <c r="H4230" s="256">
        <v>71.892041000000006</v>
      </c>
      <c r="I4230" s="257">
        <v>1</v>
      </c>
      <c r="J4230" s="258">
        <f t="shared" si="132"/>
        <v>1.8982170300869565E-2</v>
      </c>
      <c r="K4230" s="258">
        <f t="shared" si="133"/>
        <v>4.1226136558053419E-2</v>
      </c>
    </row>
    <row r="4231" spans="1:11">
      <c r="A4231" s="1">
        <v>4230</v>
      </c>
      <c r="B4231">
        <v>49041.824980999998</v>
      </c>
      <c r="C4231" s="255">
        <v>36</v>
      </c>
      <c r="D4231" s="256">
        <v>22.192229000000001</v>
      </c>
      <c r="E4231" s="256">
        <v>3.1117159999999999</v>
      </c>
      <c r="F4231" s="1">
        <v>904928</v>
      </c>
      <c r="G4231" s="256">
        <v>175.61174399999999</v>
      </c>
      <c r="H4231" s="256">
        <v>71.991275000000002</v>
      </c>
      <c r="I4231" s="257">
        <v>1</v>
      </c>
      <c r="J4231" s="258">
        <f t="shared" si="132"/>
        <v>2.5394511136960802E-2</v>
      </c>
      <c r="K4231" s="258">
        <f t="shared" si="133"/>
        <v>5.4733444770935426E-2</v>
      </c>
    </row>
    <row r="4232" spans="1:11">
      <c r="A4232" s="1">
        <v>4231</v>
      </c>
      <c r="B4232">
        <v>51186.037293000001</v>
      </c>
      <c r="C4232" s="255">
        <v>49</v>
      </c>
      <c r="D4232" s="256">
        <v>28.696549000000012</v>
      </c>
      <c r="E4232" s="256">
        <v>61.948695999999977</v>
      </c>
      <c r="F4232" s="1">
        <v>1055469</v>
      </c>
      <c r="G4232" s="256">
        <v>229.50076799999999</v>
      </c>
      <c r="H4232" s="256">
        <v>71.995903999999996</v>
      </c>
      <c r="I4232" s="257">
        <v>1</v>
      </c>
      <c r="J4232" s="258">
        <f t="shared" si="132"/>
        <v>3.2837387951108542E-2</v>
      </c>
      <c r="K4232" s="258">
        <f t="shared" si="133"/>
        <v>7.0156280021678646E-2</v>
      </c>
    </row>
    <row r="4233" spans="1:11">
      <c r="A4233" s="1">
        <v>4232</v>
      </c>
      <c r="B4233">
        <v>54543.102966999999</v>
      </c>
      <c r="C4233" s="255">
        <v>60</v>
      </c>
      <c r="D4233" s="256">
        <v>27.429639000000002</v>
      </c>
      <c r="E4233" s="256">
        <v>183.26304799999971</v>
      </c>
      <c r="F4233" s="1">
        <v>968115</v>
      </c>
      <c r="G4233" s="256">
        <v>243.871656</v>
      </c>
      <c r="H4233" s="256">
        <v>74.012131999999994</v>
      </c>
      <c r="I4233" s="257">
        <v>1</v>
      </c>
      <c r="J4233" s="258">
        <f t="shared" si="132"/>
        <v>3.1387666064022428E-2</v>
      </c>
      <c r="K4233" s="258">
        <f t="shared" si="133"/>
        <v>6.7173415254465643E-2</v>
      </c>
    </row>
    <row r="4234" spans="1:11">
      <c r="A4234" s="1">
        <v>4233</v>
      </c>
      <c r="B4234">
        <v>58143.213227</v>
      </c>
      <c r="C4234" s="255">
        <v>49</v>
      </c>
      <c r="D4234" s="256">
        <v>28.124306000000001</v>
      </c>
      <c r="E4234" s="256">
        <v>316.92178299999989</v>
      </c>
      <c r="F4234" s="1">
        <v>907344</v>
      </c>
      <c r="G4234" s="256">
        <v>221.15268</v>
      </c>
      <c r="H4234" s="256">
        <v>332.65105899999998</v>
      </c>
      <c r="I4234" s="257">
        <v>1</v>
      </c>
      <c r="J4234" s="258">
        <f t="shared" si="132"/>
        <v>3.2182571743302281E-2</v>
      </c>
      <c r="K4234" s="258">
        <f t="shared" si="133"/>
        <v>6.8810227120583711E-2</v>
      </c>
    </row>
    <row r="4235" spans="1:11">
      <c r="A4235" s="1">
        <v>4234</v>
      </c>
      <c r="B4235">
        <v>63432.958740000002</v>
      </c>
      <c r="C4235" s="255">
        <v>48</v>
      </c>
      <c r="D4235" s="256">
        <v>19.107875</v>
      </c>
      <c r="E4235" s="256">
        <v>452.24030000000079</v>
      </c>
      <c r="F4235" s="1">
        <v>875570</v>
      </c>
      <c r="G4235" s="256">
        <v>150.75043199999999</v>
      </c>
      <c r="H4235" s="256">
        <v>416.63614799999999</v>
      </c>
      <c r="I4235" s="257">
        <v>1</v>
      </c>
      <c r="J4235" s="258">
        <f t="shared" si="132"/>
        <v>2.1865092708405039E-2</v>
      </c>
      <c r="K4235" s="258">
        <f t="shared" si="133"/>
        <v>4.7324397601977507E-2</v>
      </c>
    </row>
    <row r="4236" spans="1:11">
      <c r="A4236" s="1">
        <v>4235</v>
      </c>
      <c r="B4236">
        <v>64832.479187999998</v>
      </c>
      <c r="C4236" s="255">
        <v>55</v>
      </c>
      <c r="D4236" s="256">
        <v>16.581361999999999</v>
      </c>
      <c r="E4236" s="256">
        <v>568.55115299999977</v>
      </c>
      <c r="F4236" s="1">
        <v>864921</v>
      </c>
      <c r="G4236" s="256">
        <v>59.122895999999997</v>
      </c>
      <c r="H4236" s="256">
        <v>428.69261</v>
      </c>
      <c r="I4236" s="257">
        <v>1</v>
      </c>
      <c r="J4236" s="258">
        <f t="shared" si="132"/>
        <v>1.8974010315727121E-2</v>
      </c>
      <c r="K4236" s="258">
        <f t="shared" si="133"/>
        <v>4.1208816088593316E-2</v>
      </c>
    </row>
    <row r="4237" spans="1:11">
      <c r="A4237" s="1">
        <v>4236</v>
      </c>
      <c r="B4237">
        <v>66369.143370999998</v>
      </c>
      <c r="C4237" s="255">
        <v>53</v>
      </c>
      <c r="D4237" s="256">
        <v>20.890632</v>
      </c>
      <c r="E4237" s="256">
        <v>592.5762049999995</v>
      </c>
      <c r="F4237" s="1">
        <v>843768</v>
      </c>
      <c r="G4237" s="256">
        <v>0</v>
      </c>
      <c r="H4237" s="256">
        <v>430.75769700000001</v>
      </c>
      <c r="I4237" s="257">
        <v>1</v>
      </c>
      <c r="J4237" s="258">
        <f t="shared" si="132"/>
        <v>2.3905097004097681E-2</v>
      </c>
      <c r="K4237" s="258">
        <f t="shared" si="133"/>
        <v>5.1614402208265076E-2</v>
      </c>
    </row>
    <row r="4238" spans="1:11">
      <c r="A4238" s="1">
        <v>4237</v>
      </c>
      <c r="B4238">
        <v>64742.082153000003</v>
      </c>
      <c r="C4238" s="255">
        <v>53</v>
      </c>
      <c r="D4238" s="256">
        <v>36.885621000000008</v>
      </c>
      <c r="E4238" s="256">
        <v>603.47058500000094</v>
      </c>
      <c r="F4238" s="1">
        <v>851575</v>
      </c>
      <c r="G4238" s="256">
        <v>0</v>
      </c>
      <c r="H4238" s="256">
        <v>97.208061000000001</v>
      </c>
      <c r="I4238" s="257">
        <v>1</v>
      </c>
      <c r="J4238" s="258">
        <f t="shared" si="132"/>
        <v>4.2208122188997575E-2</v>
      </c>
      <c r="K4238" s="258">
        <f t="shared" si="133"/>
        <v>8.9194488153310159E-2</v>
      </c>
    </row>
    <row r="4239" spans="1:11">
      <c r="A4239" s="1">
        <v>4238</v>
      </c>
      <c r="B4239">
        <v>64703.592896000002</v>
      </c>
      <c r="C4239" s="255">
        <v>53</v>
      </c>
      <c r="D4239" s="256">
        <v>72.958158999999981</v>
      </c>
      <c r="E4239" s="256">
        <v>590.24633000000017</v>
      </c>
      <c r="F4239" s="1">
        <v>840685</v>
      </c>
      <c r="G4239" s="256">
        <v>0</v>
      </c>
      <c r="H4239" s="256">
        <v>469.32493699999998</v>
      </c>
      <c r="I4239" s="257">
        <v>1</v>
      </c>
      <c r="J4239" s="258">
        <f t="shared" si="132"/>
        <v>8.3485835571436129E-2</v>
      </c>
      <c r="K4239" s="258">
        <f t="shared" si="133"/>
        <v>0.16834631660552041</v>
      </c>
    </row>
    <row r="4240" spans="1:11">
      <c r="A4240" s="1">
        <v>4239</v>
      </c>
      <c r="B4240">
        <v>68057.324280000001</v>
      </c>
      <c r="C4240" s="255">
        <v>47</v>
      </c>
      <c r="D4240" s="256">
        <v>82.074673999999987</v>
      </c>
      <c r="E4240" s="256">
        <v>544.13603499999954</v>
      </c>
      <c r="F4240" s="1">
        <v>846769</v>
      </c>
      <c r="G4240" s="256">
        <v>0</v>
      </c>
      <c r="H4240" s="256">
        <v>498.21602200000001</v>
      </c>
      <c r="I4240" s="257">
        <v>1</v>
      </c>
      <c r="J4240" s="258">
        <f t="shared" si="132"/>
        <v>9.3917840472691E-2</v>
      </c>
      <c r="K4240" s="258">
        <f t="shared" si="133"/>
        <v>0.18721606606261074</v>
      </c>
    </row>
    <row r="4241" spans="1:11">
      <c r="A4241" s="1">
        <v>4240</v>
      </c>
      <c r="B4241">
        <v>67818.694396000006</v>
      </c>
      <c r="C4241" s="255">
        <v>43</v>
      </c>
      <c r="D4241" s="256">
        <v>87.503088000000034</v>
      </c>
      <c r="E4241" s="256">
        <v>419.36460200000027</v>
      </c>
      <c r="F4241" s="1">
        <v>825768</v>
      </c>
      <c r="G4241" s="256">
        <v>0</v>
      </c>
      <c r="H4241" s="256">
        <v>448.41235599999999</v>
      </c>
      <c r="I4241" s="257">
        <v>1</v>
      </c>
      <c r="J4241" s="258">
        <f t="shared" si="132"/>
        <v>0.10012956079060206</v>
      </c>
      <c r="K4241" s="258">
        <f t="shared" si="133"/>
        <v>0.19824838400207975</v>
      </c>
    </row>
    <row r="4242" spans="1:11">
      <c r="A4242" s="1">
        <v>4241</v>
      </c>
      <c r="B4242">
        <v>68008.347901000001</v>
      </c>
      <c r="C4242" s="255">
        <v>47</v>
      </c>
      <c r="D4242" s="256">
        <v>79.216160000000016</v>
      </c>
      <c r="E4242" s="256">
        <v>276.68674700000042</v>
      </c>
      <c r="F4242" s="1">
        <v>840037</v>
      </c>
      <c r="G4242" s="256">
        <v>0</v>
      </c>
      <c r="H4242" s="256">
        <v>455.769092</v>
      </c>
      <c r="I4242" s="257">
        <v>1</v>
      </c>
      <c r="J4242" s="258">
        <f t="shared" si="132"/>
        <v>9.0646850181082261E-2</v>
      </c>
      <c r="K4242" s="258">
        <f t="shared" si="133"/>
        <v>0.18134601230348127</v>
      </c>
    </row>
    <row r="4243" spans="1:11">
      <c r="A4243" s="1">
        <v>4242</v>
      </c>
      <c r="B4243">
        <v>66827.039552000002</v>
      </c>
      <c r="C4243" s="255">
        <v>43</v>
      </c>
      <c r="D4243" s="256">
        <v>71.019299000000018</v>
      </c>
      <c r="E4243" s="256">
        <v>164.4773780000001</v>
      </c>
      <c r="F4243" s="1">
        <v>801215</v>
      </c>
      <c r="G4243" s="256">
        <v>24.200568000000001</v>
      </c>
      <c r="H4243" s="256">
        <v>454.34861599999999</v>
      </c>
      <c r="I4243" s="257">
        <v>1</v>
      </c>
      <c r="J4243" s="258">
        <f t="shared" si="132"/>
        <v>8.126720301032625E-2</v>
      </c>
      <c r="K4243" s="258">
        <f t="shared" si="133"/>
        <v>0.16427673769884624</v>
      </c>
    </row>
    <row r="4244" spans="1:11">
      <c r="A4244" s="1">
        <v>4243</v>
      </c>
      <c r="B4244">
        <v>64734.218566000003</v>
      </c>
      <c r="C4244" s="255">
        <v>50</v>
      </c>
      <c r="D4244" s="256">
        <v>61.588987000000003</v>
      </c>
      <c r="E4244" s="256">
        <v>63.740104000000017</v>
      </c>
      <c r="F4244" s="1">
        <v>799764</v>
      </c>
      <c r="G4244" s="256">
        <v>157.30848</v>
      </c>
      <c r="H4244" s="256">
        <v>459.68868700000002</v>
      </c>
      <c r="I4244" s="257">
        <v>1</v>
      </c>
      <c r="J4244" s="258">
        <f t="shared" si="132"/>
        <v>7.0476121000987962E-2</v>
      </c>
      <c r="K4244" s="258">
        <f t="shared" si="133"/>
        <v>0.14419316608796845</v>
      </c>
    </row>
    <row r="4245" spans="1:11">
      <c r="A4245" s="1">
        <v>4244</v>
      </c>
      <c r="B4245">
        <v>63573.682921</v>
      </c>
      <c r="C4245" s="255">
        <v>48</v>
      </c>
      <c r="D4245" s="256">
        <v>49.700077999999991</v>
      </c>
      <c r="E4245" s="256">
        <v>9.0142109999999906</v>
      </c>
      <c r="F4245" s="1">
        <v>809813</v>
      </c>
      <c r="G4245" s="256">
        <v>180.303144</v>
      </c>
      <c r="H4245" s="256">
        <v>510.75246600000003</v>
      </c>
      <c r="I4245" s="257">
        <v>1</v>
      </c>
      <c r="J4245" s="258">
        <f t="shared" si="132"/>
        <v>5.6871672704838269E-2</v>
      </c>
      <c r="K4245" s="258">
        <f t="shared" si="133"/>
        <v>0.11816768044288356</v>
      </c>
    </row>
    <row r="4246" spans="1:11">
      <c r="A4246" s="1">
        <v>4245</v>
      </c>
      <c r="B4246">
        <v>62340.445862</v>
      </c>
      <c r="C4246" s="255">
        <v>54</v>
      </c>
      <c r="D4246" s="256">
        <v>47.856551999999994</v>
      </c>
      <c r="E4246" s="256">
        <v>4.5792799999999998</v>
      </c>
      <c r="F4246" s="1">
        <v>864924</v>
      </c>
      <c r="G4246" s="256">
        <v>162.99091200000001</v>
      </c>
      <c r="H4246" s="256">
        <v>530.47220600000003</v>
      </c>
      <c r="I4246" s="257">
        <v>1</v>
      </c>
      <c r="J4246" s="258">
        <f t="shared" si="132"/>
        <v>5.4762130597180825E-2</v>
      </c>
      <c r="K4246" s="258">
        <f t="shared" si="133"/>
        <v>0.1140594540072809</v>
      </c>
    </row>
    <row r="4247" spans="1:11">
      <c r="A4247" s="1">
        <v>4246</v>
      </c>
      <c r="B4247">
        <v>61080.867615000003</v>
      </c>
      <c r="C4247" s="255">
        <v>52</v>
      </c>
      <c r="D4247" s="256">
        <v>45.476303000000001</v>
      </c>
      <c r="E4247" s="256">
        <v>2.46536</v>
      </c>
      <c r="F4247" s="1">
        <v>902448</v>
      </c>
      <c r="G4247" s="256">
        <v>110.29569600000001</v>
      </c>
      <c r="H4247" s="256">
        <v>382.94608799999997</v>
      </c>
      <c r="I4247" s="257">
        <v>1</v>
      </c>
      <c r="J4247" s="258">
        <f t="shared" si="132"/>
        <v>5.2038417727273086E-2</v>
      </c>
      <c r="K4247" s="258">
        <f t="shared" si="133"/>
        <v>0.10872570075302462</v>
      </c>
    </row>
    <row r="4248" spans="1:11">
      <c r="A4248" s="1">
        <v>4247</v>
      </c>
      <c r="B4248">
        <v>58532.318359999997</v>
      </c>
      <c r="C4248" s="255">
        <v>46</v>
      </c>
      <c r="D4248" s="256">
        <v>51.391997000000011</v>
      </c>
      <c r="E4248" s="256">
        <v>1.3847400000000001</v>
      </c>
      <c r="F4248" s="1">
        <v>944127</v>
      </c>
      <c r="G4248" s="256">
        <v>21.737856000000001</v>
      </c>
      <c r="H4248" s="256">
        <v>328.756775</v>
      </c>
      <c r="I4248" s="257">
        <v>1</v>
      </c>
      <c r="J4248" s="258">
        <f t="shared" si="132"/>
        <v>5.8807731308430367E-2</v>
      </c>
      <c r="K4248" s="258">
        <f t="shared" si="133"/>
        <v>0.12192066358790593</v>
      </c>
    </row>
    <row r="4249" spans="1:11">
      <c r="A4249" s="1">
        <v>4248</v>
      </c>
      <c r="B4249">
        <v>55630.433105999997</v>
      </c>
      <c r="C4249" s="255">
        <v>46</v>
      </c>
      <c r="D4249" s="256">
        <v>38.560114000000013</v>
      </c>
      <c r="E4249" s="256">
        <v>0.57608000000000004</v>
      </c>
      <c r="F4249" s="1">
        <v>977347</v>
      </c>
      <c r="G4249" s="256">
        <v>0</v>
      </c>
      <c r="H4249" s="256">
        <v>164.834889</v>
      </c>
      <c r="I4249" s="257">
        <v>1</v>
      </c>
      <c r="J4249" s="258">
        <f t="shared" si="132"/>
        <v>4.4124240265161215E-2</v>
      </c>
      <c r="K4249" s="258">
        <f t="shared" si="133"/>
        <v>9.303644640475997E-2</v>
      </c>
    </row>
    <row r="4250" spans="1:11">
      <c r="A4250" s="1">
        <v>4249</v>
      </c>
      <c r="B4250">
        <v>54036.311675999998</v>
      </c>
      <c r="C4250" s="255">
        <v>42</v>
      </c>
      <c r="D4250" s="256">
        <v>45.271604000000004</v>
      </c>
      <c r="E4250" s="256">
        <v>1.2800000000000001E-3</v>
      </c>
      <c r="F4250" s="1">
        <v>876910</v>
      </c>
      <c r="G4250" s="256">
        <v>0</v>
      </c>
      <c r="H4250" s="256">
        <v>70.385216</v>
      </c>
      <c r="I4250" s="257">
        <v>1</v>
      </c>
      <c r="J4250" s="258">
        <f t="shared" si="132"/>
        <v>5.1804181182795075E-2</v>
      </c>
      <c r="K4250" s="258">
        <f t="shared" si="133"/>
        <v>0.10826544381305576</v>
      </c>
    </row>
    <row r="4251" spans="1:11">
      <c r="A4251" s="1">
        <v>4250</v>
      </c>
      <c r="B4251">
        <v>52152.060881999998</v>
      </c>
      <c r="C4251" s="255">
        <v>40</v>
      </c>
      <c r="D4251" s="256">
        <v>53.493471999999997</v>
      </c>
      <c r="E4251" s="256">
        <v>0</v>
      </c>
      <c r="F4251" s="1">
        <v>789572</v>
      </c>
      <c r="G4251" s="256">
        <v>0</v>
      </c>
      <c r="H4251" s="256">
        <v>70.573417000000006</v>
      </c>
      <c r="I4251" s="257">
        <v>1</v>
      </c>
      <c r="J4251" s="258">
        <f t="shared" si="132"/>
        <v>6.1212443799976139E-2</v>
      </c>
      <c r="K4251" s="258">
        <f t="shared" si="133"/>
        <v>0.12655910684791014</v>
      </c>
    </row>
    <row r="4252" spans="1:11">
      <c r="A4252" s="1">
        <v>4251</v>
      </c>
      <c r="B4252">
        <v>51869.359863999998</v>
      </c>
      <c r="C4252" s="255">
        <v>38</v>
      </c>
      <c r="D4252" s="256">
        <v>35.375619999999998</v>
      </c>
      <c r="E4252" s="256">
        <v>4.9279999999999997E-2</v>
      </c>
      <c r="F4252" s="1">
        <v>662996</v>
      </c>
      <c r="G4252" s="256">
        <v>0</v>
      </c>
      <c r="H4252" s="256">
        <v>70.592772999999994</v>
      </c>
      <c r="I4252" s="257">
        <v>1</v>
      </c>
      <c r="J4252" s="258">
        <f t="shared" si="132"/>
        <v>4.0480231889590414E-2</v>
      </c>
      <c r="K4252" s="258">
        <f t="shared" si="133"/>
        <v>8.5715237573753628E-2</v>
      </c>
    </row>
    <row r="4253" spans="1:11">
      <c r="A4253" s="1">
        <v>4252</v>
      </c>
      <c r="B4253">
        <v>51411.339538</v>
      </c>
      <c r="C4253" s="255">
        <v>42</v>
      </c>
      <c r="D4253" s="256">
        <v>36.439113999999996</v>
      </c>
      <c r="E4253" s="256">
        <v>4.9200000000000001E-2</v>
      </c>
      <c r="F4253" s="1">
        <v>530365</v>
      </c>
      <c r="G4253" s="256">
        <v>0</v>
      </c>
      <c r="H4253" s="256">
        <v>70.556432000000001</v>
      </c>
      <c r="I4253" s="257">
        <v>1</v>
      </c>
      <c r="J4253" s="258">
        <f t="shared" si="132"/>
        <v>4.1697185365831627E-2</v>
      </c>
      <c r="K4253" s="258">
        <f t="shared" si="133"/>
        <v>8.8167130478504468E-2</v>
      </c>
    </row>
    <row r="4254" spans="1:11">
      <c r="A4254" s="1">
        <v>4253</v>
      </c>
      <c r="B4254">
        <v>51503.198241999999</v>
      </c>
      <c r="C4254" s="255">
        <v>41</v>
      </c>
      <c r="D4254" s="256">
        <v>36.276077000000022</v>
      </c>
      <c r="E4254" s="256">
        <v>7.5199999999999998E-3</v>
      </c>
      <c r="F4254" s="1">
        <v>587801</v>
      </c>
      <c r="G4254" s="256">
        <v>0</v>
      </c>
      <c r="H4254" s="256">
        <v>70.555964000000003</v>
      </c>
      <c r="I4254" s="257">
        <v>1</v>
      </c>
      <c r="J4254" s="258">
        <f t="shared" si="132"/>
        <v>4.1510622541870316E-2</v>
      </c>
      <c r="K4254" s="258">
        <f t="shared" si="133"/>
        <v>8.779169804436468E-2</v>
      </c>
    </row>
    <row r="4255" spans="1:11">
      <c r="A4255" s="1">
        <v>4254</v>
      </c>
      <c r="B4255">
        <v>51643.514373999998</v>
      </c>
      <c r="C4255" s="255">
        <v>45</v>
      </c>
      <c r="D4255" s="256">
        <v>37.700355000000009</v>
      </c>
      <c r="E4255" s="256">
        <v>2.687730999999999</v>
      </c>
      <c r="F4255" s="1">
        <v>960342</v>
      </c>
      <c r="G4255" s="256">
        <v>20.241143999999998</v>
      </c>
      <c r="H4255" s="256">
        <v>70.602675000000005</v>
      </c>
      <c r="I4255" s="257">
        <v>1</v>
      </c>
      <c r="J4255" s="258">
        <f t="shared" si="132"/>
        <v>4.3140420230652635E-2</v>
      </c>
      <c r="K4255" s="258">
        <f t="shared" si="133"/>
        <v>9.1065949761921353E-2</v>
      </c>
    </row>
    <row r="4256" spans="1:11">
      <c r="A4256" s="1">
        <v>4255</v>
      </c>
      <c r="B4256">
        <v>52683.883148000001</v>
      </c>
      <c r="C4256" s="255">
        <v>53</v>
      </c>
      <c r="D4256" s="256">
        <v>37.73614700000001</v>
      </c>
      <c r="E4256" s="256">
        <v>53.161717000000067</v>
      </c>
      <c r="F4256" s="1">
        <v>1121774</v>
      </c>
      <c r="G4256" s="256">
        <v>185.01789600000001</v>
      </c>
      <c r="H4256" s="256">
        <v>70.352525</v>
      </c>
      <c r="I4256" s="257">
        <v>1</v>
      </c>
      <c r="J4256" s="258">
        <f t="shared" si="132"/>
        <v>4.3181376925116005E-2</v>
      </c>
      <c r="K4256" s="258">
        <f t="shared" si="133"/>
        <v>9.1148071864801464E-2</v>
      </c>
    </row>
    <row r="4257" spans="1:11">
      <c r="A4257" s="1">
        <v>4256</v>
      </c>
      <c r="B4257">
        <v>54800.452759</v>
      </c>
      <c r="C4257" s="255">
        <v>64</v>
      </c>
      <c r="D4257" s="256">
        <v>32.666715999999987</v>
      </c>
      <c r="E4257" s="256">
        <v>184.8719310000001</v>
      </c>
      <c r="F4257" s="1">
        <v>1177678</v>
      </c>
      <c r="G4257" s="256">
        <v>223.13256000000001</v>
      </c>
      <c r="H4257" s="256">
        <v>91.326351000000003</v>
      </c>
      <c r="I4257" s="257">
        <v>1</v>
      </c>
      <c r="J4257" s="258">
        <f t="shared" si="132"/>
        <v>3.738043994003195E-2</v>
      </c>
      <c r="K4257" s="258">
        <f t="shared" si="133"/>
        <v>7.9438329133172197E-2</v>
      </c>
    </row>
    <row r="4258" spans="1:11">
      <c r="A4258" s="1">
        <v>4257</v>
      </c>
      <c r="B4258">
        <v>58152.007568000001</v>
      </c>
      <c r="C4258" s="255">
        <v>58</v>
      </c>
      <c r="D4258" s="256">
        <v>24.742808</v>
      </c>
      <c r="E4258" s="256">
        <v>363.22215300000022</v>
      </c>
      <c r="F4258" s="1">
        <v>1030821</v>
      </c>
      <c r="G4258" s="256">
        <v>222.87064799999999</v>
      </c>
      <c r="H4258" s="256">
        <v>349.31648300000001</v>
      </c>
      <c r="I4258" s="257">
        <v>1</v>
      </c>
      <c r="J4258" s="258">
        <f t="shared" si="132"/>
        <v>2.8313132192159824E-2</v>
      </c>
      <c r="K4258" s="258">
        <f t="shared" si="133"/>
        <v>6.0813619909747083E-2</v>
      </c>
    </row>
    <row r="4259" spans="1:11">
      <c r="A4259" s="1">
        <v>4258</v>
      </c>
      <c r="B4259">
        <v>63739.691773999999</v>
      </c>
      <c r="C4259" s="255">
        <v>55</v>
      </c>
      <c r="D4259" s="256">
        <v>13.642142</v>
      </c>
      <c r="E4259" s="256">
        <v>532.62241300000005</v>
      </c>
      <c r="F4259" s="1">
        <v>936232</v>
      </c>
      <c r="G4259" s="256">
        <v>180.375384</v>
      </c>
      <c r="H4259" s="256">
        <v>403.60521799999998</v>
      </c>
      <c r="I4259" s="257">
        <v>1</v>
      </c>
      <c r="J4259" s="258">
        <f t="shared" si="132"/>
        <v>1.5610668353818838E-2</v>
      </c>
      <c r="K4259" s="258">
        <f t="shared" si="133"/>
        <v>3.4040884067580997E-2</v>
      </c>
    </row>
    <row r="4260" spans="1:11">
      <c r="A4260" s="1">
        <v>4259</v>
      </c>
      <c r="B4260">
        <v>65381.970275</v>
      </c>
      <c r="C4260" s="255">
        <v>47</v>
      </c>
      <c r="D4260" s="256">
        <v>6.6782309999999994</v>
      </c>
      <c r="E4260" s="256">
        <v>698.04910300000108</v>
      </c>
      <c r="F4260" s="1">
        <v>876381</v>
      </c>
      <c r="G4260" s="256">
        <v>107.92655999999999</v>
      </c>
      <c r="H4260" s="256">
        <v>424.354581</v>
      </c>
      <c r="I4260" s="257">
        <v>1</v>
      </c>
      <c r="J4260" s="258">
        <f t="shared" si="132"/>
        <v>7.6418827286207644E-3</v>
      </c>
      <c r="K4260" s="258">
        <f t="shared" si="133"/>
        <v>1.6824816505675445E-2</v>
      </c>
    </row>
    <row r="4261" spans="1:11">
      <c r="A4261" s="1">
        <v>4260</v>
      </c>
      <c r="B4261">
        <v>66685.098815000005</v>
      </c>
      <c r="C4261" s="255">
        <v>53</v>
      </c>
      <c r="D4261" s="256">
        <v>4.7946499999999999</v>
      </c>
      <c r="E4261" s="256">
        <v>788.24184399999922</v>
      </c>
      <c r="F4261" s="1">
        <v>890164</v>
      </c>
      <c r="G4261" s="256">
        <v>14.1036</v>
      </c>
      <c r="H4261" s="256">
        <v>410.51597299999997</v>
      </c>
      <c r="I4261" s="257">
        <v>1</v>
      </c>
      <c r="J4261" s="258">
        <f t="shared" si="132"/>
        <v>5.486505786454759E-3</v>
      </c>
      <c r="K4261" s="258">
        <f t="shared" si="133"/>
        <v>1.2111021847023984E-2</v>
      </c>
    </row>
    <row r="4262" spans="1:11">
      <c r="A4262" s="1">
        <v>4261</v>
      </c>
      <c r="B4262">
        <v>64799.882996</v>
      </c>
      <c r="C4262" s="255">
        <v>55</v>
      </c>
      <c r="D4262" s="256">
        <v>6.8795019999999987</v>
      </c>
      <c r="E4262" s="256">
        <v>796.07826099999943</v>
      </c>
      <c r="F4262" s="1">
        <v>881086</v>
      </c>
      <c r="G4262" s="256">
        <v>0</v>
      </c>
      <c r="H4262" s="256">
        <v>105.458004</v>
      </c>
      <c r="I4262" s="257">
        <v>1</v>
      </c>
      <c r="J4262" s="258">
        <f t="shared" si="132"/>
        <v>7.8721966214274405E-3</v>
      </c>
      <c r="K4262" s="258">
        <f t="shared" si="133"/>
        <v>1.7327056717520928E-2</v>
      </c>
    </row>
    <row r="4263" spans="1:11">
      <c r="A4263" s="1">
        <v>4262</v>
      </c>
      <c r="B4263">
        <v>64979.908937</v>
      </c>
      <c r="C4263" s="255">
        <v>61</v>
      </c>
      <c r="D4263" s="256">
        <v>48.269751999999997</v>
      </c>
      <c r="E4263" s="256">
        <v>821.30170100000055</v>
      </c>
      <c r="F4263" s="1">
        <v>882872</v>
      </c>
      <c r="G4263" s="256">
        <v>0</v>
      </c>
      <c r="H4263" s="256">
        <v>381.49314700000002</v>
      </c>
      <c r="I4263" s="257">
        <v>1</v>
      </c>
      <c r="J4263" s="258">
        <f t="shared" si="132"/>
        <v>5.5234954305055872E-2</v>
      </c>
      <c r="K4263" s="258">
        <f t="shared" si="133"/>
        <v>0.11498197974789336</v>
      </c>
    </row>
    <row r="4264" spans="1:11">
      <c r="A4264" s="1">
        <v>4263</v>
      </c>
      <c r="B4264">
        <v>68576.024170000004</v>
      </c>
      <c r="C4264" s="255">
        <v>59</v>
      </c>
      <c r="D4264" s="256">
        <v>47.507621000000022</v>
      </c>
      <c r="E4264" s="256">
        <v>822.09230500000069</v>
      </c>
      <c r="F4264" s="1">
        <v>889373</v>
      </c>
      <c r="G4264" s="256">
        <v>0</v>
      </c>
      <c r="H4264" s="256">
        <v>403.084677</v>
      </c>
      <c r="I4264" s="257">
        <v>1</v>
      </c>
      <c r="J4264" s="258">
        <f t="shared" si="132"/>
        <v>5.4362849742358617E-2</v>
      </c>
      <c r="K4264" s="258">
        <f t="shared" si="133"/>
        <v>0.11327963899115341</v>
      </c>
    </row>
    <row r="4265" spans="1:11">
      <c r="A4265" s="1">
        <v>4264</v>
      </c>
      <c r="B4265">
        <v>67849.134460000001</v>
      </c>
      <c r="C4265" s="255">
        <v>50</v>
      </c>
      <c r="D4265" s="256">
        <v>44.348077999999987</v>
      </c>
      <c r="E4265" s="256">
        <v>742.48303999999871</v>
      </c>
      <c r="F4265" s="1">
        <v>834449</v>
      </c>
      <c r="G4265" s="256">
        <v>0</v>
      </c>
      <c r="H4265" s="256">
        <v>431.978252</v>
      </c>
      <c r="I4265" s="257">
        <v>1</v>
      </c>
      <c r="J4265" s="258">
        <f t="shared" si="132"/>
        <v>5.0747392732555435E-2</v>
      </c>
      <c r="K4265" s="258">
        <f t="shared" si="133"/>
        <v>0.10618584992599213</v>
      </c>
    </row>
    <row r="4266" spans="1:11">
      <c r="A4266" s="1">
        <v>4265</v>
      </c>
      <c r="B4266">
        <v>68227.380919999996</v>
      </c>
      <c r="C4266" s="255">
        <v>55</v>
      </c>
      <c r="D4266" s="256">
        <v>28.333437000000011</v>
      </c>
      <c r="E4266" s="256">
        <v>548.20708000000036</v>
      </c>
      <c r="F4266" s="1">
        <v>839747</v>
      </c>
      <c r="G4266" s="256">
        <v>0</v>
      </c>
      <c r="H4266" s="256">
        <v>454.40035799999998</v>
      </c>
      <c r="I4266" s="257">
        <v>1</v>
      </c>
      <c r="J4266" s="258">
        <f t="shared" si="132"/>
        <v>3.2421879814095174E-2</v>
      </c>
      <c r="K4266" s="258">
        <f t="shared" si="133"/>
        <v>6.9302393733006284E-2</v>
      </c>
    </row>
    <row r="4267" spans="1:11">
      <c r="A4267" s="1">
        <v>4266</v>
      </c>
      <c r="B4267">
        <v>66850.249450999996</v>
      </c>
      <c r="C4267" s="255">
        <v>50</v>
      </c>
      <c r="D4267" s="256">
        <v>22.495996000000002</v>
      </c>
      <c r="E4267" s="256">
        <v>317.52057699999989</v>
      </c>
      <c r="F4267" s="1">
        <v>833682</v>
      </c>
      <c r="G4267" s="256">
        <v>0</v>
      </c>
      <c r="H4267" s="256">
        <v>460.82769200000001</v>
      </c>
      <c r="I4267" s="257">
        <v>1</v>
      </c>
      <c r="J4267" s="258">
        <f t="shared" si="132"/>
        <v>2.5742110941583456E-2</v>
      </c>
      <c r="K4267" s="258">
        <f t="shared" si="133"/>
        <v>5.545978311602355E-2</v>
      </c>
    </row>
    <row r="4268" spans="1:11">
      <c r="A4268" s="1">
        <v>4267</v>
      </c>
      <c r="B4268">
        <v>65111.83728</v>
      </c>
      <c r="C4268" s="255">
        <v>48</v>
      </c>
      <c r="D4268" s="256">
        <v>26.309767999999998</v>
      </c>
      <c r="E4268" s="256">
        <v>143.04224500000009</v>
      </c>
      <c r="F4268" s="1">
        <v>853974</v>
      </c>
      <c r="G4268" s="256">
        <v>34.341383999999998</v>
      </c>
      <c r="H4268" s="256">
        <v>468.673204</v>
      </c>
      <c r="I4268" s="257">
        <v>1</v>
      </c>
      <c r="J4268" s="258">
        <f t="shared" si="132"/>
        <v>3.0106200530233121E-2</v>
      </c>
      <c r="K4268" s="258">
        <f t="shared" si="133"/>
        <v>6.4528255982814378E-2</v>
      </c>
    </row>
    <row r="4269" spans="1:11">
      <c r="A4269" s="1">
        <v>4268</v>
      </c>
      <c r="B4269">
        <v>64314.862915000012</v>
      </c>
      <c r="C4269" s="255">
        <v>58</v>
      </c>
      <c r="D4269" s="256">
        <v>26.668959000000001</v>
      </c>
      <c r="E4269" s="256">
        <v>26.813646000000009</v>
      </c>
      <c r="F4269" s="1">
        <v>911553</v>
      </c>
      <c r="G4269" s="256">
        <v>157.482192</v>
      </c>
      <c r="H4269" s="256">
        <v>595.69310399999995</v>
      </c>
      <c r="I4269" s="257">
        <v>1</v>
      </c>
      <c r="J4269" s="258">
        <f t="shared" si="132"/>
        <v>3.051722187693048E-2</v>
      </c>
      <c r="K4269" s="258">
        <f t="shared" si="133"/>
        <v>6.537754296766328E-2</v>
      </c>
    </row>
    <row r="4270" spans="1:11">
      <c r="A4270" s="1">
        <v>4269</v>
      </c>
      <c r="B4270">
        <v>63161.088745000001</v>
      </c>
      <c r="C4270" s="255">
        <v>58</v>
      </c>
      <c r="D4270" s="256">
        <v>38.090226999999999</v>
      </c>
      <c r="E4270" s="256">
        <v>6.0355199999999982</v>
      </c>
      <c r="F4270" s="1">
        <v>894704</v>
      </c>
      <c r="G4270" s="256">
        <v>172.747848</v>
      </c>
      <c r="H4270" s="256">
        <v>594.95230600000002</v>
      </c>
      <c r="I4270" s="257">
        <v>1</v>
      </c>
      <c r="J4270" s="258">
        <f t="shared" si="132"/>
        <v>4.3586549767527405E-2</v>
      </c>
      <c r="K4270" s="258">
        <f t="shared" si="133"/>
        <v>9.1960061719570427E-2</v>
      </c>
    </row>
    <row r="4271" spans="1:11">
      <c r="A4271" s="1">
        <v>4270</v>
      </c>
      <c r="B4271">
        <v>61860.466308000003</v>
      </c>
      <c r="C4271" s="255">
        <v>54</v>
      </c>
      <c r="D4271" s="256">
        <v>36.514377999999986</v>
      </c>
      <c r="E4271" s="256">
        <v>5.3552400000000011</v>
      </c>
      <c r="F4271" s="1">
        <v>947173</v>
      </c>
      <c r="G4271" s="256">
        <v>151.842096</v>
      </c>
      <c r="H4271" s="256">
        <v>446.974941</v>
      </c>
      <c r="I4271" s="257">
        <v>1</v>
      </c>
      <c r="J4271" s="258">
        <f t="shared" si="132"/>
        <v>4.1783309769388023E-2</v>
      </c>
      <c r="K4271" s="258">
        <f t="shared" si="133"/>
        <v>8.834038922851592E-2</v>
      </c>
    </row>
    <row r="4272" spans="1:11">
      <c r="A4272" s="1">
        <v>4271</v>
      </c>
      <c r="B4272">
        <v>59399.864073999997</v>
      </c>
      <c r="C4272" s="255">
        <v>53</v>
      </c>
      <c r="D4272" s="256">
        <v>30.916934000000001</v>
      </c>
      <c r="E4272" s="256">
        <v>3.932840000000001</v>
      </c>
      <c r="F4272" s="1">
        <v>1019864</v>
      </c>
      <c r="G4272" s="256">
        <v>97.379015999999993</v>
      </c>
      <c r="H4272" s="256">
        <v>310.48944999999998</v>
      </c>
      <c r="I4272" s="257">
        <v>1</v>
      </c>
      <c r="J4272" s="258">
        <f t="shared" si="132"/>
        <v>3.5378168852875577E-2</v>
      </c>
      <c r="K4272" s="258">
        <f t="shared" si="133"/>
        <v>7.5359604885333248E-2</v>
      </c>
    </row>
    <row r="4273" spans="1:11">
      <c r="A4273" s="1">
        <v>4272</v>
      </c>
      <c r="B4273">
        <v>56903.486268000001</v>
      </c>
      <c r="C4273" s="255">
        <v>47</v>
      </c>
      <c r="D4273" s="256">
        <v>35.406582999999998</v>
      </c>
      <c r="E4273" s="256">
        <v>2.2187600000000001</v>
      </c>
      <c r="F4273" s="1">
        <v>1048691</v>
      </c>
      <c r="G4273" s="256">
        <v>10.31352</v>
      </c>
      <c r="H4273" s="256">
        <v>249.97564800000001</v>
      </c>
      <c r="I4273" s="257">
        <v>1</v>
      </c>
      <c r="J4273" s="258">
        <f t="shared" si="132"/>
        <v>4.0515662771649794E-2</v>
      </c>
      <c r="K4273" s="258">
        <f t="shared" si="133"/>
        <v>8.5786721210832875E-2</v>
      </c>
    </row>
    <row r="4274" spans="1:11">
      <c r="A4274" s="1">
        <v>4273</v>
      </c>
      <c r="B4274">
        <v>54964.679292000001</v>
      </c>
      <c r="C4274" s="255">
        <v>44</v>
      </c>
      <c r="D4274" s="256">
        <v>43.018939000000003</v>
      </c>
      <c r="E4274" s="256">
        <v>0.19583999999999999</v>
      </c>
      <c r="F4274" s="1">
        <v>858377</v>
      </c>
      <c r="G4274" s="256">
        <v>0</v>
      </c>
      <c r="H4274" s="256">
        <v>74.863422999999997</v>
      </c>
      <c r="I4274" s="257">
        <v>1</v>
      </c>
      <c r="J4274" s="258">
        <f t="shared" si="132"/>
        <v>4.9226462359222116E-2</v>
      </c>
      <c r="K4274" s="258">
        <f t="shared" si="133"/>
        <v>0.10318400324599461</v>
      </c>
    </row>
    <row r="4275" spans="1:11">
      <c r="A4275" s="1">
        <v>4274</v>
      </c>
      <c r="B4275">
        <v>52993.446472000003</v>
      </c>
      <c r="C4275" s="255">
        <v>47</v>
      </c>
      <c r="D4275" s="256">
        <v>50.544205000000012</v>
      </c>
      <c r="E4275" s="256">
        <v>0.1128</v>
      </c>
      <c r="F4275" s="1">
        <v>754777</v>
      </c>
      <c r="G4275" s="256">
        <v>0</v>
      </c>
      <c r="H4275" s="256">
        <v>69.604292999999998</v>
      </c>
      <c r="I4275" s="257">
        <v>1</v>
      </c>
      <c r="J4275" s="258">
        <f t="shared" si="132"/>
        <v>5.7837605081550399E-2</v>
      </c>
      <c r="K4275" s="258">
        <f t="shared" si="133"/>
        <v>0.12004218077119043</v>
      </c>
    </row>
    <row r="4276" spans="1:11">
      <c r="A4276" s="1">
        <v>4275</v>
      </c>
      <c r="B4276">
        <v>52687.980804999999</v>
      </c>
      <c r="C4276" s="255">
        <v>41</v>
      </c>
      <c r="D4276" s="256">
        <v>54.980830000000019</v>
      </c>
      <c r="E4276" s="256">
        <v>4.9439999999999998E-2</v>
      </c>
      <c r="F4276" s="1">
        <v>579909</v>
      </c>
      <c r="G4276" s="256">
        <v>0</v>
      </c>
      <c r="H4276" s="256">
        <v>69.602052999999998</v>
      </c>
      <c r="I4276" s="257">
        <v>1</v>
      </c>
      <c r="J4276" s="258">
        <f t="shared" si="132"/>
        <v>6.2914423772138836E-2</v>
      </c>
      <c r="K4276" s="258">
        <f t="shared" si="133"/>
        <v>0.12982674985676129</v>
      </c>
    </row>
    <row r="4277" spans="1:11">
      <c r="A4277" s="1">
        <v>4276</v>
      </c>
      <c r="B4277">
        <v>52626.785645999997</v>
      </c>
      <c r="C4277" s="255">
        <v>44</v>
      </c>
      <c r="D4277" s="256">
        <v>53.658915999999998</v>
      </c>
      <c r="E4277" s="256">
        <v>4.9439999999999998E-2</v>
      </c>
      <c r="F4277" s="1">
        <v>477137</v>
      </c>
      <c r="G4277" s="256">
        <v>0</v>
      </c>
      <c r="H4277" s="256">
        <v>69.845996</v>
      </c>
      <c r="I4277" s="257">
        <v>1</v>
      </c>
      <c r="J4277" s="258">
        <f t="shared" si="132"/>
        <v>6.1401760947908571E-2</v>
      </c>
      <c r="K4277" s="258">
        <f t="shared" si="133"/>
        <v>0.12692320321656259</v>
      </c>
    </row>
    <row r="4278" spans="1:11">
      <c r="A4278" s="1">
        <v>4277</v>
      </c>
      <c r="B4278">
        <v>52810.958953999987</v>
      </c>
      <c r="C4278" s="255">
        <v>46</v>
      </c>
      <c r="D4278" s="256">
        <v>43.305470999999997</v>
      </c>
      <c r="E4278" s="256">
        <v>3.6159999999999998E-2</v>
      </c>
      <c r="F4278" s="1">
        <v>547921</v>
      </c>
      <c r="G4278" s="256">
        <v>0</v>
      </c>
      <c r="H4278" s="256">
        <v>70.048833000000002</v>
      </c>
      <c r="I4278" s="257">
        <v>1</v>
      </c>
      <c r="J4278" s="258">
        <f t="shared" si="132"/>
        <v>4.9554340197229985E-2</v>
      </c>
      <c r="K4278" s="258">
        <f t="shared" si="133"/>
        <v>0.10383202254347297</v>
      </c>
    </row>
    <row r="4279" spans="1:11">
      <c r="A4279" s="1">
        <v>4278</v>
      </c>
      <c r="B4279">
        <v>52458.671906000003</v>
      </c>
      <c r="C4279" s="255">
        <v>42</v>
      </c>
      <c r="D4279" s="256">
        <v>27.073682000000002</v>
      </c>
      <c r="E4279" s="256">
        <v>4.8542949999999978</v>
      </c>
      <c r="F4279" s="1">
        <v>845164</v>
      </c>
      <c r="G4279" s="256">
        <v>0</v>
      </c>
      <c r="H4279" s="256">
        <v>73.495705999999998</v>
      </c>
      <c r="I4279" s="257">
        <v>1</v>
      </c>
      <c r="J4279" s="258">
        <f t="shared" si="132"/>
        <v>3.0980345375290388E-2</v>
      </c>
      <c r="K4279" s="258">
        <f t="shared" si="133"/>
        <v>6.6333502715654094E-2</v>
      </c>
    </row>
    <row r="4280" spans="1:11">
      <c r="A4280" s="1">
        <v>4279</v>
      </c>
      <c r="B4280">
        <v>53289.601317999994</v>
      </c>
      <c r="C4280" s="255">
        <v>51</v>
      </c>
      <c r="D4280" s="256">
        <v>21.599589000000002</v>
      </c>
      <c r="E4280" s="256">
        <v>88.183390999999858</v>
      </c>
      <c r="F4280" s="1">
        <v>847484</v>
      </c>
      <c r="G4280" s="256">
        <v>7.4440799999999996</v>
      </c>
      <c r="H4280" s="256">
        <v>77.272120999999999</v>
      </c>
      <c r="I4280" s="257">
        <v>1</v>
      </c>
      <c r="J4280" s="258">
        <f t="shared" si="132"/>
        <v>2.4716354693991128E-2</v>
      </c>
      <c r="K4280" s="258">
        <f t="shared" si="133"/>
        <v>5.3314656695748579E-2</v>
      </c>
    </row>
    <row r="4281" spans="1:11">
      <c r="A4281" s="1">
        <v>4280</v>
      </c>
      <c r="B4281">
        <v>55264.081848000002</v>
      </c>
      <c r="C4281" s="255">
        <v>68</v>
      </c>
      <c r="D4281" s="256">
        <v>12.613073</v>
      </c>
      <c r="E4281" s="256">
        <v>287.06587300000012</v>
      </c>
      <c r="F4281" s="1">
        <v>823480</v>
      </c>
      <c r="G4281" s="256">
        <v>174.19752</v>
      </c>
      <c r="H4281" s="256">
        <v>75.647174000000007</v>
      </c>
      <c r="I4281" s="257">
        <v>1</v>
      </c>
      <c r="J4281" s="258">
        <f t="shared" si="132"/>
        <v>1.4433107317421768E-2</v>
      </c>
      <c r="K4281" s="258">
        <f t="shared" si="133"/>
        <v>3.1517586942929686E-2</v>
      </c>
    </row>
    <row r="4282" spans="1:11">
      <c r="A4282" s="1">
        <v>4281</v>
      </c>
      <c r="B4282">
        <v>59222.555633999997</v>
      </c>
      <c r="C4282" s="255">
        <v>57</v>
      </c>
      <c r="D4282" s="256">
        <v>0.9805799999999999</v>
      </c>
      <c r="E4282" s="256">
        <v>543.19861399999957</v>
      </c>
      <c r="F4282" s="1">
        <v>821282</v>
      </c>
      <c r="G4282" s="256">
        <v>203.742504</v>
      </c>
      <c r="H4282" s="256">
        <v>366.54940599999998</v>
      </c>
      <c r="I4282" s="257">
        <v>1</v>
      </c>
      <c r="J4282" s="258">
        <f t="shared" si="132"/>
        <v>1.1220751971638819E-3</v>
      </c>
      <c r="K4282" s="258">
        <f t="shared" si="133"/>
        <v>2.4900854720733656E-3</v>
      </c>
    </row>
    <row r="4283" spans="1:11">
      <c r="A4283" s="1">
        <v>4282</v>
      </c>
      <c r="B4283">
        <v>63844.469787000002</v>
      </c>
      <c r="C4283" s="255">
        <v>51</v>
      </c>
      <c r="D4283" s="256">
        <v>0.35824</v>
      </c>
      <c r="E4283" s="256">
        <v>792.2831839999991</v>
      </c>
      <c r="F4283" s="1">
        <v>804756</v>
      </c>
      <c r="G4283" s="256">
        <v>192.21249599999999</v>
      </c>
      <c r="H4283" s="256">
        <v>436.59194000000002</v>
      </c>
      <c r="I4283" s="257">
        <v>1</v>
      </c>
      <c r="J4283" s="258">
        <f t="shared" si="132"/>
        <v>4.0993311981887164E-4</v>
      </c>
      <c r="K4283" s="258">
        <f t="shared" si="133"/>
        <v>9.1050629809068142E-4</v>
      </c>
    </row>
    <row r="4284" spans="1:11">
      <c r="A4284" s="1">
        <v>4283</v>
      </c>
      <c r="B4284">
        <v>65483.216796000001</v>
      </c>
      <c r="C4284" s="255">
        <v>56</v>
      </c>
      <c r="D4284" s="256">
        <v>1.552</v>
      </c>
      <c r="E4284" s="256">
        <v>928.01820199999827</v>
      </c>
      <c r="F4284" s="1">
        <v>786528</v>
      </c>
      <c r="G4284" s="256">
        <v>145.55604</v>
      </c>
      <c r="H4284" s="256">
        <v>576.78878099999997</v>
      </c>
      <c r="I4284" s="257">
        <v>1</v>
      </c>
      <c r="J4284" s="258">
        <f t="shared" si="132"/>
        <v>1.7759496481657235E-3</v>
      </c>
      <c r="K4284" s="258">
        <f t="shared" si="133"/>
        <v>3.9380069157059806E-3</v>
      </c>
    </row>
    <row r="4285" spans="1:11">
      <c r="A4285" s="1">
        <v>4284</v>
      </c>
      <c r="B4285">
        <v>66418.727172999992</v>
      </c>
      <c r="C4285" s="255">
        <v>53</v>
      </c>
      <c r="D4285" s="256">
        <v>7.870806</v>
      </c>
      <c r="E4285" s="256">
        <v>1048.403299000001</v>
      </c>
      <c r="F4285" s="1">
        <v>810927</v>
      </c>
      <c r="G4285" s="256">
        <v>59.417231999999998</v>
      </c>
      <c r="H4285" s="256">
        <v>572.61742200000003</v>
      </c>
      <c r="I4285" s="257">
        <v>1</v>
      </c>
      <c r="J4285" s="258">
        <f t="shared" si="132"/>
        <v>9.006543264484964E-3</v>
      </c>
      <c r="K4285" s="258">
        <f t="shared" si="133"/>
        <v>1.9796619453787488E-2</v>
      </c>
    </row>
    <row r="4286" spans="1:11">
      <c r="A4286" s="1">
        <v>4285</v>
      </c>
      <c r="B4286">
        <v>65245.343689000001</v>
      </c>
      <c r="C4286" s="255">
        <v>52</v>
      </c>
      <c r="D4286" s="256">
        <v>16.105367999999999</v>
      </c>
      <c r="E4286" s="256">
        <v>1090.727617</v>
      </c>
      <c r="F4286" s="1">
        <v>811821</v>
      </c>
      <c r="G4286" s="256">
        <v>0</v>
      </c>
      <c r="H4286" s="256">
        <v>106.09064100000001</v>
      </c>
      <c r="I4286" s="257">
        <v>1</v>
      </c>
      <c r="J4286" s="258">
        <f t="shared" si="132"/>
        <v>1.8429331593543492E-2</v>
      </c>
      <c r="K4286" s="258">
        <f t="shared" si="133"/>
        <v>4.0051911373188996E-2</v>
      </c>
    </row>
    <row r="4287" spans="1:11">
      <c r="A4287" s="1">
        <v>4286</v>
      </c>
      <c r="B4287">
        <v>65253.556276000003</v>
      </c>
      <c r="C4287" s="255">
        <v>51</v>
      </c>
      <c r="D4287" s="256">
        <v>38.054296999999991</v>
      </c>
      <c r="E4287" s="256">
        <v>1054.495532000001</v>
      </c>
      <c r="F4287" s="1">
        <v>822279</v>
      </c>
      <c r="G4287" s="256">
        <v>0</v>
      </c>
      <c r="H4287" s="256">
        <v>498.41212100000001</v>
      </c>
      <c r="I4287" s="257">
        <v>1</v>
      </c>
      <c r="J4287" s="258">
        <f t="shared" si="132"/>
        <v>4.3545435160015418E-2</v>
      </c>
      <c r="K4287" s="258">
        <f t="shared" si="133"/>
        <v>9.1877700473920632E-2</v>
      </c>
    </row>
    <row r="4288" spans="1:11">
      <c r="A4288" s="1">
        <v>4287</v>
      </c>
      <c r="B4288">
        <v>68698.860106000007</v>
      </c>
      <c r="C4288" s="255">
        <v>51</v>
      </c>
      <c r="D4288" s="256">
        <v>59.612617999999998</v>
      </c>
      <c r="E4288" s="256">
        <v>970.41703800000005</v>
      </c>
      <c r="F4288" s="1">
        <v>829699</v>
      </c>
      <c r="G4288" s="256">
        <v>0</v>
      </c>
      <c r="H4288" s="256">
        <v>526.73466299999995</v>
      </c>
      <c r="I4288" s="257">
        <v>1</v>
      </c>
      <c r="J4288" s="258">
        <f t="shared" si="132"/>
        <v>6.8214566986686639E-2</v>
      </c>
      <c r="K4288" s="258">
        <f t="shared" si="133"/>
        <v>0.13992214714048251</v>
      </c>
    </row>
    <row r="4289" spans="1:11">
      <c r="A4289" s="1">
        <v>4288</v>
      </c>
      <c r="B4289">
        <v>68526.359129999997</v>
      </c>
      <c r="C4289" s="255">
        <v>44</v>
      </c>
      <c r="D4289" s="256">
        <v>69.56232799999998</v>
      </c>
      <c r="E4289" s="256">
        <v>775.12437</v>
      </c>
      <c r="F4289" s="1">
        <v>852312</v>
      </c>
      <c r="G4289" s="256">
        <v>0</v>
      </c>
      <c r="H4289" s="256">
        <v>454.55177800000001</v>
      </c>
      <c r="I4289" s="257">
        <v>1</v>
      </c>
      <c r="J4289" s="258">
        <f t="shared" si="132"/>
        <v>7.9599994804889565E-2</v>
      </c>
      <c r="K4289" s="258">
        <f t="shared" si="133"/>
        <v>0.16120538552696234</v>
      </c>
    </row>
    <row r="4290" spans="1:11">
      <c r="A4290" s="1">
        <v>4289</v>
      </c>
      <c r="B4290">
        <v>68710.078613999998</v>
      </c>
      <c r="C4290" s="255">
        <v>42</v>
      </c>
      <c r="D4290" s="256">
        <v>62.311886000000008</v>
      </c>
      <c r="E4290" s="256">
        <v>532.82541899999933</v>
      </c>
      <c r="F4290" s="1">
        <v>826303</v>
      </c>
      <c r="G4290" s="256">
        <v>0</v>
      </c>
      <c r="H4290" s="256">
        <v>490.569591</v>
      </c>
      <c r="I4290" s="257">
        <v>1</v>
      </c>
      <c r="J4290" s="258">
        <f t="shared" ref="J4290:J4353" si="134">D4290/$L$1</f>
        <v>7.1303332485981114E-2</v>
      </c>
      <c r="K4290" s="258">
        <f t="shared" ref="K4290:K4353" si="135">J4290/(1-$K$1*(1-J4290))</f>
        <v>0.14574995726960943</v>
      </c>
    </row>
    <row r="4291" spans="1:11">
      <c r="A4291" s="1">
        <v>4290</v>
      </c>
      <c r="B4291">
        <v>68002.974669999996</v>
      </c>
      <c r="C4291" s="255">
        <v>40</v>
      </c>
      <c r="D4291" s="256">
        <v>42.959597999999993</v>
      </c>
      <c r="E4291" s="256">
        <v>303.45352299999979</v>
      </c>
      <c r="F4291" s="1">
        <v>847114</v>
      </c>
      <c r="G4291" s="256">
        <v>0</v>
      </c>
      <c r="H4291" s="256">
        <v>538.59478100000001</v>
      </c>
      <c r="I4291" s="257">
        <v>1</v>
      </c>
      <c r="J4291" s="258">
        <f t="shared" si="134"/>
        <v>4.9158558604021199E-2</v>
      </c>
      <c r="K4291" s="258">
        <f t="shared" si="135"/>
        <v>0.10304973670553091</v>
      </c>
    </row>
    <row r="4292" spans="1:11">
      <c r="A4292" s="1">
        <v>4291</v>
      </c>
      <c r="B4292">
        <v>65918.762451000002</v>
      </c>
      <c r="C4292" s="255">
        <v>42</v>
      </c>
      <c r="D4292" s="256">
        <v>22.987010000000001</v>
      </c>
      <c r="E4292" s="256">
        <v>124.81831100000009</v>
      </c>
      <c r="F4292" s="1">
        <v>826690</v>
      </c>
      <c r="G4292" s="256">
        <v>0</v>
      </c>
      <c r="H4292" s="256">
        <v>570.62046399999997</v>
      </c>
      <c r="I4292" s="257">
        <v>1</v>
      </c>
      <c r="J4292" s="258">
        <f t="shared" si="134"/>
        <v>2.6303977011521887E-2</v>
      </c>
      <c r="K4292" s="258">
        <f t="shared" si="135"/>
        <v>5.6632584017913851E-2</v>
      </c>
    </row>
    <row r="4293" spans="1:11">
      <c r="A4293" s="1">
        <v>4292</v>
      </c>
      <c r="B4293">
        <v>64454.71759</v>
      </c>
      <c r="C4293" s="255">
        <v>44</v>
      </c>
      <c r="D4293" s="256">
        <v>23.194579000000001</v>
      </c>
      <c r="E4293" s="256">
        <v>20.496437999999991</v>
      </c>
      <c r="F4293" s="1">
        <v>800737</v>
      </c>
      <c r="G4293" s="256">
        <v>16.637039999999999</v>
      </c>
      <c r="H4293" s="256">
        <v>543.20394399999998</v>
      </c>
      <c r="I4293" s="257">
        <v>1</v>
      </c>
      <c r="J4293" s="258">
        <f t="shared" si="134"/>
        <v>2.6541497689692061E-2</v>
      </c>
      <c r="K4293" s="258">
        <f t="shared" si="135"/>
        <v>5.7127899301471628E-2</v>
      </c>
    </row>
    <row r="4294" spans="1:11">
      <c r="A4294" s="1">
        <v>4293</v>
      </c>
      <c r="B4294">
        <v>63370.357972000013</v>
      </c>
      <c r="C4294" s="255">
        <v>40</v>
      </c>
      <c r="D4294" s="256">
        <v>21.465311</v>
      </c>
      <c r="E4294" s="256">
        <v>8.1748199999999986</v>
      </c>
      <c r="F4294" s="1">
        <v>825000</v>
      </c>
      <c r="G4294" s="256">
        <v>150.58528799999999</v>
      </c>
      <c r="H4294" s="256">
        <v>482.55686400000002</v>
      </c>
      <c r="I4294" s="257">
        <v>1</v>
      </c>
      <c r="J4294" s="258">
        <f t="shared" si="134"/>
        <v>2.4562700720501179E-2</v>
      </c>
      <c r="K4294" s="258">
        <f t="shared" si="135"/>
        <v>5.299287607782481E-2</v>
      </c>
    </row>
    <row r="4295" spans="1:11">
      <c r="A4295" s="1">
        <v>4294</v>
      </c>
      <c r="B4295">
        <v>61899.427307999998</v>
      </c>
      <c r="C4295" s="255">
        <v>42</v>
      </c>
      <c r="D4295" s="256">
        <v>25.403998000000001</v>
      </c>
      <c r="E4295" s="256">
        <v>6.1397199999999978</v>
      </c>
      <c r="F4295" s="1">
        <v>888468</v>
      </c>
      <c r="G4295" s="256">
        <v>159.9024</v>
      </c>
      <c r="H4295" s="256">
        <v>463.75170900000001</v>
      </c>
      <c r="I4295" s="257">
        <v>1</v>
      </c>
      <c r="J4295" s="258">
        <f t="shared" si="134"/>
        <v>2.9069730225581663E-2</v>
      </c>
      <c r="K4295" s="258">
        <f t="shared" si="135"/>
        <v>6.2382954690320867E-2</v>
      </c>
    </row>
    <row r="4296" spans="1:11">
      <c r="A4296" s="1">
        <v>4295</v>
      </c>
      <c r="B4296">
        <v>59574.146972000002</v>
      </c>
      <c r="C4296" s="255">
        <v>42</v>
      </c>
      <c r="D4296" s="256">
        <v>31.294329999999999</v>
      </c>
      <c r="E4296" s="256">
        <v>4.4382400000000004</v>
      </c>
      <c r="F4296" s="1">
        <v>882310</v>
      </c>
      <c r="G4296" s="256">
        <v>137.83694399999999</v>
      </c>
      <c r="H4296" s="256">
        <v>275.22700500000002</v>
      </c>
      <c r="I4296" s="257">
        <v>1</v>
      </c>
      <c r="J4296" s="258">
        <f t="shared" si="134"/>
        <v>3.581002213471781E-2</v>
      </c>
      <c r="K4296" s="258">
        <f t="shared" si="135"/>
        <v>7.624092887105266E-2</v>
      </c>
    </row>
    <row r="4297" spans="1:11">
      <c r="A4297" s="1">
        <v>4296</v>
      </c>
      <c r="B4297">
        <v>56882.804777999998</v>
      </c>
      <c r="C4297" s="255">
        <v>42</v>
      </c>
      <c r="D4297" s="256">
        <v>34.09478</v>
      </c>
      <c r="E4297" s="256">
        <v>2.2135199999999999</v>
      </c>
      <c r="F4297" s="1">
        <v>953214</v>
      </c>
      <c r="G4297" s="256">
        <v>73.839696000000004</v>
      </c>
      <c r="H4297" s="256">
        <v>185.60175100000001</v>
      </c>
      <c r="I4297" s="257">
        <v>1</v>
      </c>
      <c r="J4297" s="258">
        <f t="shared" si="134"/>
        <v>3.9014569938974064E-2</v>
      </c>
      <c r="K4297" s="258">
        <f t="shared" si="135"/>
        <v>8.2753010500587476E-2</v>
      </c>
    </row>
    <row r="4298" spans="1:11">
      <c r="A4298" s="1">
        <v>4297</v>
      </c>
      <c r="B4298">
        <v>55049.416258999998</v>
      </c>
      <c r="C4298" s="255">
        <v>48</v>
      </c>
      <c r="D4298" s="256">
        <v>33.342253999999997</v>
      </c>
      <c r="E4298" s="256">
        <v>0.42399999999999999</v>
      </c>
      <c r="F4298" s="1">
        <v>891007</v>
      </c>
      <c r="G4298" s="256">
        <v>0</v>
      </c>
      <c r="H4298" s="256">
        <v>79.529663999999997</v>
      </c>
      <c r="I4298" s="257">
        <v>1</v>
      </c>
      <c r="J4298" s="258">
        <f t="shared" si="134"/>
        <v>3.8153456353319702E-2</v>
      </c>
      <c r="K4298" s="258">
        <f t="shared" si="135"/>
        <v>8.1007898080640156E-2</v>
      </c>
    </row>
    <row r="4299" spans="1:11">
      <c r="A4299" s="1">
        <v>4298</v>
      </c>
      <c r="B4299">
        <v>53070.961426000002</v>
      </c>
      <c r="C4299" s="255">
        <v>40</v>
      </c>
      <c r="D4299" s="256">
        <v>44.679515000000002</v>
      </c>
      <c r="E4299" s="256">
        <v>0.2732</v>
      </c>
      <c r="F4299" s="1">
        <v>782211</v>
      </c>
      <c r="G4299" s="256">
        <v>0</v>
      </c>
      <c r="H4299" s="256">
        <v>76.783203</v>
      </c>
      <c r="I4299" s="257">
        <v>1</v>
      </c>
      <c r="J4299" s="258">
        <f t="shared" si="134"/>
        <v>5.1126655247722398E-2</v>
      </c>
      <c r="K4299" s="258">
        <f t="shared" si="135"/>
        <v>0.10693276073696678</v>
      </c>
    </row>
    <row r="4300" spans="1:11">
      <c r="A4300" s="1">
        <v>4299</v>
      </c>
      <c r="B4300">
        <v>53168.141753999997</v>
      </c>
      <c r="C4300" s="255">
        <v>47</v>
      </c>
      <c r="D4300" s="256">
        <v>54.184430999999989</v>
      </c>
      <c r="E4300" s="256">
        <v>4.9279999999999997E-2</v>
      </c>
      <c r="F4300" s="1">
        <v>656147</v>
      </c>
      <c r="G4300" s="256">
        <v>0</v>
      </c>
      <c r="H4300" s="256">
        <v>76.765629000000004</v>
      </c>
      <c r="I4300" s="257">
        <v>1</v>
      </c>
      <c r="J4300" s="258">
        <f t="shared" si="134"/>
        <v>6.2003106424297613E-2</v>
      </c>
      <c r="K4300" s="258">
        <f t="shared" si="135"/>
        <v>0.12807867712787557</v>
      </c>
    </row>
    <row r="4301" spans="1:11">
      <c r="A4301" s="1">
        <v>4300</v>
      </c>
      <c r="B4301">
        <v>52542.361663999996</v>
      </c>
      <c r="C4301" s="255">
        <v>45</v>
      </c>
      <c r="D4301" s="256">
        <v>53.343733000000007</v>
      </c>
      <c r="E4301" s="256">
        <v>4.9279999999999997E-2</v>
      </c>
      <c r="F4301" s="1">
        <v>519651</v>
      </c>
      <c r="G4301" s="256">
        <v>0</v>
      </c>
      <c r="H4301" s="256">
        <v>76.755459999999999</v>
      </c>
      <c r="I4301" s="257">
        <v>1</v>
      </c>
      <c r="J4301" s="258">
        <f t="shared" si="134"/>
        <v>6.1041097843554319E-2</v>
      </c>
      <c r="K4301" s="258">
        <f t="shared" si="135"/>
        <v>0.12622943765242478</v>
      </c>
    </row>
    <row r="4302" spans="1:11">
      <c r="A4302" s="1">
        <v>4301</v>
      </c>
      <c r="B4302">
        <v>52157.792327000003</v>
      </c>
      <c r="C4302" s="255">
        <v>42</v>
      </c>
      <c r="D4302" s="256">
        <v>41.466009999999997</v>
      </c>
      <c r="E4302" s="256">
        <v>4.9200000000000001E-2</v>
      </c>
      <c r="F4302" s="1">
        <v>586157</v>
      </c>
      <c r="G4302" s="256">
        <v>0</v>
      </c>
      <c r="H4302" s="256">
        <v>76.803657999999999</v>
      </c>
      <c r="I4302" s="257">
        <v>1</v>
      </c>
      <c r="J4302" s="258">
        <f t="shared" si="134"/>
        <v>4.744944965872188E-2</v>
      </c>
      <c r="K4302" s="258">
        <f t="shared" si="135"/>
        <v>9.9663366906143122E-2</v>
      </c>
    </row>
    <row r="4303" spans="1:11">
      <c r="A4303" s="1">
        <v>4302</v>
      </c>
      <c r="B4303">
        <v>52250.089964999999</v>
      </c>
      <c r="C4303" s="255">
        <v>49</v>
      </c>
      <c r="D4303" s="256">
        <v>24.49841099999999</v>
      </c>
      <c r="E4303" s="256">
        <v>3.509684</v>
      </c>
      <c r="F4303" s="1">
        <v>919615</v>
      </c>
      <c r="G4303" s="256">
        <v>0</v>
      </c>
      <c r="H4303" s="256">
        <v>76.846621999999996</v>
      </c>
      <c r="I4303" s="257">
        <v>1</v>
      </c>
      <c r="J4303" s="258">
        <f t="shared" si="134"/>
        <v>2.8033469327364221E-2</v>
      </c>
      <c r="K4303" s="258">
        <f t="shared" si="135"/>
        <v>6.0232833161878135E-2</v>
      </c>
    </row>
    <row r="4304" spans="1:11">
      <c r="A4304" s="1">
        <v>4303</v>
      </c>
      <c r="B4304">
        <v>53492.938324000002</v>
      </c>
      <c r="C4304" s="255">
        <v>55</v>
      </c>
      <c r="D4304" s="256">
        <v>15.047319999999999</v>
      </c>
      <c r="E4304" s="256">
        <v>66.286957999999942</v>
      </c>
      <c r="F4304" s="1">
        <v>941858</v>
      </c>
      <c r="G4304" s="256">
        <v>0</v>
      </c>
      <c r="H4304" s="256">
        <v>76.703811000000002</v>
      </c>
      <c r="I4304" s="257">
        <v>1</v>
      </c>
      <c r="J4304" s="258">
        <f t="shared" si="134"/>
        <v>1.7218609961235212E-2</v>
      </c>
      <c r="K4304" s="258">
        <f t="shared" si="135"/>
        <v>3.7474919225826984E-2</v>
      </c>
    </row>
    <row r="4305" spans="1:11">
      <c r="A4305" s="1">
        <v>4304</v>
      </c>
      <c r="B4305">
        <v>55882.055297999999</v>
      </c>
      <c r="C4305" s="255">
        <v>58</v>
      </c>
      <c r="D4305" s="256">
        <v>7.2830680000000001</v>
      </c>
      <c r="E4305" s="256">
        <v>186.8529119999998</v>
      </c>
      <c r="F4305" s="1">
        <v>930928</v>
      </c>
      <c r="G4305" s="256">
        <v>0</v>
      </c>
      <c r="H4305" s="256">
        <v>86.870622999999995</v>
      </c>
      <c r="I4305" s="257">
        <v>1</v>
      </c>
      <c r="J4305" s="258">
        <f t="shared" si="134"/>
        <v>8.3339961676334017E-3</v>
      </c>
      <c r="K4305" s="258">
        <f t="shared" si="135"/>
        <v>1.8333249094228971E-2</v>
      </c>
    </row>
    <row r="4306" spans="1:11">
      <c r="A4306" s="1">
        <v>4305</v>
      </c>
      <c r="B4306">
        <v>59121.104126000013</v>
      </c>
      <c r="C4306" s="255">
        <v>56</v>
      </c>
      <c r="D4306" s="256">
        <v>3.4503370000000002</v>
      </c>
      <c r="E4306" s="256">
        <v>324.90621600000009</v>
      </c>
      <c r="F4306" s="1">
        <v>898715</v>
      </c>
      <c r="G4306" s="256">
        <v>103.451544</v>
      </c>
      <c r="H4306" s="256">
        <v>344.51475499999998</v>
      </c>
      <c r="I4306" s="257">
        <v>1</v>
      </c>
      <c r="J4306" s="258">
        <f t="shared" si="134"/>
        <v>3.948211843558749E-3</v>
      </c>
      <c r="K4306" s="258">
        <f t="shared" si="135"/>
        <v>8.7316686243258286E-3</v>
      </c>
    </row>
    <row r="4307" spans="1:11">
      <c r="A4307" s="1">
        <v>4306</v>
      </c>
      <c r="B4307">
        <v>64638.604614999997</v>
      </c>
      <c r="C4307" s="255">
        <v>55</v>
      </c>
      <c r="D4307" s="256">
        <v>7.7130170000000007</v>
      </c>
      <c r="E4307" s="256">
        <v>445.92538800000119</v>
      </c>
      <c r="F4307" s="1">
        <v>868286</v>
      </c>
      <c r="G4307" s="256">
        <v>177.666552</v>
      </c>
      <c r="H4307" s="256">
        <v>392.730144</v>
      </c>
      <c r="I4307" s="257">
        <v>1</v>
      </c>
      <c r="J4307" s="258">
        <f t="shared" si="134"/>
        <v>8.8259857135607241E-3</v>
      </c>
      <c r="K4307" s="258">
        <f t="shared" si="135"/>
        <v>1.9403984673835868E-2</v>
      </c>
    </row>
    <row r="4308" spans="1:11">
      <c r="A4308" s="1">
        <v>4307</v>
      </c>
      <c r="B4308">
        <v>66917.29724</v>
      </c>
      <c r="C4308" s="255">
        <v>62</v>
      </c>
      <c r="D4308" s="256">
        <v>16.612959</v>
      </c>
      <c r="E4308" s="256">
        <v>527.48412699999915</v>
      </c>
      <c r="F4308" s="1">
        <v>834659</v>
      </c>
      <c r="G4308" s="256">
        <v>165.575256</v>
      </c>
      <c r="H4308" s="256">
        <v>439.57181500000002</v>
      </c>
      <c r="I4308" s="257">
        <v>1</v>
      </c>
      <c r="J4308" s="258">
        <f t="shared" si="134"/>
        <v>1.9010166682372157E-2</v>
      </c>
      <c r="K4308" s="258">
        <f t="shared" si="135"/>
        <v>4.1285559402604421E-2</v>
      </c>
    </row>
    <row r="4309" spans="1:11">
      <c r="A4309" s="1">
        <v>4308</v>
      </c>
      <c r="B4309">
        <v>67958.751892</v>
      </c>
      <c r="C4309" s="255">
        <v>53</v>
      </c>
      <c r="D4309" s="256">
        <v>49.804104000000009</v>
      </c>
      <c r="E4309" s="256">
        <v>635.93501699999945</v>
      </c>
      <c r="F4309" s="1">
        <v>831910</v>
      </c>
      <c r="G4309" s="256">
        <v>124.42483199999999</v>
      </c>
      <c r="H4309" s="256">
        <v>445.97607499999998</v>
      </c>
      <c r="I4309" s="257">
        <v>1</v>
      </c>
      <c r="J4309" s="258">
        <f t="shared" si="134"/>
        <v>5.6990709391758453E-2</v>
      </c>
      <c r="K4309" s="258">
        <f t="shared" si="135"/>
        <v>0.11839890805149574</v>
      </c>
    </row>
    <row r="4310" spans="1:11">
      <c r="A4310" s="1">
        <v>4309</v>
      </c>
      <c r="B4310">
        <v>66082.773681999999</v>
      </c>
      <c r="C4310" s="255">
        <v>51</v>
      </c>
      <c r="D4310" s="256">
        <v>62.349890000000002</v>
      </c>
      <c r="E4310" s="256">
        <v>732.31483700000013</v>
      </c>
      <c r="F4310" s="1">
        <v>875637</v>
      </c>
      <c r="G4310" s="256">
        <v>33.451152</v>
      </c>
      <c r="H4310" s="256">
        <v>120.656324</v>
      </c>
      <c r="I4310" s="257">
        <v>1</v>
      </c>
      <c r="J4310" s="258">
        <f t="shared" si="134"/>
        <v>7.1346820366412086E-2</v>
      </c>
      <c r="K4310" s="258">
        <f t="shared" si="135"/>
        <v>0.14583172025468322</v>
      </c>
    </row>
    <row r="4311" spans="1:11">
      <c r="A4311" s="1">
        <v>4310</v>
      </c>
      <c r="B4311">
        <v>66231.562042000005</v>
      </c>
      <c r="C4311" s="255">
        <v>60</v>
      </c>
      <c r="D4311" s="256">
        <v>134.34142199999999</v>
      </c>
      <c r="E4311" s="256">
        <v>732.15308100000107</v>
      </c>
      <c r="F4311" s="1">
        <v>866065</v>
      </c>
      <c r="G4311" s="256">
        <v>0</v>
      </c>
      <c r="H4311" s="256">
        <v>419.06424800000002</v>
      </c>
      <c r="I4311" s="257">
        <v>1</v>
      </c>
      <c r="J4311" s="258">
        <f t="shared" si="134"/>
        <v>0.15372654712305603</v>
      </c>
      <c r="K4311" s="258">
        <f t="shared" si="135"/>
        <v>0.28758144587358792</v>
      </c>
    </row>
    <row r="4312" spans="1:11">
      <c r="A4312" s="1">
        <v>4311</v>
      </c>
      <c r="B4312">
        <v>69668.323883000005</v>
      </c>
      <c r="C4312" s="255">
        <v>55</v>
      </c>
      <c r="D4312" s="256">
        <v>103.52222999999999</v>
      </c>
      <c r="E4312" s="256">
        <v>680.37767900000028</v>
      </c>
      <c r="F4312" s="1">
        <v>857507</v>
      </c>
      <c r="G4312" s="256">
        <v>0</v>
      </c>
      <c r="H4312" s="256">
        <v>590.48619699999995</v>
      </c>
      <c r="I4312" s="257">
        <v>1</v>
      </c>
      <c r="J4312" s="258">
        <f t="shared" si="134"/>
        <v>0.11846022419190147</v>
      </c>
      <c r="K4312" s="258">
        <f t="shared" si="135"/>
        <v>0.22995148205990934</v>
      </c>
    </row>
    <row r="4313" spans="1:11">
      <c r="A4313" s="1">
        <v>4312</v>
      </c>
      <c r="B4313">
        <v>70009.788696000003</v>
      </c>
      <c r="C4313" s="255">
        <v>54</v>
      </c>
      <c r="D4313" s="256">
        <v>60.49565299999999</v>
      </c>
      <c r="E4313" s="256">
        <v>573.14930800000013</v>
      </c>
      <c r="F4313" s="1">
        <v>873655</v>
      </c>
      <c r="G4313" s="256">
        <v>0</v>
      </c>
      <c r="H4313" s="256">
        <v>633.41264899999999</v>
      </c>
      <c r="I4313" s="257">
        <v>1</v>
      </c>
      <c r="J4313" s="258">
        <f t="shared" si="134"/>
        <v>6.9225021688727878E-2</v>
      </c>
      <c r="K4313" s="258">
        <f t="shared" si="135"/>
        <v>0.14183311435378154</v>
      </c>
    </row>
    <row r="4314" spans="1:11">
      <c r="A4314" s="1">
        <v>4313</v>
      </c>
      <c r="B4314">
        <v>70375.975646999999</v>
      </c>
      <c r="C4314" s="255">
        <v>53</v>
      </c>
      <c r="D4314" s="256">
        <v>67.497673999999989</v>
      </c>
      <c r="E4314" s="256">
        <v>438.10833900000091</v>
      </c>
      <c r="F4314" s="1">
        <v>857472</v>
      </c>
      <c r="G4314" s="256">
        <v>0</v>
      </c>
      <c r="H4314" s="256">
        <v>641.40187100000003</v>
      </c>
      <c r="I4314" s="257">
        <v>1</v>
      </c>
      <c r="J4314" s="258">
        <f t="shared" si="134"/>
        <v>7.7237416489887037E-2</v>
      </c>
      <c r="K4314" s="258">
        <f t="shared" si="135"/>
        <v>0.15683342607302461</v>
      </c>
    </row>
    <row r="4315" spans="1:11">
      <c r="A4315" s="1">
        <v>4314</v>
      </c>
      <c r="B4315">
        <v>69239.61157400001</v>
      </c>
      <c r="C4315" s="255">
        <v>50</v>
      </c>
      <c r="D4315" s="256">
        <v>90.937654000000009</v>
      </c>
      <c r="E4315" s="256">
        <v>278.37733300000002</v>
      </c>
      <c r="F4315" s="1">
        <v>841117</v>
      </c>
      <c r="G4315" s="256">
        <v>0</v>
      </c>
      <c r="H4315" s="256">
        <v>483.15096999999997</v>
      </c>
      <c r="I4315" s="257">
        <v>1</v>
      </c>
      <c r="J4315" s="258">
        <f t="shared" si="134"/>
        <v>0.10405972591901824</v>
      </c>
      <c r="K4315" s="258">
        <f t="shared" si="135"/>
        <v>0.20515178792493816</v>
      </c>
    </row>
    <row r="4316" spans="1:11">
      <c r="A4316" s="1">
        <v>4315</v>
      </c>
      <c r="B4316">
        <v>66793.323302999997</v>
      </c>
      <c r="C4316" s="255">
        <v>53</v>
      </c>
      <c r="D4316" s="256">
        <v>70.376781000000008</v>
      </c>
      <c r="E4316" s="256">
        <v>114.91097600000001</v>
      </c>
      <c r="F4316" s="1">
        <v>834269</v>
      </c>
      <c r="G4316" s="256">
        <v>0</v>
      </c>
      <c r="H4316" s="256">
        <v>474.31629900000001</v>
      </c>
      <c r="I4316" s="257">
        <v>1</v>
      </c>
      <c r="J4316" s="258">
        <f t="shared" si="134"/>
        <v>8.053197129896017E-2</v>
      </c>
      <c r="K4316" s="258">
        <f t="shared" si="135"/>
        <v>0.16292368906757615</v>
      </c>
    </row>
    <row r="4317" spans="1:11">
      <c r="A4317" s="1">
        <v>4316</v>
      </c>
      <c r="B4317">
        <v>65206.562621999998</v>
      </c>
      <c r="C4317" s="255">
        <v>52</v>
      </c>
      <c r="D4317" s="256">
        <v>66.395096000000009</v>
      </c>
      <c r="E4317" s="256">
        <v>17.82899500000002</v>
      </c>
      <c r="F4317" s="1">
        <v>812684</v>
      </c>
      <c r="G4317" s="256">
        <v>0</v>
      </c>
      <c r="H4317" s="256">
        <v>513.66181400000005</v>
      </c>
      <c r="I4317" s="257">
        <v>1</v>
      </c>
      <c r="J4317" s="258">
        <f t="shared" si="134"/>
        <v>7.5975739291964856E-2</v>
      </c>
      <c r="K4317" s="258">
        <f t="shared" si="135"/>
        <v>0.15448922468859491</v>
      </c>
    </row>
    <row r="4318" spans="1:11">
      <c r="A4318" s="1">
        <v>4317</v>
      </c>
      <c r="B4318">
        <v>64043.120851</v>
      </c>
      <c r="C4318" s="255">
        <v>54</v>
      </c>
      <c r="D4318" s="256">
        <v>75.961449999999999</v>
      </c>
      <c r="E4318" s="256">
        <v>5.1402599999999996</v>
      </c>
      <c r="F4318" s="1">
        <v>833625</v>
      </c>
      <c r="G4318" s="256">
        <v>0</v>
      </c>
      <c r="H4318" s="256">
        <v>497.612145</v>
      </c>
      <c r="I4318" s="257">
        <v>1</v>
      </c>
      <c r="J4318" s="258">
        <f t="shared" si="134"/>
        <v>8.6922493815501406E-2</v>
      </c>
      <c r="K4318" s="258">
        <f t="shared" si="135"/>
        <v>0.1746107003927678</v>
      </c>
    </row>
    <row r="4319" spans="1:11">
      <c r="A4319" s="1">
        <v>4318</v>
      </c>
      <c r="B4319">
        <v>62697.913819000001</v>
      </c>
      <c r="C4319" s="255">
        <v>54</v>
      </c>
      <c r="D4319" s="256">
        <v>48.286203000000008</v>
      </c>
      <c r="E4319" s="256">
        <v>3.7159</v>
      </c>
      <c r="F4319" s="1">
        <v>866944</v>
      </c>
      <c r="G4319" s="256">
        <v>136.88421600000001</v>
      </c>
      <c r="H4319" s="256">
        <v>443.37639000000001</v>
      </c>
      <c r="I4319" s="257">
        <v>1</v>
      </c>
      <c r="J4319" s="258">
        <f t="shared" si="134"/>
        <v>5.5253779142466951E-2</v>
      </c>
      <c r="K4319" s="258">
        <f t="shared" si="135"/>
        <v>0.11501868818997577</v>
      </c>
    </row>
    <row r="4320" spans="1:11">
      <c r="A4320" s="1">
        <v>4319</v>
      </c>
      <c r="B4320">
        <v>59472.874511999988</v>
      </c>
      <c r="C4320" s="255">
        <v>53</v>
      </c>
      <c r="D4320" s="256">
        <v>37.375880000000002</v>
      </c>
      <c r="E4320" s="256">
        <v>2.5546799999999998</v>
      </c>
      <c r="F4320" s="1">
        <v>908232</v>
      </c>
      <c r="G4320" s="256">
        <v>151.24233599999999</v>
      </c>
      <c r="H4320" s="256">
        <v>241.08032499999999</v>
      </c>
      <c r="I4320" s="257">
        <v>1</v>
      </c>
      <c r="J4320" s="258">
        <f t="shared" si="134"/>
        <v>4.2769124314358441E-2</v>
      </c>
      <c r="K4320" s="258">
        <f t="shared" si="135"/>
        <v>9.0321109333438912E-2</v>
      </c>
    </row>
    <row r="4321" spans="1:11">
      <c r="A4321" s="1">
        <v>4320</v>
      </c>
      <c r="B4321">
        <v>56885.479490999998</v>
      </c>
      <c r="C4321" s="255">
        <v>45</v>
      </c>
      <c r="D4321" s="256">
        <v>44.775629000000002</v>
      </c>
      <c r="E4321" s="256">
        <v>1.30122</v>
      </c>
      <c r="F4321" s="1">
        <v>968300</v>
      </c>
      <c r="G4321" s="256">
        <v>132.58895999999999</v>
      </c>
      <c r="H4321" s="256">
        <v>113.926208</v>
      </c>
      <c r="I4321" s="257">
        <v>1</v>
      </c>
      <c r="J4321" s="258">
        <f t="shared" si="134"/>
        <v>5.1236638253188763E-2</v>
      </c>
      <c r="K4321" s="258">
        <f t="shared" si="135"/>
        <v>0.10714923683434686</v>
      </c>
    </row>
    <row r="4322" spans="1:11">
      <c r="A4322" s="1">
        <v>4321</v>
      </c>
      <c r="B4322">
        <v>55422.910827</v>
      </c>
      <c r="C4322" s="255">
        <v>39</v>
      </c>
      <c r="D4322" s="256">
        <v>41.604543999999997</v>
      </c>
      <c r="E4322" s="256">
        <v>0.39944000000000002</v>
      </c>
      <c r="F4322" s="1">
        <v>850727</v>
      </c>
      <c r="G4322" s="256">
        <v>86.582663999999994</v>
      </c>
      <c r="H4322" s="256">
        <v>51.085267999999999</v>
      </c>
      <c r="I4322" s="257">
        <v>1</v>
      </c>
      <c r="J4322" s="258">
        <f t="shared" si="134"/>
        <v>4.7607973762174842E-2</v>
      </c>
      <c r="K4322" s="258">
        <f t="shared" si="135"/>
        <v>9.9978023649951758E-2</v>
      </c>
    </row>
    <row r="4323" spans="1:11">
      <c r="A4323" s="1">
        <v>4322</v>
      </c>
      <c r="B4323">
        <v>53589.155121999996</v>
      </c>
      <c r="C4323" s="255">
        <v>35</v>
      </c>
      <c r="D4323" s="256">
        <v>34.634445999999997</v>
      </c>
      <c r="E4323" s="256">
        <v>0.14384</v>
      </c>
      <c r="F4323" s="1">
        <v>795449</v>
      </c>
      <c r="G4323" s="256">
        <v>7.598808</v>
      </c>
      <c r="H4323" s="256">
        <v>51.075248999999999</v>
      </c>
      <c r="I4323" s="257">
        <v>1</v>
      </c>
      <c r="J4323" s="258">
        <f t="shared" si="134"/>
        <v>3.9632108368630632E-2</v>
      </c>
      <c r="K4323" s="258">
        <f t="shared" si="135"/>
        <v>8.4002342025182641E-2</v>
      </c>
    </row>
    <row r="4324" spans="1:11">
      <c r="A4324" s="1">
        <v>4323</v>
      </c>
      <c r="B4324">
        <v>52754.359222999999</v>
      </c>
      <c r="C4324" s="255">
        <v>35</v>
      </c>
      <c r="D4324" s="256">
        <v>44.168092000000001</v>
      </c>
      <c r="E4324" s="256">
        <v>4.9599999999999998E-2</v>
      </c>
      <c r="F4324" s="1">
        <v>668946</v>
      </c>
      <c r="G4324" s="256">
        <v>0</v>
      </c>
      <c r="H4324" s="256">
        <v>51.111502000000002</v>
      </c>
      <c r="I4324" s="257">
        <v>1</v>
      </c>
      <c r="J4324" s="258">
        <f t="shared" si="134"/>
        <v>5.0541435211051096E-2</v>
      </c>
      <c r="K4324" s="258">
        <f t="shared" si="135"/>
        <v>0.10577996871460485</v>
      </c>
    </row>
    <row r="4325" spans="1:11">
      <c r="A4325" s="1">
        <v>4324</v>
      </c>
      <c r="B4325">
        <v>52528.023131000002</v>
      </c>
      <c r="C4325" s="255">
        <v>33</v>
      </c>
      <c r="D4325" s="256">
        <v>54.436741999999988</v>
      </c>
      <c r="E4325" s="256">
        <v>4.9599999999999998E-2</v>
      </c>
      <c r="F4325" s="1">
        <v>537117</v>
      </c>
      <c r="G4325" s="256">
        <v>0</v>
      </c>
      <c r="H4325" s="256">
        <v>51.108088000000002</v>
      </c>
      <c r="I4325" s="257">
        <v>1</v>
      </c>
      <c r="J4325" s="258">
        <f t="shared" si="134"/>
        <v>6.2291825259141904E-2</v>
      </c>
      <c r="K4325" s="258">
        <f t="shared" si="135"/>
        <v>0.1286328840746557</v>
      </c>
    </row>
    <row r="4326" spans="1:11">
      <c r="A4326" s="1">
        <v>4325</v>
      </c>
      <c r="B4326">
        <v>52406.420289000002</v>
      </c>
      <c r="C4326" s="255">
        <v>34</v>
      </c>
      <c r="D4326" s="256">
        <v>42.123981999999998</v>
      </c>
      <c r="E4326" s="256">
        <v>4.9599999999999998E-2</v>
      </c>
      <c r="F4326" s="1">
        <v>586752</v>
      </c>
      <c r="G4326" s="256">
        <v>0</v>
      </c>
      <c r="H4326" s="256">
        <v>51.122368000000002</v>
      </c>
      <c r="I4326" s="257">
        <v>1</v>
      </c>
      <c r="J4326" s="258">
        <f t="shared" si="134"/>
        <v>4.8202365342937668E-2</v>
      </c>
      <c r="K4326" s="258">
        <f t="shared" si="135"/>
        <v>0.10115681464005218</v>
      </c>
    </row>
    <row r="4327" spans="1:11">
      <c r="A4327" s="1">
        <v>4326</v>
      </c>
      <c r="B4327">
        <v>52511.769896999998</v>
      </c>
      <c r="C4327" s="255">
        <v>37</v>
      </c>
      <c r="D4327" s="256">
        <v>46.973337999999998</v>
      </c>
      <c r="E4327" s="256">
        <v>4.5386340000000018</v>
      </c>
      <c r="F4327" s="1">
        <v>912660</v>
      </c>
      <c r="G4327" s="256">
        <v>0</v>
      </c>
      <c r="H4327" s="256">
        <v>51.135244999999998</v>
      </c>
      <c r="I4327" s="257">
        <v>1</v>
      </c>
      <c r="J4327" s="258">
        <f t="shared" si="134"/>
        <v>5.3751471065895361E-2</v>
      </c>
      <c r="K4327" s="258">
        <f t="shared" si="135"/>
        <v>0.1120842025389998</v>
      </c>
    </row>
    <row r="4328" spans="1:11">
      <c r="A4328" s="1">
        <v>4327</v>
      </c>
      <c r="B4328">
        <v>54274.067903000003</v>
      </c>
      <c r="C4328" s="255">
        <v>45</v>
      </c>
      <c r="D4328" s="256">
        <v>43.681964999999998</v>
      </c>
      <c r="E4328" s="256">
        <v>76.176324000000008</v>
      </c>
      <c r="F4328" s="1">
        <v>951062</v>
      </c>
      <c r="G4328" s="256">
        <v>0</v>
      </c>
      <c r="H4328" s="256">
        <v>51.112532999999999</v>
      </c>
      <c r="I4328" s="257">
        <v>1</v>
      </c>
      <c r="J4328" s="258">
        <f t="shared" si="134"/>
        <v>4.9985161322768971E-2</v>
      </c>
      <c r="K4328" s="258">
        <f t="shared" si="135"/>
        <v>0.10468275532410226</v>
      </c>
    </row>
    <row r="4329" spans="1:11">
      <c r="A4329" s="1">
        <v>4328</v>
      </c>
      <c r="B4329">
        <v>55832.913848999997</v>
      </c>
      <c r="C4329" s="255">
        <v>56</v>
      </c>
      <c r="D4329" s="256">
        <v>29.015754000000001</v>
      </c>
      <c r="E4329" s="256">
        <v>238.3770089999999</v>
      </c>
      <c r="F4329" s="1">
        <v>933849</v>
      </c>
      <c r="G4329" s="256">
        <v>0</v>
      </c>
      <c r="H4329" s="256">
        <v>54.095424999999999</v>
      </c>
      <c r="I4329" s="257">
        <v>1</v>
      </c>
      <c r="J4329" s="258">
        <f t="shared" si="134"/>
        <v>3.3202653419821641E-2</v>
      </c>
      <c r="K4329" s="258">
        <f t="shared" si="135"/>
        <v>7.0906227182821219E-2</v>
      </c>
    </row>
    <row r="4330" spans="1:11">
      <c r="A4330" s="1">
        <v>4329</v>
      </c>
      <c r="B4330">
        <v>59003.638946999999</v>
      </c>
      <c r="C4330" s="255">
        <v>51</v>
      </c>
      <c r="D4330" s="256">
        <v>14.8125</v>
      </c>
      <c r="E4330" s="256">
        <v>465.22191399999917</v>
      </c>
      <c r="F4330" s="1">
        <v>889505</v>
      </c>
      <c r="G4330" s="256">
        <v>0</v>
      </c>
      <c r="H4330" s="256">
        <v>411.56422300000003</v>
      </c>
      <c r="I4330" s="257">
        <v>1</v>
      </c>
      <c r="J4330" s="258">
        <f t="shared" si="134"/>
        <v>1.6949906033153852E-2</v>
      </c>
      <c r="K4330" s="258">
        <f t="shared" si="135"/>
        <v>3.690197615033692E-2</v>
      </c>
    </row>
    <row r="4331" spans="1:11">
      <c r="A4331" s="1">
        <v>4330</v>
      </c>
      <c r="B4331">
        <v>64923.432007000003</v>
      </c>
      <c r="C4331" s="255">
        <v>49</v>
      </c>
      <c r="D4331" s="256">
        <v>8.6168489999999984</v>
      </c>
      <c r="E4331" s="256">
        <v>682.37080000000083</v>
      </c>
      <c r="F4331" s="1">
        <v>872544</v>
      </c>
      <c r="G4331" s="256">
        <v>29.239727999999999</v>
      </c>
      <c r="H4331" s="256">
        <v>480.89522299999999</v>
      </c>
      <c r="I4331" s="257">
        <v>1</v>
      </c>
      <c r="J4331" s="258">
        <f t="shared" si="134"/>
        <v>9.8602383697468828E-3</v>
      </c>
      <c r="K4331" s="258">
        <f t="shared" si="135"/>
        <v>2.16507192901211E-2</v>
      </c>
    </row>
    <row r="4332" spans="1:11">
      <c r="A4332" s="1">
        <v>4331</v>
      </c>
      <c r="B4332">
        <v>67195.689209000004</v>
      </c>
      <c r="C4332" s="255">
        <v>50</v>
      </c>
      <c r="D4332" s="256">
        <v>22.486654000000001</v>
      </c>
      <c r="E4332" s="256">
        <v>850.1721820000015</v>
      </c>
      <c r="F4332" s="1">
        <v>827493</v>
      </c>
      <c r="G4332" s="256">
        <v>154.48759200000001</v>
      </c>
      <c r="H4332" s="256">
        <v>600.76238499999999</v>
      </c>
      <c r="I4332" s="257">
        <v>1</v>
      </c>
      <c r="J4332" s="258">
        <f t="shared" si="134"/>
        <v>2.5731420914770851E-2</v>
      </c>
      <c r="K4332" s="258">
        <f t="shared" si="135"/>
        <v>5.5437454344598902E-2</v>
      </c>
    </row>
    <row r="4333" spans="1:11">
      <c r="A4333" s="1">
        <v>4332</v>
      </c>
      <c r="B4333">
        <v>68175.686218000003</v>
      </c>
      <c r="C4333" s="255">
        <v>48</v>
      </c>
      <c r="D4333" s="256">
        <v>38.026963000000002</v>
      </c>
      <c r="E4333" s="256">
        <v>917.49018300000023</v>
      </c>
      <c r="F4333" s="1">
        <v>831051</v>
      </c>
      <c r="G4333" s="256">
        <v>146.700624</v>
      </c>
      <c r="H4333" s="256">
        <v>597.79211099999998</v>
      </c>
      <c r="I4333" s="257">
        <v>1</v>
      </c>
      <c r="J4333" s="258">
        <f t="shared" si="134"/>
        <v>4.3514156933415586E-2</v>
      </c>
      <c r="K4333" s="258">
        <f t="shared" si="135"/>
        <v>9.181503831356104E-2</v>
      </c>
    </row>
    <row r="4334" spans="1:11">
      <c r="A4334" s="1">
        <v>4333</v>
      </c>
      <c r="B4334">
        <v>66420.403015000004</v>
      </c>
      <c r="C4334" s="255">
        <v>48</v>
      </c>
      <c r="D4334" s="256">
        <v>51.292799000000002</v>
      </c>
      <c r="E4334" s="256">
        <v>905.12865100000067</v>
      </c>
      <c r="F4334" s="1">
        <v>848421</v>
      </c>
      <c r="G4334" s="256">
        <v>110.15793600000001</v>
      </c>
      <c r="H4334" s="256">
        <v>106.83873699999999</v>
      </c>
      <c r="I4334" s="257">
        <v>1</v>
      </c>
      <c r="J4334" s="258">
        <f t="shared" si="134"/>
        <v>5.8694219289616732E-2</v>
      </c>
      <c r="K4334" s="258">
        <f t="shared" si="135"/>
        <v>0.12170108177717665</v>
      </c>
    </row>
    <row r="4335" spans="1:11">
      <c r="A4335" s="1">
        <v>4334</v>
      </c>
      <c r="B4335">
        <v>66489.412292000008</v>
      </c>
      <c r="C4335" s="255">
        <v>51</v>
      </c>
      <c r="D4335" s="256">
        <v>86.878604999999993</v>
      </c>
      <c r="E4335" s="256">
        <v>822.74697699999956</v>
      </c>
      <c r="F4335" s="1">
        <v>877333</v>
      </c>
      <c r="G4335" s="256">
        <v>8.6152080000000009</v>
      </c>
      <c r="H4335" s="256">
        <v>535.25216699999999</v>
      </c>
      <c r="I4335" s="257">
        <v>1</v>
      </c>
      <c r="J4335" s="258">
        <f t="shared" si="134"/>
        <v>9.9414966483813691E-2</v>
      </c>
      <c r="K4335" s="258">
        <f t="shared" si="135"/>
        <v>0.19698683292781047</v>
      </c>
    </row>
    <row r="4336" spans="1:11">
      <c r="A4336" s="1">
        <v>4335</v>
      </c>
      <c r="B4336">
        <v>69900.512878999987</v>
      </c>
      <c r="C4336" s="255">
        <v>53</v>
      </c>
      <c r="D4336" s="256">
        <v>108.607377</v>
      </c>
      <c r="E4336" s="256">
        <v>697.93027200000074</v>
      </c>
      <c r="F4336" s="1">
        <v>847016</v>
      </c>
      <c r="G4336" s="256">
        <v>0</v>
      </c>
      <c r="H4336" s="256">
        <v>480.74493200000001</v>
      </c>
      <c r="I4336" s="257">
        <v>1</v>
      </c>
      <c r="J4336" s="258">
        <f t="shared" si="134"/>
        <v>0.1242791449557681</v>
      </c>
      <c r="K4336" s="258">
        <f t="shared" si="135"/>
        <v>0.23975749720763009</v>
      </c>
    </row>
    <row r="4337" spans="1:11">
      <c r="A4337" s="1">
        <v>4336</v>
      </c>
      <c r="B4337">
        <v>69283.959594999993</v>
      </c>
      <c r="C4337" s="255">
        <v>49</v>
      </c>
      <c r="D4337" s="256">
        <v>145.725437</v>
      </c>
      <c r="E4337" s="256">
        <v>529.65532200000143</v>
      </c>
      <c r="F4337" s="1">
        <v>836396</v>
      </c>
      <c r="G4337" s="256">
        <v>0</v>
      </c>
      <c r="H4337" s="256">
        <v>433.57120800000001</v>
      </c>
      <c r="I4337" s="257">
        <v>1</v>
      </c>
      <c r="J4337" s="258">
        <f t="shared" si="134"/>
        <v>0.16675324650060971</v>
      </c>
      <c r="K4337" s="258">
        <f t="shared" si="135"/>
        <v>0.30782508591869068</v>
      </c>
    </row>
    <row r="4338" spans="1:11">
      <c r="A4338" s="1">
        <v>4337</v>
      </c>
      <c r="B4338">
        <v>69508.152955000012</v>
      </c>
      <c r="C4338" s="255">
        <v>50</v>
      </c>
      <c r="D4338" s="256">
        <v>143.396568</v>
      </c>
      <c r="E4338" s="256">
        <v>325.71221899999978</v>
      </c>
      <c r="F4338" s="1">
        <v>842698</v>
      </c>
      <c r="G4338" s="256">
        <v>0</v>
      </c>
      <c r="H4338" s="256">
        <v>476.96650099999999</v>
      </c>
      <c r="I4338" s="257">
        <v>1</v>
      </c>
      <c r="J4338" s="258">
        <f t="shared" si="134"/>
        <v>0.16408832763387385</v>
      </c>
      <c r="K4338" s="258">
        <f t="shared" si="135"/>
        <v>0.30372745741144624</v>
      </c>
    </row>
    <row r="4339" spans="1:11">
      <c r="A4339" s="1">
        <v>4338</v>
      </c>
      <c r="B4339">
        <v>68131.466734999995</v>
      </c>
      <c r="C4339" s="255">
        <v>46</v>
      </c>
      <c r="D4339" s="256">
        <v>136.457809</v>
      </c>
      <c r="E4339" s="256">
        <v>182.85033600000031</v>
      </c>
      <c r="F4339" s="1">
        <v>842115</v>
      </c>
      <c r="G4339" s="256">
        <v>0</v>
      </c>
      <c r="H4339" s="256">
        <v>435.741446</v>
      </c>
      <c r="I4339" s="257">
        <v>1</v>
      </c>
      <c r="J4339" s="258">
        <f t="shared" si="134"/>
        <v>0.15614832337823162</v>
      </c>
      <c r="K4339" s="258">
        <f t="shared" si="135"/>
        <v>0.29138587671248606</v>
      </c>
    </row>
    <row r="4340" spans="1:11">
      <c r="A4340" s="1">
        <v>4339</v>
      </c>
      <c r="B4340">
        <v>65658.693786000003</v>
      </c>
      <c r="C4340" s="255">
        <v>44</v>
      </c>
      <c r="D4340" s="256">
        <v>129.66668100000001</v>
      </c>
      <c r="E4340" s="256">
        <v>68.000732000000056</v>
      </c>
      <c r="F4340" s="1">
        <v>861178</v>
      </c>
      <c r="G4340" s="256">
        <v>0</v>
      </c>
      <c r="H4340" s="256">
        <v>509.349738</v>
      </c>
      <c r="I4340" s="257">
        <v>1</v>
      </c>
      <c r="J4340" s="258">
        <f t="shared" si="134"/>
        <v>0.1483772528999788</v>
      </c>
      <c r="K4340" s="258">
        <f t="shared" si="135"/>
        <v>0.27911053915470058</v>
      </c>
    </row>
    <row r="4341" spans="1:11">
      <c r="A4341" s="1">
        <v>4340</v>
      </c>
      <c r="B4341">
        <v>64432.545471999998</v>
      </c>
      <c r="C4341" s="255">
        <v>46</v>
      </c>
      <c r="D4341" s="256">
        <v>142.859499</v>
      </c>
      <c r="E4341" s="256">
        <v>10.62274899999999</v>
      </c>
      <c r="F4341" s="1">
        <v>823886</v>
      </c>
      <c r="G4341" s="256">
        <v>0</v>
      </c>
      <c r="H4341" s="256">
        <v>467.02975600000002</v>
      </c>
      <c r="I4341" s="257">
        <v>1</v>
      </c>
      <c r="J4341" s="258">
        <f t="shared" si="134"/>
        <v>0.16347376094470459</v>
      </c>
      <c r="K4341" s="258">
        <f t="shared" si="135"/>
        <v>0.30277933138620139</v>
      </c>
    </row>
    <row r="4342" spans="1:11">
      <c r="A4342" s="1">
        <v>4341</v>
      </c>
      <c r="B4342">
        <v>64074.749023999997</v>
      </c>
      <c r="C4342" s="255">
        <v>43</v>
      </c>
      <c r="D4342" s="256">
        <v>163.10020800000001</v>
      </c>
      <c r="E4342" s="256">
        <v>5.7111400000000003</v>
      </c>
      <c r="F4342" s="1">
        <v>823988</v>
      </c>
      <c r="G4342" s="256">
        <v>0</v>
      </c>
      <c r="H4342" s="256">
        <v>447.43786699999998</v>
      </c>
      <c r="I4342" s="257">
        <v>1</v>
      </c>
      <c r="J4342" s="258">
        <f t="shared" si="134"/>
        <v>0.18663515271479145</v>
      </c>
      <c r="K4342" s="258">
        <f t="shared" si="135"/>
        <v>0.33770990252764826</v>
      </c>
    </row>
    <row r="4343" spans="1:11">
      <c r="A4343" s="1">
        <v>4342</v>
      </c>
      <c r="B4343">
        <v>62321.766173999997</v>
      </c>
      <c r="C4343" s="255">
        <v>44</v>
      </c>
      <c r="D4343" s="256">
        <v>191.48459700000001</v>
      </c>
      <c r="E4343" s="256">
        <v>3.7288000000000001</v>
      </c>
      <c r="F4343" s="1">
        <v>866923</v>
      </c>
      <c r="G4343" s="256">
        <v>0</v>
      </c>
      <c r="H4343" s="256">
        <v>440.48555299999998</v>
      </c>
      <c r="I4343" s="257">
        <v>1</v>
      </c>
      <c r="J4343" s="258">
        <f t="shared" si="134"/>
        <v>0.2191153367727483</v>
      </c>
      <c r="K4343" s="258">
        <f t="shared" si="135"/>
        <v>0.38406691804957899</v>
      </c>
    </row>
    <row r="4344" spans="1:11">
      <c r="A4344" s="1">
        <v>4343</v>
      </c>
      <c r="B4344">
        <v>59308.719481999993</v>
      </c>
      <c r="C4344" s="255">
        <v>45</v>
      </c>
      <c r="D4344" s="256">
        <v>212.50720000000001</v>
      </c>
      <c r="E4344" s="256">
        <v>3.7344200000000001</v>
      </c>
      <c r="F4344" s="1">
        <v>890001</v>
      </c>
      <c r="G4344" s="256">
        <v>98.578199999999995</v>
      </c>
      <c r="H4344" s="256">
        <v>167.68907200000001</v>
      </c>
      <c r="I4344" s="257">
        <v>1</v>
      </c>
      <c r="J4344" s="258">
        <f t="shared" si="134"/>
        <v>0.2431714478561102</v>
      </c>
      <c r="K4344" s="258">
        <f t="shared" si="135"/>
        <v>0.41657186098217347</v>
      </c>
    </row>
    <row r="4345" spans="1:11">
      <c r="A4345" s="1">
        <v>4344</v>
      </c>
      <c r="B4345">
        <v>56594.269011999997</v>
      </c>
      <c r="C4345" s="255">
        <v>41</v>
      </c>
      <c r="D4345" s="256">
        <v>231.03000999999989</v>
      </c>
      <c r="E4345" s="256">
        <v>1.3690800000000001</v>
      </c>
      <c r="F4345" s="1">
        <v>936091</v>
      </c>
      <c r="G4345" s="256">
        <v>158.42282399999999</v>
      </c>
      <c r="H4345" s="256">
        <v>87.497726999999998</v>
      </c>
      <c r="I4345" s="257">
        <v>1</v>
      </c>
      <c r="J4345" s="258">
        <f t="shared" si="134"/>
        <v>0.26436705217475731</v>
      </c>
      <c r="K4345" s="258">
        <f t="shared" si="135"/>
        <v>0.44401447431388774</v>
      </c>
    </row>
    <row r="4346" spans="1:11">
      <c r="A4346" s="1">
        <v>4345</v>
      </c>
      <c r="B4346">
        <v>54440.048308999998</v>
      </c>
      <c r="C4346" s="255">
        <v>32</v>
      </c>
      <c r="D4346" s="256">
        <v>233.984432</v>
      </c>
      <c r="E4346" s="256">
        <v>0.28808</v>
      </c>
      <c r="F4346" s="1">
        <v>908327</v>
      </c>
      <c r="G4346" s="256">
        <v>148.74719999999999</v>
      </c>
      <c r="H4346" s="256">
        <v>53.403691999999999</v>
      </c>
      <c r="I4346" s="257">
        <v>1</v>
      </c>
      <c r="J4346" s="258">
        <f t="shared" si="134"/>
        <v>0.26774778974655711</v>
      </c>
      <c r="K4346" s="258">
        <f t="shared" si="135"/>
        <v>0.44829255931630069</v>
      </c>
    </row>
    <row r="4347" spans="1:11">
      <c r="A4347" s="1">
        <v>4346</v>
      </c>
      <c r="B4347">
        <v>52481.024871000001</v>
      </c>
      <c r="C4347" s="255">
        <v>31</v>
      </c>
      <c r="D4347" s="256">
        <v>265.49574899999988</v>
      </c>
      <c r="E4347" s="256">
        <v>6.5759999999999999E-2</v>
      </c>
      <c r="F4347" s="1">
        <v>783831</v>
      </c>
      <c r="G4347" s="256">
        <v>110.933088</v>
      </c>
      <c r="H4347" s="256">
        <v>51.150205</v>
      </c>
      <c r="I4347" s="257">
        <v>1</v>
      </c>
      <c r="J4347" s="258">
        <f t="shared" si="134"/>
        <v>0.30380610955286402</v>
      </c>
      <c r="K4347" s="258">
        <f t="shared" si="135"/>
        <v>0.49231790377355267</v>
      </c>
    </row>
    <row r="4348" spans="1:11">
      <c r="A4348" s="1">
        <v>4347</v>
      </c>
      <c r="B4348">
        <v>51419.128357999987</v>
      </c>
      <c r="C4348" s="255">
        <v>31</v>
      </c>
      <c r="D4348" s="256">
        <v>257.21797299999997</v>
      </c>
      <c r="E4348" s="256">
        <v>4.9520000000000002E-2</v>
      </c>
      <c r="F4348" s="1">
        <v>663568</v>
      </c>
      <c r="G4348" s="256">
        <v>25.410672000000002</v>
      </c>
      <c r="H4348" s="256">
        <v>50.844009</v>
      </c>
      <c r="I4348" s="257">
        <v>1</v>
      </c>
      <c r="J4348" s="258">
        <f t="shared" si="134"/>
        <v>0.29433387155364077</v>
      </c>
      <c r="K4348" s="258">
        <f t="shared" si="135"/>
        <v>0.48102916540542834</v>
      </c>
    </row>
    <row r="4349" spans="1:11">
      <c r="A4349" s="1">
        <v>4348</v>
      </c>
      <c r="B4349">
        <v>51183.043762000001</v>
      </c>
      <c r="C4349" s="255">
        <v>30</v>
      </c>
      <c r="D4349" s="256">
        <v>244.65767099999999</v>
      </c>
      <c r="E4349" s="256">
        <v>4.9599999999999998E-2</v>
      </c>
      <c r="F4349" s="1">
        <v>537046</v>
      </c>
      <c r="G4349" s="256">
        <v>0</v>
      </c>
      <c r="H4349" s="256">
        <v>50.709465999999999</v>
      </c>
      <c r="I4349" s="257">
        <v>1</v>
      </c>
      <c r="J4349" s="258">
        <f t="shared" si="134"/>
        <v>0.27996114995714905</v>
      </c>
      <c r="K4349" s="258">
        <f t="shared" si="135"/>
        <v>0.46352823577425722</v>
      </c>
    </row>
    <row r="4350" spans="1:11">
      <c r="A4350" s="1">
        <v>4349</v>
      </c>
      <c r="B4350">
        <v>50947.320647</v>
      </c>
      <c r="C4350" s="255">
        <v>30</v>
      </c>
      <c r="D4350" s="256">
        <v>267.13832599999989</v>
      </c>
      <c r="E4350" s="256">
        <v>4.9599999999999998E-2</v>
      </c>
      <c r="F4350" s="1">
        <v>601093</v>
      </c>
      <c r="G4350" s="256">
        <v>0</v>
      </c>
      <c r="H4350" s="256">
        <v>50.706533</v>
      </c>
      <c r="I4350" s="257">
        <v>1</v>
      </c>
      <c r="J4350" s="258">
        <f t="shared" si="134"/>
        <v>0.30568570623149494</v>
      </c>
      <c r="K4350" s="258">
        <f t="shared" si="135"/>
        <v>0.49453532651751819</v>
      </c>
    </row>
    <row r="4351" spans="1:11">
      <c r="A4351" s="1">
        <v>4350</v>
      </c>
      <c r="B4351">
        <v>50501.286590999996</v>
      </c>
      <c r="C4351" s="255">
        <v>32</v>
      </c>
      <c r="D4351" s="256">
        <v>296.45235700000001</v>
      </c>
      <c r="E4351" s="256">
        <v>2.0170500000000029</v>
      </c>
      <c r="F4351" s="1">
        <v>935300</v>
      </c>
      <c r="G4351" s="256">
        <v>0</v>
      </c>
      <c r="H4351" s="256">
        <v>50.714272999999999</v>
      </c>
      <c r="I4351" s="257">
        <v>1</v>
      </c>
      <c r="J4351" s="258">
        <f t="shared" si="134"/>
        <v>0.33922967726291847</v>
      </c>
      <c r="K4351" s="258">
        <f t="shared" si="135"/>
        <v>0.53289710169167248</v>
      </c>
    </row>
    <row r="4352" spans="1:11">
      <c r="A4352" s="1">
        <v>4351</v>
      </c>
      <c r="B4352">
        <v>52042.587096000003</v>
      </c>
      <c r="C4352" s="255">
        <v>35</v>
      </c>
      <c r="D4352" s="256">
        <v>288.09101600000002</v>
      </c>
      <c r="E4352" s="256">
        <v>35.235912999999996</v>
      </c>
      <c r="F4352" s="1">
        <v>961609</v>
      </c>
      <c r="G4352" s="256">
        <v>0</v>
      </c>
      <c r="H4352" s="256">
        <v>50.758772</v>
      </c>
      <c r="I4352" s="257">
        <v>1</v>
      </c>
      <c r="J4352" s="258">
        <f t="shared" si="134"/>
        <v>0.32966181604697542</v>
      </c>
      <c r="K4352" s="258">
        <f t="shared" si="135"/>
        <v>0.52218359906497291</v>
      </c>
    </row>
    <row r="4353" spans="1:11">
      <c r="A4353" s="1">
        <v>4352</v>
      </c>
      <c r="B4353">
        <v>52606.222198000003</v>
      </c>
      <c r="C4353" s="255">
        <v>36</v>
      </c>
      <c r="D4353" s="256">
        <v>244.35355000000001</v>
      </c>
      <c r="E4353" s="256">
        <v>107.007569</v>
      </c>
      <c r="F4353" s="1">
        <v>914468</v>
      </c>
      <c r="G4353" s="256">
        <v>0</v>
      </c>
      <c r="H4353" s="256">
        <v>50.717883</v>
      </c>
      <c r="I4353" s="257">
        <v>1</v>
      </c>
      <c r="J4353" s="258">
        <f t="shared" si="134"/>
        <v>0.27961314507122781</v>
      </c>
      <c r="K4353" s="258">
        <f t="shared" si="135"/>
        <v>0.46309880579763252</v>
      </c>
    </row>
    <row r="4354" spans="1:11">
      <c r="A4354" s="1">
        <v>4353</v>
      </c>
      <c r="B4354">
        <v>52861.311095999998</v>
      </c>
      <c r="C4354" s="255">
        <v>44</v>
      </c>
      <c r="D4354" s="256">
        <v>231.44565499999999</v>
      </c>
      <c r="E4354" s="256">
        <v>199.7967459999999</v>
      </c>
      <c r="F4354" s="1">
        <v>901448</v>
      </c>
      <c r="G4354" s="256">
        <v>0</v>
      </c>
      <c r="H4354" s="256">
        <v>397.21391799999998</v>
      </c>
      <c r="I4354" s="257">
        <v>1</v>
      </c>
      <c r="J4354" s="258">
        <f t="shared" ref="J4354:J4417" si="136">D4354/$L$1</f>
        <v>0.26484267368990683</v>
      </c>
      <c r="K4354" s="258">
        <f t="shared" ref="K4354:K4417" si="137">J4354/(1-$K$1*(1-J4354))</f>
        <v>0.44461795425276696</v>
      </c>
    </row>
    <row r="4355" spans="1:11">
      <c r="A4355" s="1">
        <v>4354</v>
      </c>
      <c r="B4355">
        <v>55761.613128999998</v>
      </c>
      <c r="C4355" s="255">
        <v>46</v>
      </c>
      <c r="D4355" s="256">
        <v>235.28890999999999</v>
      </c>
      <c r="E4355" s="256">
        <v>281.82245999999958</v>
      </c>
      <c r="F4355" s="1">
        <v>848841</v>
      </c>
      <c r="G4355" s="256">
        <v>0</v>
      </c>
      <c r="H4355" s="256">
        <v>473.992884</v>
      </c>
      <c r="I4355" s="257">
        <v>1</v>
      </c>
      <c r="J4355" s="258">
        <f t="shared" si="136"/>
        <v>0.26924050060038435</v>
      </c>
      <c r="K4355" s="258">
        <f t="shared" si="137"/>
        <v>0.45017301415884975</v>
      </c>
    </row>
    <row r="4356" spans="1:11">
      <c r="A4356" s="1">
        <v>4355</v>
      </c>
      <c r="B4356">
        <v>57785.838316999987</v>
      </c>
      <c r="C4356" s="255">
        <v>47</v>
      </c>
      <c r="D4356" s="256">
        <v>206.99141399999999</v>
      </c>
      <c r="E4356" s="256">
        <v>394.40755000000001</v>
      </c>
      <c r="F4356" s="1">
        <v>833101</v>
      </c>
      <c r="G4356" s="256">
        <v>0</v>
      </c>
      <c r="H4356" s="256">
        <v>474.52310299999999</v>
      </c>
      <c r="I4356" s="257">
        <v>1</v>
      </c>
      <c r="J4356" s="258">
        <f t="shared" si="136"/>
        <v>0.23685974798107318</v>
      </c>
      <c r="K4356" s="258">
        <f t="shared" si="137"/>
        <v>0.40818684405446903</v>
      </c>
    </row>
    <row r="4357" spans="1:11">
      <c r="A4357" s="1">
        <v>4356</v>
      </c>
      <c r="B4357">
        <v>58828.970214999987</v>
      </c>
      <c r="C4357" s="255">
        <v>47</v>
      </c>
      <c r="D4357" s="256">
        <v>217.29689300000001</v>
      </c>
      <c r="E4357" s="256">
        <v>519.95326799999964</v>
      </c>
      <c r="F4357" s="1">
        <v>845606</v>
      </c>
      <c r="G4357" s="256">
        <v>110.655216</v>
      </c>
      <c r="H4357" s="256">
        <v>494.38120800000002</v>
      </c>
      <c r="I4357" s="257">
        <v>1</v>
      </c>
      <c r="J4357" s="258">
        <f t="shared" si="136"/>
        <v>0.24865228136008691</v>
      </c>
      <c r="K4357" s="258">
        <f t="shared" si="137"/>
        <v>0.42377259708184051</v>
      </c>
    </row>
    <row r="4358" spans="1:11">
      <c r="A4358" s="1">
        <v>4357</v>
      </c>
      <c r="B4358">
        <v>58219.912506000001</v>
      </c>
      <c r="C4358" s="255">
        <v>45</v>
      </c>
      <c r="D4358" s="256">
        <v>272.850189</v>
      </c>
      <c r="E4358" s="256">
        <v>603.24621600000012</v>
      </c>
      <c r="F4358" s="1">
        <v>829061</v>
      </c>
      <c r="G4358" s="256">
        <v>141.262968</v>
      </c>
      <c r="H4358" s="256">
        <v>128.731799</v>
      </c>
      <c r="I4358" s="257">
        <v>1</v>
      </c>
      <c r="J4358" s="258">
        <f t="shared" si="136"/>
        <v>0.31222177651836414</v>
      </c>
      <c r="K4358" s="258">
        <f t="shared" si="137"/>
        <v>0.50218874034692162</v>
      </c>
    </row>
    <row r="4359" spans="1:11">
      <c r="A4359" s="1">
        <v>4358</v>
      </c>
      <c r="B4359">
        <v>57728.833435</v>
      </c>
      <c r="C4359" s="255">
        <v>40</v>
      </c>
      <c r="D4359" s="256">
        <v>334.95655399999998</v>
      </c>
      <c r="E4359" s="256">
        <v>692.03669500000126</v>
      </c>
      <c r="F4359" s="1">
        <v>903075</v>
      </c>
      <c r="G4359" s="256">
        <v>114.053352</v>
      </c>
      <c r="H4359" s="256">
        <v>568.40927499999998</v>
      </c>
      <c r="I4359" s="257">
        <v>1</v>
      </c>
      <c r="J4359" s="258">
        <f t="shared" si="136"/>
        <v>0.38328993184736027</v>
      </c>
      <c r="K4359" s="258">
        <f t="shared" si="137"/>
        <v>0.58003093719023713</v>
      </c>
    </row>
    <row r="4360" spans="1:11">
      <c r="A4360" s="1">
        <v>4359</v>
      </c>
      <c r="B4360">
        <v>59350.728577000002</v>
      </c>
      <c r="C4360" s="255">
        <v>37</v>
      </c>
      <c r="D4360" s="256">
        <v>379.16836999999998</v>
      </c>
      <c r="E4360" s="256">
        <v>614.45880199999999</v>
      </c>
      <c r="F4360" s="1">
        <v>875643</v>
      </c>
      <c r="G4360" s="256">
        <v>15.686328</v>
      </c>
      <c r="H4360" s="256">
        <v>625.24762199999998</v>
      </c>
      <c r="I4360" s="257">
        <v>1</v>
      </c>
      <c r="J4360" s="258">
        <f t="shared" si="136"/>
        <v>0.43388140032027755</v>
      </c>
      <c r="K4360" s="258">
        <f t="shared" si="137"/>
        <v>0.63006025706382907</v>
      </c>
    </row>
    <row r="4361" spans="1:11">
      <c r="A4361" s="1">
        <v>4360</v>
      </c>
      <c r="B4361">
        <v>58944.811430999987</v>
      </c>
      <c r="C4361" s="255">
        <v>35</v>
      </c>
      <c r="D4361" s="256">
        <v>361.60234700000001</v>
      </c>
      <c r="E4361" s="256">
        <v>485.37032500000049</v>
      </c>
      <c r="F4361" s="1">
        <v>871060</v>
      </c>
      <c r="G4361" s="256">
        <v>0</v>
      </c>
      <c r="H4361" s="256">
        <v>622.23326299999997</v>
      </c>
      <c r="I4361" s="257">
        <v>1</v>
      </c>
      <c r="J4361" s="258">
        <f t="shared" si="136"/>
        <v>0.41378064492947797</v>
      </c>
      <c r="K4361" s="258">
        <f t="shared" si="137"/>
        <v>0.61067481181718275</v>
      </c>
    </row>
    <row r="4362" spans="1:11">
      <c r="A4362" s="1">
        <v>4361</v>
      </c>
      <c r="B4362">
        <v>58943.534790999998</v>
      </c>
      <c r="C4362" s="255">
        <v>36</v>
      </c>
      <c r="D4362" s="256">
        <v>366.9863840000001</v>
      </c>
      <c r="E4362" s="256">
        <v>326.64149499999968</v>
      </c>
      <c r="F4362" s="1">
        <v>850786</v>
      </c>
      <c r="G4362" s="256">
        <v>0</v>
      </c>
      <c r="H4362" s="256">
        <v>498.62281200000001</v>
      </c>
      <c r="I4362" s="257">
        <v>1</v>
      </c>
      <c r="J4362" s="258">
        <f t="shared" si="136"/>
        <v>0.41994158475928561</v>
      </c>
      <c r="K4362" s="258">
        <f t="shared" si="137"/>
        <v>0.61668340352347928</v>
      </c>
    </row>
    <row r="4363" spans="1:11">
      <c r="A4363" s="1">
        <v>4362</v>
      </c>
      <c r="B4363">
        <v>58099.397095</v>
      </c>
      <c r="C4363" s="255">
        <v>41</v>
      </c>
      <c r="D4363" s="256">
        <v>348.08465000000001</v>
      </c>
      <c r="E4363" s="256">
        <v>182.7608459999999</v>
      </c>
      <c r="F4363" s="1">
        <v>847506</v>
      </c>
      <c r="G4363" s="256">
        <v>0</v>
      </c>
      <c r="H4363" s="256">
        <v>452.33036600000003</v>
      </c>
      <c r="I4363" s="257">
        <v>1</v>
      </c>
      <c r="J4363" s="258">
        <f t="shared" si="136"/>
        <v>0.39831237867228669</v>
      </c>
      <c r="K4363" s="258">
        <f t="shared" si="137"/>
        <v>0.59532082169526168</v>
      </c>
    </row>
    <row r="4364" spans="1:11">
      <c r="A4364" s="1">
        <v>4363</v>
      </c>
      <c r="B4364">
        <v>57414.284546000003</v>
      </c>
      <c r="C4364" s="255">
        <v>40</v>
      </c>
      <c r="D4364" s="256">
        <v>336.34706199999999</v>
      </c>
      <c r="E4364" s="256">
        <v>77.796650000000085</v>
      </c>
      <c r="F4364" s="1">
        <v>882587</v>
      </c>
      <c r="G4364" s="256">
        <v>0</v>
      </c>
      <c r="H4364" s="256">
        <v>621.46374000000003</v>
      </c>
      <c r="I4364" s="257">
        <v>1</v>
      </c>
      <c r="J4364" s="258">
        <f t="shared" si="136"/>
        <v>0.38488108661113063</v>
      </c>
      <c r="K4364" s="258">
        <f t="shared" si="137"/>
        <v>0.58166849883785121</v>
      </c>
    </row>
    <row r="4365" spans="1:11">
      <c r="A4365" s="1">
        <v>4364</v>
      </c>
      <c r="B4365">
        <v>57690.115661000003</v>
      </c>
      <c r="C4365" s="255">
        <v>40</v>
      </c>
      <c r="D4365" s="256">
        <v>328.22347500000001</v>
      </c>
      <c r="E4365" s="256">
        <v>11.62829299999996</v>
      </c>
      <c r="F4365" s="1">
        <v>827065</v>
      </c>
      <c r="G4365" s="256">
        <v>0</v>
      </c>
      <c r="H4365" s="256">
        <v>623.78427999999997</v>
      </c>
      <c r="I4365" s="257">
        <v>1</v>
      </c>
      <c r="J4365" s="258">
        <f t="shared" si="136"/>
        <v>0.37558528669199814</v>
      </c>
      <c r="K4365" s="258">
        <f t="shared" si="137"/>
        <v>0.57203983645719469</v>
      </c>
    </row>
    <row r="4366" spans="1:11">
      <c r="A4366" s="1">
        <v>4365</v>
      </c>
      <c r="B4366">
        <v>58262.207337</v>
      </c>
      <c r="C4366" s="255">
        <v>39</v>
      </c>
      <c r="D4366" s="256">
        <v>347.42203699999988</v>
      </c>
      <c r="E4366" s="256">
        <v>4.4931000000000001</v>
      </c>
      <c r="F4366" s="1">
        <v>826000</v>
      </c>
      <c r="G4366" s="256">
        <v>0</v>
      </c>
      <c r="H4366" s="256">
        <v>602.96772699999997</v>
      </c>
      <c r="I4366" s="257">
        <v>1</v>
      </c>
      <c r="J4366" s="258">
        <f t="shared" si="136"/>
        <v>0.39755415230358809</v>
      </c>
      <c r="K4366" s="258">
        <f t="shared" si="137"/>
        <v>0.59455815161285974</v>
      </c>
    </row>
    <row r="4367" spans="1:11">
      <c r="A4367" s="1">
        <v>4366</v>
      </c>
      <c r="B4367">
        <v>58188.852539</v>
      </c>
      <c r="C4367" s="255">
        <v>41</v>
      </c>
      <c r="D4367" s="256">
        <v>358.11114600000002</v>
      </c>
      <c r="E4367" s="256">
        <v>2.5229200000000001</v>
      </c>
      <c r="F4367" s="1">
        <v>887672</v>
      </c>
      <c r="G4367" s="256">
        <v>0</v>
      </c>
      <c r="H4367" s="256">
        <v>531.19193399999995</v>
      </c>
      <c r="I4367" s="257">
        <v>1</v>
      </c>
      <c r="J4367" s="258">
        <f t="shared" si="136"/>
        <v>0.40978567251477066</v>
      </c>
      <c r="K4367" s="258">
        <f t="shared" si="137"/>
        <v>0.60674640392565449</v>
      </c>
    </row>
    <row r="4368" spans="1:11">
      <c r="A4368" s="1">
        <v>4367</v>
      </c>
      <c r="B4368">
        <v>56190.823179999999</v>
      </c>
      <c r="C4368" s="255">
        <v>38</v>
      </c>
      <c r="D4368" s="256">
        <v>365.026252</v>
      </c>
      <c r="E4368" s="256">
        <v>1.9715199999999999</v>
      </c>
      <c r="F4368" s="1">
        <v>930186</v>
      </c>
      <c r="G4368" s="256">
        <v>0</v>
      </c>
      <c r="H4368" s="256">
        <v>346.78324700000002</v>
      </c>
      <c r="I4368" s="257">
        <v>1</v>
      </c>
      <c r="J4368" s="258">
        <f t="shared" si="136"/>
        <v>0.41769861070274011</v>
      </c>
      <c r="K4368" s="258">
        <f t="shared" si="137"/>
        <v>0.61450282867976924</v>
      </c>
    </row>
    <row r="4369" spans="1:11">
      <c r="A4369" s="1">
        <v>4368</v>
      </c>
      <c r="B4369">
        <v>55153.477478000001</v>
      </c>
      <c r="C4369" s="255">
        <v>34</v>
      </c>
      <c r="D4369" s="256">
        <v>411.32826300000011</v>
      </c>
      <c r="E4369" s="256">
        <v>0.50196000000000007</v>
      </c>
      <c r="F4369" s="1">
        <v>357375</v>
      </c>
      <c r="G4369" s="256">
        <v>88.755071999999998</v>
      </c>
      <c r="H4369" s="256">
        <v>157.72099299999999</v>
      </c>
      <c r="I4369" s="257">
        <v>1</v>
      </c>
      <c r="J4369" s="258">
        <f t="shared" si="136"/>
        <v>0.47068188399192545</v>
      </c>
      <c r="K4369" s="258">
        <f t="shared" si="137"/>
        <v>0.66398428490021955</v>
      </c>
    </row>
    <row r="4370" spans="1:11">
      <c r="A4370" s="1">
        <v>4369</v>
      </c>
      <c r="B4370">
        <v>53281.456971</v>
      </c>
      <c r="C4370" s="255">
        <v>30</v>
      </c>
      <c r="D4370" s="256">
        <v>435.06903899999998</v>
      </c>
      <c r="E4370" s="256">
        <v>0.17952000000000001</v>
      </c>
      <c r="F4370" s="1">
        <v>842428</v>
      </c>
      <c r="G4370" s="256">
        <v>181.70644799999999</v>
      </c>
      <c r="H4370" s="256">
        <v>55.581139</v>
      </c>
      <c r="I4370" s="257">
        <v>1</v>
      </c>
      <c r="J4370" s="258">
        <f t="shared" si="136"/>
        <v>0.49784839351794419</v>
      </c>
      <c r="K4370" s="258">
        <f t="shared" si="137"/>
        <v>0.68781011959918403</v>
      </c>
    </row>
    <row r="4371" spans="1:11">
      <c r="A4371" s="1">
        <v>4370</v>
      </c>
      <c r="B4371">
        <v>51945.813139999998</v>
      </c>
      <c r="C4371" s="255">
        <v>33</v>
      </c>
      <c r="D4371" s="256">
        <v>405.66737300000011</v>
      </c>
      <c r="E4371" s="256">
        <v>0.13200000000000001</v>
      </c>
      <c r="F4371" s="1">
        <v>799964</v>
      </c>
      <c r="G4371" s="256">
        <v>180.32028</v>
      </c>
      <c r="H4371" s="256">
        <v>55.398806</v>
      </c>
      <c r="I4371" s="257">
        <v>1</v>
      </c>
      <c r="J4371" s="258">
        <f t="shared" si="136"/>
        <v>0.4642041419791646</v>
      </c>
      <c r="K4371" s="258">
        <f t="shared" si="137"/>
        <v>0.6581540636683646</v>
      </c>
    </row>
    <row r="4372" spans="1:11">
      <c r="A4372" s="1">
        <v>4371</v>
      </c>
      <c r="B4372">
        <v>50454.164246</v>
      </c>
      <c r="C4372" s="255">
        <v>32</v>
      </c>
      <c r="D4372" s="256">
        <v>399.620835</v>
      </c>
      <c r="E4372" s="256">
        <v>4.9520000000000002E-2</v>
      </c>
      <c r="F4372" s="1">
        <v>662212</v>
      </c>
      <c r="G4372" s="256">
        <v>144.35836800000001</v>
      </c>
      <c r="H4372" s="256">
        <v>55.181252000000001</v>
      </c>
      <c r="I4372" s="257">
        <v>1</v>
      </c>
      <c r="J4372" s="258">
        <f t="shared" si="136"/>
        <v>0.4572851039419733</v>
      </c>
      <c r="K4372" s="258">
        <f t="shared" si="137"/>
        <v>0.65186124962634195</v>
      </c>
    </row>
    <row r="4373" spans="1:11">
      <c r="A4373" s="1">
        <v>4372</v>
      </c>
      <c r="B4373">
        <v>50412.221832000003</v>
      </c>
      <c r="C4373" s="255">
        <v>32</v>
      </c>
      <c r="D4373" s="256">
        <v>401.85707600000012</v>
      </c>
      <c r="E4373" s="256">
        <v>1.208E-2</v>
      </c>
      <c r="F4373" s="1">
        <v>548657</v>
      </c>
      <c r="G4373" s="256">
        <v>73.639104000000003</v>
      </c>
      <c r="H4373" s="256">
        <v>55.927537999999998</v>
      </c>
      <c r="I4373" s="257">
        <v>1</v>
      </c>
      <c r="J4373" s="258">
        <f t="shared" si="136"/>
        <v>0.45984402882416658</v>
      </c>
      <c r="K4373" s="258">
        <f t="shared" si="137"/>
        <v>0.65419651282190427</v>
      </c>
    </row>
    <row r="4374" spans="1:11">
      <c r="A4374" s="1">
        <v>4373</v>
      </c>
      <c r="B4374">
        <v>49926.550413999998</v>
      </c>
      <c r="C4374" s="255">
        <v>32</v>
      </c>
      <c r="D4374" s="256">
        <v>430.61026099999998</v>
      </c>
      <c r="E4374" s="256">
        <v>0</v>
      </c>
      <c r="F4374" s="1">
        <v>589780</v>
      </c>
      <c r="G4374" s="256">
        <v>0</v>
      </c>
      <c r="H4374" s="256">
        <v>56.028478</v>
      </c>
      <c r="I4374" s="257">
        <v>1</v>
      </c>
      <c r="J4374" s="258">
        <f t="shared" si="136"/>
        <v>0.49274622520586359</v>
      </c>
      <c r="K4374" s="258">
        <f t="shared" si="137"/>
        <v>0.68341068159000307</v>
      </c>
    </row>
    <row r="4375" spans="1:11">
      <c r="A4375" s="1">
        <v>4374</v>
      </c>
      <c r="B4375">
        <v>50278.578124</v>
      </c>
      <c r="C4375" s="255">
        <v>32</v>
      </c>
      <c r="D4375" s="256">
        <v>404.86018700000011</v>
      </c>
      <c r="E4375" s="256">
        <v>1.165018000000001</v>
      </c>
      <c r="F4375" s="1">
        <v>910698</v>
      </c>
      <c r="G4375" s="256">
        <v>0</v>
      </c>
      <c r="H4375" s="256">
        <v>56.049098000000001</v>
      </c>
      <c r="I4375" s="257">
        <v>1</v>
      </c>
      <c r="J4375" s="258">
        <f t="shared" si="136"/>
        <v>0.46328048109469017</v>
      </c>
      <c r="K4375" s="258">
        <f t="shared" si="137"/>
        <v>0.65731793117944659</v>
      </c>
    </row>
    <row r="4376" spans="1:11">
      <c r="A4376" s="1">
        <v>4375</v>
      </c>
      <c r="B4376">
        <v>50861.990418000001</v>
      </c>
      <c r="C4376" s="255">
        <v>34</v>
      </c>
      <c r="D4376" s="256">
        <v>398.8465260000001</v>
      </c>
      <c r="E4376" s="256">
        <v>35.285618000000021</v>
      </c>
      <c r="F4376" s="1">
        <v>953639</v>
      </c>
      <c r="G4376" s="256">
        <v>0</v>
      </c>
      <c r="H4376" s="256">
        <v>54.510871000000002</v>
      </c>
      <c r="I4376" s="257">
        <v>1</v>
      </c>
      <c r="J4376" s="258">
        <f t="shared" si="136"/>
        <v>0.45639906412488479</v>
      </c>
      <c r="K4376" s="258">
        <f t="shared" si="137"/>
        <v>0.65105046823335622</v>
      </c>
    </row>
    <row r="4377" spans="1:11">
      <c r="A4377" s="1">
        <v>4376</v>
      </c>
      <c r="B4377">
        <v>51328.087401999997</v>
      </c>
      <c r="C4377" s="255">
        <v>36</v>
      </c>
      <c r="D4377" s="256">
        <v>384.031702</v>
      </c>
      <c r="E4377" s="256">
        <v>123.1317839999999</v>
      </c>
      <c r="F4377" s="1">
        <v>944866</v>
      </c>
      <c r="G4377" s="256">
        <v>0</v>
      </c>
      <c r="H4377" s="256">
        <v>54.704959000000002</v>
      </c>
      <c r="I4377" s="257">
        <v>1</v>
      </c>
      <c r="J4377" s="258">
        <f t="shared" si="136"/>
        <v>0.43944649874444841</v>
      </c>
      <c r="K4377" s="258">
        <f t="shared" si="137"/>
        <v>0.63531778294688279</v>
      </c>
    </row>
    <row r="4378" spans="1:11">
      <c r="A4378" s="1">
        <v>4377</v>
      </c>
      <c r="B4378">
        <v>51375.261504999988</v>
      </c>
      <c r="C4378" s="255">
        <v>43</v>
      </c>
      <c r="D4378" s="256">
        <v>390.75618200000002</v>
      </c>
      <c r="E4378" s="256">
        <v>213.95566600000001</v>
      </c>
      <c r="F4378" s="1">
        <v>880032</v>
      </c>
      <c r="G4378" s="256">
        <v>0</v>
      </c>
      <c r="H4378" s="256">
        <v>383.67570000000001</v>
      </c>
      <c r="I4378" s="257">
        <v>1</v>
      </c>
      <c r="J4378" s="258">
        <f t="shared" si="136"/>
        <v>0.44714130408600605</v>
      </c>
      <c r="K4378" s="258">
        <f t="shared" si="137"/>
        <v>0.64251113011369099</v>
      </c>
    </row>
    <row r="4379" spans="1:11">
      <c r="A4379" s="1">
        <v>4378</v>
      </c>
      <c r="B4379">
        <v>52891.549193999999</v>
      </c>
      <c r="C4379" s="255">
        <v>47</v>
      </c>
      <c r="D4379" s="256">
        <v>380.76064800000012</v>
      </c>
      <c r="E4379" s="256">
        <v>276.33105499999999</v>
      </c>
      <c r="F4379" s="1">
        <v>879313</v>
      </c>
      <c r="G4379" s="256">
        <v>0</v>
      </c>
      <c r="H4379" s="256">
        <v>426.70697899999999</v>
      </c>
      <c r="I4379" s="257">
        <v>1</v>
      </c>
      <c r="J4379" s="258">
        <f t="shared" si="136"/>
        <v>0.43570343998128419</v>
      </c>
      <c r="K4379" s="258">
        <f t="shared" si="137"/>
        <v>0.63178673450054879</v>
      </c>
    </row>
    <row r="4380" spans="1:11">
      <c r="A4380" s="1">
        <v>4379</v>
      </c>
      <c r="B4380">
        <v>55260.652191000001</v>
      </c>
      <c r="C4380" s="255">
        <v>48</v>
      </c>
      <c r="D4380" s="256">
        <v>400.96779400000003</v>
      </c>
      <c r="E4380" s="256">
        <v>345.79387599999973</v>
      </c>
      <c r="F4380" s="1">
        <v>840452</v>
      </c>
      <c r="G4380" s="256">
        <v>0</v>
      </c>
      <c r="H4380" s="256">
        <v>441.05602499999998</v>
      </c>
      <c r="I4380" s="257">
        <v>1</v>
      </c>
      <c r="J4380" s="258">
        <f t="shared" si="136"/>
        <v>0.45882642569593191</v>
      </c>
      <c r="K4380" s="258">
        <f t="shared" si="137"/>
        <v>0.65326897371349824</v>
      </c>
    </row>
    <row r="4381" spans="1:11">
      <c r="A4381" s="1">
        <v>4380</v>
      </c>
      <c r="B4381">
        <v>56235.429963000002</v>
      </c>
      <c r="C4381" s="255">
        <v>47</v>
      </c>
      <c r="D4381" s="256">
        <v>394.08958000000013</v>
      </c>
      <c r="E4381" s="256">
        <v>403.36274500000002</v>
      </c>
      <c r="F4381" s="1">
        <v>888426</v>
      </c>
      <c r="G4381" s="256">
        <v>0</v>
      </c>
      <c r="H4381" s="256">
        <v>445.79342600000001</v>
      </c>
      <c r="I4381" s="257">
        <v>1</v>
      </c>
      <c r="J4381" s="258">
        <f t="shared" si="136"/>
        <v>0.45095570292962495</v>
      </c>
      <c r="K4381" s="258">
        <f t="shared" si="137"/>
        <v>0.646044613946961</v>
      </c>
    </row>
    <row r="4382" spans="1:11">
      <c r="A4382" s="1">
        <v>4381</v>
      </c>
      <c r="B4382">
        <v>56401.240691999999</v>
      </c>
      <c r="C4382" s="255">
        <v>46</v>
      </c>
      <c r="D4382" s="256">
        <v>414.78546699999998</v>
      </c>
      <c r="E4382" s="256">
        <v>401.94957399999959</v>
      </c>
      <c r="F4382" s="1">
        <v>854362</v>
      </c>
      <c r="G4382" s="256">
        <v>123.82725600000001</v>
      </c>
      <c r="H4382" s="256">
        <v>72.926113999999998</v>
      </c>
      <c r="I4382" s="257">
        <v>1</v>
      </c>
      <c r="J4382" s="258">
        <f t="shared" si="136"/>
        <v>0.47463795372609874</v>
      </c>
      <c r="K4382" s="258">
        <f t="shared" si="137"/>
        <v>0.66751616616309217</v>
      </c>
    </row>
    <row r="4383" spans="1:11">
      <c r="A4383" s="1">
        <v>4382</v>
      </c>
      <c r="B4383">
        <v>57295.586059000001</v>
      </c>
      <c r="C4383" s="255">
        <v>47</v>
      </c>
      <c r="D4383" s="256">
        <v>427.58886500000011</v>
      </c>
      <c r="E4383" s="256">
        <v>397.97155400000071</v>
      </c>
      <c r="F4383" s="1">
        <v>851592</v>
      </c>
      <c r="G4383" s="256">
        <v>150.16579200000001</v>
      </c>
      <c r="H4383" s="256">
        <v>506.11930599999999</v>
      </c>
      <c r="I4383" s="257">
        <v>1</v>
      </c>
      <c r="J4383" s="258">
        <f t="shared" si="136"/>
        <v>0.48928884945639894</v>
      </c>
      <c r="K4383" s="258">
        <f t="shared" si="137"/>
        <v>0.68040997931349845</v>
      </c>
    </row>
    <row r="4384" spans="1:11">
      <c r="A4384" s="1">
        <v>4383</v>
      </c>
      <c r="B4384">
        <v>57436.465942000003</v>
      </c>
      <c r="C4384" s="255">
        <v>39</v>
      </c>
      <c r="D4384" s="256">
        <v>430.55900400000002</v>
      </c>
      <c r="E4384" s="256">
        <v>402.11398100000042</v>
      </c>
      <c r="F4384" s="1">
        <v>843759</v>
      </c>
      <c r="G4384" s="256">
        <v>126.29030400000001</v>
      </c>
      <c r="H4384" s="256">
        <v>551.95074</v>
      </c>
      <c r="I4384" s="257">
        <v>1</v>
      </c>
      <c r="J4384" s="258">
        <f t="shared" si="136"/>
        <v>0.49268757195127855</v>
      </c>
      <c r="K4384" s="258">
        <f t="shared" si="137"/>
        <v>0.68335990763733379</v>
      </c>
    </row>
    <row r="4385" spans="1:11">
      <c r="A4385" s="1">
        <v>4384</v>
      </c>
      <c r="B4385">
        <v>56773.155029999987</v>
      </c>
      <c r="C4385" s="255">
        <v>39</v>
      </c>
      <c r="D4385" s="256">
        <v>397.37002799999999</v>
      </c>
      <c r="E4385" s="256">
        <v>378.48080999999962</v>
      </c>
      <c r="F4385" s="1">
        <v>792410</v>
      </c>
      <c r="G4385" s="256">
        <v>19.728912000000001</v>
      </c>
      <c r="H4385" s="256">
        <v>647.88128300000005</v>
      </c>
      <c r="I4385" s="257">
        <v>1</v>
      </c>
      <c r="J4385" s="258">
        <f t="shared" si="136"/>
        <v>0.45470951122306935</v>
      </c>
      <c r="K4385" s="258">
        <f t="shared" si="137"/>
        <v>0.64950129422804104</v>
      </c>
    </row>
    <row r="4386" spans="1:11">
      <c r="A4386" s="1">
        <v>4385</v>
      </c>
      <c r="B4386">
        <v>56821.824919999999</v>
      </c>
      <c r="C4386" s="255">
        <v>40</v>
      </c>
      <c r="D4386" s="256">
        <v>381.31547300000011</v>
      </c>
      <c r="E4386" s="256">
        <v>291.61142899999982</v>
      </c>
      <c r="F4386" s="1">
        <v>789286</v>
      </c>
      <c r="G4386" s="256">
        <v>0</v>
      </c>
      <c r="H4386" s="256">
        <v>610.23841200000004</v>
      </c>
      <c r="I4386" s="257">
        <v>1</v>
      </c>
      <c r="J4386" s="258">
        <f t="shared" si="136"/>
        <v>0.43633832481604162</v>
      </c>
      <c r="K4386" s="258">
        <f t="shared" si="137"/>
        <v>0.63238714275295038</v>
      </c>
    </row>
    <row r="4387" spans="1:11">
      <c r="A4387" s="1">
        <v>4386</v>
      </c>
      <c r="B4387">
        <v>57114.333435</v>
      </c>
      <c r="C4387" s="255">
        <v>39</v>
      </c>
      <c r="D4387" s="256">
        <v>335.513645</v>
      </c>
      <c r="E4387" s="256">
        <v>149.86569000000009</v>
      </c>
      <c r="F4387" s="1">
        <v>804631</v>
      </c>
      <c r="G4387" s="256">
        <v>0</v>
      </c>
      <c r="H4387" s="256">
        <v>597.53597100000002</v>
      </c>
      <c r="I4387" s="257">
        <v>1</v>
      </c>
      <c r="J4387" s="258">
        <f t="shared" si="136"/>
        <v>0.38392740966014782</v>
      </c>
      <c r="K4387" s="258">
        <f t="shared" si="137"/>
        <v>0.58068752787038058</v>
      </c>
    </row>
    <row r="4388" spans="1:11">
      <c r="A4388" s="1">
        <v>4387</v>
      </c>
      <c r="B4388">
        <v>57450.484130999997</v>
      </c>
      <c r="C4388" s="255">
        <v>42</v>
      </c>
      <c r="D4388" s="256">
        <v>366.17659300000003</v>
      </c>
      <c r="E4388" s="256">
        <v>66.479868000000053</v>
      </c>
      <c r="F4388" s="1">
        <v>785839</v>
      </c>
      <c r="G4388" s="256">
        <v>0</v>
      </c>
      <c r="H4388" s="256">
        <v>591.92223200000001</v>
      </c>
      <c r="I4388" s="257">
        <v>1</v>
      </c>
      <c r="J4388" s="258">
        <f t="shared" si="136"/>
        <v>0.41901494297994418</v>
      </c>
      <c r="K4388" s="258">
        <f t="shared" si="137"/>
        <v>0.61578349926913134</v>
      </c>
    </row>
    <row r="4389" spans="1:11">
      <c r="A4389" s="1">
        <v>4388</v>
      </c>
      <c r="B4389">
        <v>57695.745668000003</v>
      </c>
      <c r="C4389" s="255">
        <v>45</v>
      </c>
      <c r="D4389" s="256">
        <v>347.90694300000001</v>
      </c>
      <c r="E4389" s="256">
        <v>5.3837769999999923</v>
      </c>
      <c r="F4389" s="1">
        <v>839094</v>
      </c>
      <c r="G4389" s="256">
        <v>0</v>
      </c>
      <c r="H4389" s="256">
        <v>610.40268700000001</v>
      </c>
      <c r="I4389" s="257">
        <v>1</v>
      </c>
      <c r="J4389" s="258">
        <f t="shared" si="136"/>
        <v>0.39810902900467937</v>
      </c>
      <c r="K4389" s="258">
        <f t="shared" si="137"/>
        <v>0.59511637357519187</v>
      </c>
    </row>
    <row r="4390" spans="1:11">
      <c r="A4390" s="1">
        <v>4389</v>
      </c>
      <c r="B4390">
        <v>58386.823302999997</v>
      </c>
      <c r="C4390" s="255">
        <v>39</v>
      </c>
      <c r="D4390" s="256">
        <v>326.37007699999998</v>
      </c>
      <c r="E4390" s="256">
        <v>3.2572399999999999</v>
      </c>
      <c r="F4390" s="1">
        <v>808014</v>
      </c>
      <c r="G4390" s="256">
        <v>0</v>
      </c>
      <c r="H4390" s="256">
        <v>466.25762800000001</v>
      </c>
      <c r="I4390" s="257">
        <v>1</v>
      </c>
      <c r="J4390" s="258">
        <f t="shared" si="136"/>
        <v>0.37346444807987761</v>
      </c>
      <c r="K4390" s="258">
        <f t="shared" si="137"/>
        <v>0.56982200881332767</v>
      </c>
    </row>
    <row r="4391" spans="1:11">
      <c r="A4391" s="1">
        <v>4390</v>
      </c>
      <c r="B4391">
        <v>57848.427795000003</v>
      </c>
      <c r="C4391" s="255">
        <v>56</v>
      </c>
      <c r="D4391" s="256">
        <v>374.589358</v>
      </c>
      <c r="E4391" s="256">
        <v>1.67746</v>
      </c>
      <c r="F4391" s="1">
        <v>818650</v>
      </c>
      <c r="G4391" s="256">
        <v>0</v>
      </c>
      <c r="H4391" s="256">
        <v>265.31058400000001</v>
      </c>
      <c r="I4391" s="257">
        <v>1</v>
      </c>
      <c r="J4391" s="258">
        <f t="shared" si="136"/>
        <v>0.42864164854814707</v>
      </c>
      <c r="K4391" s="258">
        <f t="shared" si="137"/>
        <v>0.62506719892729756</v>
      </c>
    </row>
    <row r="4392" spans="1:11">
      <c r="A4392" s="1">
        <v>4391</v>
      </c>
      <c r="B4392">
        <v>55869.711028000012</v>
      </c>
      <c r="C4392" s="255">
        <v>37</v>
      </c>
      <c r="D4392" s="256">
        <v>421.41942999999992</v>
      </c>
      <c r="E4392" s="256">
        <v>0.68803999999999998</v>
      </c>
      <c r="F4392" s="1">
        <v>907801</v>
      </c>
      <c r="G4392" s="256">
        <v>0</v>
      </c>
      <c r="H4392" s="256">
        <v>253.307106</v>
      </c>
      <c r="I4392" s="257">
        <v>1</v>
      </c>
      <c r="J4392" s="258">
        <f t="shared" si="136"/>
        <v>0.4822291806950384</v>
      </c>
      <c r="K4392" s="258">
        <f t="shared" si="137"/>
        <v>0.67423324571515786</v>
      </c>
    </row>
    <row r="4393" spans="1:11">
      <c r="A4393" s="1">
        <v>4392</v>
      </c>
      <c r="B4393">
        <v>55393.580871999999</v>
      </c>
      <c r="C4393" s="255">
        <v>36</v>
      </c>
      <c r="D4393" s="256">
        <v>477.59439800000001</v>
      </c>
      <c r="E4393" s="256">
        <v>0.62256</v>
      </c>
      <c r="F4393" s="1">
        <v>975097</v>
      </c>
      <c r="G4393" s="256">
        <v>0</v>
      </c>
      <c r="H4393" s="256">
        <v>268.53549700000002</v>
      </c>
      <c r="I4393" s="257">
        <v>1</v>
      </c>
      <c r="J4393" s="258">
        <f t="shared" si="136"/>
        <v>0.54651005353996163</v>
      </c>
      <c r="K4393" s="258">
        <f t="shared" si="137"/>
        <v>0.72811648064282386</v>
      </c>
    </row>
    <row r="4394" spans="1:11">
      <c r="A4394" s="1">
        <v>4393</v>
      </c>
      <c r="B4394">
        <v>53148.150786999999</v>
      </c>
      <c r="C4394" s="255">
        <v>31</v>
      </c>
      <c r="D4394" s="256">
        <v>494.00272699999988</v>
      </c>
      <c r="E4394" s="256">
        <v>0.17927999999999999</v>
      </c>
      <c r="F4394" s="1">
        <v>909474</v>
      </c>
      <c r="G4394" s="256">
        <v>108.783192</v>
      </c>
      <c r="H4394" s="256">
        <v>342.28230200000002</v>
      </c>
      <c r="I4394" s="257">
        <v>1</v>
      </c>
      <c r="J4394" s="258">
        <f t="shared" si="136"/>
        <v>0.56528606263437997</v>
      </c>
      <c r="K4394" s="258">
        <f t="shared" si="137"/>
        <v>0.74291051885285253</v>
      </c>
    </row>
    <row r="4395" spans="1:11">
      <c r="A4395" s="1">
        <v>4394</v>
      </c>
      <c r="B4395">
        <v>51891.732147000002</v>
      </c>
      <c r="C4395" s="255">
        <v>34</v>
      </c>
      <c r="D4395" s="256">
        <v>495.65523100000001</v>
      </c>
      <c r="E4395" s="256">
        <v>0</v>
      </c>
      <c r="F4395" s="1">
        <v>797876</v>
      </c>
      <c r="G4395" s="256">
        <v>203.06311199999999</v>
      </c>
      <c r="H4395" s="256">
        <v>331.564685</v>
      </c>
      <c r="I4395" s="257">
        <v>1</v>
      </c>
      <c r="J4395" s="258">
        <f t="shared" si="136"/>
        <v>0.56717701875383397</v>
      </c>
      <c r="K4395" s="258">
        <f t="shared" si="137"/>
        <v>0.74437821862083253</v>
      </c>
    </row>
    <row r="4396" spans="1:11">
      <c r="A4396" s="1">
        <v>4395</v>
      </c>
      <c r="B4396">
        <v>51045.403627</v>
      </c>
      <c r="C4396" s="255">
        <v>31</v>
      </c>
      <c r="D4396" s="256">
        <v>504.19481000000007</v>
      </c>
      <c r="E4396" s="256">
        <v>4.9520000000000002E-2</v>
      </c>
      <c r="F4396" s="1">
        <v>667312</v>
      </c>
      <c r="G4396" s="256">
        <v>202.19404800000001</v>
      </c>
      <c r="H4396" s="256">
        <v>309.674103</v>
      </c>
      <c r="I4396" s="257">
        <v>1</v>
      </c>
      <c r="J4396" s="258">
        <f t="shared" si="136"/>
        <v>0.57694883725933244</v>
      </c>
      <c r="K4396" s="258">
        <f t="shared" si="137"/>
        <v>0.75189938794252797</v>
      </c>
    </row>
    <row r="4397" spans="1:11">
      <c r="A4397" s="1">
        <v>4396</v>
      </c>
      <c r="B4397">
        <v>50391.457061000001</v>
      </c>
      <c r="C4397" s="255">
        <v>32</v>
      </c>
      <c r="D4397" s="256">
        <v>482.45924500000001</v>
      </c>
      <c r="E4397" s="256">
        <v>2.7119999999999998E-2</v>
      </c>
      <c r="F4397" s="1">
        <v>549090</v>
      </c>
      <c r="G4397" s="256">
        <v>162.28716</v>
      </c>
      <c r="H4397" s="256">
        <v>303.16896800000001</v>
      </c>
      <c r="I4397" s="257">
        <v>1</v>
      </c>
      <c r="J4397" s="258">
        <f t="shared" si="136"/>
        <v>0.55207688557477486</v>
      </c>
      <c r="K4397" s="258">
        <f t="shared" si="137"/>
        <v>0.7325449952177836</v>
      </c>
    </row>
    <row r="4398" spans="1:11">
      <c r="A4398" s="1">
        <v>4397</v>
      </c>
      <c r="B4398">
        <v>49891.680115000003</v>
      </c>
      <c r="C4398" s="255">
        <v>35</v>
      </c>
      <c r="D4398" s="256">
        <v>483.53412300000002</v>
      </c>
      <c r="E4398" s="256">
        <v>0</v>
      </c>
      <c r="F4398" s="1">
        <v>595685</v>
      </c>
      <c r="G4398" s="256">
        <v>41.318255999999998</v>
      </c>
      <c r="H4398" s="256">
        <v>304.22876200000002</v>
      </c>
      <c r="I4398" s="257">
        <v>1</v>
      </c>
      <c r="J4398" s="258">
        <f t="shared" si="136"/>
        <v>0.55330686573322918</v>
      </c>
      <c r="K4398" s="258">
        <f t="shared" si="137"/>
        <v>0.73351861736078328</v>
      </c>
    </row>
    <row r="4399" spans="1:11">
      <c r="A4399" s="1">
        <v>4398</v>
      </c>
      <c r="B4399">
        <v>49803.328582999988</v>
      </c>
      <c r="C4399" s="255">
        <v>33</v>
      </c>
      <c r="D4399" s="256">
        <v>417.92020099999991</v>
      </c>
      <c r="E4399" s="256">
        <v>0.91673700000000102</v>
      </c>
      <c r="F4399" s="1">
        <v>952662</v>
      </c>
      <c r="G4399" s="256">
        <v>0</v>
      </c>
      <c r="H4399" s="256">
        <v>307.84877</v>
      </c>
      <c r="I4399" s="257">
        <v>1</v>
      </c>
      <c r="J4399" s="258">
        <f t="shared" si="136"/>
        <v>0.47822502186037258</v>
      </c>
      <c r="K4399" s="258">
        <f t="shared" si="137"/>
        <v>0.67069997850199137</v>
      </c>
    </row>
    <row r="4400" spans="1:11">
      <c r="A4400" s="1">
        <v>4399</v>
      </c>
      <c r="B4400">
        <v>51383.395049999999</v>
      </c>
      <c r="C4400" s="255">
        <v>41</v>
      </c>
      <c r="D4400" s="256">
        <v>369.73340499999989</v>
      </c>
      <c r="E4400" s="256">
        <v>23.891034999999999</v>
      </c>
      <c r="F4400" s="1">
        <v>1052741</v>
      </c>
      <c r="G4400" s="256">
        <v>0</v>
      </c>
      <c r="H4400" s="256">
        <v>308.35475500000001</v>
      </c>
      <c r="I4400" s="257">
        <v>1</v>
      </c>
      <c r="J4400" s="258">
        <f t="shared" si="136"/>
        <v>0.42308499389488707</v>
      </c>
      <c r="K4400" s="258">
        <f t="shared" si="137"/>
        <v>0.6197261023665499</v>
      </c>
    </row>
    <row r="4401" spans="1:11">
      <c r="A4401" s="1">
        <v>4400</v>
      </c>
      <c r="B4401">
        <v>54529.374359999987</v>
      </c>
      <c r="C4401" s="255">
        <v>53</v>
      </c>
      <c r="D4401" s="256">
        <v>369.12076700000011</v>
      </c>
      <c r="E4401" s="256">
        <v>78.7141850000001</v>
      </c>
      <c r="F4401" s="1">
        <v>1005910</v>
      </c>
      <c r="G4401" s="256">
        <v>0</v>
      </c>
      <c r="H4401" s="256">
        <v>354.46792399999998</v>
      </c>
      <c r="I4401" s="257">
        <v>1</v>
      </c>
      <c r="J4401" s="258">
        <f t="shared" si="136"/>
        <v>0.42238395379143823</v>
      </c>
      <c r="K4401" s="258">
        <f t="shared" si="137"/>
        <v>0.6190488585331515</v>
      </c>
    </row>
    <row r="4402" spans="1:11">
      <c r="A4402" s="1">
        <v>4401</v>
      </c>
      <c r="B4402">
        <v>60615.796966999987</v>
      </c>
      <c r="C4402" s="255">
        <v>50</v>
      </c>
      <c r="D4402" s="256">
        <v>412.82547</v>
      </c>
      <c r="E4402" s="256">
        <v>149.8992519999999</v>
      </c>
      <c r="F4402" s="1">
        <v>919878</v>
      </c>
      <c r="G4402" s="256">
        <v>0</v>
      </c>
      <c r="H4402" s="256">
        <v>446.13049899999999</v>
      </c>
      <c r="I4402" s="257">
        <v>1</v>
      </c>
      <c r="J4402" s="258">
        <f t="shared" si="136"/>
        <v>0.47239513414970968</v>
      </c>
      <c r="K4402" s="258">
        <f t="shared" si="137"/>
        <v>0.66551649040136107</v>
      </c>
    </row>
    <row r="4403" spans="1:11">
      <c r="A4403" s="1">
        <v>4402</v>
      </c>
      <c r="B4403">
        <v>67003.905882999999</v>
      </c>
      <c r="C4403" s="255">
        <v>50</v>
      </c>
      <c r="D4403" s="256">
        <v>371.79631000000012</v>
      </c>
      <c r="E4403" s="256">
        <v>282.02338500000008</v>
      </c>
      <c r="F4403" s="1">
        <v>873907</v>
      </c>
      <c r="G4403" s="256">
        <v>0</v>
      </c>
      <c r="H4403" s="256">
        <v>684.95579199999997</v>
      </c>
      <c r="I4403" s="257">
        <v>1</v>
      </c>
      <c r="J4403" s="258">
        <f t="shared" si="136"/>
        <v>0.42544557083364332</v>
      </c>
      <c r="K4403" s="258">
        <f t="shared" si="137"/>
        <v>0.62200093721649141</v>
      </c>
    </row>
    <row r="4404" spans="1:11">
      <c r="A4404" s="1">
        <v>4403</v>
      </c>
      <c r="B4404">
        <v>69173.524231000003</v>
      </c>
      <c r="C4404" s="255">
        <v>47</v>
      </c>
      <c r="D4404" s="256">
        <v>346.03526900000003</v>
      </c>
      <c r="E4404" s="256">
        <v>426.60929200000021</v>
      </c>
      <c r="F4404" s="1">
        <v>842819</v>
      </c>
      <c r="G4404" s="256">
        <v>0</v>
      </c>
      <c r="H4404" s="256">
        <v>783.67303800000002</v>
      </c>
      <c r="I4404" s="257">
        <v>1</v>
      </c>
      <c r="J4404" s="258">
        <f t="shared" si="136"/>
        <v>0.3959672772122948</v>
      </c>
      <c r="K4404" s="258">
        <f t="shared" si="137"/>
        <v>0.59295889339575825</v>
      </c>
    </row>
    <row r="4405" spans="1:11">
      <c r="A4405" s="1">
        <v>4404</v>
      </c>
      <c r="B4405">
        <v>70513.863219999999</v>
      </c>
      <c r="C4405" s="255">
        <v>44</v>
      </c>
      <c r="D4405" s="256">
        <v>369.217915</v>
      </c>
      <c r="E4405" s="256">
        <v>507.66921300000018</v>
      </c>
      <c r="F4405" s="1">
        <v>847131</v>
      </c>
      <c r="G4405" s="256">
        <v>0</v>
      </c>
      <c r="H4405" s="256">
        <v>709.49126999999999</v>
      </c>
      <c r="I4405" s="257">
        <v>1</v>
      </c>
      <c r="J4405" s="258">
        <f t="shared" si="136"/>
        <v>0.42249512000047162</v>
      </c>
      <c r="K4405" s="258">
        <f t="shared" si="137"/>
        <v>0.61915630234962671</v>
      </c>
    </row>
    <row r="4406" spans="1:11">
      <c r="A4406" s="1">
        <v>4405</v>
      </c>
      <c r="B4406">
        <v>69365.641967999996</v>
      </c>
      <c r="C4406" s="255">
        <v>50</v>
      </c>
      <c r="D4406" s="256">
        <v>376.11545599999999</v>
      </c>
      <c r="E4406" s="256">
        <v>524.22996999999918</v>
      </c>
      <c r="F4406" s="1">
        <v>850845</v>
      </c>
      <c r="G4406" s="256">
        <v>10.044551999999999</v>
      </c>
      <c r="H4406" s="256">
        <v>365.573984</v>
      </c>
      <c r="I4406" s="257">
        <v>1</v>
      </c>
      <c r="J4406" s="258">
        <f t="shared" si="136"/>
        <v>0.43038795860366663</v>
      </c>
      <c r="K4406" s="258">
        <f t="shared" si="137"/>
        <v>0.62673594671835475</v>
      </c>
    </row>
    <row r="4407" spans="1:11">
      <c r="A4407" s="1">
        <v>4406</v>
      </c>
      <c r="B4407">
        <v>69615.189087000006</v>
      </c>
      <c r="C4407" s="255">
        <v>43</v>
      </c>
      <c r="D4407" s="256">
        <v>448.65854400000001</v>
      </c>
      <c r="E4407" s="256">
        <v>528.37939100000131</v>
      </c>
      <c r="F4407" s="1">
        <v>830311</v>
      </c>
      <c r="G4407" s="256">
        <v>150.164784</v>
      </c>
      <c r="H4407" s="256">
        <v>630.03188499999999</v>
      </c>
      <c r="I4407" s="257">
        <v>1</v>
      </c>
      <c r="J4407" s="258">
        <f t="shared" si="136"/>
        <v>0.5133988294866918</v>
      </c>
      <c r="K4407" s="258">
        <f t="shared" si="137"/>
        <v>0.70101080162356688</v>
      </c>
    </row>
    <row r="4408" spans="1:11">
      <c r="A4408" s="1">
        <v>4407</v>
      </c>
      <c r="B4408">
        <v>72402.604368999993</v>
      </c>
      <c r="C4408" s="255">
        <v>41</v>
      </c>
      <c r="D4408" s="256">
        <v>452.09957999999989</v>
      </c>
      <c r="E4408" s="256">
        <v>460.32147199999957</v>
      </c>
      <c r="F4408" s="1">
        <v>835055</v>
      </c>
      <c r="G4408" s="256">
        <v>165.604488</v>
      </c>
      <c r="H4408" s="256">
        <v>622.375407</v>
      </c>
      <c r="I4408" s="257">
        <v>1</v>
      </c>
      <c r="J4408" s="258">
        <f t="shared" si="136"/>
        <v>0.51733639821963351</v>
      </c>
      <c r="K4408" s="258">
        <f t="shared" si="137"/>
        <v>0.70430460743626588</v>
      </c>
    </row>
    <row r="4409" spans="1:11">
      <c r="A4409" s="1">
        <v>4408</v>
      </c>
      <c r="B4409">
        <v>72330.969787000009</v>
      </c>
      <c r="C4409" s="255">
        <v>41</v>
      </c>
      <c r="D4409" s="256">
        <v>429.45688300000012</v>
      </c>
      <c r="E4409" s="256">
        <v>389.93211500000001</v>
      </c>
      <c r="F4409" s="1">
        <v>866799</v>
      </c>
      <c r="G4409" s="256">
        <v>146.23879199999999</v>
      </c>
      <c r="H4409" s="256">
        <v>569.76797099999999</v>
      </c>
      <c r="I4409" s="257">
        <v>1</v>
      </c>
      <c r="J4409" s="258">
        <f t="shared" si="136"/>
        <v>0.49142641769729284</v>
      </c>
      <c r="K4409" s="258">
        <f t="shared" si="137"/>
        <v>0.68226707281788967</v>
      </c>
    </row>
    <row r="4410" spans="1:11">
      <c r="A4410" s="1">
        <v>4409</v>
      </c>
      <c r="B4410">
        <v>72009.763000000006</v>
      </c>
      <c r="C4410" s="255">
        <v>38</v>
      </c>
      <c r="D4410" s="256">
        <v>443.94304799999998</v>
      </c>
      <c r="E4410" s="256">
        <v>284.5507790000002</v>
      </c>
      <c r="F4410" s="1">
        <v>833175</v>
      </c>
      <c r="G4410" s="256">
        <v>86.339231999999996</v>
      </c>
      <c r="H4410" s="256">
        <v>561.47021099999995</v>
      </c>
      <c r="I4410" s="257">
        <v>1</v>
      </c>
      <c r="J4410" s="258">
        <f t="shared" si="136"/>
        <v>0.50800289942088839</v>
      </c>
      <c r="K4410" s="258">
        <f t="shared" si="137"/>
        <v>0.6964652985749511</v>
      </c>
    </row>
    <row r="4411" spans="1:11">
      <c r="A4411" s="1">
        <v>4410</v>
      </c>
      <c r="B4411">
        <v>70931.860962000006</v>
      </c>
      <c r="C4411" s="255">
        <v>34</v>
      </c>
      <c r="D4411" s="256">
        <v>409.15748900000011</v>
      </c>
      <c r="E4411" s="256">
        <v>169.12306000000021</v>
      </c>
      <c r="F4411" s="1">
        <v>844313</v>
      </c>
      <c r="G4411" s="256">
        <v>0</v>
      </c>
      <c r="H4411" s="256">
        <v>621.88999000000001</v>
      </c>
      <c r="I4411" s="257">
        <v>1</v>
      </c>
      <c r="J4411" s="258">
        <f t="shared" si="136"/>
        <v>0.46819787283113468</v>
      </c>
      <c r="K4411" s="258">
        <f t="shared" si="137"/>
        <v>0.66175551871675231</v>
      </c>
    </row>
    <row r="4412" spans="1:11">
      <c r="A4412" s="1">
        <v>4411</v>
      </c>
      <c r="B4412">
        <v>69452.205077999999</v>
      </c>
      <c r="C4412" s="255">
        <v>34</v>
      </c>
      <c r="D4412" s="256">
        <v>344.10731600000003</v>
      </c>
      <c r="E4412" s="256">
        <v>76.429459000000094</v>
      </c>
      <c r="F4412" s="1">
        <v>816828</v>
      </c>
      <c r="G4412" s="256">
        <v>0</v>
      </c>
      <c r="H4412" s="256">
        <v>631.31476699999996</v>
      </c>
      <c r="I4412" s="257">
        <v>1</v>
      </c>
      <c r="J4412" s="258">
        <f t="shared" si="136"/>
        <v>0.39376112550351255</v>
      </c>
      <c r="K4412" s="258">
        <f t="shared" si="137"/>
        <v>0.5907285675679298</v>
      </c>
    </row>
    <row r="4413" spans="1:11">
      <c r="A4413" s="1">
        <v>4412</v>
      </c>
      <c r="B4413">
        <v>68214.886534999998</v>
      </c>
      <c r="C4413" s="255">
        <v>37</v>
      </c>
      <c r="D4413" s="256">
        <v>338.97557500000011</v>
      </c>
      <c r="E4413" s="256">
        <v>10.31799199999999</v>
      </c>
      <c r="F4413" s="1">
        <v>803430</v>
      </c>
      <c r="G4413" s="256">
        <v>0</v>
      </c>
      <c r="H4413" s="256">
        <v>590.31849099999999</v>
      </c>
      <c r="I4413" s="257">
        <v>1</v>
      </c>
      <c r="J4413" s="258">
        <f t="shared" si="136"/>
        <v>0.38788888734408761</v>
      </c>
      <c r="K4413" s="258">
        <f t="shared" si="137"/>
        <v>0.58475221992583859</v>
      </c>
    </row>
    <row r="4414" spans="1:11">
      <c r="A4414" s="1">
        <v>4413</v>
      </c>
      <c r="B4414">
        <v>67038.380981000009</v>
      </c>
      <c r="C4414" s="255">
        <v>40</v>
      </c>
      <c r="D4414" s="256">
        <v>379.62238100000002</v>
      </c>
      <c r="E4414" s="256">
        <v>4.6747199999999998</v>
      </c>
      <c r="F4414" s="1">
        <v>830283</v>
      </c>
      <c r="G4414" s="256">
        <v>0</v>
      </c>
      <c r="H4414" s="256">
        <v>544.08392400000002</v>
      </c>
      <c r="I4414" s="257">
        <v>1</v>
      </c>
      <c r="J4414" s="258">
        <f t="shared" si="136"/>
        <v>0.43440092395153623</v>
      </c>
      <c r="K4414" s="258">
        <f t="shared" si="137"/>
        <v>0.63055304465146367</v>
      </c>
    </row>
    <row r="4415" spans="1:11">
      <c r="A4415" s="1">
        <v>4414</v>
      </c>
      <c r="B4415">
        <v>64976.397826</v>
      </c>
      <c r="C4415" s="255">
        <v>44</v>
      </c>
      <c r="D4415" s="256">
        <v>360.87004999999999</v>
      </c>
      <c r="E4415" s="256">
        <v>3.4243399999999999</v>
      </c>
      <c r="F4415" s="1">
        <v>902555</v>
      </c>
      <c r="G4415" s="256">
        <v>0</v>
      </c>
      <c r="H4415" s="256">
        <v>455.42414600000001</v>
      </c>
      <c r="I4415" s="257">
        <v>1</v>
      </c>
      <c r="J4415" s="258">
        <f t="shared" si="136"/>
        <v>0.41294267933701484</v>
      </c>
      <c r="K4415" s="258">
        <f t="shared" si="137"/>
        <v>0.60985292148356407</v>
      </c>
    </row>
    <row r="4416" spans="1:11">
      <c r="A4416" s="1">
        <v>4415</v>
      </c>
      <c r="B4416">
        <v>62223.365783999987</v>
      </c>
      <c r="C4416" s="255">
        <v>38</v>
      </c>
      <c r="D4416" s="256">
        <v>306.76215000000002</v>
      </c>
      <c r="E4416" s="256">
        <v>1.4883999999999999</v>
      </c>
      <c r="F4416" s="1">
        <v>964683</v>
      </c>
      <c r="G4416" s="256">
        <v>0</v>
      </c>
      <c r="H4416" s="256">
        <v>299.19971900000002</v>
      </c>
      <c r="I4416" s="257">
        <v>1</v>
      </c>
      <c r="J4416" s="258">
        <f t="shared" si="136"/>
        <v>0.35102714714114747</v>
      </c>
      <c r="K4416" s="258">
        <f t="shared" si="137"/>
        <v>0.54586579093153997</v>
      </c>
    </row>
    <row r="4417" spans="1:11">
      <c r="A4417" s="1">
        <v>4416</v>
      </c>
      <c r="B4417">
        <v>59992.852477999993</v>
      </c>
      <c r="C4417" s="255">
        <v>33</v>
      </c>
      <c r="D4417" s="256">
        <v>243.763048</v>
      </c>
      <c r="E4417" s="256">
        <v>0.37631999999999999</v>
      </c>
      <c r="F4417" s="1">
        <v>946033</v>
      </c>
      <c r="G4417" s="256">
        <v>0</v>
      </c>
      <c r="H4417" s="256">
        <v>287.88216199999999</v>
      </c>
      <c r="I4417" s="257">
        <v>1</v>
      </c>
      <c r="J4417" s="258">
        <f t="shared" si="136"/>
        <v>0.27893743513621416</v>
      </c>
      <c r="K4417" s="258">
        <f t="shared" si="137"/>
        <v>0.46226421735023537</v>
      </c>
    </row>
    <row r="4418" spans="1:11">
      <c r="A4418" s="1">
        <v>4417</v>
      </c>
      <c r="B4418">
        <v>58225.128662000003</v>
      </c>
      <c r="C4418" s="255">
        <v>30</v>
      </c>
      <c r="D4418" s="256">
        <v>235.02440899999999</v>
      </c>
      <c r="E4418" s="256">
        <v>0.18240000000000001</v>
      </c>
      <c r="F4418" s="1">
        <v>899882</v>
      </c>
      <c r="G4418" s="256">
        <v>35.437415999999999</v>
      </c>
      <c r="H4418" s="256">
        <v>274.49040000000002</v>
      </c>
      <c r="I4418" s="257">
        <v>1</v>
      </c>
      <c r="J4418" s="258">
        <f t="shared" ref="J4418:J4481" si="138">D4418/$L$1</f>
        <v>0.26893783277957928</v>
      </c>
      <c r="K4418" s="258">
        <f t="shared" ref="K4418:K4481" si="139">J4418/(1-$K$1*(1-J4418))</f>
        <v>0.44979214325545885</v>
      </c>
    </row>
    <row r="4419" spans="1:11">
      <c r="A4419" s="1">
        <v>4418</v>
      </c>
      <c r="B4419">
        <v>56514.256866000003</v>
      </c>
      <c r="C4419" s="255">
        <v>28</v>
      </c>
      <c r="D4419" s="256">
        <v>210.661494</v>
      </c>
      <c r="E4419" s="256">
        <v>0.54527999999999999</v>
      </c>
      <c r="F4419" s="1">
        <v>786108</v>
      </c>
      <c r="G4419" s="256">
        <v>190.820784</v>
      </c>
      <c r="H4419" s="256">
        <v>275.084363</v>
      </c>
      <c r="I4419" s="257">
        <v>1</v>
      </c>
      <c r="J4419" s="258">
        <f t="shared" si="138"/>
        <v>0.24105941118000365</v>
      </c>
      <c r="K4419" s="258">
        <f t="shared" si="139"/>
        <v>0.41377717026098121</v>
      </c>
    </row>
    <row r="4420" spans="1:11">
      <c r="A4420" s="1">
        <v>4419</v>
      </c>
      <c r="B4420">
        <v>55678.416474000012</v>
      </c>
      <c r="C4420" s="255">
        <v>28</v>
      </c>
      <c r="D4420" s="256">
        <v>165.66476299999999</v>
      </c>
      <c r="E4420" s="256">
        <v>0.39416000000000001</v>
      </c>
      <c r="F4420" s="1">
        <v>648728</v>
      </c>
      <c r="G4420" s="256">
        <v>232.72636800000001</v>
      </c>
      <c r="H4420" s="256">
        <v>275.28858400000001</v>
      </c>
      <c r="I4420" s="257">
        <v>1</v>
      </c>
      <c r="J4420" s="258">
        <f t="shared" si="138"/>
        <v>0.18956976647120358</v>
      </c>
      <c r="K4420" s="258">
        <f t="shared" si="139"/>
        <v>0.34202109718695156</v>
      </c>
    </row>
    <row r="4421" spans="1:11">
      <c r="A4421" s="1">
        <v>4420</v>
      </c>
      <c r="B4421">
        <v>54935.049439000002</v>
      </c>
      <c r="C4421" s="255">
        <v>30</v>
      </c>
      <c r="D4421" s="256">
        <v>110.504375</v>
      </c>
      <c r="E4421" s="256">
        <v>4.9599999999999998E-2</v>
      </c>
      <c r="F4421" s="1">
        <v>536703</v>
      </c>
      <c r="G4421" s="256">
        <v>236.82926399999999</v>
      </c>
      <c r="H4421" s="256">
        <v>275.176175</v>
      </c>
      <c r="I4421" s="257">
        <v>1</v>
      </c>
      <c r="J4421" s="258">
        <f t="shared" si="138"/>
        <v>0.1264498749368706</v>
      </c>
      <c r="K4421" s="258">
        <f t="shared" si="139"/>
        <v>0.24338466007057408</v>
      </c>
    </row>
    <row r="4422" spans="1:11">
      <c r="A4422" s="1">
        <v>4421</v>
      </c>
      <c r="B4422">
        <v>55155.930236</v>
      </c>
      <c r="C4422" s="255">
        <v>31</v>
      </c>
      <c r="D4422" s="256">
        <v>64.896337000000017</v>
      </c>
      <c r="E4422" s="256">
        <v>9.0399999999999994E-3</v>
      </c>
      <c r="F4422" s="1">
        <v>584364</v>
      </c>
      <c r="G4422" s="256">
        <v>200.670456</v>
      </c>
      <c r="H4422" s="256">
        <v>275.20328899999998</v>
      </c>
      <c r="I4422" s="257">
        <v>1</v>
      </c>
      <c r="J4422" s="258">
        <f t="shared" si="138"/>
        <v>7.4260713184532381E-2</v>
      </c>
      <c r="K4422" s="258">
        <f t="shared" si="139"/>
        <v>0.15129207066208913</v>
      </c>
    </row>
    <row r="4423" spans="1:11">
      <c r="A4423" s="1">
        <v>4422</v>
      </c>
      <c r="B4423">
        <v>55067.558625999998</v>
      </c>
      <c r="C4423" s="255">
        <v>29</v>
      </c>
      <c r="D4423" s="256">
        <v>49.545728999999987</v>
      </c>
      <c r="E4423" s="256">
        <v>0.71456200000000036</v>
      </c>
      <c r="F4423" s="1">
        <v>947249</v>
      </c>
      <c r="G4423" s="256">
        <v>125.445768</v>
      </c>
      <c r="H4423" s="256">
        <v>275.10815700000001</v>
      </c>
      <c r="I4423" s="257">
        <v>1</v>
      </c>
      <c r="J4423" s="258">
        <f t="shared" si="138"/>
        <v>5.6695051537154803E-2</v>
      </c>
      <c r="K4423" s="258">
        <f t="shared" si="139"/>
        <v>0.11782447959659496</v>
      </c>
    </row>
    <row r="4424" spans="1:11">
      <c r="A4424" s="1">
        <v>4423</v>
      </c>
      <c r="B4424">
        <v>58071.687255999997</v>
      </c>
      <c r="C4424" s="255">
        <v>36</v>
      </c>
      <c r="D4424" s="256">
        <v>41.745219000000013</v>
      </c>
      <c r="E4424" s="256">
        <v>28.58140800000001</v>
      </c>
      <c r="F4424" s="1">
        <v>1134126</v>
      </c>
      <c r="G4424" s="256">
        <v>29.105831999999999</v>
      </c>
      <c r="H4424" s="256">
        <v>276.00669699999997</v>
      </c>
      <c r="I4424" s="257">
        <v>1</v>
      </c>
      <c r="J4424" s="258">
        <f t="shared" si="138"/>
        <v>4.7768947806476218E-2</v>
      </c>
      <c r="K4424" s="258">
        <f t="shared" si="139"/>
        <v>0.10029742542728504</v>
      </c>
    </row>
    <row r="4425" spans="1:11">
      <c r="A4425" s="1">
        <v>4424</v>
      </c>
      <c r="B4425">
        <v>61493.106201000002</v>
      </c>
      <c r="C4425" s="255">
        <v>49</v>
      </c>
      <c r="D4425" s="256">
        <v>46.162492</v>
      </c>
      <c r="E4425" s="256">
        <v>116.378619</v>
      </c>
      <c r="F4425" s="1">
        <v>1163456</v>
      </c>
      <c r="G4425" s="256">
        <v>0</v>
      </c>
      <c r="H4425" s="256">
        <v>310.76123799999999</v>
      </c>
      <c r="I4425" s="257">
        <v>1</v>
      </c>
      <c r="J4425" s="258">
        <f t="shared" si="138"/>
        <v>5.2823622052740347E-2</v>
      </c>
      <c r="K4425" s="258">
        <f t="shared" si="139"/>
        <v>0.11026676154965992</v>
      </c>
    </row>
    <row r="4426" spans="1:11">
      <c r="A4426" s="1">
        <v>4425</v>
      </c>
      <c r="B4426">
        <v>63776.289000999997</v>
      </c>
      <c r="C4426" s="255">
        <v>38</v>
      </c>
      <c r="D4426" s="256">
        <v>52.023257000000001</v>
      </c>
      <c r="E4426" s="256">
        <v>266.8712339999999</v>
      </c>
      <c r="F4426" s="1">
        <v>1052977</v>
      </c>
      <c r="G4426" s="256">
        <v>0</v>
      </c>
      <c r="H4426" s="256">
        <v>529.15369399999997</v>
      </c>
      <c r="I4426" s="257">
        <v>1</v>
      </c>
      <c r="J4426" s="258">
        <f t="shared" si="138"/>
        <v>5.9530080519062507E-2</v>
      </c>
      <c r="K4426" s="258">
        <f t="shared" si="139"/>
        <v>0.12331667167194861</v>
      </c>
    </row>
    <row r="4427" spans="1:11">
      <c r="A4427" s="1">
        <v>4426</v>
      </c>
      <c r="B4427">
        <v>68465.994749999998</v>
      </c>
      <c r="C4427" s="255">
        <v>45</v>
      </c>
      <c r="D4427" s="256">
        <v>55.135613999999997</v>
      </c>
      <c r="E4427" s="256">
        <v>427.53055699999959</v>
      </c>
      <c r="F4427" s="1">
        <v>960093</v>
      </c>
      <c r="G4427" s="256">
        <v>0</v>
      </c>
      <c r="H4427" s="256">
        <v>537.09013700000003</v>
      </c>
      <c r="I4427" s="257">
        <v>1</v>
      </c>
      <c r="J4427" s="258">
        <f t="shared" si="138"/>
        <v>6.3091542709214646E-2</v>
      </c>
      <c r="K4427" s="258">
        <f t="shared" si="139"/>
        <v>0.13016607664045748</v>
      </c>
    </row>
    <row r="4428" spans="1:11">
      <c r="A4428" s="1">
        <v>4427</v>
      </c>
      <c r="B4428">
        <v>71019.121641999998</v>
      </c>
      <c r="C4428" s="255">
        <v>48</v>
      </c>
      <c r="D4428" s="256">
        <v>37.808159999999987</v>
      </c>
      <c r="E4428" s="256">
        <v>564.89644199999941</v>
      </c>
      <c r="F4428" s="1">
        <v>908117</v>
      </c>
      <c r="G4428" s="256">
        <v>0</v>
      </c>
      <c r="H4428" s="256">
        <v>602.26881500000002</v>
      </c>
      <c r="I4428" s="257">
        <v>1</v>
      </c>
      <c r="J4428" s="258">
        <f t="shared" si="138"/>
        <v>4.3263781217650357E-2</v>
      </c>
      <c r="K4428" s="258">
        <f t="shared" si="139"/>
        <v>9.1313276718302833E-2</v>
      </c>
    </row>
    <row r="4429" spans="1:11">
      <c r="A4429" s="1">
        <v>4428</v>
      </c>
      <c r="B4429">
        <v>72670.46991</v>
      </c>
      <c r="C4429" s="255">
        <v>42</v>
      </c>
      <c r="D4429" s="256">
        <v>40.277521999999998</v>
      </c>
      <c r="E4429" s="256">
        <v>755.21812900000089</v>
      </c>
      <c r="F4429" s="1">
        <v>887710</v>
      </c>
      <c r="G4429" s="256">
        <v>0</v>
      </c>
      <c r="H4429" s="256">
        <v>638.45297900000003</v>
      </c>
      <c r="I4429" s="257">
        <v>1</v>
      </c>
      <c r="J4429" s="258">
        <f t="shared" si="138"/>
        <v>4.6089465866551015E-2</v>
      </c>
      <c r="K4429" s="258">
        <f t="shared" si="139"/>
        <v>9.6959172883481728E-2</v>
      </c>
    </row>
    <row r="4430" spans="1:11">
      <c r="A4430" s="1">
        <v>4429</v>
      </c>
      <c r="B4430">
        <v>70722.919616999992</v>
      </c>
      <c r="C4430" s="255">
        <v>45</v>
      </c>
      <c r="D4430" s="256">
        <v>49.235379000000002</v>
      </c>
      <c r="E4430" s="256">
        <v>806.14637599999946</v>
      </c>
      <c r="F4430" s="1">
        <v>848097</v>
      </c>
      <c r="G4430" s="256">
        <v>0</v>
      </c>
      <c r="H4430" s="256">
        <v>393.25317000000001</v>
      </c>
      <c r="I4430" s="257">
        <v>1</v>
      </c>
      <c r="J4430" s="258">
        <f t="shared" si="138"/>
        <v>5.6339918822394364E-2</v>
      </c>
      <c r="K4430" s="258">
        <f t="shared" si="139"/>
        <v>0.11713398501862922</v>
      </c>
    </row>
    <row r="4431" spans="1:11">
      <c r="A4431" s="1">
        <v>4430</v>
      </c>
      <c r="B4431">
        <v>70340.272947999998</v>
      </c>
      <c r="C4431" s="255">
        <v>48</v>
      </c>
      <c r="D4431" s="256">
        <v>106.941687</v>
      </c>
      <c r="E4431" s="256">
        <v>802.13478200000122</v>
      </c>
      <c r="F4431" s="1">
        <v>866768</v>
      </c>
      <c r="G4431" s="256">
        <v>55.238399999999999</v>
      </c>
      <c r="H4431" s="256">
        <v>393.90617800000001</v>
      </c>
      <c r="I4431" s="257">
        <v>1</v>
      </c>
      <c r="J4431" s="258">
        <f t="shared" si="138"/>
        <v>0.12237310013008951</v>
      </c>
      <c r="K4431" s="258">
        <f t="shared" si="139"/>
        <v>0.23655880306320118</v>
      </c>
    </row>
    <row r="4432" spans="1:11">
      <c r="A4432" s="1">
        <v>4431</v>
      </c>
      <c r="B4432">
        <v>73608.833557000005</v>
      </c>
      <c r="C4432" s="255">
        <v>41</v>
      </c>
      <c r="D4432" s="256">
        <v>121.18279800000001</v>
      </c>
      <c r="E4432" s="256">
        <v>732.08599300000014</v>
      </c>
      <c r="F4432" s="1">
        <v>822260</v>
      </c>
      <c r="G4432" s="256">
        <v>171.95135999999999</v>
      </c>
      <c r="H4432" s="256">
        <v>501.07903700000003</v>
      </c>
      <c r="I4432" s="257">
        <v>1</v>
      </c>
      <c r="J4432" s="258">
        <f t="shared" si="138"/>
        <v>0.1386691671854626</v>
      </c>
      <c r="K4432" s="258">
        <f t="shared" si="139"/>
        <v>0.26349532202472065</v>
      </c>
    </row>
    <row r="4433" spans="1:11">
      <c r="A4433" s="1">
        <v>4432</v>
      </c>
      <c r="B4433">
        <v>73313.751403999995</v>
      </c>
      <c r="C4433" s="255">
        <v>42</v>
      </c>
      <c r="D4433" s="256">
        <v>107.184471</v>
      </c>
      <c r="E4433" s="256">
        <v>604.02413200000024</v>
      </c>
      <c r="F4433" s="1">
        <v>835553</v>
      </c>
      <c r="G4433" s="256">
        <v>187.10983200000001</v>
      </c>
      <c r="H4433" s="256">
        <v>496.165435</v>
      </c>
      <c r="I4433" s="257">
        <v>1</v>
      </c>
      <c r="J4433" s="258">
        <f t="shared" si="138"/>
        <v>0.12265091724309225</v>
      </c>
      <c r="K4433" s="258">
        <f t="shared" si="139"/>
        <v>0.23702583819428694</v>
      </c>
    </row>
    <row r="4434" spans="1:11">
      <c r="A4434" s="1">
        <v>4433</v>
      </c>
      <c r="B4434">
        <v>73439.060607000007</v>
      </c>
      <c r="C4434" s="255">
        <v>40</v>
      </c>
      <c r="D4434" s="256">
        <v>73.375158999999982</v>
      </c>
      <c r="E4434" s="256">
        <v>464.67914899999971</v>
      </c>
      <c r="F4434" s="1">
        <v>853481</v>
      </c>
      <c r="G4434" s="256">
        <v>162.13461599999999</v>
      </c>
      <c r="H4434" s="256">
        <v>484.92231500000003</v>
      </c>
      <c r="I4434" s="257">
        <v>1</v>
      </c>
      <c r="J4434" s="258">
        <f t="shared" si="138"/>
        <v>8.3963007609635293E-2</v>
      </c>
      <c r="K4434" s="258">
        <f t="shared" si="139"/>
        <v>0.16921896514982684</v>
      </c>
    </row>
    <row r="4435" spans="1:11">
      <c r="A4435" s="1">
        <v>4434</v>
      </c>
      <c r="B4435">
        <v>72698.910890000014</v>
      </c>
      <c r="C4435" s="255">
        <v>37</v>
      </c>
      <c r="D4435" s="256">
        <v>41.53075299999999</v>
      </c>
      <c r="E4435" s="256">
        <v>281.78712699999971</v>
      </c>
      <c r="F4435" s="1">
        <v>870411</v>
      </c>
      <c r="G4435" s="256">
        <v>97.614047999999997</v>
      </c>
      <c r="H4435" s="256">
        <v>484.85521199999999</v>
      </c>
      <c r="I4435" s="257">
        <v>1</v>
      </c>
      <c r="J4435" s="258">
        <f t="shared" si="138"/>
        <v>4.7523534908767748E-2</v>
      </c>
      <c r="K4435" s="258">
        <f t="shared" si="139"/>
        <v>9.9810434114075572E-2</v>
      </c>
    </row>
    <row r="4436" spans="1:11">
      <c r="A4436" s="1">
        <v>4435</v>
      </c>
      <c r="B4436">
        <v>70846.153442999988</v>
      </c>
      <c r="C4436" s="255">
        <v>35</v>
      </c>
      <c r="D4436" s="256">
        <v>31.131865000000001</v>
      </c>
      <c r="E4436" s="256">
        <v>104.6103690000002</v>
      </c>
      <c r="F4436" s="1">
        <v>882975</v>
      </c>
      <c r="G4436" s="256">
        <v>3.8423280000000002</v>
      </c>
      <c r="H4436" s="256">
        <v>460.45201800000001</v>
      </c>
      <c r="I4436" s="257">
        <v>1</v>
      </c>
      <c r="J4436" s="258">
        <f t="shared" si="138"/>
        <v>3.5624113848899998E-2</v>
      </c>
      <c r="K4436" s="258">
        <f t="shared" si="139"/>
        <v>7.5861637474051613E-2</v>
      </c>
    </row>
    <row r="4437" spans="1:11">
      <c r="A4437" s="1">
        <v>4436</v>
      </c>
      <c r="B4437">
        <v>69815.856874000005</v>
      </c>
      <c r="C4437" s="255">
        <v>37</v>
      </c>
      <c r="D4437" s="256">
        <v>28.797156000000001</v>
      </c>
      <c r="E4437" s="256">
        <v>16.46588999999998</v>
      </c>
      <c r="F4437" s="1">
        <v>890191</v>
      </c>
      <c r="G4437" s="256">
        <v>0</v>
      </c>
      <c r="H4437" s="256">
        <v>527.61203999999998</v>
      </c>
      <c r="I4437" s="257">
        <v>1</v>
      </c>
      <c r="J4437" s="258">
        <f t="shared" si="138"/>
        <v>3.2952512285034444E-2</v>
      </c>
      <c r="K4437" s="258">
        <f t="shared" si="139"/>
        <v>7.0392717759603943E-2</v>
      </c>
    </row>
    <row r="4438" spans="1:11">
      <c r="A4438" s="1">
        <v>4437</v>
      </c>
      <c r="B4438">
        <v>68146.466370000009</v>
      </c>
      <c r="C4438" s="255">
        <v>41</v>
      </c>
      <c r="D4438" s="256">
        <v>31.157955000000001</v>
      </c>
      <c r="E4438" s="256">
        <v>6.3509800000000007</v>
      </c>
      <c r="F4438" s="1">
        <v>896564</v>
      </c>
      <c r="G4438" s="256">
        <v>0</v>
      </c>
      <c r="H4438" s="256">
        <v>504.81577800000002</v>
      </c>
      <c r="I4438" s="257">
        <v>1</v>
      </c>
      <c r="J4438" s="258">
        <f t="shared" si="138"/>
        <v>3.5653968569467426E-2</v>
      </c>
      <c r="K4438" s="258">
        <f t="shared" si="139"/>
        <v>7.5922558418033054E-2</v>
      </c>
    </row>
    <row r="4439" spans="1:11">
      <c r="A4439" s="1">
        <v>4438</v>
      </c>
      <c r="B4439">
        <v>65866.546751999995</v>
      </c>
      <c r="C4439" s="255">
        <v>43</v>
      </c>
      <c r="D4439" s="256">
        <v>18.807632000000002</v>
      </c>
      <c r="E4439" s="256">
        <v>4.5901000000000014</v>
      </c>
      <c r="F4439" s="1">
        <v>980045</v>
      </c>
      <c r="G4439" s="256">
        <v>0</v>
      </c>
      <c r="H4439" s="256">
        <v>407.16286000000002</v>
      </c>
      <c r="I4439" s="257">
        <v>1</v>
      </c>
      <c r="J4439" s="258">
        <f t="shared" si="138"/>
        <v>2.1521525408009282E-2</v>
      </c>
      <c r="K4439" s="258">
        <f t="shared" si="139"/>
        <v>4.659984564202771E-2</v>
      </c>
    </row>
    <row r="4440" spans="1:11">
      <c r="A4440" s="1">
        <v>4439</v>
      </c>
      <c r="B4440">
        <v>63047.662780999999</v>
      </c>
      <c r="C4440" s="255">
        <v>38</v>
      </c>
      <c r="D4440" s="256">
        <v>16.993984000000001</v>
      </c>
      <c r="E4440" s="256">
        <v>2.5542799999999999</v>
      </c>
      <c r="F4440" s="1">
        <v>1062921</v>
      </c>
      <c r="G4440" s="256">
        <v>0</v>
      </c>
      <c r="H4440" s="256">
        <v>310.392853</v>
      </c>
      <c r="I4440" s="257">
        <v>1</v>
      </c>
      <c r="J4440" s="258">
        <f t="shared" si="138"/>
        <v>1.9446172619673928E-2</v>
      </c>
      <c r="K4440" s="258">
        <f t="shared" si="139"/>
        <v>4.2210477537271487E-2</v>
      </c>
    </row>
    <row r="4441" spans="1:11">
      <c r="A4441" s="1">
        <v>4440</v>
      </c>
      <c r="B4441">
        <v>60466.522520999999</v>
      </c>
      <c r="C4441" s="255">
        <v>33</v>
      </c>
      <c r="D4441" s="256">
        <v>15.844656000000001</v>
      </c>
      <c r="E4441" s="256">
        <v>0.49008000000000002</v>
      </c>
      <c r="F4441" s="1">
        <v>1070735</v>
      </c>
      <c r="G4441" s="256">
        <v>0</v>
      </c>
      <c r="H4441" s="256">
        <v>223.51802799999999</v>
      </c>
      <c r="I4441" s="257">
        <v>1</v>
      </c>
      <c r="J4441" s="258">
        <f t="shared" si="138"/>
        <v>1.8130999515790541E-2</v>
      </c>
      <c r="K4441" s="258">
        <f t="shared" si="139"/>
        <v>3.9417611409841208E-2</v>
      </c>
    </row>
    <row r="4442" spans="1:11">
      <c r="A4442" s="1">
        <v>4441</v>
      </c>
      <c r="B4442">
        <v>58063.529786000006</v>
      </c>
      <c r="C4442" s="255">
        <v>33</v>
      </c>
      <c r="D4442" s="256">
        <v>23.746441000000001</v>
      </c>
      <c r="E4442" s="256">
        <v>0.42608000000000001</v>
      </c>
      <c r="F4442" s="1">
        <v>983378</v>
      </c>
      <c r="G4442" s="256">
        <v>0</v>
      </c>
      <c r="H4442" s="256">
        <v>129.43328199999999</v>
      </c>
      <c r="I4442" s="257">
        <v>1</v>
      </c>
      <c r="J4442" s="258">
        <f t="shared" si="138"/>
        <v>2.7172991971094143E-2</v>
      </c>
      <c r="K4442" s="258">
        <f t="shared" si="139"/>
        <v>5.8443436240112223E-2</v>
      </c>
    </row>
    <row r="4443" spans="1:11">
      <c r="A4443" s="1">
        <v>4442</v>
      </c>
      <c r="B4443">
        <v>55713.070006999988</v>
      </c>
      <c r="C4443" s="255">
        <v>32</v>
      </c>
      <c r="D4443" s="256">
        <v>30.619937999999991</v>
      </c>
      <c r="E4443" s="256">
        <v>0.65920000000000001</v>
      </c>
      <c r="F4443" s="1">
        <v>803971</v>
      </c>
      <c r="G4443" s="256">
        <v>108.177384</v>
      </c>
      <c r="H4443" s="256">
        <v>129.95130800000001</v>
      </c>
      <c r="I4443" s="257">
        <v>1</v>
      </c>
      <c r="J4443" s="258">
        <f t="shared" si="138"/>
        <v>3.5038317086312012E-2</v>
      </c>
      <c r="K4443" s="258">
        <f t="shared" si="139"/>
        <v>7.4665409819473852E-2</v>
      </c>
    </row>
    <row r="4444" spans="1:11">
      <c r="A4444" s="1">
        <v>4443</v>
      </c>
      <c r="B4444">
        <v>55230.979887000001</v>
      </c>
      <c r="C4444" s="255">
        <v>35</v>
      </c>
      <c r="D4444" s="256">
        <v>28.33486199999999</v>
      </c>
      <c r="E4444" s="256">
        <v>0.47583999999999999</v>
      </c>
      <c r="F4444" s="1">
        <v>629926</v>
      </c>
      <c r="G4444" s="256">
        <v>214.562544</v>
      </c>
      <c r="H4444" s="256">
        <v>130.16949399999999</v>
      </c>
      <c r="I4444" s="257">
        <v>1</v>
      </c>
      <c r="J4444" s="258">
        <f t="shared" si="138"/>
        <v>3.2423510437966693E-2</v>
      </c>
      <c r="K4444" s="258">
        <f t="shared" si="139"/>
        <v>6.9305746362530188E-2</v>
      </c>
    </row>
    <row r="4445" spans="1:11">
      <c r="A4445" s="1">
        <v>4444</v>
      </c>
      <c r="B4445">
        <v>54832.498167999998</v>
      </c>
      <c r="C4445" s="255">
        <v>29</v>
      </c>
      <c r="D4445" s="256">
        <v>32.577698000000012</v>
      </c>
      <c r="E4445" s="256">
        <v>4.9599999999999998E-2</v>
      </c>
      <c r="F4445" s="1">
        <v>519618</v>
      </c>
      <c r="G4445" s="256">
        <v>248.95768799999999</v>
      </c>
      <c r="H4445" s="256">
        <v>130.275598</v>
      </c>
      <c r="I4445" s="257">
        <v>1</v>
      </c>
      <c r="J4445" s="258">
        <f t="shared" si="138"/>
        <v>3.727857686929717E-2</v>
      </c>
      <c r="K4445" s="258">
        <f t="shared" si="139"/>
        <v>7.9231290032309998E-2</v>
      </c>
    </row>
    <row r="4446" spans="1:11">
      <c r="A4446" s="1">
        <v>4445</v>
      </c>
      <c r="B4446">
        <v>55128.803955000003</v>
      </c>
      <c r="C4446" s="255">
        <v>26</v>
      </c>
      <c r="D4446" s="256">
        <v>20.347196</v>
      </c>
      <c r="E4446" s="256">
        <v>1.272E-2</v>
      </c>
      <c r="F4446" s="1">
        <v>575937</v>
      </c>
      <c r="G4446" s="256">
        <v>247.82956799999999</v>
      </c>
      <c r="H4446" s="256">
        <v>130.34152499999999</v>
      </c>
      <c r="I4446" s="257">
        <v>1</v>
      </c>
      <c r="J4446" s="258">
        <f t="shared" si="138"/>
        <v>2.3283244573040603E-2</v>
      </c>
      <c r="K4446" s="258">
        <f t="shared" si="139"/>
        <v>5.0308888419430077E-2</v>
      </c>
    </row>
    <row r="4447" spans="1:11">
      <c r="A4447" s="1">
        <v>4446</v>
      </c>
      <c r="B4447">
        <v>55205.565978999999</v>
      </c>
      <c r="C4447" s="255">
        <v>29</v>
      </c>
      <c r="D4447" s="256">
        <v>8.8984079999999999</v>
      </c>
      <c r="E4447" s="256">
        <v>2.3692899999999999</v>
      </c>
      <c r="F4447" s="1">
        <v>891382</v>
      </c>
      <c r="G4447" s="256">
        <v>216.15451200000001</v>
      </c>
      <c r="H4447" s="256">
        <v>130.28214800000001</v>
      </c>
      <c r="I4447" s="257">
        <v>1</v>
      </c>
      <c r="J4447" s="258">
        <f t="shared" si="138"/>
        <v>1.0182425616517434E-2</v>
      </c>
      <c r="K4447" s="258">
        <f t="shared" si="139"/>
        <v>2.2349469161114448E-2</v>
      </c>
    </row>
    <row r="4448" spans="1:11">
      <c r="A4448" s="1">
        <v>4447</v>
      </c>
      <c r="B4448">
        <v>56694.179840999997</v>
      </c>
      <c r="C4448" s="255">
        <v>36</v>
      </c>
      <c r="D4448" s="256">
        <v>5.6015190000000006</v>
      </c>
      <c r="E4448" s="256">
        <v>53.773379000000013</v>
      </c>
      <c r="F4448" s="1">
        <v>955695</v>
      </c>
      <c r="G4448" s="256">
        <v>130.86578399999999</v>
      </c>
      <c r="H4448" s="256">
        <v>130.82538199999999</v>
      </c>
      <c r="I4448" s="257">
        <v>1</v>
      </c>
      <c r="J4448" s="258">
        <f t="shared" si="138"/>
        <v>6.4098039286363505E-3</v>
      </c>
      <c r="K4448" s="258">
        <f t="shared" si="139"/>
        <v>1.4133285675798336E-2</v>
      </c>
    </row>
    <row r="4449" spans="1:11">
      <c r="A4449" s="1">
        <v>4448</v>
      </c>
      <c r="B4449">
        <v>60341.217559999997</v>
      </c>
      <c r="C4449" s="255">
        <v>50</v>
      </c>
      <c r="D4449" s="256">
        <v>5.2897560000000006</v>
      </c>
      <c r="E4449" s="256">
        <v>200.25849099999991</v>
      </c>
      <c r="F4449" s="1">
        <v>927671</v>
      </c>
      <c r="G4449" s="256">
        <v>31.9284</v>
      </c>
      <c r="H4449" s="256">
        <v>132.44614999999999</v>
      </c>
      <c r="I4449" s="257">
        <v>1</v>
      </c>
      <c r="J4449" s="258">
        <f t="shared" si="138"/>
        <v>6.0530543215737923E-3</v>
      </c>
      <c r="K4449" s="258">
        <f t="shared" si="139"/>
        <v>1.3352448044967984E-2</v>
      </c>
    </row>
    <row r="4450" spans="1:11">
      <c r="A4450" s="1">
        <v>4449</v>
      </c>
      <c r="B4450">
        <v>64127.858460000003</v>
      </c>
      <c r="C4450" s="255">
        <v>43</v>
      </c>
      <c r="D4450" s="256">
        <v>4.7655580000000004</v>
      </c>
      <c r="E4450" s="256">
        <v>413.76408100000089</v>
      </c>
      <c r="F4450" s="1">
        <v>863136</v>
      </c>
      <c r="G4450" s="256">
        <v>0</v>
      </c>
      <c r="H4450" s="256">
        <v>299.52814799999999</v>
      </c>
      <c r="I4450" s="257">
        <v>1</v>
      </c>
      <c r="J4450" s="258">
        <f t="shared" si="138"/>
        <v>5.4532158849312819E-3</v>
      </c>
      <c r="K4450" s="258">
        <f t="shared" si="139"/>
        <v>1.2038023593589391E-2</v>
      </c>
    </row>
    <row r="4451" spans="1:11">
      <c r="A4451" s="1">
        <v>4450</v>
      </c>
      <c r="B4451">
        <v>68386.409789999991</v>
      </c>
      <c r="C4451" s="255">
        <v>41</v>
      </c>
      <c r="D4451" s="256">
        <v>2.1644549999999998</v>
      </c>
      <c r="E4451" s="256">
        <v>625.96835600000031</v>
      </c>
      <c r="F4451" s="1">
        <v>836092</v>
      </c>
      <c r="G4451" s="256">
        <v>0</v>
      </c>
      <c r="H4451" s="256">
        <v>391.89139399999999</v>
      </c>
      <c r="I4451" s="257">
        <v>1</v>
      </c>
      <c r="J4451" s="258">
        <f t="shared" si="138"/>
        <v>2.4767803451807608E-3</v>
      </c>
      <c r="K4451" s="258">
        <f t="shared" si="139"/>
        <v>5.4873451631660382E-3</v>
      </c>
    </row>
    <row r="4452" spans="1:11">
      <c r="A4452" s="1">
        <v>4451</v>
      </c>
      <c r="B4452">
        <v>71313.70440599999</v>
      </c>
      <c r="C4452" s="255">
        <v>45</v>
      </c>
      <c r="D4452" s="256">
        <v>1.51522</v>
      </c>
      <c r="E4452" s="256">
        <v>835.77678000000014</v>
      </c>
      <c r="F4452" s="1">
        <v>832880</v>
      </c>
      <c r="G4452" s="256">
        <v>0</v>
      </c>
      <c r="H4452" s="256">
        <v>457.81949700000001</v>
      </c>
      <c r="I4452" s="257">
        <v>1</v>
      </c>
      <c r="J4452" s="258">
        <f t="shared" si="138"/>
        <v>1.7338623878180846E-3</v>
      </c>
      <c r="K4452" s="258">
        <f t="shared" si="139"/>
        <v>3.8448795936796469E-3</v>
      </c>
    </row>
    <row r="4453" spans="1:11">
      <c r="A4453" s="1">
        <v>4452</v>
      </c>
      <c r="B4453">
        <v>72717.615479</v>
      </c>
      <c r="C4453" s="255">
        <v>42</v>
      </c>
      <c r="D4453" s="256">
        <v>5.1870999999999992</v>
      </c>
      <c r="E4453" s="256">
        <v>970.4859130000001</v>
      </c>
      <c r="F4453" s="1">
        <v>846102</v>
      </c>
      <c r="G4453" s="256">
        <v>0</v>
      </c>
      <c r="H4453" s="256">
        <v>477.95819899999998</v>
      </c>
      <c r="I4453" s="257">
        <v>1</v>
      </c>
      <c r="J4453" s="258">
        <f t="shared" si="138"/>
        <v>5.9355853221652209E-3</v>
      </c>
      <c r="K4453" s="258">
        <f t="shared" si="139"/>
        <v>1.3095189189237298E-2</v>
      </c>
    </row>
    <row r="4454" spans="1:11">
      <c r="A4454" s="1">
        <v>4453</v>
      </c>
      <c r="B4454">
        <v>70921.981080000012</v>
      </c>
      <c r="C4454" s="255">
        <v>39</v>
      </c>
      <c r="D4454" s="256">
        <v>18.329304</v>
      </c>
      <c r="E4454" s="256">
        <v>1046.706715999999</v>
      </c>
      <c r="F4454" s="1">
        <v>874299</v>
      </c>
      <c r="G4454" s="256">
        <v>0</v>
      </c>
      <c r="H4454" s="256">
        <v>219.90148099999999</v>
      </c>
      <c r="I4454" s="257">
        <v>1</v>
      </c>
      <c r="J4454" s="258">
        <f t="shared" si="138"/>
        <v>2.0974175895568676E-2</v>
      </c>
      <c r="K4454" s="258">
        <f t="shared" si="139"/>
        <v>4.5444310156656675E-2</v>
      </c>
    </row>
    <row r="4455" spans="1:11">
      <c r="A4455" s="1">
        <v>4454</v>
      </c>
      <c r="B4455">
        <v>70644.577147999997</v>
      </c>
      <c r="C4455" s="255">
        <v>38</v>
      </c>
      <c r="D4455" s="256">
        <v>67.800870000000003</v>
      </c>
      <c r="E4455" s="256">
        <v>1043.3687570000011</v>
      </c>
      <c r="F4455" s="1">
        <v>823221</v>
      </c>
      <c r="G4455" s="256">
        <v>0</v>
      </c>
      <c r="H4455" s="256">
        <v>416.784537</v>
      </c>
      <c r="I4455" s="257">
        <v>1</v>
      </c>
      <c r="J4455" s="258">
        <f t="shared" si="138"/>
        <v>7.7584362900663631E-2</v>
      </c>
      <c r="K4455" s="258">
        <f t="shared" si="139"/>
        <v>0.15747689629311606</v>
      </c>
    </row>
    <row r="4456" spans="1:11">
      <c r="A4456" s="1">
        <v>4455</v>
      </c>
      <c r="B4456">
        <v>74278.261475000007</v>
      </c>
      <c r="C4456" s="255">
        <v>37</v>
      </c>
      <c r="D4456" s="256">
        <v>86.596303999999975</v>
      </c>
      <c r="E4456" s="256">
        <v>974.896522</v>
      </c>
      <c r="F4456" s="1">
        <v>849249</v>
      </c>
      <c r="G4456" s="256">
        <v>101.00798399999999</v>
      </c>
      <c r="H4456" s="256">
        <v>465.37339400000002</v>
      </c>
      <c r="I4456" s="257">
        <v>1</v>
      </c>
      <c r="J4456" s="258">
        <f t="shared" si="138"/>
        <v>9.9091930168332468E-2</v>
      </c>
      <c r="K4456" s="258">
        <f t="shared" si="139"/>
        <v>0.1964158966553454</v>
      </c>
    </row>
    <row r="4457" spans="1:11">
      <c r="A4457" s="1">
        <v>4456</v>
      </c>
      <c r="B4457">
        <v>74126.961303999997</v>
      </c>
      <c r="C4457" s="255">
        <v>35</v>
      </c>
      <c r="D4457" s="256">
        <v>41.538522999999998</v>
      </c>
      <c r="E4457" s="256">
        <v>845.07559099999992</v>
      </c>
      <c r="F4457" s="1">
        <v>852628</v>
      </c>
      <c r="G4457" s="256">
        <v>188.35252800000001</v>
      </c>
      <c r="H4457" s="256">
        <v>487.10887100000002</v>
      </c>
      <c r="I4457" s="257">
        <v>1</v>
      </c>
      <c r="J4457" s="258">
        <f t="shared" si="138"/>
        <v>4.7532426099983122E-2</v>
      </c>
      <c r="K4457" s="258">
        <f t="shared" si="139"/>
        <v>9.9828082395429035E-2</v>
      </c>
    </row>
    <row r="4458" spans="1:11">
      <c r="A4458" s="1">
        <v>4457</v>
      </c>
      <c r="B4458">
        <v>74579.833008000001</v>
      </c>
      <c r="C4458" s="255">
        <v>41</v>
      </c>
      <c r="D4458" s="256">
        <v>32.640711000000003</v>
      </c>
      <c r="E4458" s="256">
        <v>637.7091310000003</v>
      </c>
      <c r="F4458" s="1">
        <v>827132</v>
      </c>
      <c r="G4458" s="256">
        <v>201.06307200000001</v>
      </c>
      <c r="H4458" s="256">
        <v>614.14406199999996</v>
      </c>
      <c r="I4458" s="257">
        <v>1</v>
      </c>
      <c r="J4458" s="258">
        <f t="shared" si="138"/>
        <v>3.7350682484748106E-2</v>
      </c>
      <c r="K4458" s="258">
        <f t="shared" si="139"/>
        <v>7.9377851498967603E-2</v>
      </c>
    </row>
    <row r="4459" spans="1:11">
      <c r="A4459" s="1">
        <v>4458</v>
      </c>
      <c r="B4459">
        <v>73878.409423999998</v>
      </c>
      <c r="C4459" s="255">
        <v>36</v>
      </c>
      <c r="D4459" s="256">
        <v>22.359508000000002</v>
      </c>
      <c r="E4459" s="256">
        <v>378.12182900000022</v>
      </c>
      <c r="F4459" s="1">
        <v>792296</v>
      </c>
      <c r="G4459" s="256">
        <v>163.265424</v>
      </c>
      <c r="H4459" s="256">
        <v>630.99285099999997</v>
      </c>
      <c r="I4459" s="257">
        <v>1</v>
      </c>
      <c r="J4459" s="258">
        <f t="shared" si="138"/>
        <v>2.5585928070720798E-2</v>
      </c>
      <c r="K4459" s="258">
        <f t="shared" si="139"/>
        <v>5.5133500215080525E-2</v>
      </c>
    </row>
    <row r="4460" spans="1:11">
      <c r="A4460" s="1">
        <v>4459</v>
      </c>
      <c r="B4460">
        <v>71464.378660999995</v>
      </c>
      <c r="C4460" s="255">
        <v>38</v>
      </c>
      <c r="D4460" s="256">
        <v>17.761596000000001</v>
      </c>
      <c r="E4460" s="256">
        <v>143.10933200000011</v>
      </c>
      <c r="F4460" s="1">
        <v>814185</v>
      </c>
      <c r="G4460" s="256">
        <v>76.733664000000005</v>
      </c>
      <c r="H4460" s="256">
        <v>591.51339199999995</v>
      </c>
      <c r="I4460" s="257">
        <v>1</v>
      </c>
      <c r="J4460" s="258">
        <f t="shared" si="138"/>
        <v>2.0324549076715027E-2</v>
      </c>
      <c r="K4460" s="258">
        <f t="shared" si="139"/>
        <v>4.4070894434405095E-2</v>
      </c>
    </row>
    <row r="4461" spans="1:11">
      <c r="A4461" s="1">
        <v>4460</v>
      </c>
      <c r="B4461">
        <v>70043.570496</v>
      </c>
      <c r="C4461" s="255">
        <v>43</v>
      </c>
      <c r="D4461" s="256">
        <v>21.701858000000001</v>
      </c>
      <c r="E4461" s="256">
        <v>22.02507000000001</v>
      </c>
      <c r="F4461" s="1">
        <v>785681</v>
      </c>
      <c r="G4461" s="256">
        <v>0</v>
      </c>
      <c r="H4461" s="256">
        <v>535.37282800000003</v>
      </c>
      <c r="I4461" s="257">
        <v>1</v>
      </c>
      <c r="J4461" s="258">
        <f t="shared" si="138"/>
        <v>2.4833380850285112E-2</v>
      </c>
      <c r="K4461" s="258">
        <f t="shared" si="139"/>
        <v>5.3559653014338467E-2</v>
      </c>
    </row>
    <row r="4462" spans="1:11">
      <c r="A4462" s="1">
        <v>4461</v>
      </c>
      <c r="B4462">
        <v>69177.919188999993</v>
      </c>
      <c r="C4462" s="255">
        <v>38</v>
      </c>
      <c r="D4462" s="256">
        <v>18.807431999999999</v>
      </c>
      <c r="E4462" s="256">
        <v>7.8578599999999996</v>
      </c>
      <c r="F4462" s="1">
        <v>852600</v>
      </c>
      <c r="G4462" s="256">
        <v>0</v>
      </c>
      <c r="H4462" s="256">
        <v>498.45424400000002</v>
      </c>
      <c r="I4462" s="257">
        <v>1</v>
      </c>
      <c r="J4462" s="258">
        <f t="shared" si="138"/>
        <v>2.1521296548518535E-2</v>
      </c>
      <c r="K4462" s="258">
        <f t="shared" si="139"/>
        <v>4.659936280072232E-2</v>
      </c>
    </row>
    <row r="4463" spans="1:11">
      <c r="A4463" s="1">
        <v>4462</v>
      </c>
      <c r="B4463">
        <v>67753.105285000012</v>
      </c>
      <c r="C4463" s="255">
        <v>45</v>
      </c>
      <c r="D4463" s="256">
        <v>20.942571000000001</v>
      </c>
      <c r="E4463" s="256">
        <v>6.6166400000000003</v>
      </c>
      <c r="F4463" s="1">
        <v>894018</v>
      </c>
      <c r="G4463" s="256">
        <v>0</v>
      </c>
      <c r="H4463" s="256">
        <v>473.99412899999999</v>
      </c>
      <c r="I4463" s="257">
        <v>1</v>
      </c>
      <c r="J4463" s="258">
        <f t="shared" si="138"/>
        <v>2.3964530669546187E-2</v>
      </c>
      <c r="K4463" s="258">
        <f t="shared" si="139"/>
        <v>5.1739075997964935E-2</v>
      </c>
    </row>
    <row r="4464" spans="1:11">
      <c r="A4464" s="1">
        <v>4463</v>
      </c>
      <c r="B4464">
        <v>64640.632018999997</v>
      </c>
      <c r="C4464" s="255">
        <v>43</v>
      </c>
      <c r="D4464" s="256">
        <v>27.456979</v>
      </c>
      <c r="E4464" s="256">
        <v>6.0971799999999998</v>
      </c>
      <c r="F4464" s="1">
        <v>935116</v>
      </c>
      <c r="G4464" s="256">
        <v>0</v>
      </c>
      <c r="H4464" s="256">
        <v>309.06051500000001</v>
      </c>
      <c r="I4464" s="257">
        <v>1</v>
      </c>
      <c r="J4464" s="258">
        <f t="shared" si="138"/>
        <v>3.1418951156406992E-2</v>
      </c>
      <c r="K4464" s="258">
        <f t="shared" si="139"/>
        <v>6.7237893138230267E-2</v>
      </c>
    </row>
    <row r="4465" spans="1:11">
      <c r="A4465" s="1">
        <v>4464</v>
      </c>
      <c r="B4465">
        <v>61574.120910000012</v>
      </c>
      <c r="C4465" s="255">
        <v>43</v>
      </c>
      <c r="D4465" s="256">
        <v>29.648910999999998</v>
      </c>
      <c r="E4465" s="256">
        <v>2.4641000000000002</v>
      </c>
      <c r="F4465" s="1">
        <v>1008908</v>
      </c>
      <c r="G4465" s="256">
        <v>0</v>
      </c>
      <c r="H4465" s="256">
        <v>275.35061100000001</v>
      </c>
      <c r="I4465" s="257">
        <v>1</v>
      </c>
      <c r="J4465" s="258">
        <f t="shared" si="138"/>
        <v>3.3927173362723481E-2</v>
      </c>
      <c r="K4465" s="258">
        <f t="shared" si="139"/>
        <v>7.2391877520966028E-2</v>
      </c>
    </row>
    <row r="4466" spans="1:11">
      <c r="A4466" s="1">
        <v>4465</v>
      </c>
      <c r="B4466">
        <v>59598.311523999997</v>
      </c>
      <c r="C4466" s="255">
        <v>32</v>
      </c>
      <c r="D4466" s="256">
        <v>37.991604000000009</v>
      </c>
      <c r="E4466" s="256">
        <v>0.53688000000000002</v>
      </c>
      <c r="F4466" s="1">
        <v>979161</v>
      </c>
      <c r="G4466" s="256">
        <v>0</v>
      </c>
      <c r="H4466" s="256">
        <v>264.76333799999998</v>
      </c>
      <c r="I4466" s="257">
        <v>1</v>
      </c>
      <c r="J4466" s="258">
        <f t="shared" si="138"/>
        <v>4.3473695719749683E-2</v>
      </c>
      <c r="K4466" s="258">
        <f t="shared" si="139"/>
        <v>9.173397239566343E-2</v>
      </c>
    </row>
    <row r="4467" spans="1:11">
      <c r="A4467" s="1">
        <v>4466</v>
      </c>
      <c r="B4467">
        <v>56846.472716999997</v>
      </c>
      <c r="C4467" s="255">
        <v>27</v>
      </c>
      <c r="D4467" s="256">
        <v>48.040129000000007</v>
      </c>
      <c r="E4467" s="256">
        <v>0.67456000000000005</v>
      </c>
      <c r="F4467" s="1">
        <v>827880</v>
      </c>
      <c r="G4467" s="256">
        <v>17.898887999999999</v>
      </c>
      <c r="H4467" s="256">
        <v>262.52565199999998</v>
      </c>
      <c r="I4467" s="257">
        <v>1</v>
      </c>
      <c r="J4467" s="258">
        <f t="shared" si="138"/>
        <v>5.4972197290841483E-2</v>
      </c>
      <c r="K4467" s="258">
        <f t="shared" si="139"/>
        <v>0.11446943820742406</v>
      </c>
    </row>
    <row r="4468" spans="1:11">
      <c r="A4468" s="1">
        <v>4467</v>
      </c>
      <c r="B4468">
        <v>56083.957245999998</v>
      </c>
      <c r="C4468" s="255">
        <v>28</v>
      </c>
      <c r="D4468" s="256">
        <v>38.411821000000003</v>
      </c>
      <c r="E4468" s="256">
        <v>0.49015999999999998</v>
      </c>
      <c r="F4468" s="1">
        <v>640318</v>
      </c>
      <c r="G4468" s="256">
        <v>166.67179200000001</v>
      </c>
      <c r="H4468" s="256">
        <v>263.980369</v>
      </c>
      <c r="I4468" s="257">
        <v>1</v>
      </c>
      <c r="J4468" s="258">
        <f t="shared" si="138"/>
        <v>4.3954548962857443E-2</v>
      </c>
      <c r="K4468" s="258">
        <f t="shared" si="139"/>
        <v>9.2696892041951098E-2</v>
      </c>
    </row>
    <row r="4469" spans="1:11">
      <c r="A4469" s="1">
        <v>4468</v>
      </c>
      <c r="B4469">
        <v>55519.379272999999</v>
      </c>
      <c r="C4469" s="255">
        <v>33</v>
      </c>
      <c r="D4469" s="256">
        <v>35.822338000000002</v>
      </c>
      <c r="E4469" s="256">
        <v>0.622</v>
      </c>
      <c r="F4469" s="1">
        <v>513226</v>
      </c>
      <c r="G4469" s="256">
        <v>239.09255999999999</v>
      </c>
      <c r="H4469" s="256">
        <v>260.67037199999999</v>
      </c>
      <c r="I4469" s="257">
        <v>1</v>
      </c>
      <c r="J4469" s="258">
        <f t="shared" si="138"/>
        <v>4.0991410159519091E-2</v>
      </c>
      <c r="K4469" s="258">
        <f t="shared" si="139"/>
        <v>8.6745995097581685E-2</v>
      </c>
    </row>
    <row r="4470" spans="1:11">
      <c r="A4470" s="1">
        <v>4469</v>
      </c>
      <c r="B4470">
        <v>55426.652738999997</v>
      </c>
      <c r="C4470" s="255">
        <v>26</v>
      </c>
      <c r="D4470" s="256">
        <v>31.145994999999999</v>
      </c>
      <c r="E4470" s="256">
        <v>1.2016</v>
      </c>
      <c r="F4470" s="1">
        <v>567814</v>
      </c>
      <c r="G4470" s="256">
        <v>249.983496</v>
      </c>
      <c r="H4470" s="256">
        <v>250.86055099999999</v>
      </c>
      <c r="I4470" s="257">
        <v>1</v>
      </c>
      <c r="J4470" s="258">
        <f t="shared" si="138"/>
        <v>3.5640282771920995E-2</v>
      </c>
      <c r="K4470" s="258">
        <f t="shared" si="139"/>
        <v>7.5894631982917474E-2</v>
      </c>
    </row>
    <row r="4471" spans="1:11">
      <c r="A4471" s="1">
        <v>4470</v>
      </c>
      <c r="B4471">
        <v>55705.340087999997</v>
      </c>
      <c r="C4471" s="255">
        <v>28</v>
      </c>
      <c r="D4471" s="256">
        <v>19.954314</v>
      </c>
      <c r="E4471" s="256">
        <v>6.2106279999999954</v>
      </c>
      <c r="F4471" s="1">
        <v>908978</v>
      </c>
      <c r="G4471" s="256">
        <v>247.426704</v>
      </c>
      <c r="H4471" s="256">
        <v>250.63370399999999</v>
      </c>
      <c r="I4471" s="257">
        <v>1</v>
      </c>
      <c r="J4471" s="258">
        <f t="shared" si="138"/>
        <v>2.2833670700830134E-2</v>
      </c>
      <c r="K4471" s="258">
        <f t="shared" si="139"/>
        <v>4.9363852936593393E-2</v>
      </c>
    </row>
    <row r="4472" spans="1:11">
      <c r="A4472" s="1">
        <v>4471</v>
      </c>
      <c r="B4472">
        <v>56825.037627999998</v>
      </c>
      <c r="C4472" s="255">
        <v>37</v>
      </c>
      <c r="D4472" s="256">
        <v>14.277246999999999</v>
      </c>
      <c r="E4472" s="256">
        <v>76.208496999999895</v>
      </c>
      <c r="F4472" s="1">
        <v>929190</v>
      </c>
      <c r="G4472" s="256">
        <v>216.043632</v>
      </c>
      <c r="H4472" s="256">
        <v>270.98707400000001</v>
      </c>
      <c r="I4472" s="257">
        <v>1</v>
      </c>
      <c r="J4472" s="258">
        <f t="shared" si="138"/>
        <v>1.6337417388160521E-2</v>
      </c>
      <c r="K4472" s="258">
        <f t="shared" si="139"/>
        <v>3.5594620213772271E-2</v>
      </c>
    </row>
    <row r="4473" spans="1:11">
      <c r="A4473" s="1">
        <v>4472</v>
      </c>
      <c r="B4473">
        <v>59035.497313999993</v>
      </c>
      <c r="C4473" s="255">
        <v>47</v>
      </c>
      <c r="D4473" s="256">
        <v>6.5057229999999988</v>
      </c>
      <c r="E4473" s="256">
        <v>202.62838199999999</v>
      </c>
      <c r="F4473" s="1">
        <v>842322</v>
      </c>
      <c r="G4473" s="256">
        <v>124.90044</v>
      </c>
      <c r="H4473" s="256">
        <v>359.68139400000001</v>
      </c>
      <c r="I4473" s="257">
        <v>1</v>
      </c>
      <c r="J4473" s="258">
        <f t="shared" si="138"/>
        <v>7.4444822634752916E-3</v>
      </c>
      <c r="K4473" s="258">
        <f t="shared" si="139"/>
        <v>1.639412684640449E-2</v>
      </c>
    </row>
    <row r="4474" spans="1:11">
      <c r="A4474" s="1">
        <v>4473</v>
      </c>
      <c r="B4474">
        <v>64007.487366000001</v>
      </c>
      <c r="C4474" s="255">
        <v>40</v>
      </c>
      <c r="D4474" s="256">
        <v>5.898092000000001</v>
      </c>
      <c r="E4474" s="256">
        <v>356.06166599999989</v>
      </c>
      <c r="F4474" s="1">
        <v>847625</v>
      </c>
      <c r="G4474" s="256">
        <v>21.745080000000002</v>
      </c>
      <c r="H4474" s="256">
        <v>534.330015</v>
      </c>
      <c r="I4474" s="257">
        <v>1</v>
      </c>
      <c r="J4474" s="258">
        <f t="shared" si="138"/>
        <v>6.7491716573769775E-3</v>
      </c>
      <c r="K4474" s="258">
        <f t="shared" si="139"/>
        <v>1.4875451821276484E-2</v>
      </c>
    </row>
    <row r="4475" spans="1:11">
      <c r="A4475" s="1">
        <v>4474</v>
      </c>
      <c r="B4475">
        <v>69174.38134800001</v>
      </c>
      <c r="C4475" s="255">
        <v>45</v>
      </c>
      <c r="D4475" s="256">
        <v>12.085000000000001</v>
      </c>
      <c r="E4475" s="256">
        <v>498.22108500000019</v>
      </c>
      <c r="F4475" s="1">
        <v>781058</v>
      </c>
      <c r="G4475" s="256">
        <v>0</v>
      </c>
      <c r="H4475" s="256">
        <v>554.89615600000002</v>
      </c>
      <c r="I4475" s="257">
        <v>1</v>
      </c>
      <c r="J4475" s="258">
        <f t="shared" si="138"/>
        <v>1.3828834728146115E-2</v>
      </c>
      <c r="K4475" s="258">
        <f t="shared" si="139"/>
        <v>3.0219968676383581E-2</v>
      </c>
    </row>
    <row r="4476" spans="1:11">
      <c r="A4476" s="1">
        <v>4475</v>
      </c>
      <c r="B4476">
        <v>72462.491271999999</v>
      </c>
      <c r="C4476" s="255">
        <v>47</v>
      </c>
      <c r="D4476" s="256">
        <v>40.580165000000008</v>
      </c>
      <c r="E4476" s="256">
        <v>623.3151069999999</v>
      </c>
      <c r="F4476" s="1">
        <v>784725</v>
      </c>
      <c r="G4476" s="256">
        <v>0</v>
      </c>
      <c r="H4476" s="256">
        <v>565.87874199999999</v>
      </c>
      <c r="I4476" s="257">
        <v>1</v>
      </c>
      <c r="J4476" s="258">
        <f t="shared" si="138"/>
        <v>4.6435779480835708E-2</v>
      </c>
      <c r="K4476" s="258">
        <f t="shared" si="139"/>
        <v>9.7648590768212903E-2</v>
      </c>
    </row>
    <row r="4477" spans="1:11">
      <c r="A4477" s="1">
        <v>4476</v>
      </c>
      <c r="B4477">
        <v>73786.192809999993</v>
      </c>
      <c r="C4477" s="255">
        <v>47</v>
      </c>
      <c r="D4477" s="256">
        <v>74.866090999999997</v>
      </c>
      <c r="E4477" s="256">
        <v>679.35899900000015</v>
      </c>
      <c r="F4477" s="1">
        <v>845712</v>
      </c>
      <c r="G4477" s="256">
        <v>0</v>
      </c>
      <c r="H4477" s="256">
        <v>528.23995300000001</v>
      </c>
      <c r="I4477" s="257">
        <v>1</v>
      </c>
      <c r="J4477" s="258">
        <f t="shared" si="138"/>
        <v>8.5669077300897567E-2</v>
      </c>
      <c r="K4477" s="258">
        <f t="shared" si="139"/>
        <v>0.17233147580798441</v>
      </c>
    </row>
    <row r="4478" spans="1:11">
      <c r="A4478" s="1">
        <v>4477</v>
      </c>
      <c r="B4478">
        <v>72099.969849000001</v>
      </c>
      <c r="C4478" s="255">
        <v>43</v>
      </c>
      <c r="D4478" s="256">
        <v>112.977925</v>
      </c>
      <c r="E4478" s="256">
        <v>665.7439399999995</v>
      </c>
      <c r="F4478" s="1">
        <v>855542</v>
      </c>
      <c r="G4478" s="256">
        <v>0</v>
      </c>
      <c r="H4478" s="256">
        <v>227.059696</v>
      </c>
      <c r="I4478" s="257">
        <v>1</v>
      </c>
      <c r="J4478" s="258">
        <f t="shared" si="138"/>
        <v>0.1292803519035074</v>
      </c>
      <c r="K4478" s="258">
        <f t="shared" si="139"/>
        <v>0.24808925643747445</v>
      </c>
    </row>
    <row r="4479" spans="1:11">
      <c r="A4479" s="1">
        <v>4478</v>
      </c>
      <c r="B4479">
        <v>72454.174742999996</v>
      </c>
      <c r="C4479" s="255">
        <v>47</v>
      </c>
      <c r="D4479" s="256">
        <v>145.681805</v>
      </c>
      <c r="E4479" s="256">
        <v>625.9420629999986</v>
      </c>
      <c r="F4479" s="1">
        <v>840484</v>
      </c>
      <c r="G4479" s="256">
        <v>0</v>
      </c>
      <c r="H4479" s="256">
        <v>704.950332</v>
      </c>
      <c r="I4479" s="257">
        <v>1</v>
      </c>
      <c r="J4479" s="258">
        <f t="shared" si="138"/>
        <v>0.16670331851410922</v>
      </c>
      <c r="K4479" s="258">
        <f t="shared" si="139"/>
        <v>0.30774851955807692</v>
      </c>
    </row>
    <row r="4480" spans="1:11">
      <c r="A4480" s="1">
        <v>4479</v>
      </c>
      <c r="B4480">
        <v>76119.700928000006</v>
      </c>
      <c r="C4480" s="255">
        <v>38</v>
      </c>
      <c r="D4480" s="256">
        <v>138.143023</v>
      </c>
      <c r="E4480" s="256">
        <v>523.45090699999969</v>
      </c>
      <c r="F4480" s="1">
        <v>863133</v>
      </c>
      <c r="G4480" s="256">
        <v>0</v>
      </c>
      <c r="H4480" s="256">
        <v>668.02806199999998</v>
      </c>
      <c r="I4480" s="257">
        <v>1</v>
      </c>
      <c r="J4480" s="258">
        <f t="shared" si="138"/>
        <v>0.15807670946739655</v>
      </c>
      <c r="K4480" s="258">
        <f t="shared" si="139"/>
        <v>0.29440172955385635</v>
      </c>
    </row>
    <row r="4481" spans="1:11">
      <c r="A4481" s="1">
        <v>4480</v>
      </c>
      <c r="B4481">
        <v>76201.003601000004</v>
      </c>
      <c r="C4481" s="255">
        <v>44</v>
      </c>
      <c r="D4481" s="256">
        <v>95.234503000000004</v>
      </c>
      <c r="E4481" s="256">
        <v>389.54245700000041</v>
      </c>
      <c r="F4481" s="1">
        <v>817255</v>
      </c>
      <c r="G4481" s="256">
        <v>134.172192</v>
      </c>
      <c r="H4481" s="256">
        <v>597.29309000000001</v>
      </c>
      <c r="I4481" s="257">
        <v>1</v>
      </c>
      <c r="J4481" s="258">
        <f t="shared" si="138"/>
        <v>0.1089765992887162</v>
      </c>
      <c r="K4481" s="258">
        <f t="shared" si="139"/>
        <v>0.2137059511087559</v>
      </c>
    </row>
    <row r="4482" spans="1:11">
      <c r="A4482" s="1">
        <v>4481</v>
      </c>
      <c r="B4482">
        <v>76552.966065000001</v>
      </c>
      <c r="C4482" s="255">
        <v>43</v>
      </c>
      <c r="D4482" s="256">
        <v>83.32334800000001</v>
      </c>
      <c r="E4482" s="256">
        <v>274.70274199999972</v>
      </c>
      <c r="F4482" s="1">
        <v>819042</v>
      </c>
      <c r="G4482" s="256">
        <v>201.46694400000001</v>
      </c>
      <c r="H4482" s="256">
        <v>569.39169200000003</v>
      </c>
      <c r="I4482" s="257">
        <v>1</v>
      </c>
      <c r="J4482" s="258">
        <f t="shared" ref="J4482:J4545" si="140">D4482/$L$1</f>
        <v>9.5346694951411182E-2</v>
      </c>
      <c r="K4482" s="258">
        <f t="shared" ref="K4482:K4545" si="141">J4482/(1-$K$1*(1-J4482))</f>
        <v>0.18976706768549592</v>
      </c>
    </row>
    <row r="4483" spans="1:11">
      <c r="A4483" s="1">
        <v>4482</v>
      </c>
      <c r="B4483">
        <v>75261.354491999999</v>
      </c>
      <c r="C4483" s="255">
        <v>35</v>
      </c>
      <c r="D4483" s="256">
        <v>72.790808999999996</v>
      </c>
      <c r="E4483" s="256">
        <v>159.08460700000001</v>
      </c>
      <c r="F4483" s="1">
        <v>764305</v>
      </c>
      <c r="G4483" s="256">
        <v>203.639352</v>
      </c>
      <c r="H4483" s="256">
        <v>549.53155000000004</v>
      </c>
      <c r="I4483" s="257">
        <v>1</v>
      </c>
      <c r="J4483" s="258">
        <f t="shared" si="140"/>
        <v>8.3294337392556941E-2</v>
      </c>
      <c r="K4483" s="258">
        <f t="shared" si="141"/>
        <v>0.16799584644383231</v>
      </c>
    </row>
    <row r="4484" spans="1:11">
      <c r="A4484" s="1">
        <v>4483</v>
      </c>
      <c r="B4484">
        <v>73048.90393</v>
      </c>
      <c r="C4484" s="255">
        <v>34</v>
      </c>
      <c r="D4484" s="256">
        <v>48.251736999999999</v>
      </c>
      <c r="E4484" s="256">
        <v>67.925263999999999</v>
      </c>
      <c r="F4484" s="1">
        <v>780834</v>
      </c>
      <c r="G4484" s="256">
        <v>154.88272799999999</v>
      </c>
      <c r="H4484" s="256">
        <v>525.41623200000004</v>
      </c>
      <c r="I4484" s="257">
        <v>1</v>
      </c>
      <c r="J4484" s="258">
        <f t="shared" si="140"/>
        <v>5.5214339786427202E-2</v>
      </c>
      <c r="K4484" s="258">
        <f t="shared" si="141"/>
        <v>0.11494177961136033</v>
      </c>
    </row>
    <row r="4485" spans="1:11">
      <c r="A4485" s="1">
        <v>4484</v>
      </c>
      <c r="B4485">
        <v>71259.306457000013</v>
      </c>
      <c r="C4485" s="255">
        <v>35</v>
      </c>
      <c r="D4485" s="256">
        <v>44.604883999999998</v>
      </c>
      <c r="E4485" s="256">
        <v>13.476471999999999</v>
      </c>
      <c r="F4485" s="1">
        <v>794003</v>
      </c>
      <c r="G4485" s="256">
        <v>45.283391999999999</v>
      </c>
      <c r="H4485" s="256">
        <v>523.40171699999996</v>
      </c>
      <c r="I4485" s="257">
        <v>1</v>
      </c>
      <c r="J4485" s="258">
        <f t="shared" si="140"/>
        <v>5.1041255184454189E-2</v>
      </c>
      <c r="K4485" s="258">
        <f t="shared" si="141"/>
        <v>0.10676463268991955</v>
      </c>
    </row>
    <row r="4486" spans="1:11">
      <c r="A4486" s="1">
        <v>4485</v>
      </c>
      <c r="B4486">
        <v>70502.758789</v>
      </c>
      <c r="C4486" s="255">
        <v>36</v>
      </c>
      <c r="D4486" s="256">
        <v>77.264127000000002</v>
      </c>
      <c r="E4486" s="256">
        <v>7.8976799999999994</v>
      </c>
      <c r="F4486" s="1">
        <v>868649</v>
      </c>
      <c r="G4486" s="256">
        <v>0</v>
      </c>
      <c r="H4486" s="256">
        <v>454.46692300000001</v>
      </c>
      <c r="I4486" s="257">
        <v>1</v>
      </c>
      <c r="J4486" s="258">
        <f t="shared" si="140"/>
        <v>8.841314378961454E-2</v>
      </c>
      <c r="K4486" s="258">
        <f t="shared" si="141"/>
        <v>0.17731310813487322</v>
      </c>
    </row>
    <row r="4487" spans="1:11">
      <c r="A4487" s="1">
        <v>4486</v>
      </c>
      <c r="B4487">
        <v>68078.628419999994</v>
      </c>
      <c r="C4487" s="255">
        <v>38</v>
      </c>
      <c r="D4487" s="256">
        <v>72.064734000000001</v>
      </c>
      <c r="E4487" s="256">
        <v>5.9697599999999991</v>
      </c>
      <c r="F4487" s="1">
        <v>864669</v>
      </c>
      <c r="G4487" s="256">
        <v>0</v>
      </c>
      <c r="H4487" s="256">
        <v>185.334677</v>
      </c>
      <c r="I4487" s="257">
        <v>1</v>
      </c>
      <c r="J4487" s="258">
        <f t="shared" si="140"/>
        <v>8.2463491618850804E-2</v>
      </c>
      <c r="K4487" s="258">
        <f t="shared" si="141"/>
        <v>0.16647354901383613</v>
      </c>
    </row>
    <row r="4488" spans="1:11">
      <c r="A4488" s="1">
        <v>4487</v>
      </c>
      <c r="B4488">
        <v>64958.247193000003</v>
      </c>
      <c r="C4488" s="255">
        <v>36</v>
      </c>
      <c r="D4488" s="256">
        <v>67.678035999999992</v>
      </c>
      <c r="E4488" s="256">
        <v>3.5705</v>
      </c>
      <c r="F4488" s="1">
        <v>912789</v>
      </c>
      <c r="G4488" s="256">
        <v>0</v>
      </c>
      <c r="H4488" s="256">
        <v>203.14900399999999</v>
      </c>
      <c r="I4488" s="257">
        <v>1</v>
      </c>
      <c r="J4488" s="258">
        <f t="shared" si="140"/>
        <v>7.744380426723399E-2</v>
      </c>
      <c r="K4488" s="258">
        <f t="shared" si="141"/>
        <v>0.15721626684203779</v>
      </c>
    </row>
    <row r="4489" spans="1:11">
      <c r="A4489" s="1">
        <v>4488</v>
      </c>
      <c r="B4489">
        <v>62229.688048999997</v>
      </c>
      <c r="C4489" s="255">
        <v>31</v>
      </c>
      <c r="D4489" s="256">
        <v>84.480552000000003</v>
      </c>
      <c r="E4489" s="256">
        <v>1.1024799999999999</v>
      </c>
      <c r="F4489" s="1">
        <v>937518</v>
      </c>
      <c r="G4489" s="256">
        <v>0</v>
      </c>
      <c r="H4489" s="256">
        <v>210.67632699999999</v>
      </c>
      <c r="I4489" s="257">
        <v>1</v>
      </c>
      <c r="J4489" s="258">
        <f t="shared" si="140"/>
        <v>9.6670880542040011E-2</v>
      </c>
      <c r="K4489" s="258">
        <f t="shared" si="141"/>
        <v>0.19212408466886663</v>
      </c>
    </row>
    <row r="4490" spans="1:11">
      <c r="A4490" s="1">
        <v>4489</v>
      </c>
      <c r="B4490">
        <v>59994.801026000001</v>
      </c>
      <c r="C4490" s="255">
        <v>32</v>
      </c>
      <c r="D4490" s="256">
        <v>120.30288399999991</v>
      </c>
      <c r="E4490" s="256">
        <v>0.44835999999999998</v>
      </c>
      <c r="F4490" s="1">
        <v>900296</v>
      </c>
      <c r="G4490" s="256">
        <v>0</v>
      </c>
      <c r="H4490" s="256">
        <v>401.20253700000001</v>
      </c>
      <c r="I4490" s="257">
        <v>1</v>
      </c>
      <c r="J4490" s="258">
        <f t="shared" si="140"/>
        <v>0.13766228383577428</v>
      </c>
      <c r="K4490" s="258">
        <f t="shared" si="141"/>
        <v>0.26185761986841544</v>
      </c>
    </row>
    <row r="4491" spans="1:11">
      <c r="A4491" s="1">
        <v>4490</v>
      </c>
      <c r="B4491">
        <v>58222.060362999997</v>
      </c>
      <c r="C4491" s="255">
        <v>31</v>
      </c>
      <c r="D4491" s="256">
        <v>135.00085100000001</v>
      </c>
      <c r="E4491" s="256">
        <v>0.64627999999999997</v>
      </c>
      <c r="F4491" s="1">
        <v>797686</v>
      </c>
      <c r="G4491" s="256">
        <v>0</v>
      </c>
      <c r="H4491" s="256">
        <v>392.595888</v>
      </c>
      <c r="I4491" s="257">
        <v>1</v>
      </c>
      <c r="J4491" s="258">
        <f t="shared" si="140"/>
        <v>0.1544811300486619</v>
      </c>
      <c r="K4491" s="258">
        <f t="shared" si="141"/>
        <v>0.28876887149617475</v>
      </c>
    </row>
    <row r="4492" spans="1:11">
      <c r="A4492" s="1">
        <v>4491</v>
      </c>
      <c r="B4492">
        <v>56784.455688000002</v>
      </c>
      <c r="C4492" s="255">
        <v>32</v>
      </c>
      <c r="D4492" s="256">
        <v>125.161501</v>
      </c>
      <c r="E4492" s="256">
        <v>0.49208000000000002</v>
      </c>
      <c r="F4492" s="1">
        <v>645557</v>
      </c>
      <c r="G4492" s="256">
        <v>49.247687999999997</v>
      </c>
      <c r="H4492" s="256">
        <v>436.03775999999999</v>
      </c>
      <c r="I4492" s="257">
        <v>1</v>
      </c>
      <c r="J4492" s="258">
        <f t="shared" si="140"/>
        <v>0.14322198689745091</v>
      </c>
      <c r="K4492" s="258">
        <f t="shared" si="141"/>
        <v>0.27085768868924875</v>
      </c>
    </row>
    <row r="4493" spans="1:11">
      <c r="A4493" s="1">
        <v>4492</v>
      </c>
      <c r="B4493">
        <v>56504.150634999998</v>
      </c>
      <c r="C4493" s="255">
        <v>31</v>
      </c>
      <c r="D4493" s="256">
        <v>117.22807899999999</v>
      </c>
      <c r="E4493" s="256">
        <v>4.9599999999999998E-2</v>
      </c>
      <c r="F4493" s="1">
        <v>515318</v>
      </c>
      <c r="G4493" s="256">
        <v>181.06283999999999</v>
      </c>
      <c r="H4493" s="256">
        <v>483.29958399999998</v>
      </c>
      <c r="I4493" s="257">
        <v>1</v>
      </c>
      <c r="J4493" s="258">
        <f t="shared" si="140"/>
        <v>0.13414379230360413</v>
      </c>
      <c r="K4493" s="258">
        <f t="shared" si="141"/>
        <v>0.25610757655047289</v>
      </c>
    </row>
    <row r="4494" spans="1:11">
      <c r="A4494" s="1">
        <v>4493</v>
      </c>
      <c r="B4494">
        <v>55613.591765999998</v>
      </c>
      <c r="C4494" s="255">
        <v>26</v>
      </c>
      <c r="D4494" s="256">
        <v>150.189504</v>
      </c>
      <c r="E4494" s="256">
        <v>4.8480000000000002E-2</v>
      </c>
      <c r="F4494" s="1">
        <v>581885</v>
      </c>
      <c r="G4494" s="256">
        <v>243.54707999999999</v>
      </c>
      <c r="H4494" s="256">
        <v>489.46046200000001</v>
      </c>
      <c r="I4494" s="257">
        <v>1</v>
      </c>
      <c r="J4494" s="258">
        <f t="shared" si="140"/>
        <v>0.17186146700192301</v>
      </c>
      <c r="K4494" s="258">
        <f t="shared" si="141"/>
        <v>0.31561791209053947</v>
      </c>
    </row>
    <row r="4495" spans="1:11">
      <c r="A4495" s="1">
        <v>4494</v>
      </c>
      <c r="B4495">
        <v>55782.040405</v>
      </c>
      <c r="C4495" s="255">
        <v>29</v>
      </c>
      <c r="D4495" s="256">
        <v>155.89896100000001</v>
      </c>
      <c r="E4495" s="256">
        <v>3.9090689999999988</v>
      </c>
      <c r="F4495" s="1">
        <v>884325</v>
      </c>
      <c r="G4495" s="256">
        <v>249.423216</v>
      </c>
      <c r="H4495" s="256">
        <v>489.93709100000001</v>
      </c>
      <c r="I4495" s="257">
        <v>1</v>
      </c>
      <c r="J4495" s="258">
        <f t="shared" si="140"/>
        <v>0.17839478410911846</v>
      </c>
      <c r="K4495" s="258">
        <f t="shared" si="141"/>
        <v>0.32546836056560291</v>
      </c>
    </row>
    <row r="4496" spans="1:11">
      <c r="A4496" s="1">
        <v>4495</v>
      </c>
      <c r="B4496">
        <v>57523.012848000013</v>
      </c>
      <c r="C4496" s="255">
        <v>37</v>
      </c>
      <c r="D4496" s="256">
        <v>174.24615199999991</v>
      </c>
      <c r="E4496" s="256">
        <v>50.903803000000018</v>
      </c>
      <c r="F4496" s="1">
        <v>919241</v>
      </c>
      <c r="G4496" s="256">
        <v>245.05555200000001</v>
      </c>
      <c r="H4496" s="256">
        <v>490.549689</v>
      </c>
      <c r="I4496" s="257">
        <v>1</v>
      </c>
      <c r="J4496" s="258">
        <f t="shared" si="140"/>
        <v>0.19938942805324161</v>
      </c>
      <c r="K4496" s="258">
        <f t="shared" si="141"/>
        <v>0.35626619184199304</v>
      </c>
    </row>
    <row r="4497" spans="1:11">
      <c r="A4497" s="1">
        <v>4496</v>
      </c>
      <c r="B4497">
        <v>60889.325561000012</v>
      </c>
      <c r="C4497" s="255">
        <v>46</v>
      </c>
      <c r="D4497" s="256">
        <v>164.882475</v>
      </c>
      <c r="E4497" s="256">
        <v>161.95299700000001</v>
      </c>
      <c r="F4497" s="1">
        <v>893949</v>
      </c>
      <c r="G4497" s="256">
        <v>186.41615999999999</v>
      </c>
      <c r="H4497" s="256">
        <v>488.68028099999998</v>
      </c>
      <c r="I4497" s="257">
        <v>1</v>
      </c>
      <c r="J4497" s="258">
        <f t="shared" si="140"/>
        <v>0.18867459630473177</v>
      </c>
      <c r="K4497" s="258">
        <f t="shared" si="141"/>
        <v>0.34070868062055765</v>
      </c>
    </row>
    <row r="4498" spans="1:11">
      <c r="A4498" s="1">
        <v>4497</v>
      </c>
      <c r="B4498">
        <v>64328.222716999997</v>
      </c>
      <c r="C4498" s="255">
        <v>37</v>
      </c>
      <c r="D4498" s="256">
        <v>201.50367700000001</v>
      </c>
      <c r="E4498" s="256">
        <v>289.20536799999979</v>
      </c>
      <c r="F4498" s="1">
        <v>846734</v>
      </c>
      <c r="G4498" s="256">
        <v>90.304704000000001</v>
      </c>
      <c r="H4498" s="256">
        <v>524.633959</v>
      </c>
      <c r="I4498" s="257">
        <v>1</v>
      </c>
      <c r="J4498" s="258">
        <f t="shared" si="140"/>
        <v>0.23058014450531544</v>
      </c>
      <c r="K4498" s="258">
        <f t="shared" si="141"/>
        <v>0.39974430927980492</v>
      </c>
    </row>
    <row r="4499" spans="1:11">
      <c r="A4499" s="1">
        <v>4498</v>
      </c>
      <c r="B4499">
        <v>70186.260376000006</v>
      </c>
      <c r="C4499" s="255">
        <v>42</v>
      </c>
      <c r="D4499" s="256">
        <v>225.5342259999999</v>
      </c>
      <c r="E4499" s="256">
        <v>371.39544699999988</v>
      </c>
      <c r="F4499" s="1">
        <v>851208</v>
      </c>
      <c r="G4499" s="256">
        <v>5.6110319999999998</v>
      </c>
      <c r="H4499" s="256">
        <v>470.56840599999998</v>
      </c>
      <c r="I4499" s="257">
        <v>1</v>
      </c>
      <c r="J4499" s="258">
        <f t="shared" si="140"/>
        <v>0.25807824053738954</v>
      </c>
      <c r="K4499" s="258">
        <f t="shared" si="141"/>
        <v>0.43598492837487779</v>
      </c>
    </row>
    <row r="4500" spans="1:11">
      <c r="A4500" s="1">
        <v>4499</v>
      </c>
      <c r="B4500">
        <v>72905.343200000003</v>
      </c>
      <c r="C4500" s="255">
        <v>50</v>
      </c>
      <c r="D4500" s="256">
        <v>238.00360500000011</v>
      </c>
      <c r="E4500" s="256">
        <v>451.47473399999961</v>
      </c>
      <c r="F4500" s="1">
        <v>807184</v>
      </c>
      <c r="G4500" s="256">
        <v>0</v>
      </c>
      <c r="H4500" s="256">
        <v>509.89890600000001</v>
      </c>
      <c r="I4500" s="257">
        <v>1</v>
      </c>
      <c r="J4500" s="258">
        <f t="shared" si="140"/>
        <v>0.27234691917649739</v>
      </c>
      <c r="K4500" s="258">
        <f t="shared" si="141"/>
        <v>0.45406984678280921</v>
      </c>
    </row>
    <row r="4501" spans="1:11">
      <c r="A4501" s="1">
        <v>4500</v>
      </c>
      <c r="B4501">
        <v>73918.423096000013</v>
      </c>
      <c r="C4501" s="255">
        <v>49</v>
      </c>
      <c r="D4501" s="256">
        <v>225.05728199999999</v>
      </c>
      <c r="E4501" s="256">
        <v>509.95758999999993</v>
      </c>
      <c r="F4501" s="1">
        <v>823533</v>
      </c>
      <c r="G4501" s="256">
        <v>0</v>
      </c>
      <c r="H4501" s="256">
        <v>551.90187600000002</v>
      </c>
      <c r="I4501" s="257">
        <v>1</v>
      </c>
      <c r="J4501" s="258">
        <f t="shared" si="140"/>
        <v>0.25753247473262497</v>
      </c>
      <c r="K4501" s="258">
        <f t="shared" si="141"/>
        <v>0.43528366800966983</v>
      </c>
    </row>
    <row r="4502" spans="1:11">
      <c r="A4502" s="1">
        <v>4501</v>
      </c>
      <c r="B4502">
        <v>72046.668031000008</v>
      </c>
      <c r="C4502" s="255">
        <v>38</v>
      </c>
      <c r="D4502" s="256">
        <v>227.052809</v>
      </c>
      <c r="E4502" s="256">
        <v>532.37501399999974</v>
      </c>
      <c r="F4502" s="1">
        <v>842377</v>
      </c>
      <c r="G4502" s="256">
        <v>0</v>
      </c>
      <c r="H4502" s="256">
        <v>479.33662900000002</v>
      </c>
      <c r="I4502" s="257">
        <v>1</v>
      </c>
      <c r="J4502" s="258">
        <f t="shared" si="140"/>
        <v>0.25981595119754458</v>
      </c>
      <c r="K4502" s="258">
        <f t="shared" si="141"/>
        <v>0.43821300188122048</v>
      </c>
    </row>
    <row r="4503" spans="1:11">
      <c r="A4503" s="1">
        <v>4502</v>
      </c>
      <c r="B4503">
        <v>71823.648803000004</v>
      </c>
      <c r="C4503" s="255">
        <v>53</v>
      </c>
      <c r="D4503" s="256">
        <v>238.88997900000001</v>
      </c>
      <c r="E4503" s="256">
        <v>523.66845699999988</v>
      </c>
      <c r="F4503" s="1">
        <v>819887</v>
      </c>
      <c r="G4503" s="256">
        <v>0</v>
      </c>
      <c r="H4503" s="256">
        <v>567.53621399999997</v>
      </c>
      <c r="I4503" s="257">
        <v>1</v>
      </c>
      <c r="J4503" s="258">
        <f t="shared" si="140"/>
        <v>0.27336119468773651</v>
      </c>
      <c r="K4503" s="258">
        <f t="shared" si="141"/>
        <v>0.45533739680224533</v>
      </c>
    </row>
    <row r="4504" spans="1:11">
      <c r="A4504" s="1">
        <v>4503</v>
      </c>
      <c r="B4504">
        <v>75318.356079000005</v>
      </c>
      <c r="C4504" s="255">
        <v>51</v>
      </c>
      <c r="D4504" s="256">
        <v>242.67903100000001</v>
      </c>
      <c r="E4504" s="256">
        <v>469.01805000000081</v>
      </c>
      <c r="F4504" s="1">
        <v>853477</v>
      </c>
      <c r="G4504" s="256">
        <v>0</v>
      </c>
      <c r="H4504" s="256">
        <v>572.73662899999999</v>
      </c>
      <c r="I4504" s="257">
        <v>1</v>
      </c>
      <c r="J4504" s="258">
        <f t="shared" si="140"/>
        <v>0.27769699724333036</v>
      </c>
      <c r="K4504" s="258">
        <f t="shared" si="141"/>
        <v>0.46072943855168086</v>
      </c>
    </row>
    <row r="4505" spans="1:11">
      <c r="A4505" s="1">
        <v>4504</v>
      </c>
      <c r="B4505">
        <v>74689.988891000001</v>
      </c>
      <c r="C4505" s="255">
        <v>44</v>
      </c>
      <c r="D4505" s="256">
        <v>216.59740300000001</v>
      </c>
      <c r="E4505" s="256">
        <v>450.66928399999938</v>
      </c>
      <c r="F4505" s="1">
        <v>829041</v>
      </c>
      <c r="G4505" s="256">
        <v>53.173008000000003</v>
      </c>
      <c r="H4505" s="256">
        <v>613.79852200000005</v>
      </c>
      <c r="I4505" s="257">
        <v>1</v>
      </c>
      <c r="J4505" s="258">
        <f t="shared" si="140"/>
        <v>0.24785185673418778</v>
      </c>
      <c r="K4505" s="258">
        <f t="shared" si="141"/>
        <v>0.42272561375906959</v>
      </c>
    </row>
    <row r="4506" spans="1:11">
      <c r="A4506" s="1">
        <v>4505</v>
      </c>
      <c r="B4506">
        <v>74619.659424000012</v>
      </c>
      <c r="C4506" s="255">
        <v>45</v>
      </c>
      <c r="D4506" s="256">
        <v>228.667237</v>
      </c>
      <c r="E4506" s="256">
        <v>339.70586400000008</v>
      </c>
      <c r="F4506" s="1">
        <v>837319</v>
      </c>
      <c r="G4506" s="256">
        <v>174.62575200000001</v>
      </c>
      <c r="H4506" s="256">
        <v>613.45287199999996</v>
      </c>
      <c r="I4506" s="257">
        <v>1</v>
      </c>
      <c r="J4506" s="258">
        <f t="shared" si="140"/>
        <v>0.26166333704715083</v>
      </c>
      <c r="K4506" s="258">
        <f t="shared" si="141"/>
        <v>0.44057383560982211</v>
      </c>
    </row>
    <row r="4507" spans="1:11">
      <c r="A4507" s="1">
        <v>4506</v>
      </c>
      <c r="B4507">
        <v>73492.611877000003</v>
      </c>
      <c r="C4507" s="255">
        <v>43</v>
      </c>
      <c r="D4507" s="256">
        <v>207.82787500000001</v>
      </c>
      <c r="E4507" s="256">
        <v>215.76397300000019</v>
      </c>
      <c r="F4507" s="1">
        <v>830619</v>
      </c>
      <c r="G4507" s="256">
        <v>212.664984</v>
      </c>
      <c r="H4507" s="256">
        <v>832.34769700000004</v>
      </c>
      <c r="I4507" s="257">
        <v>1</v>
      </c>
      <c r="J4507" s="258">
        <f t="shared" si="140"/>
        <v>0.23781690817350512</v>
      </c>
      <c r="K4507" s="258">
        <f t="shared" si="141"/>
        <v>0.40946486743374128</v>
      </c>
    </row>
    <row r="4508" spans="1:11">
      <c r="A4508" s="1">
        <v>4507</v>
      </c>
      <c r="B4508">
        <v>71022.323243000006</v>
      </c>
      <c r="C4508" s="255">
        <v>39</v>
      </c>
      <c r="D4508" s="256">
        <v>195.038037</v>
      </c>
      <c r="E4508" s="256">
        <v>83.173480999999981</v>
      </c>
      <c r="F4508" s="1">
        <v>791448</v>
      </c>
      <c r="G4508" s="256">
        <v>199.26295200000001</v>
      </c>
      <c r="H4508" s="256">
        <v>902.58751400000006</v>
      </c>
      <c r="I4508" s="257">
        <v>1</v>
      </c>
      <c r="J4508" s="258">
        <f t="shared" si="140"/>
        <v>0.22318152911667741</v>
      </c>
      <c r="K4508" s="258">
        <f t="shared" si="141"/>
        <v>0.38966668017137845</v>
      </c>
    </row>
    <row r="4509" spans="1:11">
      <c r="A4509" s="1">
        <v>4508</v>
      </c>
      <c r="B4509">
        <v>69264.347350999989</v>
      </c>
      <c r="C4509" s="255">
        <v>39</v>
      </c>
      <c r="D4509" s="256">
        <v>227.06315499999999</v>
      </c>
      <c r="E4509" s="256">
        <v>13.088567999999981</v>
      </c>
      <c r="F4509" s="1">
        <v>822424</v>
      </c>
      <c r="G4509" s="256">
        <v>139.59926400000001</v>
      </c>
      <c r="H4509" s="256">
        <v>988.07093799999996</v>
      </c>
      <c r="I4509" s="257">
        <v>1</v>
      </c>
      <c r="J4509" s="258">
        <f t="shared" si="140"/>
        <v>0.2598277900990007</v>
      </c>
      <c r="K4509" s="258">
        <f t="shared" si="141"/>
        <v>0.4382281569547033</v>
      </c>
    </row>
    <row r="4510" spans="1:11">
      <c r="A4510" s="1">
        <v>4509</v>
      </c>
      <c r="B4510">
        <v>68338.401550999988</v>
      </c>
      <c r="C4510" s="255">
        <v>25</v>
      </c>
      <c r="D4510" s="256">
        <v>249.75866199999999</v>
      </c>
      <c r="E4510" s="256">
        <v>6.7021199999999999</v>
      </c>
      <c r="F4510" s="1">
        <v>826177</v>
      </c>
      <c r="G4510" s="256">
        <v>50.994047999999999</v>
      </c>
      <c r="H4510" s="256">
        <v>980.99722999999994</v>
      </c>
      <c r="I4510" s="257">
        <v>1</v>
      </c>
      <c r="J4510" s="258">
        <f t="shared" si="140"/>
        <v>0.2857982009698723</v>
      </c>
      <c r="K4510" s="258">
        <f t="shared" si="141"/>
        <v>0.47069066799939596</v>
      </c>
    </row>
    <row r="4511" spans="1:11">
      <c r="A4511" s="1">
        <v>4510</v>
      </c>
      <c r="B4511">
        <v>67020.543151999998</v>
      </c>
      <c r="C4511" s="255">
        <v>55</v>
      </c>
      <c r="D4511" s="256">
        <v>318.14308499999993</v>
      </c>
      <c r="E4511" s="256">
        <v>2.5012799999999999</v>
      </c>
      <c r="F4511" s="1">
        <v>864551</v>
      </c>
      <c r="G4511" s="256">
        <v>0</v>
      </c>
      <c r="H4511" s="256">
        <v>955.78736700000002</v>
      </c>
      <c r="I4511" s="257">
        <v>1</v>
      </c>
      <c r="J4511" s="258">
        <f t="shared" si="140"/>
        <v>0.36405032208254362</v>
      </c>
      <c r="K4511" s="258">
        <f t="shared" si="141"/>
        <v>0.55988130754566057</v>
      </c>
    </row>
    <row r="4512" spans="1:11">
      <c r="A4512" s="1">
        <v>4511</v>
      </c>
      <c r="B4512">
        <v>63785.204895000003</v>
      </c>
      <c r="C4512" s="255">
        <v>34</v>
      </c>
      <c r="D4512" s="256">
        <v>342.889568</v>
      </c>
      <c r="E4512" s="256">
        <v>0.96416000000000024</v>
      </c>
      <c r="F4512" s="1">
        <v>895944</v>
      </c>
      <c r="G4512" s="256">
        <v>0</v>
      </c>
      <c r="H4512" s="256">
        <v>864.99650299999996</v>
      </c>
      <c r="I4512" s="257">
        <v>1</v>
      </c>
      <c r="J4512" s="258">
        <f t="shared" si="140"/>
        <v>0.39236765956784592</v>
      </c>
      <c r="K4512" s="258">
        <f t="shared" si="141"/>
        <v>0.58931564366536171</v>
      </c>
    </row>
    <row r="4513" spans="1:11">
      <c r="A4513" s="1">
        <v>4512</v>
      </c>
      <c r="B4513">
        <v>61745.777221999997</v>
      </c>
      <c r="C4513" s="255">
        <v>31</v>
      </c>
      <c r="D4513" s="256">
        <v>355.43662200000011</v>
      </c>
      <c r="E4513" s="256">
        <v>0.47032000000000002</v>
      </c>
      <c r="F4513" s="1">
        <v>925264</v>
      </c>
      <c r="G4513" s="256">
        <v>0</v>
      </c>
      <c r="H4513" s="256">
        <v>827.59398799999997</v>
      </c>
      <c r="I4513" s="257">
        <v>1</v>
      </c>
      <c r="J4513" s="258">
        <f t="shared" si="140"/>
        <v>0.40672522151167101</v>
      </c>
      <c r="K4513" s="258">
        <f t="shared" si="141"/>
        <v>0.60371961200707891</v>
      </c>
    </row>
    <row r="4514" spans="1:11">
      <c r="A4514" s="1">
        <v>4513</v>
      </c>
      <c r="B4514">
        <v>59535.861206000001</v>
      </c>
      <c r="C4514" s="255">
        <v>29</v>
      </c>
      <c r="D4514" s="256">
        <v>346.45781099999999</v>
      </c>
      <c r="E4514" s="256">
        <v>0.18336</v>
      </c>
      <c r="F4514" s="1">
        <v>894233</v>
      </c>
      <c r="G4514" s="256">
        <v>0</v>
      </c>
      <c r="H4514" s="256">
        <v>860.901478</v>
      </c>
      <c r="I4514" s="257">
        <v>1</v>
      </c>
      <c r="J4514" s="258">
        <f t="shared" si="140"/>
        <v>0.39645079094698238</v>
      </c>
      <c r="K4514" s="258">
        <f t="shared" si="141"/>
        <v>0.59344662286040117</v>
      </c>
    </row>
    <row r="4515" spans="1:11">
      <c r="A4515" s="1">
        <v>4514</v>
      </c>
      <c r="B4515">
        <v>57782.307007000003</v>
      </c>
      <c r="C4515" s="255">
        <v>31</v>
      </c>
      <c r="D4515" s="256">
        <v>332.56315599999999</v>
      </c>
      <c r="E4515" s="256">
        <v>0.61559999999999993</v>
      </c>
      <c r="F4515" s="1">
        <v>768105</v>
      </c>
      <c r="G4515" s="256">
        <v>0</v>
      </c>
      <c r="H4515" s="256">
        <v>864.38517000000002</v>
      </c>
      <c r="I4515" s="257">
        <v>1</v>
      </c>
      <c r="J4515" s="258">
        <f t="shared" si="140"/>
        <v>0.38055117261023363</v>
      </c>
      <c r="K4515" s="258">
        <f t="shared" si="141"/>
        <v>0.57720211943989597</v>
      </c>
    </row>
    <row r="4516" spans="1:11">
      <c r="A4516" s="1">
        <v>4515</v>
      </c>
      <c r="B4516">
        <v>56581.141571</v>
      </c>
      <c r="C4516" s="255">
        <v>30</v>
      </c>
      <c r="D4516" s="256">
        <v>310.41861699999998</v>
      </c>
      <c r="E4516" s="256">
        <v>0.46711999999999998</v>
      </c>
      <c r="F4516" s="1">
        <v>665677</v>
      </c>
      <c r="G4516" s="256">
        <v>0</v>
      </c>
      <c r="H4516" s="256">
        <v>862.929889</v>
      </c>
      <c r="I4516" s="257">
        <v>1</v>
      </c>
      <c r="J4516" s="258">
        <f t="shared" si="140"/>
        <v>0.3552112330188405</v>
      </c>
      <c r="K4516" s="258">
        <f t="shared" si="141"/>
        <v>0.55040261643611688</v>
      </c>
    </row>
    <row r="4517" spans="1:11">
      <c r="A4517" s="1">
        <v>4516</v>
      </c>
      <c r="B4517">
        <v>55859.380004999999</v>
      </c>
      <c r="C4517" s="255">
        <v>29</v>
      </c>
      <c r="D4517" s="256">
        <v>322.77535900000009</v>
      </c>
      <c r="E4517" s="256">
        <v>3.4320000000000003E-2</v>
      </c>
      <c r="F4517" s="1">
        <v>534228</v>
      </c>
      <c r="G4517" s="256">
        <v>108.884832</v>
      </c>
      <c r="H4517" s="256">
        <v>861.70099300000004</v>
      </c>
      <c r="I4517" s="257">
        <v>1</v>
      </c>
      <c r="J4517" s="258">
        <f t="shared" si="140"/>
        <v>0.36935102142565412</v>
      </c>
      <c r="K4517" s="258">
        <f t="shared" si="141"/>
        <v>0.56549788711946791</v>
      </c>
    </row>
    <row r="4518" spans="1:11">
      <c r="A4518" s="1">
        <v>4517</v>
      </c>
      <c r="B4518">
        <v>56033.572114000002</v>
      </c>
      <c r="C4518" s="255">
        <v>29</v>
      </c>
      <c r="D4518" s="256">
        <v>277.245879</v>
      </c>
      <c r="E4518" s="256">
        <v>0</v>
      </c>
      <c r="F4518" s="1">
        <v>595792</v>
      </c>
      <c r="G4518" s="256">
        <v>203.390376</v>
      </c>
      <c r="H4518" s="256">
        <v>860.82651599999997</v>
      </c>
      <c r="I4518" s="257">
        <v>1</v>
      </c>
      <c r="J4518" s="258">
        <f t="shared" si="140"/>
        <v>0.31725175339268474</v>
      </c>
      <c r="K4518" s="258">
        <f t="shared" si="141"/>
        <v>0.50801859681232131</v>
      </c>
    </row>
    <row r="4519" spans="1:11">
      <c r="A4519" s="1">
        <v>4518</v>
      </c>
      <c r="B4519">
        <v>55612.322387</v>
      </c>
      <c r="C4519" s="255">
        <v>30</v>
      </c>
      <c r="D4519" s="256">
        <v>258.67197700000003</v>
      </c>
      <c r="E4519" s="256">
        <v>0.82364600000000066</v>
      </c>
      <c r="F4519" s="1">
        <v>922483</v>
      </c>
      <c r="G4519" s="256">
        <v>248.87436</v>
      </c>
      <c r="H4519" s="256">
        <v>859.97083299999997</v>
      </c>
      <c r="I4519" s="257">
        <v>1</v>
      </c>
      <c r="J4519" s="258">
        <f t="shared" si="140"/>
        <v>0.29599768462853232</v>
      </c>
      <c r="K4519" s="258">
        <f t="shared" si="141"/>
        <v>0.48302594605092009</v>
      </c>
    </row>
    <row r="4520" spans="1:11">
      <c r="A4520" s="1">
        <v>4519</v>
      </c>
      <c r="B4520">
        <v>55727.870880000002</v>
      </c>
      <c r="C4520" s="255">
        <v>31</v>
      </c>
      <c r="D4520" s="256">
        <v>251.948511</v>
      </c>
      <c r="E4520" s="256">
        <v>15.860616999999991</v>
      </c>
      <c r="F4520" s="1">
        <v>938282</v>
      </c>
      <c r="G4520" s="256">
        <v>247.93255199999999</v>
      </c>
      <c r="H4520" s="256">
        <v>827.69798700000001</v>
      </c>
      <c r="I4520" s="257">
        <v>1</v>
      </c>
      <c r="J4520" s="258">
        <f t="shared" si="140"/>
        <v>0.28830403960459272</v>
      </c>
      <c r="K4520" s="258">
        <f t="shared" si="141"/>
        <v>0.47374230698810027</v>
      </c>
    </row>
    <row r="4521" spans="1:11">
      <c r="A4521" s="1">
        <v>4520</v>
      </c>
      <c r="B4521">
        <v>55803.719512999996</v>
      </c>
      <c r="C4521" s="255">
        <v>33</v>
      </c>
      <c r="D4521" s="256">
        <v>185.278839</v>
      </c>
      <c r="E4521" s="256">
        <v>48.801372000000057</v>
      </c>
      <c r="F4521" s="1">
        <v>868171</v>
      </c>
      <c r="G4521" s="256">
        <v>234.46348800000001</v>
      </c>
      <c r="H4521" s="256">
        <v>836.45414300000004</v>
      </c>
      <c r="I4521" s="257">
        <v>1</v>
      </c>
      <c r="J4521" s="258">
        <f t="shared" si="140"/>
        <v>0.21201410369497661</v>
      </c>
      <c r="K4521" s="258">
        <f t="shared" si="141"/>
        <v>0.37418143515270319</v>
      </c>
    </row>
    <row r="4522" spans="1:11">
      <c r="A4522" s="1">
        <v>4521</v>
      </c>
      <c r="B4522">
        <v>57849.890106999999</v>
      </c>
      <c r="C4522" s="255">
        <v>39</v>
      </c>
      <c r="D4522" s="256">
        <v>171.61938499999991</v>
      </c>
      <c r="E4522" s="256">
        <v>64.709285000000051</v>
      </c>
      <c r="F4522" s="1">
        <v>844920</v>
      </c>
      <c r="G4522" s="256">
        <v>152.92989600000001</v>
      </c>
      <c r="H4522" s="256">
        <v>865.98167899999999</v>
      </c>
      <c r="I4522" s="257">
        <v>1</v>
      </c>
      <c r="J4522" s="258">
        <f t="shared" si="140"/>
        <v>0.19638362526363895</v>
      </c>
      <c r="K4522" s="258">
        <f t="shared" si="141"/>
        <v>0.35193504682201954</v>
      </c>
    </row>
    <row r="4523" spans="1:11">
      <c r="A4523" s="1">
        <v>4522</v>
      </c>
      <c r="B4523">
        <v>61187.042846999997</v>
      </c>
      <c r="C4523" s="255">
        <v>37</v>
      </c>
      <c r="D4523" s="256">
        <v>172.43909099999999</v>
      </c>
      <c r="E4523" s="256">
        <v>122.6884129999999</v>
      </c>
      <c r="F4523" s="1">
        <v>819219</v>
      </c>
      <c r="G4523" s="256">
        <v>58.334471999999998</v>
      </c>
      <c r="H4523" s="256">
        <v>819.50957300000005</v>
      </c>
      <c r="I4523" s="257">
        <v>1</v>
      </c>
      <c r="J4523" s="258">
        <f t="shared" si="140"/>
        <v>0.19732161275223398</v>
      </c>
      <c r="K4523" s="258">
        <f t="shared" si="141"/>
        <v>0.3532893712731574</v>
      </c>
    </row>
    <row r="4524" spans="1:11">
      <c r="A4524" s="1">
        <v>4523</v>
      </c>
      <c r="B4524">
        <v>63802.235474000001</v>
      </c>
      <c r="C4524" s="255">
        <v>40</v>
      </c>
      <c r="D4524" s="256">
        <v>230.106255</v>
      </c>
      <c r="E4524" s="256">
        <v>246.91106900000031</v>
      </c>
      <c r="F4524" s="1">
        <v>804581</v>
      </c>
      <c r="G4524" s="256">
        <v>1.067976</v>
      </c>
      <c r="H4524" s="256">
        <v>1110.4411230000001</v>
      </c>
      <c r="I4524" s="257">
        <v>1</v>
      </c>
      <c r="J4524" s="258">
        <f t="shared" si="140"/>
        <v>0.26331000168040092</v>
      </c>
      <c r="K4524" s="258">
        <f t="shared" si="141"/>
        <v>0.44267136265692758</v>
      </c>
    </row>
    <row r="4525" spans="1:11">
      <c r="A4525" s="1">
        <v>4524</v>
      </c>
      <c r="B4525">
        <v>65139.606016999998</v>
      </c>
      <c r="C4525" s="255">
        <v>42</v>
      </c>
      <c r="D4525" s="256">
        <v>256.1423529999999</v>
      </c>
      <c r="E4525" s="256">
        <v>379.98510399999969</v>
      </c>
      <c r="F4525" s="1">
        <v>831163</v>
      </c>
      <c r="G4525" s="256">
        <v>0</v>
      </c>
      <c r="H4525" s="256">
        <v>1226.12859</v>
      </c>
      <c r="I4525" s="257">
        <v>1</v>
      </c>
      <c r="J4525" s="258">
        <f t="shared" si="140"/>
        <v>0.29310304232647572</v>
      </c>
      <c r="K4525" s="258">
        <f t="shared" si="141"/>
        <v>0.47954817108551506</v>
      </c>
    </row>
    <row r="4526" spans="1:11">
      <c r="A4526" s="1">
        <v>4525</v>
      </c>
      <c r="B4526">
        <v>64066.690551</v>
      </c>
      <c r="C4526" s="255">
        <v>44</v>
      </c>
      <c r="D4526" s="256">
        <v>250.6183400000001</v>
      </c>
      <c r="E4526" s="256">
        <v>448.80830799999973</v>
      </c>
      <c r="F4526" s="1">
        <v>882579</v>
      </c>
      <c r="G4526" s="256">
        <v>0</v>
      </c>
      <c r="H4526" s="256">
        <v>1200.174479</v>
      </c>
      <c r="I4526" s="257">
        <v>1</v>
      </c>
      <c r="J4526" s="258">
        <f t="shared" si="140"/>
        <v>0.28678192831628724</v>
      </c>
      <c r="K4526" s="258">
        <f t="shared" si="141"/>
        <v>0.47189031269152959</v>
      </c>
    </row>
    <row r="4527" spans="1:11">
      <c r="A4527" s="1">
        <v>4526</v>
      </c>
      <c r="B4527">
        <v>63661.662230000002</v>
      </c>
      <c r="C4527" s="255">
        <v>40</v>
      </c>
      <c r="D4527" s="256">
        <v>282.946932</v>
      </c>
      <c r="E4527" s="256">
        <v>423.83245900000082</v>
      </c>
      <c r="F4527" s="1">
        <v>878965</v>
      </c>
      <c r="G4527" s="256">
        <v>0</v>
      </c>
      <c r="H4527" s="256">
        <v>1270.534455</v>
      </c>
      <c r="I4527" s="257">
        <v>1</v>
      </c>
      <c r="J4527" s="258">
        <f t="shared" si="140"/>
        <v>0.32377545382407918</v>
      </c>
      <c r="K4527" s="258">
        <f t="shared" si="141"/>
        <v>0.51550321342799554</v>
      </c>
    </row>
    <row r="4528" spans="1:11">
      <c r="A4528" s="1">
        <v>4527</v>
      </c>
      <c r="B4528">
        <v>64968.964356999997</v>
      </c>
      <c r="C4528" s="255">
        <v>38</v>
      </c>
      <c r="D4528" s="256">
        <v>313.86964499999999</v>
      </c>
      <c r="E4528" s="256">
        <v>377.70422300000052</v>
      </c>
      <c r="F4528" s="1">
        <v>876221</v>
      </c>
      <c r="G4528" s="256">
        <v>0</v>
      </c>
      <c r="H4528" s="256">
        <v>1264.74513</v>
      </c>
      <c r="I4528" s="257">
        <v>1</v>
      </c>
      <c r="J4528" s="258">
        <f t="shared" si="140"/>
        <v>0.35916023557193977</v>
      </c>
      <c r="K4528" s="258">
        <f t="shared" si="141"/>
        <v>0.55465496033948603</v>
      </c>
    </row>
    <row r="4529" spans="1:11">
      <c r="A4529" s="1">
        <v>4528</v>
      </c>
      <c r="B4529">
        <v>64121.425537000003</v>
      </c>
      <c r="C4529" s="255">
        <v>36</v>
      </c>
      <c r="D4529" s="256">
        <v>305.73294699999991</v>
      </c>
      <c r="E4529" s="256">
        <v>356.51541900000012</v>
      </c>
      <c r="F4529" s="1">
        <v>864226</v>
      </c>
      <c r="G4529" s="256">
        <v>0</v>
      </c>
      <c r="H4529" s="256">
        <v>1234.840412</v>
      </c>
      <c r="I4529" s="257">
        <v>1</v>
      </c>
      <c r="J4529" s="258">
        <f t="shared" si="140"/>
        <v>0.34984943276889147</v>
      </c>
      <c r="K4529" s="258">
        <f t="shared" si="141"/>
        <v>0.54458292724948976</v>
      </c>
    </row>
    <row r="4530" spans="1:11">
      <c r="A4530" s="1">
        <v>4529</v>
      </c>
      <c r="B4530">
        <v>63641.424254999998</v>
      </c>
      <c r="C4530" s="255">
        <v>39</v>
      </c>
      <c r="D4530" s="256">
        <v>284.84333199999998</v>
      </c>
      <c r="E4530" s="256">
        <v>263.83026399999989</v>
      </c>
      <c r="F4530" s="1">
        <v>890910</v>
      </c>
      <c r="G4530" s="256">
        <v>111.600048</v>
      </c>
      <c r="H4530" s="256">
        <v>1221.53278</v>
      </c>
      <c r="I4530" s="257">
        <v>1</v>
      </c>
      <c r="J4530" s="258">
        <f t="shared" si="140"/>
        <v>0.32594549951530433</v>
      </c>
      <c r="K4530" s="258">
        <f t="shared" si="141"/>
        <v>0.51797398049174082</v>
      </c>
    </row>
    <row r="4531" spans="1:11">
      <c r="A4531" s="1">
        <v>4530</v>
      </c>
      <c r="B4531">
        <v>62287.157715000001</v>
      </c>
      <c r="C4531" s="255">
        <v>38</v>
      </c>
      <c r="D4531" s="256">
        <v>246.86217099999999</v>
      </c>
      <c r="E4531" s="256">
        <v>118.0962709999998</v>
      </c>
      <c r="F4531" s="1">
        <v>855584</v>
      </c>
      <c r="G4531" s="256">
        <v>188.98151999999999</v>
      </c>
      <c r="H4531" s="256">
        <v>1257.315239</v>
      </c>
      <c r="I4531" s="257">
        <v>1</v>
      </c>
      <c r="J4531" s="258">
        <f t="shared" si="140"/>
        <v>0.2824837536938638</v>
      </c>
      <c r="K4531" s="258">
        <f t="shared" si="141"/>
        <v>0.46663295193532695</v>
      </c>
    </row>
    <row r="4532" spans="1:11">
      <c r="A4532" s="1">
        <v>4531</v>
      </c>
      <c r="B4532">
        <v>61992.848998999987</v>
      </c>
      <c r="C4532" s="255">
        <v>41</v>
      </c>
      <c r="D4532" s="256">
        <v>230.38060800000011</v>
      </c>
      <c r="E4532" s="256">
        <v>38.522533000000017</v>
      </c>
      <c r="F4532" s="1">
        <v>850684</v>
      </c>
      <c r="G4532" s="256">
        <v>198.296616</v>
      </c>
      <c r="H4532" s="256">
        <v>1264.67886</v>
      </c>
      <c r="I4532" s="257">
        <v>1</v>
      </c>
      <c r="J4532" s="258">
        <f t="shared" si="140"/>
        <v>0.26362394311972015</v>
      </c>
      <c r="K4532" s="258">
        <f t="shared" si="141"/>
        <v>0.44307053758060944</v>
      </c>
    </row>
    <row r="4533" spans="1:11">
      <c r="A4533" s="1">
        <v>4532</v>
      </c>
      <c r="B4533">
        <v>62375.638609999987</v>
      </c>
      <c r="C4533" s="255">
        <v>42</v>
      </c>
      <c r="D4533" s="256">
        <v>247.33439000000001</v>
      </c>
      <c r="E4533" s="256">
        <v>11.775149999999989</v>
      </c>
      <c r="F4533" s="1">
        <v>805437</v>
      </c>
      <c r="G4533" s="256">
        <v>163.26844800000001</v>
      </c>
      <c r="H4533" s="256">
        <v>1264.7723659999999</v>
      </c>
      <c r="I4533" s="257">
        <v>1</v>
      </c>
      <c r="J4533" s="258">
        <f t="shared" si="140"/>
        <v>0.28302411269315969</v>
      </c>
      <c r="K4533" s="258">
        <f t="shared" si="141"/>
        <v>0.46729615358761384</v>
      </c>
    </row>
    <row r="4534" spans="1:11">
      <c r="A4534" s="1">
        <v>4533</v>
      </c>
      <c r="B4534">
        <v>62600.683349999999</v>
      </c>
      <c r="C4534" s="255">
        <v>38</v>
      </c>
      <c r="D4534" s="256">
        <v>237.46928399999999</v>
      </c>
      <c r="E4534" s="256">
        <v>5.8462200000000006</v>
      </c>
      <c r="F4534" s="1">
        <v>835077</v>
      </c>
      <c r="G4534" s="256">
        <v>101.70384</v>
      </c>
      <c r="H4534" s="256">
        <v>1263.0665980000001</v>
      </c>
      <c r="I4534" s="257">
        <v>1</v>
      </c>
      <c r="J4534" s="258">
        <f t="shared" si="140"/>
        <v>0.27173549701673083</v>
      </c>
      <c r="K4534" s="258">
        <f t="shared" si="141"/>
        <v>0.45330460681819384</v>
      </c>
    </row>
    <row r="4535" spans="1:11">
      <c r="A4535" s="1">
        <v>4534</v>
      </c>
      <c r="B4535">
        <v>61784.597777000003</v>
      </c>
      <c r="C4535" s="255">
        <v>39</v>
      </c>
      <c r="D4535" s="256">
        <v>213.003602</v>
      </c>
      <c r="E4535" s="256">
        <v>0.64344000000000001</v>
      </c>
      <c r="F4535" s="1">
        <v>879694</v>
      </c>
      <c r="G4535" s="256">
        <v>24.662400000000002</v>
      </c>
      <c r="H4535" s="256">
        <v>1246.4544040000001</v>
      </c>
      <c r="I4535" s="257">
        <v>1</v>
      </c>
      <c r="J4535" s="258">
        <f t="shared" si="140"/>
        <v>0.24373947940072924</v>
      </c>
      <c r="K4535" s="258">
        <f t="shared" si="141"/>
        <v>0.41732159513926581</v>
      </c>
    </row>
    <row r="4536" spans="1:11">
      <c r="A4536" s="1">
        <v>4535</v>
      </c>
      <c r="B4536">
        <v>60263.196899000002</v>
      </c>
      <c r="C4536" s="255">
        <v>37</v>
      </c>
      <c r="D4536" s="256">
        <v>287.87853500000011</v>
      </c>
      <c r="E4536" s="256">
        <v>0.17904</v>
      </c>
      <c r="F4536" s="1">
        <v>908225</v>
      </c>
      <c r="G4536" s="256">
        <v>0</v>
      </c>
      <c r="H4536" s="256">
        <v>1229.962628</v>
      </c>
      <c r="I4536" s="257">
        <v>1</v>
      </c>
      <c r="J4536" s="258">
        <f t="shared" si="140"/>
        <v>0.32941867457971269</v>
      </c>
      <c r="K4536" s="258">
        <f t="shared" si="141"/>
        <v>0.52190901665536826</v>
      </c>
    </row>
    <row r="4537" spans="1:11">
      <c r="A4537" s="1">
        <v>4536</v>
      </c>
      <c r="B4537">
        <v>58419.815306999997</v>
      </c>
      <c r="C4537" s="255">
        <v>32</v>
      </c>
      <c r="D4537" s="256">
        <v>268.67078800000002</v>
      </c>
      <c r="E4537" s="256">
        <v>0.17927999999999999</v>
      </c>
      <c r="F4537" s="1">
        <v>919680</v>
      </c>
      <c r="G4537" s="256">
        <v>0</v>
      </c>
      <c r="H4537" s="256">
        <v>1225.092371</v>
      </c>
      <c r="I4537" s="257">
        <v>1</v>
      </c>
      <c r="J4537" s="258">
        <f t="shared" si="140"/>
        <v>0.3074392985960101</v>
      </c>
      <c r="K4537" s="258">
        <f t="shared" si="141"/>
        <v>0.49659742036641841</v>
      </c>
    </row>
    <row r="4538" spans="1:11">
      <c r="A4538" s="1">
        <v>4537</v>
      </c>
      <c r="B4538">
        <v>57005.891662000002</v>
      </c>
      <c r="C4538" s="255">
        <v>28</v>
      </c>
      <c r="D4538" s="256">
        <v>248.41352000000001</v>
      </c>
      <c r="E4538" s="256">
        <v>9.1439999999999994E-2</v>
      </c>
      <c r="F4538" s="1">
        <v>882389</v>
      </c>
      <c r="G4538" s="256">
        <v>0</v>
      </c>
      <c r="H4538" s="256">
        <v>1206.494355</v>
      </c>
      <c r="I4538" s="257">
        <v>1</v>
      </c>
      <c r="J4538" s="258">
        <f t="shared" si="140"/>
        <v>0.2842589584043872</v>
      </c>
      <c r="K4538" s="258">
        <f t="shared" si="141"/>
        <v>0.46880928282295325</v>
      </c>
    </row>
    <row r="4539" spans="1:11">
      <c r="A4539" s="1">
        <v>4538</v>
      </c>
      <c r="B4539">
        <v>54298.236603999998</v>
      </c>
      <c r="C4539" s="255">
        <v>29</v>
      </c>
      <c r="D4539" s="256">
        <v>257.24604499999998</v>
      </c>
      <c r="E4539" s="256">
        <v>0.56520000000000004</v>
      </c>
      <c r="F4539" s="1">
        <v>787461</v>
      </c>
      <c r="G4539" s="256">
        <v>0</v>
      </c>
      <c r="H4539" s="256">
        <v>1201.324576</v>
      </c>
      <c r="I4539" s="257">
        <v>1</v>
      </c>
      <c r="J4539" s="258">
        <f t="shared" si="140"/>
        <v>0.29436599427176147</v>
      </c>
      <c r="K4539" s="258">
        <f t="shared" si="141"/>
        <v>0.48106777316436572</v>
      </c>
    </row>
    <row r="4540" spans="1:11">
      <c r="A4540" s="1">
        <v>4539</v>
      </c>
      <c r="B4540">
        <v>53698.276917000003</v>
      </c>
      <c r="C4540" s="255">
        <v>30</v>
      </c>
      <c r="D4540" s="256">
        <v>270.98560500000002</v>
      </c>
      <c r="E4540" s="256">
        <v>0.47167999999999999</v>
      </c>
      <c r="F4540" s="1">
        <v>670627</v>
      </c>
      <c r="G4540" s="256">
        <v>0</v>
      </c>
      <c r="H4540" s="256">
        <v>1201.892722</v>
      </c>
      <c r="I4540" s="257">
        <v>1</v>
      </c>
      <c r="J4540" s="258">
        <f t="shared" si="140"/>
        <v>0.31008813779492639</v>
      </c>
      <c r="K4540" s="258">
        <f t="shared" si="141"/>
        <v>0.49970010385015889</v>
      </c>
    </row>
    <row r="4541" spans="1:11">
      <c r="A4541" s="1">
        <v>4540</v>
      </c>
      <c r="B4541">
        <v>53152.653380999996</v>
      </c>
      <c r="C4541" s="255">
        <v>29</v>
      </c>
      <c r="D4541" s="256">
        <v>264.178067</v>
      </c>
      <c r="E4541" s="256">
        <v>2.232E-2</v>
      </c>
      <c r="F4541" s="1">
        <v>540951</v>
      </c>
      <c r="G4541" s="256">
        <v>0</v>
      </c>
      <c r="H4541" s="256">
        <v>1200.744087</v>
      </c>
      <c r="I4541" s="257">
        <v>1</v>
      </c>
      <c r="J4541" s="258">
        <f t="shared" si="140"/>
        <v>0.30229828939545805</v>
      </c>
      <c r="K4541" s="258">
        <f t="shared" si="141"/>
        <v>0.49053370044624445</v>
      </c>
    </row>
    <row r="4542" spans="1:11">
      <c r="A4542" s="1">
        <v>4541</v>
      </c>
      <c r="B4542">
        <v>52761.405976000002</v>
      </c>
      <c r="C4542" s="255">
        <v>31</v>
      </c>
      <c r="D4542" s="256">
        <v>245.261281</v>
      </c>
      <c r="E4542" s="256">
        <v>0</v>
      </c>
      <c r="F4542" s="1">
        <v>586299</v>
      </c>
      <c r="G4542" s="256">
        <v>134.82588000000001</v>
      </c>
      <c r="H4542" s="256">
        <v>1202.026488</v>
      </c>
      <c r="I4542" s="257">
        <v>1</v>
      </c>
      <c r="J4542" s="258">
        <f t="shared" si="140"/>
        <v>0.28065185934318598</v>
      </c>
      <c r="K4542" s="258">
        <f t="shared" si="141"/>
        <v>0.4643797494867829</v>
      </c>
    </row>
    <row r="4543" spans="1:11">
      <c r="A4543" s="1">
        <v>4542</v>
      </c>
      <c r="B4543">
        <v>52389.847138999998</v>
      </c>
      <c r="C4543" s="255">
        <v>28</v>
      </c>
      <c r="D4543" s="256">
        <v>267.39180900000002</v>
      </c>
      <c r="E4543" s="256">
        <v>2.1186480000000021</v>
      </c>
      <c r="F4543" s="1">
        <v>920348</v>
      </c>
      <c r="G4543" s="256">
        <v>219.657816</v>
      </c>
      <c r="H4543" s="256">
        <v>1201.488891</v>
      </c>
      <c r="I4543" s="257">
        <v>1</v>
      </c>
      <c r="J4543" s="258">
        <f t="shared" si="140"/>
        <v>0.30597576618295513</v>
      </c>
      <c r="K4543" s="258">
        <f t="shared" si="141"/>
        <v>0.49487685945067855</v>
      </c>
    </row>
    <row r="4544" spans="1:11">
      <c r="A4544" s="1">
        <v>4543</v>
      </c>
      <c r="B4544">
        <v>53393.396179000003</v>
      </c>
      <c r="C4544" s="255">
        <v>32</v>
      </c>
      <c r="D4544" s="256">
        <v>246.792711</v>
      </c>
      <c r="E4544" s="256">
        <v>60.668184000000053</v>
      </c>
      <c r="F4544" s="1">
        <v>963505</v>
      </c>
      <c r="G4544" s="256">
        <v>249.24211199999999</v>
      </c>
      <c r="H4544" s="256">
        <v>1208.9513629999999</v>
      </c>
      <c r="I4544" s="257">
        <v>1</v>
      </c>
      <c r="J4544" s="258">
        <f t="shared" si="140"/>
        <v>0.28240427079272878</v>
      </c>
      <c r="K4544" s="258">
        <f t="shared" si="141"/>
        <v>0.46653534482763115</v>
      </c>
    </row>
    <row r="4545" spans="1:11">
      <c r="A4545" s="1">
        <v>4544</v>
      </c>
      <c r="B4545">
        <v>54316.526824</v>
      </c>
      <c r="C4545" s="255">
        <v>35</v>
      </c>
      <c r="D4545" s="256">
        <v>197.72690700000001</v>
      </c>
      <c r="E4545" s="256">
        <v>216.18063599999991</v>
      </c>
      <c r="F4545" s="1">
        <v>910145</v>
      </c>
      <c r="G4545" s="256">
        <v>245.9016</v>
      </c>
      <c r="H4545" s="256">
        <v>1182.255265</v>
      </c>
      <c r="I4545" s="257">
        <v>1</v>
      </c>
      <c r="J4545" s="258">
        <f t="shared" si="140"/>
        <v>0.22625839621104815</v>
      </c>
      <c r="K4545" s="258">
        <f t="shared" si="141"/>
        <v>0.39387501221507498</v>
      </c>
    </row>
    <row r="4546" spans="1:11">
      <c r="A4546" s="1">
        <v>4545</v>
      </c>
      <c r="B4546">
        <v>54378.738983000003</v>
      </c>
      <c r="C4546" s="255">
        <v>39</v>
      </c>
      <c r="D4546" s="256">
        <v>157.97777400000001</v>
      </c>
      <c r="E4546" s="256">
        <v>408.8650049999996</v>
      </c>
      <c r="F4546" s="1">
        <v>893381</v>
      </c>
      <c r="G4546" s="256">
        <v>200.968152</v>
      </c>
      <c r="H4546" s="256">
        <v>1191.6737760000001</v>
      </c>
      <c r="I4546" s="257">
        <v>1</v>
      </c>
      <c r="J4546" s="258">
        <f t="shared" ref="J4546:J4609" si="142">D4546/$L$1</f>
        <v>0.18077356453176815</v>
      </c>
      <c r="K4546" s="258">
        <f t="shared" ref="K4546:K4609" si="143">J4546/(1-$K$1*(1-J4546))</f>
        <v>0.32902291126030714</v>
      </c>
    </row>
    <row r="4547" spans="1:11">
      <c r="A4547" s="1">
        <v>4546</v>
      </c>
      <c r="B4547">
        <v>55132.892884000001</v>
      </c>
      <c r="C4547" s="255">
        <v>39</v>
      </c>
      <c r="D4547" s="256">
        <v>127.333169</v>
      </c>
      <c r="E4547" s="256">
        <v>572.47204800000031</v>
      </c>
      <c r="F4547" s="1">
        <v>864624</v>
      </c>
      <c r="G4547" s="256">
        <v>112.144032</v>
      </c>
      <c r="H4547" s="256">
        <v>1249.3947020000001</v>
      </c>
      <c r="I4547" s="257">
        <v>1</v>
      </c>
      <c r="J4547" s="258">
        <f t="shared" si="142"/>
        <v>0.14570702106016534</v>
      </c>
      <c r="K4547" s="258">
        <f t="shared" si="143"/>
        <v>0.27484689695272996</v>
      </c>
    </row>
    <row r="4548" spans="1:11">
      <c r="A4548" s="1">
        <v>4547</v>
      </c>
      <c r="B4548">
        <v>57493.753418</v>
      </c>
      <c r="C4548" s="255">
        <v>40</v>
      </c>
      <c r="D4548" s="256">
        <v>110.703327</v>
      </c>
      <c r="E4548" s="256">
        <v>737.56040599999926</v>
      </c>
      <c r="F4548" s="1">
        <v>820482</v>
      </c>
      <c r="G4548" s="256">
        <v>20.704656</v>
      </c>
      <c r="H4548" s="256">
        <v>1251.7352880000001</v>
      </c>
      <c r="I4548" s="257">
        <v>1</v>
      </c>
      <c r="J4548" s="258">
        <f t="shared" si="142"/>
        <v>0.12667753520388211</v>
      </c>
      <c r="K4548" s="258">
        <f t="shared" si="143"/>
        <v>0.24376410145538963</v>
      </c>
    </row>
    <row r="4549" spans="1:11">
      <c r="A4549" s="1">
        <v>4548</v>
      </c>
      <c r="B4549">
        <v>58834.098815999998</v>
      </c>
      <c r="C4549" s="255">
        <v>40</v>
      </c>
      <c r="D4549" s="256">
        <v>101.400955</v>
      </c>
      <c r="E4549" s="256">
        <v>788.31116600000018</v>
      </c>
      <c r="F4549" s="1">
        <v>846896</v>
      </c>
      <c r="G4549" s="256">
        <v>0</v>
      </c>
      <c r="H4549" s="256">
        <v>1253.3779139999999</v>
      </c>
      <c r="I4549" s="257">
        <v>1</v>
      </c>
      <c r="J4549" s="258">
        <f t="shared" si="142"/>
        <v>0.11603285461077213</v>
      </c>
      <c r="K4549" s="258">
        <f t="shared" si="143"/>
        <v>0.22582478386301097</v>
      </c>
    </row>
    <row r="4550" spans="1:11">
      <c r="A4550" s="1">
        <v>4549</v>
      </c>
      <c r="B4550">
        <v>59279.520506000001</v>
      </c>
      <c r="C4550" s="255">
        <v>41</v>
      </c>
      <c r="D4550" s="256">
        <v>94.733462000000003</v>
      </c>
      <c r="E4550" s="256">
        <v>822.61949099999981</v>
      </c>
      <c r="F4550" s="1">
        <v>869270</v>
      </c>
      <c r="G4550" s="256">
        <v>0</v>
      </c>
      <c r="H4550" s="256">
        <v>1204.522017</v>
      </c>
      <c r="I4550" s="257">
        <v>1</v>
      </c>
      <c r="J4550" s="258">
        <f t="shared" si="142"/>
        <v>0.10840325934820937</v>
      </c>
      <c r="K4550" s="258">
        <f t="shared" si="143"/>
        <v>0.21271315495815896</v>
      </c>
    </row>
    <row r="4551" spans="1:11">
      <c r="A4551" s="1">
        <v>4550</v>
      </c>
      <c r="B4551">
        <v>60296.244630000001</v>
      </c>
      <c r="C4551" s="255">
        <v>40</v>
      </c>
      <c r="D4551" s="256">
        <v>139.314224</v>
      </c>
      <c r="E4551" s="256">
        <v>798.36835799999949</v>
      </c>
      <c r="F4551" s="1">
        <v>882935</v>
      </c>
      <c r="G4551" s="256">
        <v>0</v>
      </c>
      <c r="H4551" s="256">
        <v>1284.184473</v>
      </c>
      <c r="I4551" s="257">
        <v>1</v>
      </c>
      <c r="J4551" s="258">
        <f t="shared" si="142"/>
        <v>0.15941691178948503</v>
      </c>
      <c r="K4551" s="258">
        <f t="shared" si="143"/>
        <v>0.29649069872957462</v>
      </c>
    </row>
    <row r="4552" spans="1:11">
      <c r="A4552" s="1">
        <v>4551</v>
      </c>
      <c r="B4552">
        <v>61050.986755999998</v>
      </c>
      <c r="C4552" s="255">
        <v>40</v>
      </c>
      <c r="D4552" s="256">
        <v>150.79342299999999</v>
      </c>
      <c r="E4552" s="256">
        <v>670.10662600000035</v>
      </c>
      <c r="F4552" s="1">
        <v>879360</v>
      </c>
      <c r="G4552" s="256">
        <v>0</v>
      </c>
      <c r="H4552" s="256">
        <v>1278.286574</v>
      </c>
      <c r="I4552" s="257">
        <v>1</v>
      </c>
      <c r="J4552" s="258">
        <f t="shared" si="142"/>
        <v>0.17255252997587311</v>
      </c>
      <c r="K4552" s="258">
        <f t="shared" si="143"/>
        <v>0.31666598949234193</v>
      </c>
    </row>
    <row r="4553" spans="1:11">
      <c r="A4553" s="1">
        <v>4552</v>
      </c>
      <c r="B4553">
        <v>61072.407288000002</v>
      </c>
      <c r="C4553" s="255">
        <v>40</v>
      </c>
      <c r="D4553" s="256">
        <v>145.28155799999999</v>
      </c>
      <c r="E4553" s="256">
        <v>529.76033899999914</v>
      </c>
      <c r="F4553" s="1">
        <v>871871</v>
      </c>
      <c r="G4553" s="256">
        <v>0</v>
      </c>
      <c r="H4553" s="256">
        <v>1255.0627569999999</v>
      </c>
      <c r="I4553" s="257">
        <v>1</v>
      </c>
      <c r="J4553" s="258">
        <f t="shared" si="142"/>
        <v>0.16624531689115213</v>
      </c>
      <c r="K4553" s="258">
        <f t="shared" si="143"/>
        <v>0.30704579522481595</v>
      </c>
    </row>
    <row r="4554" spans="1:11">
      <c r="A4554" s="1">
        <v>4553</v>
      </c>
      <c r="B4554">
        <v>60922.580687999987</v>
      </c>
      <c r="C4554" s="255">
        <v>40</v>
      </c>
      <c r="D4554" s="256">
        <v>114.355942</v>
      </c>
      <c r="E4554" s="256">
        <v>397.76240799999948</v>
      </c>
      <c r="F4554" s="1">
        <v>857866</v>
      </c>
      <c r="G4554" s="256">
        <v>4.5842159999999996</v>
      </c>
      <c r="H4554" s="256">
        <v>1172.3399589999999</v>
      </c>
      <c r="I4554" s="257">
        <v>1</v>
      </c>
      <c r="J4554" s="258">
        <f t="shared" si="142"/>
        <v>0.13085721324778343</v>
      </c>
      <c r="K4554" s="258">
        <f t="shared" si="143"/>
        <v>0.25069801981343431</v>
      </c>
    </row>
    <row r="4555" spans="1:11">
      <c r="A4555" s="1">
        <v>4554</v>
      </c>
      <c r="B4555">
        <v>61089.681579999997</v>
      </c>
      <c r="C4555" s="255">
        <v>42</v>
      </c>
      <c r="D4555" s="256">
        <v>107.770387</v>
      </c>
      <c r="E4555" s="256">
        <v>214.01848100000009</v>
      </c>
      <c r="F4555" s="1">
        <v>873421</v>
      </c>
      <c r="G4555" s="256">
        <v>144.639096</v>
      </c>
      <c r="H4555" s="256">
        <v>1241.2587559999999</v>
      </c>
      <c r="I4555" s="257">
        <v>1</v>
      </c>
      <c r="J4555" s="258">
        <f t="shared" si="142"/>
        <v>0.12332137942998316</v>
      </c>
      <c r="K4555" s="258">
        <f t="shared" si="143"/>
        <v>0.23815180919347967</v>
      </c>
    </row>
    <row r="4556" spans="1:11">
      <c r="A4556" s="1">
        <v>4555</v>
      </c>
      <c r="B4556">
        <v>61321.732542999998</v>
      </c>
      <c r="C4556" s="255">
        <v>44</v>
      </c>
      <c r="D4556" s="256">
        <v>110.710109</v>
      </c>
      <c r="E4556" s="256">
        <v>78.930342000000067</v>
      </c>
      <c r="F4556" s="1">
        <v>865086</v>
      </c>
      <c r="G4556" s="256">
        <v>188.67878400000001</v>
      </c>
      <c r="H4556" s="256">
        <v>1256.0387659999999</v>
      </c>
      <c r="I4556" s="257">
        <v>1</v>
      </c>
      <c r="J4556" s="258">
        <f t="shared" si="142"/>
        <v>0.1266852958292132</v>
      </c>
      <c r="K4556" s="258">
        <f t="shared" si="143"/>
        <v>0.24377703286747177</v>
      </c>
    </row>
    <row r="4557" spans="1:11">
      <c r="A4557" s="1">
        <v>4556</v>
      </c>
      <c r="B4557">
        <v>61770.689759000001</v>
      </c>
      <c r="C4557" s="255">
        <v>46</v>
      </c>
      <c r="D4557" s="256">
        <v>136.87218300000001</v>
      </c>
      <c r="E4557" s="256">
        <v>14.19845299999997</v>
      </c>
      <c r="F4557" s="1">
        <v>844651</v>
      </c>
      <c r="G4557" s="256">
        <v>191.884728</v>
      </c>
      <c r="H4557" s="256">
        <v>1227.2467770000001</v>
      </c>
      <c r="I4557" s="257">
        <v>1</v>
      </c>
      <c r="J4557" s="258">
        <f t="shared" si="142"/>
        <v>0.15662249049131735</v>
      </c>
      <c r="K4557" s="258">
        <f t="shared" si="143"/>
        <v>0.2921285451818354</v>
      </c>
    </row>
    <row r="4558" spans="1:11">
      <c r="A4558" s="1">
        <v>4557</v>
      </c>
      <c r="B4558">
        <v>62258.007812000003</v>
      </c>
      <c r="C4558" s="255">
        <v>47</v>
      </c>
      <c r="D4558" s="256">
        <v>169.56062</v>
      </c>
      <c r="E4558" s="256">
        <v>8.5604999999999993</v>
      </c>
      <c r="F4558" s="1">
        <v>815842</v>
      </c>
      <c r="G4558" s="256">
        <v>149.85432</v>
      </c>
      <c r="H4558" s="256">
        <v>1218.8070070000001</v>
      </c>
      <c r="I4558" s="257">
        <v>1</v>
      </c>
      <c r="J4558" s="258">
        <f t="shared" si="142"/>
        <v>0.19402778571634144</v>
      </c>
      <c r="K4558" s="258">
        <f t="shared" si="143"/>
        <v>0.34852247089232669</v>
      </c>
    </row>
    <row r="4559" spans="1:11">
      <c r="A4559" s="1">
        <v>4558</v>
      </c>
      <c r="B4559">
        <v>61498.816649</v>
      </c>
      <c r="C4559" s="255">
        <v>43</v>
      </c>
      <c r="D4559" s="256">
        <v>188.04667800000001</v>
      </c>
      <c r="E4559" s="256">
        <v>6.8120799999999999</v>
      </c>
      <c r="F4559" s="1">
        <v>859252</v>
      </c>
      <c r="G4559" s="256">
        <v>75.835871999999995</v>
      </c>
      <c r="H4559" s="256">
        <v>1212.7931169999999</v>
      </c>
      <c r="I4559" s="257">
        <v>1</v>
      </c>
      <c r="J4559" s="258">
        <f t="shared" si="142"/>
        <v>0.21518133481496979</v>
      </c>
      <c r="K4559" s="258">
        <f t="shared" si="143"/>
        <v>0.37860725867577794</v>
      </c>
    </row>
    <row r="4560" spans="1:11">
      <c r="A4560" s="1">
        <v>4559</v>
      </c>
      <c r="B4560">
        <v>59633.145751999997</v>
      </c>
      <c r="C4560" s="255">
        <v>42</v>
      </c>
      <c r="D4560" s="256">
        <v>243.454973</v>
      </c>
      <c r="E4560" s="256">
        <v>5.8758400000000002</v>
      </c>
      <c r="F4560" s="1">
        <v>903736</v>
      </c>
      <c r="G4560" s="256">
        <v>8.4335999999999994E-2</v>
      </c>
      <c r="H4560" s="256">
        <v>1206.844611</v>
      </c>
      <c r="I4560" s="257">
        <v>1</v>
      </c>
      <c r="J4560" s="258">
        <f t="shared" si="142"/>
        <v>0.27858490569816086</v>
      </c>
      <c r="K4560" s="258">
        <f t="shared" si="143"/>
        <v>0.46182839005947229</v>
      </c>
    </row>
    <row r="4561" spans="1:11">
      <c r="A4561" s="1">
        <v>4560</v>
      </c>
      <c r="B4561">
        <v>57513.058502</v>
      </c>
      <c r="C4561" s="255">
        <v>38</v>
      </c>
      <c r="D4561" s="256">
        <v>294.03109799999999</v>
      </c>
      <c r="E4561" s="256">
        <v>1.41892</v>
      </c>
      <c r="F4561" s="1">
        <v>926682</v>
      </c>
      <c r="G4561" s="256">
        <v>0</v>
      </c>
      <c r="H4561" s="256">
        <v>1205.5575329999999</v>
      </c>
      <c r="I4561" s="257">
        <v>1</v>
      </c>
      <c r="J4561" s="258">
        <f t="shared" si="142"/>
        <v>0.33645903675443384</v>
      </c>
      <c r="K4561" s="258">
        <f t="shared" si="143"/>
        <v>0.52981297221087365</v>
      </c>
    </row>
    <row r="4562" spans="1:11">
      <c r="A4562" s="1">
        <v>4561</v>
      </c>
      <c r="B4562">
        <v>54731.115966999998</v>
      </c>
      <c r="C4562" s="255">
        <v>31</v>
      </c>
      <c r="D4562" s="256">
        <v>300.29105699999991</v>
      </c>
      <c r="E4562" s="256">
        <v>0.21840000000000001</v>
      </c>
      <c r="F4562" s="1">
        <v>850263</v>
      </c>
      <c r="G4562" s="256">
        <v>0</v>
      </c>
      <c r="H4562" s="256">
        <v>1209.1642790000001</v>
      </c>
      <c r="I4562" s="257">
        <v>1</v>
      </c>
      <c r="J4562" s="258">
        <f t="shared" si="142"/>
        <v>0.34362229189849419</v>
      </c>
      <c r="K4562" s="258">
        <f t="shared" si="143"/>
        <v>0.53775657878213146</v>
      </c>
    </row>
    <row r="4563" spans="1:11">
      <c r="A4563" s="1">
        <v>4562</v>
      </c>
      <c r="B4563">
        <v>52368.072784000004</v>
      </c>
      <c r="C4563" s="255">
        <v>31</v>
      </c>
      <c r="D4563" s="256">
        <v>283.90977299999997</v>
      </c>
      <c r="E4563" s="256">
        <v>0.48083999999999999</v>
      </c>
      <c r="F4563" s="1">
        <v>763380</v>
      </c>
      <c r="G4563" s="256">
        <v>0</v>
      </c>
      <c r="H4563" s="256">
        <v>1208.9619279999999</v>
      </c>
      <c r="I4563" s="257">
        <v>1</v>
      </c>
      <c r="J4563" s="258">
        <f t="shared" si="142"/>
        <v>0.32487723032871157</v>
      </c>
      <c r="K4563" s="258">
        <f t="shared" si="143"/>
        <v>0.51675884469365529</v>
      </c>
    </row>
    <row r="4564" spans="1:11">
      <c r="A4564" s="1">
        <v>4563</v>
      </c>
      <c r="B4564">
        <v>52378.584625000003</v>
      </c>
      <c r="C4564" s="255">
        <v>31</v>
      </c>
      <c r="D4564" s="256">
        <v>299.48582099999999</v>
      </c>
      <c r="E4564" s="256">
        <v>0.48831999999999998</v>
      </c>
      <c r="F4564" s="1">
        <v>649936</v>
      </c>
      <c r="G4564" s="256">
        <v>0</v>
      </c>
      <c r="H4564" s="256">
        <v>1209.7507089999999</v>
      </c>
      <c r="I4564" s="257">
        <v>1</v>
      </c>
      <c r="J4564" s="258">
        <f t="shared" si="142"/>
        <v>0.34270086239405462</v>
      </c>
      <c r="K4564" s="258">
        <f t="shared" si="143"/>
        <v>0.53674026454680601</v>
      </c>
    </row>
    <row r="4565" spans="1:11">
      <c r="A4565" s="1">
        <v>4564</v>
      </c>
      <c r="B4565">
        <v>51914.657134000001</v>
      </c>
      <c r="C4565" s="255">
        <v>30</v>
      </c>
      <c r="D4565" s="256">
        <v>298.27421800000002</v>
      </c>
      <c r="E4565" s="256">
        <v>4.9599999999999998E-2</v>
      </c>
      <c r="F4565" s="1">
        <v>553840</v>
      </c>
      <c r="G4565" s="256">
        <v>0</v>
      </c>
      <c r="H4565" s="256">
        <v>1209.2736159999999</v>
      </c>
      <c r="I4565" s="257">
        <v>1</v>
      </c>
      <c r="J4565" s="258">
        <f t="shared" si="142"/>
        <v>0.34131442816624119</v>
      </c>
      <c r="K4565" s="258">
        <f t="shared" si="143"/>
        <v>0.53520801773143456</v>
      </c>
    </row>
    <row r="4566" spans="1:11">
      <c r="A4566" s="1">
        <v>4565</v>
      </c>
      <c r="B4566">
        <v>51857.461242999998</v>
      </c>
      <c r="C4566" s="255">
        <v>32</v>
      </c>
      <c r="D4566" s="256">
        <v>320.86424399999999</v>
      </c>
      <c r="E4566" s="256">
        <v>4.9599999999999998E-2</v>
      </c>
      <c r="F4566" s="1">
        <v>599691</v>
      </c>
      <c r="G4566" s="256">
        <v>0</v>
      </c>
      <c r="H4566" s="256">
        <v>1209.325812</v>
      </c>
      <c r="I4566" s="257">
        <v>1</v>
      </c>
      <c r="J4566" s="258">
        <f t="shared" si="142"/>
        <v>0.36716413739739739</v>
      </c>
      <c r="K4566" s="258">
        <f t="shared" si="143"/>
        <v>0.56318676902909104</v>
      </c>
    </row>
    <row r="4567" spans="1:11">
      <c r="A4567" s="1">
        <v>4566</v>
      </c>
      <c r="B4567">
        <v>52418.915436000003</v>
      </c>
      <c r="C4567" s="255">
        <v>31</v>
      </c>
      <c r="D4567" s="256">
        <v>341.00042200000001</v>
      </c>
      <c r="E4567" s="256">
        <v>0.360182</v>
      </c>
      <c r="F4567" s="1">
        <v>914625</v>
      </c>
      <c r="G4567" s="256">
        <v>148.11972</v>
      </c>
      <c r="H4567" s="256">
        <v>1209.8459829999999</v>
      </c>
      <c r="I4567" s="257">
        <v>1</v>
      </c>
      <c r="J4567" s="258">
        <f t="shared" si="142"/>
        <v>0.39020591461035004</v>
      </c>
      <c r="K4567" s="258">
        <f t="shared" si="143"/>
        <v>0.5871172638042389</v>
      </c>
    </row>
    <row r="4568" spans="1:11">
      <c r="A4568" s="1">
        <v>4567</v>
      </c>
      <c r="B4568">
        <v>54478.843292999998</v>
      </c>
      <c r="C4568" s="255">
        <v>37</v>
      </c>
      <c r="D4568" s="256">
        <v>340.45427599999999</v>
      </c>
      <c r="E4568" s="256">
        <v>16.726875000000021</v>
      </c>
      <c r="F4568" s="1">
        <v>1074102</v>
      </c>
      <c r="G4568" s="256">
        <v>224.434392</v>
      </c>
      <c r="H4568" s="256">
        <v>1209.367158</v>
      </c>
      <c r="I4568" s="257">
        <v>1</v>
      </c>
      <c r="J4568" s="258">
        <f t="shared" si="142"/>
        <v>0.38958096113319335</v>
      </c>
      <c r="K4568" s="258">
        <f t="shared" si="143"/>
        <v>0.58648025288865258</v>
      </c>
    </row>
    <row r="4569" spans="1:11">
      <c r="A4569" s="1">
        <v>4568</v>
      </c>
      <c r="B4569">
        <v>59138.304444999987</v>
      </c>
      <c r="C4569" s="255">
        <v>52</v>
      </c>
      <c r="D4569" s="256">
        <v>357.61636700000003</v>
      </c>
      <c r="E4569" s="256">
        <v>64.774749</v>
      </c>
      <c r="F4569" s="1">
        <v>1027392</v>
      </c>
      <c r="G4569" s="256">
        <v>243.32985600000001</v>
      </c>
      <c r="H4569" s="256">
        <v>1204.1443690000001</v>
      </c>
      <c r="I4569" s="257">
        <v>1</v>
      </c>
      <c r="J4569" s="258">
        <f t="shared" si="142"/>
        <v>0.40921949816491898</v>
      </c>
      <c r="K4569" s="258">
        <f t="shared" si="143"/>
        <v>0.60618759430982705</v>
      </c>
    </row>
    <row r="4570" spans="1:11">
      <c r="A4570" s="1">
        <v>4569</v>
      </c>
      <c r="B4570">
        <v>63572.911194</v>
      </c>
      <c r="C4570" s="255">
        <v>44</v>
      </c>
      <c r="D4570" s="256">
        <v>413.13022400000011</v>
      </c>
      <c r="E4570" s="256">
        <v>126.4978649999999</v>
      </c>
      <c r="F4570" s="1">
        <v>910392</v>
      </c>
      <c r="G4570" s="256">
        <v>221.20257599999999</v>
      </c>
      <c r="H4570" s="256">
        <v>1180.6093049999999</v>
      </c>
      <c r="I4570" s="257">
        <v>1</v>
      </c>
      <c r="J4570" s="258">
        <f t="shared" si="142"/>
        <v>0.47274386337591928</v>
      </c>
      <c r="K4570" s="258">
        <f t="shared" si="143"/>
        <v>0.66582787012954991</v>
      </c>
    </row>
    <row r="4571" spans="1:11">
      <c r="A4571" s="1">
        <v>4570</v>
      </c>
      <c r="B4571">
        <v>69741.526368000006</v>
      </c>
      <c r="C4571" s="255">
        <v>47</v>
      </c>
      <c r="D4571" s="256">
        <v>433.52135199999998</v>
      </c>
      <c r="E4571" s="256">
        <v>189.2173770000004</v>
      </c>
      <c r="F4571" s="1">
        <v>865233</v>
      </c>
      <c r="G4571" s="256">
        <v>152.03932800000001</v>
      </c>
      <c r="H4571" s="256">
        <v>1199.8242419999999</v>
      </c>
      <c r="I4571" s="257">
        <v>1</v>
      </c>
      <c r="J4571" s="258">
        <f t="shared" si="142"/>
        <v>0.4960773792246963</v>
      </c>
      <c r="K4571" s="258">
        <f t="shared" si="143"/>
        <v>0.68628690070992449</v>
      </c>
    </row>
    <row r="4572" spans="1:11">
      <c r="A4572" s="1">
        <v>4571</v>
      </c>
      <c r="B4572">
        <v>72152.536376000004</v>
      </c>
      <c r="C4572" s="255">
        <v>41</v>
      </c>
      <c r="D4572" s="256">
        <v>490.95961000000011</v>
      </c>
      <c r="E4572" s="256">
        <v>235.3598940000002</v>
      </c>
      <c r="F4572" s="1">
        <v>848799</v>
      </c>
      <c r="G4572" s="256">
        <v>62.321447999999997</v>
      </c>
      <c r="H4572" s="256">
        <v>1232.359242</v>
      </c>
      <c r="I4572" s="257">
        <v>1</v>
      </c>
      <c r="J4572" s="258">
        <f t="shared" si="142"/>
        <v>0.56180383159992331</v>
      </c>
      <c r="K4572" s="258">
        <f t="shared" si="143"/>
        <v>0.74019719854435795</v>
      </c>
    </row>
    <row r="4573" spans="1:11">
      <c r="A4573" s="1">
        <v>4572</v>
      </c>
      <c r="B4573">
        <v>73780.481383999999</v>
      </c>
      <c r="C4573" s="255">
        <v>39</v>
      </c>
      <c r="D4573" s="256">
        <v>533.50191700000005</v>
      </c>
      <c r="E4573" s="256">
        <v>265.69567499999982</v>
      </c>
      <c r="F4573" s="1">
        <v>843642</v>
      </c>
      <c r="G4573" s="256">
        <v>0</v>
      </c>
      <c r="H4573" s="256">
        <v>1236.3885990000001</v>
      </c>
      <c r="I4573" s="257">
        <v>1</v>
      </c>
      <c r="J4573" s="258">
        <f t="shared" si="142"/>
        <v>0.61048488517518629</v>
      </c>
      <c r="K4573" s="258">
        <f t="shared" si="143"/>
        <v>0.77692894773300503</v>
      </c>
    </row>
    <row r="4574" spans="1:11">
      <c r="A4574" s="1">
        <v>4573</v>
      </c>
      <c r="B4574">
        <v>71808.735474000001</v>
      </c>
      <c r="C4574" s="255">
        <v>47</v>
      </c>
      <c r="D4574" s="256">
        <v>567.48885700000005</v>
      </c>
      <c r="E4574" s="256">
        <v>315.10312400000021</v>
      </c>
      <c r="F4574" s="1">
        <v>844225</v>
      </c>
      <c r="G4574" s="256">
        <v>0</v>
      </c>
      <c r="H4574" s="256">
        <v>1198.6351569999999</v>
      </c>
      <c r="I4574" s="257">
        <v>1</v>
      </c>
      <c r="J4574" s="258">
        <f t="shared" si="142"/>
        <v>0.6493760540767517</v>
      </c>
      <c r="K4574" s="258">
        <f t="shared" si="143"/>
        <v>0.80452277692322438</v>
      </c>
    </row>
    <row r="4575" spans="1:11">
      <c r="A4575" s="1">
        <v>4574</v>
      </c>
      <c r="B4575">
        <v>71203.2359</v>
      </c>
      <c r="C4575" s="255">
        <v>45</v>
      </c>
      <c r="D4575" s="256">
        <v>653.90869099999998</v>
      </c>
      <c r="E4575" s="256">
        <v>312.02164200000033</v>
      </c>
      <c r="F4575" s="1">
        <v>831191</v>
      </c>
      <c r="G4575" s="256">
        <v>0</v>
      </c>
      <c r="H4575" s="256">
        <v>1190.6849629999999</v>
      </c>
      <c r="I4575" s="257">
        <v>1</v>
      </c>
      <c r="J4575" s="258">
        <f t="shared" si="142"/>
        <v>0.74826605007342695</v>
      </c>
      <c r="K4575" s="258">
        <f t="shared" si="143"/>
        <v>0.86851516413474827</v>
      </c>
    </row>
    <row r="4576" spans="1:11">
      <c r="A4576" s="1">
        <v>4575</v>
      </c>
      <c r="B4576">
        <v>74134.014038000008</v>
      </c>
      <c r="C4576" s="255">
        <v>41</v>
      </c>
      <c r="D4576" s="256">
        <v>661.23079899999993</v>
      </c>
      <c r="E4576" s="256">
        <v>293.2977439999998</v>
      </c>
      <c r="F4576" s="1">
        <v>837214</v>
      </c>
      <c r="G4576" s="256">
        <v>0</v>
      </c>
      <c r="H4576" s="256">
        <v>1213.5365850000001</v>
      </c>
      <c r="I4576" s="257">
        <v>1</v>
      </c>
      <c r="J4576" s="258">
        <f t="shared" si="142"/>
        <v>0.75664471961365343</v>
      </c>
      <c r="K4576" s="258">
        <f t="shared" si="143"/>
        <v>0.87356774794424619</v>
      </c>
    </row>
    <row r="4577" spans="1:11">
      <c r="A4577" s="1">
        <v>4576</v>
      </c>
      <c r="B4577">
        <v>73875.770995000013</v>
      </c>
      <c r="C4577" s="255">
        <v>42</v>
      </c>
      <c r="D4577" s="256">
        <v>637.19707500000004</v>
      </c>
      <c r="E4577" s="256">
        <v>270.15829300000013</v>
      </c>
      <c r="F4577" s="1">
        <v>850917</v>
      </c>
      <c r="G4577" s="256">
        <v>0</v>
      </c>
      <c r="H4577" s="256">
        <v>1221.9282929999999</v>
      </c>
      <c r="I4577" s="257">
        <v>1</v>
      </c>
      <c r="J4577" s="258">
        <f t="shared" si="142"/>
        <v>0.7291429904371638</v>
      </c>
      <c r="K4577" s="258">
        <f t="shared" si="143"/>
        <v>0.85677843506613005</v>
      </c>
    </row>
    <row r="4578" spans="1:11">
      <c r="A4578" s="1">
        <v>4577</v>
      </c>
      <c r="B4578">
        <v>73342.251281999997</v>
      </c>
      <c r="C4578" s="255">
        <v>39</v>
      </c>
      <c r="D4578" s="256">
        <v>582.41716499999995</v>
      </c>
      <c r="E4578" s="256">
        <v>217.6401449999999</v>
      </c>
      <c r="F4578" s="1">
        <v>832221</v>
      </c>
      <c r="G4578" s="256">
        <v>0</v>
      </c>
      <c r="H4578" s="256">
        <v>1171.1325240000001</v>
      </c>
      <c r="I4578" s="257">
        <v>1</v>
      </c>
      <c r="J4578" s="258">
        <f t="shared" si="142"/>
        <v>0.66645847890942522</v>
      </c>
      <c r="K4578" s="258">
        <f t="shared" si="143"/>
        <v>0.81618604270698714</v>
      </c>
    </row>
    <row r="4579" spans="1:11">
      <c r="A4579" s="1">
        <v>4578</v>
      </c>
      <c r="B4579">
        <v>72680.543883000006</v>
      </c>
      <c r="C4579" s="255">
        <v>38</v>
      </c>
      <c r="D4579" s="256">
        <v>512.32357499999989</v>
      </c>
      <c r="E4579" s="256">
        <v>111.017613</v>
      </c>
      <c r="F4579" s="1">
        <v>837918</v>
      </c>
      <c r="G4579" s="256">
        <v>17.355072</v>
      </c>
      <c r="H4579" s="256">
        <v>1172.479216</v>
      </c>
      <c r="I4579" s="257">
        <v>1</v>
      </c>
      <c r="J4579" s="258">
        <f t="shared" si="142"/>
        <v>0.58625056235068007</v>
      </c>
      <c r="K4579" s="258">
        <f t="shared" si="143"/>
        <v>0.75896150511762417</v>
      </c>
    </row>
    <row r="4580" spans="1:11">
      <c r="A4580" s="1">
        <v>4579</v>
      </c>
      <c r="B4580">
        <v>71423.289489999996</v>
      </c>
      <c r="C4580" s="255">
        <v>36</v>
      </c>
      <c r="D4580" s="256">
        <v>489.19806700000021</v>
      </c>
      <c r="E4580" s="256">
        <v>43.555220999999982</v>
      </c>
      <c r="F4580" s="1">
        <v>819312</v>
      </c>
      <c r="G4580" s="256">
        <v>152.90822399999999</v>
      </c>
      <c r="H4580" s="256">
        <v>1195.5814539999999</v>
      </c>
      <c r="I4580" s="257">
        <v>1</v>
      </c>
      <c r="J4580" s="258">
        <f t="shared" si="142"/>
        <v>0.55978810243041388</v>
      </c>
      <c r="K4580" s="258">
        <f t="shared" si="143"/>
        <v>0.73862029544249619</v>
      </c>
    </row>
    <row r="4581" spans="1:11">
      <c r="A4581" s="1">
        <v>4580</v>
      </c>
      <c r="B4581">
        <v>70603.086425000001</v>
      </c>
      <c r="C4581" s="255">
        <v>38</v>
      </c>
      <c r="D4581" s="256">
        <v>521.63880599999993</v>
      </c>
      <c r="E4581" s="256">
        <v>6.8152029999999986</v>
      </c>
      <c r="F4581" s="1">
        <v>835251</v>
      </c>
      <c r="G4581" s="256">
        <v>180.04106400000001</v>
      </c>
      <c r="H4581" s="256">
        <v>1213.1715959999999</v>
      </c>
      <c r="I4581" s="257">
        <v>1</v>
      </c>
      <c r="J4581" s="258">
        <f t="shared" si="142"/>
        <v>0.5969099574647474</v>
      </c>
      <c r="K4581" s="258">
        <f t="shared" si="143"/>
        <v>0.76694024404050332</v>
      </c>
    </row>
    <row r="4582" spans="1:11">
      <c r="A4582" s="1">
        <v>4581</v>
      </c>
      <c r="B4582">
        <v>69232.962281</v>
      </c>
      <c r="C4582" s="255">
        <v>43</v>
      </c>
      <c r="D4582" s="256">
        <v>523.87322900000004</v>
      </c>
      <c r="E4582" s="256">
        <v>5.6550400000000014</v>
      </c>
      <c r="F4582" s="1">
        <v>837653</v>
      </c>
      <c r="G4582" s="256">
        <v>168.368088</v>
      </c>
      <c r="H4582" s="256">
        <v>1257.6528269999999</v>
      </c>
      <c r="I4582" s="257">
        <v>1</v>
      </c>
      <c r="J4582" s="258">
        <f t="shared" si="142"/>
        <v>0.5994668020141698</v>
      </c>
      <c r="K4582" s="258">
        <f t="shared" si="143"/>
        <v>0.76883624369138848</v>
      </c>
    </row>
    <row r="4583" spans="1:11">
      <c r="A4583" s="1">
        <v>4582</v>
      </c>
      <c r="B4583">
        <v>66919.252013999998</v>
      </c>
      <c r="C4583" s="255">
        <v>37</v>
      </c>
      <c r="D4583" s="256">
        <v>512.20971499999985</v>
      </c>
      <c r="E4583" s="256">
        <v>2.64872</v>
      </c>
      <c r="F4583" s="1">
        <v>923177</v>
      </c>
      <c r="G4583" s="256">
        <v>120.821568</v>
      </c>
      <c r="H4583" s="256">
        <v>1257.064247</v>
      </c>
      <c r="I4583" s="257">
        <v>1</v>
      </c>
      <c r="J4583" s="258">
        <f t="shared" si="142"/>
        <v>0.58612027264260003</v>
      </c>
      <c r="K4583" s="258">
        <f t="shared" si="143"/>
        <v>0.75886323174305381</v>
      </c>
    </row>
    <row r="4584" spans="1:11">
      <c r="A4584" s="1">
        <v>4583</v>
      </c>
      <c r="B4584">
        <v>64185.18219</v>
      </c>
      <c r="C4584" s="255">
        <v>38</v>
      </c>
      <c r="D4584" s="256">
        <v>474.07284700000019</v>
      </c>
      <c r="E4584" s="256">
        <v>0.86304000000000003</v>
      </c>
      <c r="F4584" s="1">
        <v>972586</v>
      </c>
      <c r="G4584" s="256">
        <v>37.822848</v>
      </c>
      <c r="H4584" s="256">
        <v>1221.357346</v>
      </c>
      <c r="I4584" s="257">
        <v>1</v>
      </c>
      <c r="J4584" s="258">
        <f t="shared" si="142"/>
        <v>0.54248035169753428</v>
      </c>
      <c r="K4584" s="258">
        <f t="shared" si="143"/>
        <v>0.72488817137084882</v>
      </c>
    </row>
    <row r="4585" spans="1:11">
      <c r="A4585" s="1">
        <v>4584</v>
      </c>
      <c r="B4585">
        <v>61708.154359</v>
      </c>
      <c r="C4585" s="255">
        <v>31</v>
      </c>
      <c r="D4585" s="256">
        <v>455.68238600000012</v>
      </c>
      <c r="E4585" s="256">
        <v>0.2064</v>
      </c>
      <c r="F4585" s="1">
        <v>952589</v>
      </c>
      <c r="G4585" s="256">
        <v>0</v>
      </c>
      <c r="H4585" s="256">
        <v>1180.2321999999999</v>
      </c>
      <c r="I4585" s="257">
        <v>1</v>
      </c>
      <c r="J4585" s="258">
        <f t="shared" si="142"/>
        <v>0.52143619400258867</v>
      </c>
      <c r="K4585" s="258">
        <f t="shared" si="143"/>
        <v>0.70771354121425978</v>
      </c>
    </row>
    <row r="4586" spans="1:11">
      <c r="A4586" s="1">
        <v>4585</v>
      </c>
      <c r="B4586">
        <v>59880.202118000001</v>
      </c>
      <c r="C4586" s="255">
        <v>22</v>
      </c>
      <c r="D4586" s="256">
        <v>373.574277</v>
      </c>
      <c r="E4586" s="256">
        <v>0.18264</v>
      </c>
      <c r="F4586" s="1">
        <v>835246</v>
      </c>
      <c r="G4586" s="256">
        <v>0</v>
      </c>
      <c r="H4586" s="256">
        <v>1219.935031</v>
      </c>
      <c r="I4586" s="257">
        <v>1</v>
      </c>
      <c r="J4586" s="258">
        <f t="shared" si="142"/>
        <v>0.42748009394453251</v>
      </c>
      <c r="K4586" s="258">
        <f t="shared" si="143"/>
        <v>0.6239546436142196</v>
      </c>
    </row>
    <row r="4587" spans="1:11">
      <c r="A4587" s="1">
        <v>4586</v>
      </c>
      <c r="B4587">
        <v>57407.960112999986</v>
      </c>
      <c r="C4587" s="255">
        <v>21</v>
      </c>
      <c r="D4587" s="256">
        <v>284.17384900000002</v>
      </c>
      <c r="E4587" s="256">
        <v>0.57167999999999997</v>
      </c>
      <c r="F4587" s="1">
        <v>777557</v>
      </c>
      <c r="G4587" s="256">
        <v>0</v>
      </c>
      <c r="H4587" s="256">
        <v>1218.9395079999999</v>
      </c>
      <c r="I4587" s="257">
        <v>1</v>
      </c>
      <c r="J4587" s="258">
        <f t="shared" si="142"/>
        <v>0.32517941182309884</v>
      </c>
      <c r="K4587" s="258">
        <f t="shared" si="143"/>
        <v>0.51710280067942604</v>
      </c>
    </row>
    <row r="4588" spans="1:11">
      <c r="A4588" s="1">
        <v>4587</v>
      </c>
      <c r="B4588">
        <v>56317.767913999996</v>
      </c>
      <c r="C4588" s="255">
        <v>27</v>
      </c>
      <c r="D4588" s="256">
        <v>272.66638499999988</v>
      </c>
      <c r="E4588" s="256">
        <v>0.28136</v>
      </c>
      <c r="F4588" s="1">
        <v>665162</v>
      </c>
      <c r="G4588" s="256">
        <v>0</v>
      </c>
      <c r="H4588" s="256">
        <v>1218.2957409999999</v>
      </c>
      <c r="I4588" s="257">
        <v>1</v>
      </c>
      <c r="J4588" s="258">
        <f t="shared" si="142"/>
        <v>0.31201145006918135</v>
      </c>
      <c r="K4588" s="258">
        <f t="shared" si="143"/>
        <v>0.50194383696713207</v>
      </c>
    </row>
    <row r="4589" spans="1:11">
      <c r="A4589" s="1">
        <v>4588</v>
      </c>
      <c r="B4589">
        <v>55723.662444000001</v>
      </c>
      <c r="C4589" s="255">
        <v>27</v>
      </c>
      <c r="D4589" s="256">
        <v>217.44117100000011</v>
      </c>
      <c r="E4589" s="256">
        <v>0</v>
      </c>
      <c r="F4589" s="1">
        <v>539549</v>
      </c>
      <c r="G4589" s="256">
        <v>0</v>
      </c>
      <c r="H4589" s="256">
        <v>1217.1498120000001</v>
      </c>
      <c r="I4589" s="257">
        <v>1</v>
      </c>
      <c r="J4589" s="258">
        <f t="shared" si="142"/>
        <v>0.2488173783081141</v>
      </c>
      <c r="K4589" s="258">
        <f t="shared" si="143"/>
        <v>0.42398835423279424</v>
      </c>
    </row>
    <row r="4590" spans="1:11">
      <c r="A4590" s="1">
        <v>4589</v>
      </c>
      <c r="B4590">
        <v>55687.832123</v>
      </c>
      <c r="C4590" s="255">
        <v>31</v>
      </c>
      <c r="D4590" s="256">
        <v>201.595933</v>
      </c>
      <c r="E4590" s="256">
        <v>0</v>
      </c>
      <c r="F4590" s="1">
        <v>597593</v>
      </c>
      <c r="G4590" s="256">
        <v>0</v>
      </c>
      <c r="H4590" s="256">
        <v>1217.6085250000001</v>
      </c>
      <c r="I4590" s="257">
        <v>1</v>
      </c>
      <c r="J4590" s="258">
        <f t="shared" si="142"/>
        <v>0.23068571281120537</v>
      </c>
      <c r="K4590" s="258">
        <f t="shared" si="143"/>
        <v>0.39988707472958845</v>
      </c>
    </row>
    <row r="4591" spans="1:11">
      <c r="A4591" s="1">
        <v>4590</v>
      </c>
      <c r="B4591">
        <v>56359.974333999999</v>
      </c>
      <c r="C4591" s="255">
        <v>31</v>
      </c>
      <c r="D4591" s="256">
        <v>271.7678929999999</v>
      </c>
      <c r="E4591" s="256">
        <v>1.0636680000000009</v>
      </c>
      <c r="F4591" s="1">
        <v>972480</v>
      </c>
      <c r="G4591" s="256">
        <v>3.130512</v>
      </c>
      <c r="H4591" s="256">
        <v>1217.24865</v>
      </c>
      <c r="I4591" s="257">
        <v>1</v>
      </c>
      <c r="J4591" s="258">
        <f t="shared" si="142"/>
        <v>0.31098330796139806</v>
      </c>
      <c r="K4591" s="258">
        <f t="shared" si="143"/>
        <v>0.50074535885173643</v>
      </c>
    </row>
    <row r="4592" spans="1:11">
      <c r="A4592" s="1">
        <v>4591</v>
      </c>
      <c r="B4592">
        <v>57610.412812000002</v>
      </c>
      <c r="C4592" s="255">
        <v>38</v>
      </c>
      <c r="D4592" s="256">
        <v>256.35705300000001</v>
      </c>
      <c r="E4592" s="256">
        <v>38.376308999999978</v>
      </c>
      <c r="F4592" s="1">
        <v>1116047</v>
      </c>
      <c r="G4592" s="256">
        <v>168.954408</v>
      </c>
      <c r="H4592" s="256">
        <v>1216.0698789999999</v>
      </c>
      <c r="I4592" s="257">
        <v>1</v>
      </c>
      <c r="J4592" s="258">
        <f t="shared" si="142"/>
        <v>0.29334872298978848</v>
      </c>
      <c r="K4592" s="258">
        <f t="shared" si="143"/>
        <v>0.47984404815786685</v>
      </c>
    </row>
    <row r="4593" spans="1:11">
      <c r="A4593" s="1">
        <v>4592</v>
      </c>
      <c r="B4593">
        <v>60148.280213000013</v>
      </c>
      <c r="C4593" s="255">
        <v>46</v>
      </c>
      <c r="D4593" s="256">
        <v>290.49593299999998</v>
      </c>
      <c r="E4593" s="256">
        <v>147.34644700000041</v>
      </c>
      <c r="F4593" s="1">
        <v>1158763</v>
      </c>
      <c r="G4593" s="256">
        <v>210.69585599999999</v>
      </c>
      <c r="H4593" s="256">
        <v>1212.514555</v>
      </c>
      <c r="I4593" s="257">
        <v>1</v>
      </c>
      <c r="J4593" s="258">
        <f t="shared" si="142"/>
        <v>0.33241375644647136</v>
      </c>
      <c r="K4593" s="258">
        <f t="shared" si="143"/>
        <v>0.52528330667336942</v>
      </c>
    </row>
    <row r="4594" spans="1:11">
      <c r="A4594" s="1">
        <v>4593</v>
      </c>
      <c r="B4594">
        <v>62610.643372000013</v>
      </c>
      <c r="C4594" s="255">
        <v>42</v>
      </c>
      <c r="D4594" s="256">
        <v>273.80510399999997</v>
      </c>
      <c r="E4594" s="256">
        <v>308.53439800000018</v>
      </c>
      <c r="F4594" s="1">
        <v>1077501</v>
      </c>
      <c r="G4594" s="256">
        <v>211.090656</v>
      </c>
      <c r="H4594" s="256">
        <v>1044.407829</v>
      </c>
      <c r="I4594" s="257">
        <v>1</v>
      </c>
      <c r="J4594" s="258">
        <f t="shared" si="142"/>
        <v>0.3133144833213784</v>
      </c>
      <c r="K4594" s="258">
        <f t="shared" si="143"/>
        <v>0.50345961908241499</v>
      </c>
    </row>
    <row r="4595" spans="1:11">
      <c r="A4595" s="1">
        <v>4594</v>
      </c>
      <c r="B4595">
        <v>68886.245299000002</v>
      </c>
      <c r="C4595" s="255">
        <v>44</v>
      </c>
      <c r="D4595" s="256">
        <v>277.59372200000013</v>
      </c>
      <c r="E4595" s="256">
        <v>421.84386799999987</v>
      </c>
      <c r="F4595" s="1">
        <v>1004999</v>
      </c>
      <c r="G4595" s="256">
        <v>168.23889600000001</v>
      </c>
      <c r="H4595" s="256">
        <v>1129.3509160000001</v>
      </c>
      <c r="I4595" s="257">
        <v>1</v>
      </c>
      <c r="J4595" s="258">
        <f t="shared" si="142"/>
        <v>0.31764978925187748</v>
      </c>
      <c r="K4595" s="258">
        <f t="shared" si="143"/>
        <v>0.50847772467959274</v>
      </c>
    </row>
    <row r="4596" spans="1:11">
      <c r="A4596" s="1">
        <v>4595</v>
      </c>
      <c r="B4596">
        <v>71526.272826</v>
      </c>
      <c r="C4596" s="255">
        <v>44</v>
      </c>
      <c r="D4596" s="256">
        <v>253.29411999999999</v>
      </c>
      <c r="E4596" s="256">
        <v>520.67380600000013</v>
      </c>
      <c r="F4596" s="1">
        <v>957295</v>
      </c>
      <c r="G4596" s="256">
        <v>99.900192000000004</v>
      </c>
      <c r="H4596" s="256">
        <v>1247.35887</v>
      </c>
      <c r="I4596" s="257">
        <v>1</v>
      </c>
      <c r="J4596" s="258">
        <f t="shared" si="142"/>
        <v>0.28984381655698871</v>
      </c>
      <c r="K4596" s="258">
        <f t="shared" si="143"/>
        <v>0.47561061843173807</v>
      </c>
    </row>
    <row r="4597" spans="1:11">
      <c r="A4597" s="1">
        <v>4596</v>
      </c>
      <c r="B4597">
        <v>72975.58929399999</v>
      </c>
      <c r="C4597" s="255">
        <v>42</v>
      </c>
      <c r="D4597" s="256">
        <v>244.84889100000001</v>
      </c>
      <c r="E4597" s="256">
        <v>628.28201100000047</v>
      </c>
      <c r="F4597" s="1">
        <v>914836</v>
      </c>
      <c r="G4597" s="256">
        <v>3.059952</v>
      </c>
      <c r="H4597" s="256">
        <v>1249.393971</v>
      </c>
      <c r="I4597" s="257">
        <v>1</v>
      </c>
      <c r="J4597" s="258">
        <f t="shared" si="142"/>
        <v>0.28017996251624844</v>
      </c>
      <c r="K4597" s="258">
        <f t="shared" si="143"/>
        <v>0.46379810606860727</v>
      </c>
    </row>
    <row r="4598" spans="1:11">
      <c r="A4598" s="1">
        <v>4597</v>
      </c>
      <c r="B4598">
        <v>71802.554686999996</v>
      </c>
      <c r="C4598" s="255">
        <v>48</v>
      </c>
      <c r="D4598" s="256">
        <v>241.152095</v>
      </c>
      <c r="E4598" s="256">
        <v>679.73072800000023</v>
      </c>
      <c r="F4598" s="1">
        <v>888093</v>
      </c>
      <c r="G4598" s="256">
        <v>0</v>
      </c>
      <c r="H4598" s="256">
        <v>1202.843024</v>
      </c>
      <c r="I4598" s="257">
        <v>1</v>
      </c>
      <c r="J4598" s="258">
        <f t="shared" si="142"/>
        <v>0.27594972826654451</v>
      </c>
      <c r="K4598" s="258">
        <f t="shared" si="143"/>
        <v>0.45856166042839114</v>
      </c>
    </row>
    <row r="4599" spans="1:11">
      <c r="A4599" s="1">
        <v>4598</v>
      </c>
      <c r="B4599">
        <v>71922.295654000001</v>
      </c>
      <c r="C4599" s="255">
        <v>48</v>
      </c>
      <c r="D4599" s="256">
        <v>255.44510199999999</v>
      </c>
      <c r="E4599" s="256">
        <v>708.88398799999982</v>
      </c>
      <c r="F4599" s="1">
        <v>889396</v>
      </c>
      <c r="G4599" s="256">
        <v>0</v>
      </c>
      <c r="H4599" s="256">
        <v>1202.193831</v>
      </c>
      <c r="I4599" s="257">
        <v>1</v>
      </c>
      <c r="J4599" s="258">
        <f t="shared" si="142"/>
        <v>0.29230517978257559</v>
      </c>
      <c r="K4599" s="258">
        <f t="shared" si="143"/>
        <v>0.47858638976886719</v>
      </c>
    </row>
    <row r="4600" spans="1:11">
      <c r="A4600" s="1">
        <v>4599</v>
      </c>
      <c r="B4600">
        <v>75635.362854999999</v>
      </c>
      <c r="C4600" s="255">
        <v>40</v>
      </c>
      <c r="D4600" s="256">
        <v>232.31405000000001</v>
      </c>
      <c r="E4600" s="256">
        <v>699.75021799999922</v>
      </c>
      <c r="F4600" s="1">
        <v>905034</v>
      </c>
      <c r="G4600" s="256">
        <v>0</v>
      </c>
      <c r="H4600" s="256">
        <v>1229.8768849999999</v>
      </c>
      <c r="I4600" s="257">
        <v>1</v>
      </c>
      <c r="J4600" s="258">
        <f t="shared" si="142"/>
        <v>0.26583637587722569</v>
      </c>
      <c r="K4600" s="258">
        <f t="shared" si="143"/>
        <v>0.44587707833711243</v>
      </c>
    </row>
    <row r="4601" spans="1:11">
      <c r="A4601" s="1">
        <v>4600</v>
      </c>
      <c r="B4601">
        <v>75491.290039</v>
      </c>
      <c r="C4601" s="255">
        <v>40</v>
      </c>
      <c r="D4601" s="256">
        <v>234.968479</v>
      </c>
      <c r="E4601" s="256">
        <v>654.12608599999908</v>
      </c>
      <c r="F4601" s="1">
        <v>867795</v>
      </c>
      <c r="G4601" s="256">
        <v>0</v>
      </c>
      <c r="H4601" s="256">
        <v>1263.9234839999999</v>
      </c>
      <c r="I4601" s="257">
        <v>1</v>
      </c>
      <c r="J4601" s="258">
        <f t="shared" si="142"/>
        <v>0.26887383222299305</v>
      </c>
      <c r="K4601" s="258">
        <f t="shared" si="143"/>
        <v>0.44971157911802062</v>
      </c>
    </row>
    <row r="4602" spans="1:11">
      <c r="A4602" s="1">
        <v>4601</v>
      </c>
      <c r="B4602">
        <v>75975.021729</v>
      </c>
      <c r="C4602" s="255">
        <v>41</v>
      </c>
      <c r="D4602" s="256">
        <v>194.43560299999999</v>
      </c>
      <c r="E4602" s="256">
        <v>513.46263099999987</v>
      </c>
      <c r="F4602" s="1">
        <v>878026</v>
      </c>
      <c r="G4602" s="256">
        <v>0</v>
      </c>
      <c r="H4602" s="256">
        <v>1232.7708889999999</v>
      </c>
      <c r="I4602" s="257">
        <v>1</v>
      </c>
      <c r="J4602" s="258">
        <f t="shared" si="142"/>
        <v>0.22249216542444603</v>
      </c>
      <c r="K4602" s="258">
        <f t="shared" si="143"/>
        <v>0.38872040258064361</v>
      </c>
    </row>
    <row r="4603" spans="1:11">
      <c r="A4603" s="1">
        <v>4602</v>
      </c>
      <c r="B4603">
        <v>74911.53710999999</v>
      </c>
      <c r="C4603" s="255">
        <v>38</v>
      </c>
      <c r="D4603" s="256">
        <v>152.93959599999999</v>
      </c>
      <c r="E4603" s="256">
        <v>322.38814999999988</v>
      </c>
      <c r="F4603" s="1">
        <v>840585</v>
      </c>
      <c r="G4603" s="256">
        <v>0</v>
      </c>
      <c r="H4603" s="256">
        <v>1238.1495259999999</v>
      </c>
      <c r="I4603" s="257">
        <v>1</v>
      </c>
      <c r="J4603" s="258">
        <f t="shared" si="142"/>
        <v>0.17500839027500506</v>
      </c>
      <c r="K4603" s="258">
        <f t="shared" si="143"/>
        <v>0.32037878597462516</v>
      </c>
    </row>
    <row r="4604" spans="1:11">
      <c r="A4604" s="1">
        <v>4603</v>
      </c>
      <c r="B4604">
        <v>73449.992981000003</v>
      </c>
      <c r="C4604" s="255">
        <v>36</v>
      </c>
      <c r="D4604" s="256">
        <v>133.70390699999999</v>
      </c>
      <c r="E4604" s="256">
        <v>129.10364000000001</v>
      </c>
      <c r="F4604" s="1">
        <v>864246</v>
      </c>
      <c r="G4604" s="256">
        <v>30.993312</v>
      </c>
      <c r="H4604" s="256">
        <v>1253.856356</v>
      </c>
      <c r="I4604" s="257">
        <v>1</v>
      </c>
      <c r="J4604" s="258">
        <f t="shared" si="142"/>
        <v>0.15299704033185088</v>
      </c>
      <c r="K4604" s="258">
        <f t="shared" si="143"/>
        <v>0.28643172627618146</v>
      </c>
    </row>
    <row r="4605" spans="1:11">
      <c r="A4605" s="1">
        <v>4604</v>
      </c>
      <c r="B4605">
        <v>72362.807738999996</v>
      </c>
      <c r="C4605" s="255">
        <v>40</v>
      </c>
      <c r="D4605" s="256">
        <v>130.727001</v>
      </c>
      <c r="E4605" s="256">
        <v>25.422397999999991</v>
      </c>
      <c r="F4605" s="1">
        <v>871163</v>
      </c>
      <c r="G4605" s="256">
        <v>151.87703999999999</v>
      </c>
      <c r="H4605" s="256">
        <v>1257.901226</v>
      </c>
      <c r="I4605" s="257">
        <v>1</v>
      </c>
      <c r="J4605" s="258">
        <f t="shared" si="142"/>
        <v>0.1495905743761019</v>
      </c>
      <c r="K4605" s="258">
        <f t="shared" si="143"/>
        <v>0.28104011293722209</v>
      </c>
    </row>
    <row r="4606" spans="1:11">
      <c r="A4606" s="1">
        <v>4605</v>
      </c>
      <c r="B4606">
        <v>70590.878356000001</v>
      </c>
      <c r="C4606" s="255">
        <v>40</v>
      </c>
      <c r="D4606" s="256">
        <v>145.45780199999999</v>
      </c>
      <c r="E4606" s="256">
        <v>9.0201799999999999</v>
      </c>
      <c r="F4606" s="1">
        <v>893484</v>
      </c>
      <c r="G4606" s="256">
        <v>164.13986399999999</v>
      </c>
      <c r="H4606" s="256">
        <v>1258.541958</v>
      </c>
      <c r="I4606" s="257">
        <v>1</v>
      </c>
      <c r="J4606" s="258">
        <f t="shared" si="142"/>
        <v>0.16644699245158467</v>
      </c>
      <c r="K4606" s="258">
        <f t="shared" si="143"/>
        <v>0.30735531207119349</v>
      </c>
    </row>
    <row r="4607" spans="1:11">
      <c r="A4607" s="1">
        <v>4606</v>
      </c>
      <c r="B4607">
        <v>68540.15942299999</v>
      </c>
      <c r="C4607" s="255">
        <v>39</v>
      </c>
      <c r="D4607" s="256">
        <v>152.87814399999999</v>
      </c>
      <c r="E4607" s="256">
        <v>7.1516200000000003</v>
      </c>
      <c r="F4607" s="1">
        <v>971685</v>
      </c>
      <c r="G4607" s="256">
        <v>143.94374400000001</v>
      </c>
      <c r="H4607" s="256">
        <v>1230.311514</v>
      </c>
      <c r="I4607" s="257">
        <v>1</v>
      </c>
      <c r="J4607" s="258">
        <f t="shared" si="142"/>
        <v>0.17493807090787938</v>
      </c>
      <c r="K4607" s="258">
        <f t="shared" si="143"/>
        <v>0.32027273174848309</v>
      </c>
    </row>
    <row r="4608" spans="1:11">
      <c r="A4608" s="1">
        <v>4607</v>
      </c>
      <c r="B4608">
        <v>65449.524597000003</v>
      </c>
      <c r="C4608" s="255">
        <v>36</v>
      </c>
      <c r="D4608" s="256">
        <v>134.097127</v>
      </c>
      <c r="E4608" s="256">
        <v>6.0393600000000003</v>
      </c>
      <c r="F4608" s="1">
        <v>1073594</v>
      </c>
      <c r="G4608" s="256">
        <v>90.773424000000006</v>
      </c>
      <c r="H4608" s="256">
        <v>1223.557292</v>
      </c>
      <c r="I4608" s="257">
        <v>1</v>
      </c>
      <c r="J4608" s="258">
        <f t="shared" si="142"/>
        <v>0.15344700097660072</v>
      </c>
      <c r="K4608" s="258">
        <f t="shared" si="143"/>
        <v>0.28714107870105754</v>
      </c>
    </row>
    <row r="4609" spans="1:11">
      <c r="A4609" s="1">
        <v>4608</v>
      </c>
      <c r="B4609">
        <v>62604.142089000001</v>
      </c>
      <c r="C4609" s="255">
        <v>31</v>
      </c>
      <c r="D4609" s="256">
        <v>137.080669</v>
      </c>
      <c r="E4609" s="256">
        <v>1.8428</v>
      </c>
      <c r="F4609" s="1">
        <v>1072708</v>
      </c>
      <c r="G4609" s="256">
        <v>6.1274639999999998</v>
      </c>
      <c r="H4609" s="256">
        <v>1177.623351</v>
      </c>
      <c r="I4609" s="257">
        <v>1</v>
      </c>
      <c r="J4609" s="258">
        <f t="shared" si="142"/>
        <v>0.15686106049025256</v>
      </c>
      <c r="K4609" s="258">
        <f t="shared" si="143"/>
        <v>0.29250193443032729</v>
      </c>
    </row>
    <row r="4610" spans="1:11">
      <c r="A4610" s="1">
        <v>4609</v>
      </c>
      <c r="B4610">
        <v>59728.023009999997</v>
      </c>
      <c r="C4610" s="255">
        <v>30</v>
      </c>
      <c r="D4610" s="256">
        <v>143.85898299999999</v>
      </c>
      <c r="E4610" s="256">
        <v>0.24776000000000001</v>
      </c>
      <c r="F4610" s="1">
        <v>967380</v>
      </c>
      <c r="G4610" s="256">
        <v>0</v>
      </c>
      <c r="H4610" s="256">
        <v>1213.2082829999999</v>
      </c>
      <c r="I4610" s="257">
        <v>1</v>
      </c>
      <c r="J4610" s="258">
        <f t="shared" ref="J4610:J4673" si="144">D4610/$L$1</f>
        <v>0.16461746794093349</v>
      </c>
      <c r="K4610" s="258">
        <f t="shared" ref="K4610:K4673" si="145">J4610/(1-$K$1*(1-J4610))</f>
        <v>0.30454284144438265</v>
      </c>
    </row>
    <row r="4611" spans="1:11">
      <c r="A4611" s="1">
        <v>4610</v>
      </c>
      <c r="B4611">
        <v>57619.931091999999</v>
      </c>
      <c r="C4611" s="255">
        <v>25</v>
      </c>
      <c r="D4611" s="256">
        <v>163.911565</v>
      </c>
      <c r="E4611" s="256">
        <v>0.61763999999999997</v>
      </c>
      <c r="F4611" s="1">
        <v>821976</v>
      </c>
      <c r="G4611" s="256">
        <v>0</v>
      </c>
      <c r="H4611" s="256">
        <v>1214.0588290000001</v>
      </c>
      <c r="I4611" s="257">
        <v>1</v>
      </c>
      <c r="J4611" s="258">
        <f t="shared" si="144"/>
        <v>0.1875635864639453</v>
      </c>
      <c r="K4611" s="258">
        <f t="shared" si="145"/>
        <v>0.33907657055796547</v>
      </c>
    </row>
    <row r="4612" spans="1:11">
      <c r="A4612" s="1">
        <v>4611</v>
      </c>
      <c r="B4612">
        <v>56901.045105999998</v>
      </c>
      <c r="C4612" s="255">
        <v>26</v>
      </c>
      <c r="D4612" s="256">
        <v>176.804687</v>
      </c>
      <c r="E4612" s="256">
        <v>0.48248000000000002</v>
      </c>
      <c r="F4612" s="1">
        <v>630561</v>
      </c>
      <c r="G4612" s="256">
        <v>0</v>
      </c>
      <c r="H4612" s="256">
        <v>1212.911239</v>
      </c>
      <c r="I4612" s="257">
        <v>1</v>
      </c>
      <c r="J4612" s="258">
        <f t="shared" si="144"/>
        <v>0.20231715313898252</v>
      </c>
      <c r="K4612" s="258">
        <f t="shared" si="145"/>
        <v>0.36046030391143696</v>
      </c>
    </row>
    <row r="4613" spans="1:11">
      <c r="A4613" s="1">
        <v>4612</v>
      </c>
      <c r="B4613">
        <v>56461.663819000001</v>
      </c>
      <c r="C4613" s="255">
        <v>28</v>
      </c>
      <c r="D4613" s="256">
        <v>181.04656399999999</v>
      </c>
      <c r="E4613" s="256">
        <v>4.9680000000000002E-2</v>
      </c>
      <c r="F4613" s="1">
        <v>531314</v>
      </c>
      <c r="G4613" s="256">
        <v>0</v>
      </c>
      <c r="H4613" s="256">
        <v>1214.009474</v>
      </c>
      <c r="I4613" s="257">
        <v>1</v>
      </c>
      <c r="J4613" s="258">
        <f t="shared" si="144"/>
        <v>0.20717112218905484</v>
      </c>
      <c r="K4613" s="258">
        <f t="shared" si="145"/>
        <v>0.36736108396024014</v>
      </c>
    </row>
    <row r="4614" spans="1:11">
      <c r="A4614" s="1">
        <v>4613</v>
      </c>
      <c r="B4614">
        <v>56340.235382999999</v>
      </c>
      <c r="C4614" s="255">
        <v>29</v>
      </c>
      <c r="D4614" s="256">
        <v>190.00337999999999</v>
      </c>
      <c r="E4614" s="256">
        <v>4.8320000000000002E-2</v>
      </c>
      <c r="F4614" s="1">
        <v>594403</v>
      </c>
      <c r="G4614" s="256">
        <v>0</v>
      </c>
      <c r="H4614" s="256">
        <v>1213.0714</v>
      </c>
      <c r="I4614" s="257">
        <v>1</v>
      </c>
      <c r="J4614" s="258">
        <f t="shared" si="144"/>
        <v>0.21742038393124885</v>
      </c>
      <c r="K4614" s="258">
        <f t="shared" si="145"/>
        <v>0.38171972612583061</v>
      </c>
    </row>
    <row r="4615" spans="1:11">
      <c r="A4615" s="1">
        <v>4614</v>
      </c>
      <c r="B4615">
        <v>56467.330474000002</v>
      </c>
      <c r="C4615" s="255">
        <v>28</v>
      </c>
      <c r="D4615" s="256">
        <v>195.63484399999999</v>
      </c>
      <c r="E4615" s="256">
        <v>2.237049000000003</v>
      </c>
      <c r="F4615" s="1">
        <v>925385</v>
      </c>
      <c r="G4615" s="256">
        <v>0</v>
      </c>
      <c r="H4615" s="256">
        <v>1213.1837700000001</v>
      </c>
      <c r="I4615" s="257">
        <v>1</v>
      </c>
      <c r="J4615" s="258">
        <f t="shared" si="144"/>
        <v>0.22386445384713671</v>
      </c>
      <c r="K4615" s="258">
        <f t="shared" si="145"/>
        <v>0.39060288458165215</v>
      </c>
    </row>
    <row r="4616" spans="1:11">
      <c r="A4616" s="1">
        <v>4615</v>
      </c>
      <c r="B4616">
        <v>58446.628173999998</v>
      </c>
      <c r="C4616" s="255">
        <v>36</v>
      </c>
      <c r="D4616" s="256">
        <v>187.629357</v>
      </c>
      <c r="E4616" s="256">
        <v>65.971202000000048</v>
      </c>
      <c r="F4616" s="1">
        <v>946184</v>
      </c>
      <c r="G4616" s="256">
        <v>4.4184000000000001E-2</v>
      </c>
      <c r="H4616" s="256">
        <v>1212.5909919999999</v>
      </c>
      <c r="I4616" s="257">
        <v>1</v>
      </c>
      <c r="J4616" s="258">
        <f t="shared" si="144"/>
        <v>0.21470379545728796</v>
      </c>
      <c r="K4616" s="258">
        <f t="shared" si="145"/>
        <v>0.37794169271048239</v>
      </c>
    </row>
    <row r="4617" spans="1:11">
      <c r="A4617" s="1">
        <v>4616</v>
      </c>
      <c r="B4617">
        <v>61832.492034000003</v>
      </c>
      <c r="C4617" s="255">
        <v>46</v>
      </c>
      <c r="D4617" s="256">
        <v>152.13662299999999</v>
      </c>
      <c r="E4617" s="256">
        <v>236.62010600000031</v>
      </c>
      <c r="F4617" s="1">
        <v>925111</v>
      </c>
      <c r="G4617" s="256">
        <v>154.22198399999999</v>
      </c>
      <c r="H4617" s="256">
        <v>1208.5019569999999</v>
      </c>
      <c r="I4617" s="257">
        <v>1</v>
      </c>
      <c r="J4617" s="258">
        <f t="shared" si="144"/>
        <v>0.17408955031570314</v>
      </c>
      <c r="K4617" s="258">
        <f t="shared" si="145"/>
        <v>0.31899182539020415</v>
      </c>
    </row>
    <row r="4618" spans="1:11">
      <c r="A4618" s="1">
        <v>4617</v>
      </c>
      <c r="B4618">
        <v>65787.735535</v>
      </c>
      <c r="C4618" s="255">
        <v>43</v>
      </c>
      <c r="D4618" s="256">
        <v>105.808184</v>
      </c>
      <c r="E4618" s="256">
        <v>483.50046900000069</v>
      </c>
      <c r="F4618" s="1">
        <v>902351</v>
      </c>
      <c r="G4618" s="256">
        <v>182.66051999999999</v>
      </c>
      <c r="H4618" s="256">
        <v>1186.188124</v>
      </c>
      <c r="I4618" s="257">
        <v>1</v>
      </c>
      <c r="J4618" s="258">
        <f t="shared" si="144"/>
        <v>0.12107603553341116</v>
      </c>
      <c r="K4618" s="258">
        <f t="shared" si="145"/>
        <v>0.23437466671545873</v>
      </c>
    </row>
    <row r="4619" spans="1:11">
      <c r="A4619" s="1">
        <v>4618</v>
      </c>
      <c r="B4619">
        <v>71245.321350000013</v>
      </c>
      <c r="C4619" s="255">
        <v>43</v>
      </c>
      <c r="D4619" s="256">
        <v>88.93622000000002</v>
      </c>
      <c r="E4619" s="256">
        <v>749.93784499999822</v>
      </c>
      <c r="F4619" s="1">
        <v>866974</v>
      </c>
      <c r="G4619" s="256">
        <v>167.662824</v>
      </c>
      <c r="H4619" s="256">
        <v>1210.1549580000001</v>
      </c>
      <c r="I4619" s="257">
        <v>1</v>
      </c>
      <c r="J4619" s="258">
        <f t="shared" si="144"/>
        <v>0.10176949008903957</v>
      </c>
      <c r="K4619" s="258">
        <f t="shared" si="145"/>
        <v>0.20113611977281656</v>
      </c>
    </row>
    <row r="4620" spans="1:11">
      <c r="A4620" s="1">
        <v>4619</v>
      </c>
      <c r="B4620">
        <v>73055.044555</v>
      </c>
      <c r="C4620" s="255">
        <v>44</v>
      </c>
      <c r="D4620" s="256">
        <v>95.75560200000001</v>
      </c>
      <c r="E4620" s="256">
        <v>961.03385799999921</v>
      </c>
      <c r="F4620" s="1">
        <v>862320</v>
      </c>
      <c r="G4620" s="256">
        <v>122.84916</v>
      </c>
      <c r="H4620" s="256">
        <v>1210.0144419999999</v>
      </c>
      <c r="I4620" s="257">
        <v>1</v>
      </c>
      <c r="J4620" s="258">
        <f t="shared" si="144"/>
        <v>0.10957289154754965</v>
      </c>
      <c r="K4620" s="258">
        <f t="shared" si="145"/>
        <v>0.21473718978530196</v>
      </c>
    </row>
    <row r="4621" spans="1:11">
      <c r="A4621" s="1">
        <v>4620</v>
      </c>
      <c r="B4621">
        <v>74479.531249000007</v>
      </c>
      <c r="C4621" s="255">
        <v>44</v>
      </c>
      <c r="D4621" s="256">
        <v>81.49360200000001</v>
      </c>
      <c r="E4621" s="256">
        <v>1113.3423439999999</v>
      </c>
      <c r="F4621" s="1">
        <v>866769</v>
      </c>
      <c r="G4621" s="256">
        <v>18.623975999999999</v>
      </c>
      <c r="H4621" s="256">
        <v>1204.2097000000001</v>
      </c>
      <c r="I4621" s="257">
        <v>1</v>
      </c>
      <c r="J4621" s="258">
        <f t="shared" si="144"/>
        <v>9.3252921262665919E-2</v>
      </c>
      <c r="K4621" s="258">
        <f t="shared" si="145"/>
        <v>0.18602622721563189</v>
      </c>
    </row>
    <row r="4622" spans="1:11">
      <c r="A4622" s="1">
        <v>4621</v>
      </c>
      <c r="B4622">
        <v>72770.183105000004</v>
      </c>
      <c r="C4622" s="255">
        <v>45</v>
      </c>
      <c r="D4622" s="256">
        <v>87.795245000000008</v>
      </c>
      <c r="E4622" s="256">
        <v>1186.321237000001</v>
      </c>
      <c r="F4622" s="1">
        <v>887161</v>
      </c>
      <c r="G4622" s="256">
        <v>0</v>
      </c>
      <c r="H4622" s="256">
        <v>991.513014</v>
      </c>
      <c r="I4622" s="257">
        <v>1</v>
      </c>
      <c r="J4622" s="258">
        <f t="shared" si="144"/>
        <v>0.10046387530178705</v>
      </c>
      <c r="K4622" s="258">
        <f t="shared" si="145"/>
        <v>0.19883791188866501</v>
      </c>
    </row>
    <row r="4623" spans="1:11">
      <c r="A4623" s="1">
        <v>4622</v>
      </c>
      <c r="B4623">
        <v>73041.297545000009</v>
      </c>
      <c r="C4623" s="255">
        <v>44</v>
      </c>
      <c r="D4623" s="256">
        <v>130.105493</v>
      </c>
      <c r="E4623" s="256">
        <v>1192.055022</v>
      </c>
      <c r="F4623" s="1">
        <v>891879</v>
      </c>
      <c r="G4623" s="256">
        <v>0</v>
      </c>
      <c r="H4623" s="256">
        <v>1209.2150320000001</v>
      </c>
      <c r="I4623" s="257">
        <v>1</v>
      </c>
      <c r="J4623" s="258">
        <f t="shared" si="144"/>
        <v>0.14887938435423839</v>
      </c>
      <c r="K4623" s="258">
        <f t="shared" si="145"/>
        <v>0.27990967792432592</v>
      </c>
    </row>
    <row r="4624" spans="1:11">
      <c r="A4624" s="1">
        <v>4623</v>
      </c>
      <c r="B4624">
        <v>76539.186585000003</v>
      </c>
      <c r="C4624" s="255">
        <v>42</v>
      </c>
      <c r="D4624" s="256">
        <v>137.56851800000001</v>
      </c>
      <c r="E4624" s="256">
        <v>1117.7779500000011</v>
      </c>
      <c r="F4624" s="1">
        <v>892271</v>
      </c>
      <c r="G4624" s="256">
        <v>0</v>
      </c>
      <c r="H4624" s="256">
        <v>1201.4052039999999</v>
      </c>
      <c r="I4624" s="257">
        <v>1</v>
      </c>
      <c r="J4624" s="258">
        <f t="shared" si="144"/>
        <v>0.15741930485875</v>
      </c>
      <c r="K4624" s="258">
        <f t="shared" si="145"/>
        <v>0.29337493691373939</v>
      </c>
    </row>
    <row r="4625" spans="1:11">
      <c r="A4625" s="1">
        <v>4624</v>
      </c>
      <c r="B4625">
        <v>76184.532166999998</v>
      </c>
      <c r="C4625" s="255">
        <v>45</v>
      </c>
      <c r="D4625" s="256">
        <v>131.72603699999999</v>
      </c>
      <c r="E4625" s="256">
        <v>963.98614599999974</v>
      </c>
      <c r="F4625" s="1">
        <v>868244</v>
      </c>
      <c r="G4625" s="256">
        <v>0</v>
      </c>
      <c r="H4625" s="256">
        <v>1198.9274190000001</v>
      </c>
      <c r="I4625" s="257">
        <v>1</v>
      </c>
      <c r="J4625" s="258">
        <f t="shared" si="144"/>
        <v>0.15073376872707156</v>
      </c>
      <c r="K4625" s="258">
        <f t="shared" si="145"/>
        <v>0.28285374019001674</v>
      </c>
    </row>
    <row r="4626" spans="1:11">
      <c r="A4626" s="1">
        <v>4625</v>
      </c>
      <c r="B4626">
        <v>75941.751220999999</v>
      </c>
      <c r="C4626" s="255">
        <v>39</v>
      </c>
      <c r="D4626" s="256">
        <v>107.90024</v>
      </c>
      <c r="E4626" s="256">
        <v>736.7166810000009</v>
      </c>
      <c r="F4626" s="1">
        <v>861198</v>
      </c>
      <c r="G4626" s="256">
        <v>0</v>
      </c>
      <c r="H4626" s="256">
        <v>1187.273316</v>
      </c>
      <c r="I4626" s="257">
        <v>1</v>
      </c>
      <c r="J4626" s="258">
        <f t="shared" si="144"/>
        <v>0.12346996988724041</v>
      </c>
      <c r="K4626" s="258">
        <f t="shared" si="145"/>
        <v>0.23840113424599954</v>
      </c>
    </row>
    <row r="4627" spans="1:11">
      <c r="A4627" s="1">
        <v>4626</v>
      </c>
      <c r="B4627">
        <v>75433.583068000007</v>
      </c>
      <c r="C4627" s="255">
        <v>34</v>
      </c>
      <c r="D4627" s="256">
        <v>112.282436</v>
      </c>
      <c r="E4627" s="256">
        <v>436.17903299999989</v>
      </c>
      <c r="F4627" s="1">
        <v>866414</v>
      </c>
      <c r="G4627" s="256">
        <v>0</v>
      </c>
      <c r="H4627" s="256">
        <v>1185.335611</v>
      </c>
      <c r="I4627" s="257">
        <v>1</v>
      </c>
      <c r="J4627" s="258">
        <f t="shared" si="144"/>
        <v>0.12848450561172059</v>
      </c>
      <c r="K4627" s="258">
        <f t="shared" si="145"/>
        <v>0.24676930630127547</v>
      </c>
    </row>
    <row r="4628" spans="1:11">
      <c r="A4628" s="1">
        <v>4627</v>
      </c>
      <c r="B4628">
        <v>73483.263428999999</v>
      </c>
      <c r="C4628" s="255">
        <v>36</v>
      </c>
      <c r="D4628" s="256">
        <v>129.85386299999999</v>
      </c>
      <c r="E4628" s="256">
        <v>161.24054699999991</v>
      </c>
      <c r="F4628" s="1">
        <v>861071</v>
      </c>
      <c r="G4628" s="256">
        <v>0</v>
      </c>
      <c r="H4628" s="256">
        <v>1212.164338</v>
      </c>
      <c r="I4628" s="257">
        <v>1</v>
      </c>
      <c r="J4628" s="258">
        <f t="shared" si="144"/>
        <v>0.14859144478596006</v>
      </c>
      <c r="K4628" s="258">
        <f t="shared" si="145"/>
        <v>0.27945152560161829</v>
      </c>
    </row>
    <row r="4629" spans="1:11">
      <c r="A4629" s="1">
        <v>4628</v>
      </c>
      <c r="B4629">
        <v>71640.307191</v>
      </c>
      <c r="C4629" s="255">
        <v>32</v>
      </c>
      <c r="D4629" s="256">
        <v>146.22822600000001</v>
      </c>
      <c r="E4629" s="256">
        <v>25.980533999999981</v>
      </c>
      <c r="F4629" s="1">
        <v>820722</v>
      </c>
      <c r="G4629" s="256">
        <v>39.681600000000003</v>
      </c>
      <c r="H4629" s="256">
        <v>1182.1214990000001</v>
      </c>
      <c r="I4629" s="257">
        <v>1</v>
      </c>
      <c r="J4629" s="258">
        <f t="shared" si="144"/>
        <v>0.16732858667306566</v>
      </c>
      <c r="K4629" s="258">
        <f t="shared" si="145"/>
        <v>0.30870683095002621</v>
      </c>
    </row>
    <row r="4630" spans="1:11">
      <c r="A4630" s="1">
        <v>4629</v>
      </c>
      <c r="B4630">
        <v>70756.747925000003</v>
      </c>
      <c r="C4630" s="255">
        <v>37</v>
      </c>
      <c r="D4630" s="256">
        <v>154.86047300000001</v>
      </c>
      <c r="E4630" s="256">
        <v>13.326779999999999</v>
      </c>
      <c r="F4630" s="1">
        <v>875483</v>
      </c>
      <c r="G4630" s="256">
        <v>140.109984</v>
      </c>
      <c r="H4630" s="256">
        <v>1172.3269089999999</v>
      </c>
      <c r="I4630" s="257">
        <v>1</v>
      </c>
      <c r="J4630" s="258">
        <f t="shared" si="144"/>
        <v>0.17720644493500484</v>
      </c>
      <c r="K4630" s="258">
        <f t="shared" si="145"/>
        <v>0.32368629225804862</v>
      </c>
    </row>
    <row r="4631" spans="1:11">
      <c r="A4631" s="1">
        <v>4630</v>
      </c>
      <c r="B4631">
        <v>68694.752198000002</v>
      </c>
      <c r="C4631" s="255">
        <v>41</v>
      </c>
      <c r="D4631" s="256">
        <v>155.14377400000001</v>
      </c>
      <c r="E4631" s="256">
        <v>10.879200000000001</v>
      </c>
      <c r="F4631" s="1">
        <v>894727</v>
      </c>
      <c r="G4631" s="256">
        <v>138.83234400000001</v>
      </c>
      <c r="H4631" s="256">
        <v>1204.0860290000001</v>
      </c>
      <c r="I4631" s="257">
        <v>1</v>
      </c>
      <c r="J4631" s="258">
        <f t="shared" si="144"/>
        <v>0.17753062554793977</v>
      </c>
      <c r="K4631" s="258">
        <f t="shared" si="145"/>
        <v>0.32417286494143066</v>
      </c>
    </row>
    <row r="4632" spans="1:11">
      <c r="A4632" s="1">
        <v>4631</v>
      </c>
      <c r="B4632">
        <v>66745.325379999995</v>
      </c>
      <c r="C4632" s="255">
        <v>37</v>
      </c>
      <c r="D4632" s="256">
        <v>154.80464699999999</v>
      </c>
      <c r="E4632" s="256">
        <v>8.3956800000000005</v>
      </c>
      <c r="F4632" s="1">
        <v>942821</v>
      </c>
      <c r="G4632" s="256">
        <v>114.007992</v>
      </c>
      <c r="H4632" s="256">
        <v>1185.9338</v>
      </c>
      <c r="I4632" s="257">
        <v>1</v>
      </c>
      <c r="J4632" s="258">
        <f t="shared" si="144"/>
        <v>0.17714256338535372</v>
      </c>
      <c r="K4632" s="258">
        <f t="shared" si="145"/>
        <v>0.32359037308645922</v>
      </c>
    </row>
    <row r="4633" spans="1:11">
      <c r="A4633" s="1">
        <v>4632</v>
      </c>
      <c r="B4633">
        <v>63449.744874000004</v>
      </c>
      <c r="C4633" s="255">
        <v>32</v>
      </c>
      <c r="D4633" s="256">
        <v>161.81644299999999</v>
      </c>
      <c r="E4633" s="256">
        <v>2.95262</v>
      </c>
      <c r="F4633" s="1">
        <v>973338</v>
      </c>
      <c r="G4633" s="256">
        <v>30.562728</v>
      </c>
      <c r="H4633" s="256">
        <v>1162.4500250000001</v>
      </c>
      <c r="I4633" s="257">
        <v>1</v>
      </c>
      <c r="J4633" s="258">
        <f t="shared" si="144"/>
        <v>0.18516614369412296</v>
      </c>
      <c r="K4633" s="258">
        <f t="shared" si="145"/>
        <v>0.33554233286928559</v>
      </c>
    </row>
    <row r="4634" spans="1:11">
      <c r="A4634" s="1">
        <v>4633</v>
      </c>
      <c r="B4634">
        <v>60326.663574000013</v>
      </c>
      <c r="C4634" s="255">
        <v>28</v>
      </c>
      <c r="D4634" s="256">
        <v>177.07411400000001</v>
      </c>
      <c r="E4634" s="256">
        <v>0.79979999999999996</v>
      </c>
      <c r="F4634" s="1">
        <v>921149</v>
      </c>
      <c r="G4634" s="256">
        <v>0</v>
      </c>
      <c r="H4634" s="256">
        <v>1174.1252730000001</v>
      </c>
      <c r="I4634" s="257">
        <v>1</v>
      </c>
      <c r="J4634" s="258">
        <f t="shared" si="144"/>
        <v>0.20262545776904459</v>
      </c>
      <c r="K4634" s="258">
        <f t="shared" si="145"/>
        <v>0.36090056555805583</v>
      </c>
    </row>
    <row r="4635" spans="1:11">
      <c r="A4635" s="1">
        <v>4634</v>
      </c>
      <c r="B4635">
        <v>58327.474639</v>
      </c>
      <c r="C4635" s="255">
        <v>24</v>
      </c>
      <c r="D4635" s="256">
        <v>187.29431500000001</v>
      </c>
      <c r="E4635" s="256">
        <v>0.74319999999999997</v>
      </c>
      <c r="F4635" s="1">
        <v>816619</v>
      </c>
      <c r="G4635" s="256">
        <v>0</v>
      </c>
      <c r="H4635" s="256">
        <v>1175.2891440000001</v>
      </c>
      <c r="I4635" s="257">
        <v>1</v>
      </c>
      <c r="J4635" s="258">
        <f t="shared" si="144"/>
        <v>0.21432040774980038</v>
      </c>
      <c r="K4635" s="258">
        <f t="shared" si="145"/>
        <v>0.37740690416856137</v>
      </c>
    </row>
    <row r="4636" spans="1:11">
      <c r="A4636" s="1">
        <v>4635</v>
      </c>
      <c r="B4636">
        <v>57360.541991999999</v>
      </c>
      <c r="C4636" s="255">
        <v>26</v>
      </c>
      <c r="D4636" s="256">
        <v>191.35770199999999</v>
      </c>
      <c r="E4636" s="256">
        <v>0.49312</v>
      </c>
      <c r="F4636" s="1">
        <v>657284</v>
      </c>
      <c r="G4636" s="256">
        <v>0</v>
      </c>
      <c r="H4636" s="256">
        <v>1174.9644519999999</v>
      </c>
      <c r="I4636" s="257">
        <v>1</v>
      </c>
      <c r="J4636" s="258">
        <f t="shared" si="144"/>
        <v>0.21897013114735911</v>
      </c>
      <c r="K4636" s="258">
        <f t="shared" si="145"/>
        <v>0.3838661359451937</v>
      </c>
    </row>
    <row r="4637" spans="1:11">
      <c r="A4637" s="1">
        <v>4636</v>
      </c>
      <c r="B4637">
        <v>56876.873657999997</v>
      </c>
      <c r="C4637" s="255">
        <v>29</v>
      </c>
      <c r="D4637" s="256">
        <v>185.04721699999999</v>
      </c>
      <c r="E4637" s="256">
        <v>4.9680000000000002E-2</v>
      </c>
      <c r="F4637" s="1">
        <v>518373</v>
      </c>
      <c r="G4637" s="256">
        <v>0</v>
      </c>
      <c r="H4637" s="256">
        <v>1174.496126</v>
      </c>
      <c r="I4637" s="257">
        <v>1</v>
      </c>
      <c r="J4637" s="258">
        <f t="shared" si="144"/>
        <v>0.21174905923015222</v>
      </c>
      <c r="K4637" s="258">
        <f t="shared" si="145"/>
        <v>0.37380983321599082</v>
      </c>
    </row>
    <row r="4638" spans="1:11">
      <c r="A4638" s="1">
        <v>4637</v>
      </c>
      <c r="B4638">
        <v>56754.383148000001</v>
      </c>
      <c r="C4638" s="255">
        <v>30</v>
      </c>
      <c r="D4638" s="256">
        <v>168.375865</v>
      </c>
      <c r="E4638" s="256">
        <v>4.9599999999999998E-2</v>
      </c>
      <c r="F4638" s="1">
        <v>586101</v>
      </c>
      <c r="G4638" s="256">
        <v>0</v>
      </c>
      <c r="H4638" s="256">
        <v>1174.3447650000001</v>
      </c>
      <c r="I4638" s="257">
        <v>1</v>
      </c>
      <c r="J4638" s="258">
        <f t="shared" si="144"/>
        <v>0.1926720735865653</v>
      </c>
      <c r="K4638" s="258">
        <f t="shared" si="145"/>
        <v>0.34655142936003003</v>
      </c>
    </row>
    <row r="4639" spans="1:11">
      <c r="A4639" s="1">
        <v>4638</v>
      </c>
      <c r="B4639">
        <v>56557.667663</v>
      </c>
      <c r="C4639" s="255">
        <v>28</v>
      </c>
      <c r="D4639" s="256">
        <v>159.41995</v>
      </c>
      <c r="E4639" s="256">
        <v>2.760588000000002</v>
      </c>
      <c r="F4639" s="1">
        <v>912033</v>
      </c>
      <c r="G4639" s="256">
        <v>0</v>
      </c>
      <c r="H4639" s="256">
        <v>1174.2336869999999</v>
      </c>
      <c r="I4639" s="257">
        <v>1</v>
      </c>
      <c r="J4639" s="258">
        <f t="shared" si="144"/>
        <v>0.18242384285637708</v>
      </c>
      <c r="K4639" s="258">
        <f t="shared" si="145"/>
        <v>0.33147895039908337</v>
      </c>
    </row>
    <row r="4640" spans="1:11">
      <c r="A4640" s="1">
        <v>4639</v>
      </c>
      <c r="B4640">
        <v>58192.861449999997</v>
      </c>
      <c r="C4640" s="255">
        <v>41</v>
      </c>
      <c r="D4640" s="256">
        <v>147.313241</v>
      </c>
      <c r="E4640" s="256">
        <v>70.671032000000096</v>
      </c>
      <c r="F4640" s="1">
        <v>970497</v>
      </c>
      <c r="G4640" s="256">
        <v>0</v>
      </c>
      <c r="H4640" s="256">
        <v>1181.7459329999999</v>
      </c>
      <c r="I4640" s="257">
        <v>1</v>
      </c>
      <c r="J4640" s="258">
        <f t="shared" si="144"/>
        <v>0.16857016657480828</v>
      </c>
      <c r="K4640" s="258">
        <f t="shared" si="145"/>
        <v>0.31060612665480497</v>
      </c>
    </row>
    <row r="4641" spans="1:11">
      <c r="A4641" s="1">
        <v>4640</v>
      </c>
      <c r="B4641">
        <v>61597.256408999987</v>
      </c>
      <c r="C4641" s="255">
        <v>47</v>
      </c>
      <c r="D4641" s="256">
        <v>123.279905</v>
      </c>
      <c r="E4641" s="256">
        <v>246.8613320000004</v>
      </c>
      <c r="F4641" s="1">
        <v>941447</v>
      </c>
      <c r="G4641" s="256">
        <v>0</v>
      </c>
      <c r="H4641" s="256">
        <v>1137.255439</v>
      </c>
      <c r="I4641" s="257">
        <v>1</v>
      </c>
      <c r="J4641" s="258">
        <f t="shared" si="144"/>
        <v>0.14106888138573054</v>
      </c>
      <c r="K4641" s="258">
        <f t="shared" si="145"/>
        <v>0.26738461109532013</v>
      </c>
    </row>
    <row r="4642" spans="1:11">
      <c r="A4642" s="1">
        <v>4641</v>
      </c>
      <c r="B4642">
        <v>65900.46289000001</v>
      </c>
      <c r="C4642" s="255">
        <v>45</v>
      </c>
      <c r="D4642" s="256">
        <v>102.51629200000001</v>
      </c>
      <c r="E4642" s="256">
        <v>503.34474999999998</v>
      </c>
      <c r="F4642" s="1">
        <v>885811</v>
      </c>
      <c r="G4642" s="256">
        <v>113.09592000000001</v>
      </c>
      <c r="H4642" s="256">
        <v>1160.3936189999999</v>
      </c>
      <c r="I4642" s="257">
        <v>1</v>
      </c>
      <c r="J4642" s="258">
        <f t="shared" si="144"/>
        <v>0.1173091318999063</v>
      </c>
      <c r="K4642" s="258">
        <f t="shared" si="145"/>
        <v>0.22799721441289134</v>
      </c>
    </row>
    <row r="4643" spans="1:11">
      <c r="A4643" s="1">
        <v>4642</v>
      </c>
      <c r="B4643">
        <v>70467.370786999993</v>
      </c>
      <c r="C4643" s="255">
        <v>41</v>
      </c>
      <c r="D4643" s="256">
        <v>93.946397000000005</v>
      </c>
      <c r="E4643" s="256">
        <v>782.03122799999994</v>
      </c>
      <c r="F4643" s="1">
        <v>898729</v>
      </c>
      <c r="G4643" s="256">
        <v>148.06831199999999</v>
      </c>
      <c r="H4643" s="256">
        <v>1183.5121280000001</v>
      </c>
      <c r="I4643" s="257">
        <v>1</v>
      </c>
      <c r="J4643" s="258">
        <f t="shared" si="144"/>
        <v>0.10750262287280114</v>
      </c>
      <c r="K4643" s="258">
        <f t="shared" si="145"/>
        <v>0.21115112844664413</v>
      </c>
    </row>
    <row r="4644" spans="1:11">
      <c r="A4644" s="1">
        <v>4643</v>
      </c>
      <c r="B4644">
        <v>73090.617857000005</v>
      </c>
      <c r="C4644" s="255">
        <v>40</v>
      </c>
      <c r="D4644" s="256">
        <v>85.115479999999977</v>
      </c>
      <c r="E4644" s="256">
        <v>1032.8564950000009</v>
      </c>
      <c r="F4644" s="1">
        <v>852493</v>
      </c>
      <c r="G4644" s="256">
        <v>124.47708</v>
      </c>
      <c r="H4644" s="256">
        <v>1213.7509379999999</v>
      </c>
      <c r="I4644" s="257">
        <v>1</v>
      </c>
      <c r="J4644" s="258">
        <f t="shared" si="144"/>
        <v>9.7397427035732356E-2</v>
      </c>
      <c r="K4644" s="258">
        <f t="shared" si="145"/>
        <v>0.1934144225079954</v>
      </c>
    </row>
    <row r="4645" spans="1:11">
      <c r="A4645" s="1">
        <v>4644</v>
      </c>
      <c r="B4645">
        <v>74343.716918999999</v>
      </c>
      <c r="C4645" s="255">
        <v>46</v>
      </c>
      <c r="D4645" s="256">
        <v>82.849257999999992</v>
      </c>
      <c r="E4645" s="256">
        <v>1185.749791</v>
      </c>
      <c r="F4645" s="1">
        <v>844476</v>
      </c>
      <c r="G4645" s="256">
        <v>21.82152</v>
      </c>
      <c r="H4645" s="256">
        <v>1203.361384</v>
      </c>
      <c r="I4645" s="257">
        <v>1</v>
      </c>
      <c r="J4645" s="258">
        <f t="shared" si="144"/>
        <v>9.4804194971579395E-2</v>
      </c>
      <c r="K4645" s="258">
        <f t="shared" si="145"/>
        <v>0.18879945705775936</v>
      </c>
    </row>
    <row r="4646" spans="1:11">
      <c r="A4646" s="1">
        <v>4645</v>
      </c>
      <c r="B4646">
        <v>73271.362854000006</v>
      </c>
      <c r="C4646" s="255">
        <v>43</v>
      </c>
      <c r="D4646" s="256">
        <v>82.901298999999995</v>
      </c>
      <c r="E4646" s="256">
        <v>1206.3499430000011</v>
      </c>
      <c r="F4646" s="1">
        <v>886417</v>
      </c>
      <c r="G4646" s="256">
        <v>0</v>
      </c>
      <c r="H4646" s="256">
        <v>986.39659600000005</v>
      </c>
      <c r="I4646" s="257">
        <v>1</v>
      </c>
      <c r="J4646" s="258">
        <f t="shared" si="144"/>
        <v>9.4863745355368193E-2</v>
      </c>
      <c r="K4646" s="258">
        <f t="shared" si="145"/>
        <v>0.18890572814522597</v>
      </c>
    </row>
    <row r="4647" spans="1:11">
      <c r="A4647" s="1">
        <v>4646</v>
      </c>
      <c r="B4647">
        <v>72715.945131</v>
      </c>
      <c r="C4647" s="255">
        <v>42</v>
      </c>
      <c r="D4647" s="256">
        <v>120.927092</v>
      </c>
      <c r="E4647" s="256">
        <v>1148.1336249999999</v>
      </c>
      <c r="F4647" s="1">
        <v>888197</v>
      </c>
      <c r="G4647" s="256">
        <v>0</v>
      </c>
      <c r="H4647" s="256">
        <v>1135.435898</v>
      </c>
      <c r="I4647" s="257">
        <v>1</v>
      </c>
      <c r="J4647" s="258">
        <f t="shared" si="144"/>
        <v>0.13837656346076294</v>
      </c>
      <c r="K4647" s="258">
        <f t="shared" si="145"/>
        <v>0.26301975558962792</v>
      </c>
    </row>
    <row r="4648" spans="1:11">
      <c r="A4648" s="1">
        <v>4647</v>
      </c>
      <c r="B4648">
        <v>76823.385985999994</v>
      </c>
      <c r="C4648" s="255">
        <v>49</v>
      </c>
      <c r="D4648" s="256">
        <v>118.919209</v>
      </c>
      <c r="E4648" s="256">
        <v>1074.320905</v>
      </c>
      <c r="F4648" s="1">
        <v>871920</v>
      </c>
      <c r="G4648" s="256">
        <v>0</v>
      </c>
      <c r="H4648" s="256">
        <v>1167.4460120000001</v>
      </c>
      <c r="I4648" s="257">
        <v>1</v>
      </c>
      <c r="J4648" s="258">
        <f t="shared" si="144"/>
        <v>0.13607894805650522</v>
      </c>
      <c r="K4648" s="258">
        <f t="shared" si="145"/>
        <v>0.25927532383936924</v>
      </c>
    </row>
    <row r="4649" spans="1:11">
      <c r="A4649" s="1">
        <v>4648</v>
      </c>
      <c r="B4649">
        <v>76801.126526000007</v>
      </c>
      <c r="C4649" s="255">
        <v>47</v>
      </c>
      <c r="D4649" s="256">
        <v>112.728413</v>
      </c>
      <c r="E4649" s="256">
        <v>966.06658500000037</v>
      </c>
      <c r="F4649" s="1">
        <v>886676</v>
      </c>
      <c r="G4649" s="256">
        <v>0</v>
      </c>
      <c r="H4649" s="256">
        <v>1205.9824619999999</v>
      </c>
      <c r="I4649" s="257">
        <v>1</v>
      </c>
      <c r="J4649" s="258">
        <f t="shared" si="144"/>
        <v>0.12899483595723607</v>
      </c>
      <c r="K4649" s="258">
        <f t="shared" si="145"/>
        <v>0.24761596936737931</v>
      </c>
    </row>
    <row r="4650" spans="1:11">
      <c r="A4650" s="1">
        <v>4649</v>
      </c>
      <c r="B4650">
        <v>76580.15789799999</v>
      </c>
      <c r="C4650" s="255">
        <v>48</v>
      </c>
      <c r="D4650" s="256">
        <v>93.127513000000022</v>
      </c>
      <c r="E4650" s="256">
        <v>737.28075699999999</v>
      </c>
      <c r="F4650" s="1">
        <v>858937</v>
      </c>
      <c r="G4650" s="256">
        <v>0</v>
      </c>
      <c r="H4650" s="256">
        <v>1200.7337460000001</v>
      </c>
      <c r="I4650" s="257">
        <v>1</v>
      </c>
      <c r="J4650" s="258">
        <f t="shared" si="144"/>
        <v>0.10656557599671319</v>
      </c>
      <c r="K4650" s="258">
        <f t="shared" si="145"/>
        <v>0.20952272365515889</v>
      </c>
    </row>
    <row r="4651" spans="1:11">
      <c r="A4651" s="1">
        <v>4650</v>
      </c>
      <c r="B4651">
        <v>76576.710021999999</v>
      </c>
      <c r="C4651" s="255">
        <v>43</v>
      </c>
      <c r="D4651" s="256">
        <v>85.634265000000013</v>
      </c>
      <c r="E4651" s="256">
        <v>433.71954499999998</v>
      </c>
      <c r="F4651" s="1">
        <v>856490</v>
      </c>
      <c r="G4651" s="256">
        <v>0</v>
      </c>
      <c r="H4651" s="256">
        <v>1207.2618540000001</v>
      </c>
      <c r="I4651" s="257">
        <v>1</v>
      </c>
      <c r="J4651" s="258">
        <f t="shared" si="144"/>
        <v>9.799107139025795E-2</v>
      </c>
      <c r="K4651" s="258">
        <f t="shared" si="145"/>
        <v>0.194467208508146</v>
      </c>
    </row>
    <row r="4652" spans="1:11">
      <c r="A4652" s="1">
        <v>4651</v>
      </c>
      <c r="B4652">
        <v>75202.233886999995</v>
      </c>
      <c r="C4652" s="255">
        <v>43</v>
      </c>
      <c r="D4652" s="256">
        <v>79.305527000000012</v>
      </c>
      <c r="E4652" s="256">
        <v>165.81030199999989</v>
      </c>
      <c r="F4652" s="1">
        <v>858716</v>
      </c>
      <c r="G4652" s="256">
        <v>0</v>
      </c>
      <c r="H4652" s="256">
        <v>1207.151785</v>
      </c>
      <c r="I4652" s="257">
        <v>1</v>
      </c>
      <c r="J4652" s="258">
        <f t="shared" si="144"/>
        <v>9.0749112611628407E-2</v>
      </c>
      <c r="K4652" s="258">
        <f t="shared" si="145"/>
        <v>0.18153017019958009</v>
      </c>
    </row>
    <row r="4653" spans="1:11">
      <c r="A4653" s="1">
        <v>4652</v>
      </c>
      <c r="B4653">
        <v>73461.686400999999</v>
      </c>
      <c r="C4653" s="255">
        <v>44</v>
      </c>
      <c r="D4653" s="256">
        <v>85.388075000000015</v>
      </c>
      <c r="E4653" s="256">
        <v>30.661083999999999</v>
      </c>
      <c r="F4653" s="1">
        <v>842957</v>
      </c>
      <c r="G4653" s="256">
        <v>0</v>
      </c>
      <c r="H4653" s="256">
        <v>1206.877054</v>
      </c>
      <c r="I4653" s="257">
        <v>1</v>
      </c>
      <c r="J4653" s="258">
        <f t="shared" si="144"/>
        <v>9.770935680012785E-2</v>
      </c>
      <c r="K4653" s="258">
        <f t="shared" si="145"/>
        <v>0.1939677778899162</v>
      </c>
    </row>
    <row r="4654" spans="1:11">
      <c r="A4654" s="1">
        <v>4653</v>
      </c>
      <c r="B4654">
        <v>72732.803587999995</v>
      </c>
      <c r="C4654" s="255">
        <v>41</v>
      </c>
      <c r="D4654" s="256">
        <v>91.116828999999981</v>
      </c>
      <c r="E4654" s="256">
        <v>13.93624</v>
      </c>
      <c r="F4654" s="1">
        <v>844837</v>
      </c>
      <c r="G4654" s="256">
        <v>3.913392</v>
      </c>
      <c r="H4654" s="256">
        <v>1205.2353089999999</v>
      </c>
      <c r="I4654" s="257">
        <v>1</v>
      </c>
      <c r="J4654" s="258">
        <f t="shared" si="144"/>
        <v>0.1042647554152876</v>
      </c>
      <c r="K4654" s="258">
        <f t="shared" si="145"/>
        <v>0.20551031138205419</v>
      </c>
    </row>
    <row r="4655" spans="1:11">
      <c r="A4655" s="1">
        <v>4654</v>
      </c>
      <c r="B4655">
        <v>70491.277831999992</v>
      </c>
      <c r="C4655" s="255">
        <v>42</v>
      </c>
      <c r="D4655" s="256">
        <v>112.576289</v>
      </c>
      <c r="E4655" s="256">
        <v>10.25788</v>
      </c>
      <c r="F4655" s="1">
        <v>883064</v>
      </c>
      <c r="G4655" s="256">
        <v>120.39333600000001</v>
      </c>
      <c r="H4655" s="256">
        <v>1205.0059450000001</v>
      </c>
      <c r="I4655" s="257">
        <v>1</v>
      </c>
      <c r="J4655" s="258">
        <f t="shared" si="144"/>
        <v>0.12882076085138711</v>
      </c>
      <c r="K4655" s="258">
        <f t="shared" si="145"/>
        <v>0.2473272727762314</v>
      </c>
    </row>
    <row r="4656" spans="1:11">
      <c r="A4656" s="1">
        <v>4655</v>
      </c>
      <c r="B4656">
        <v>67131.433898000003</v>
      </c>
      <c r="C4656" s="255">
        <v>38</v>
      </c>
      <c r="D4656" s="256">
        <v>146.556377</v>
      </c>
      <c r="E4656" s="256">
        <v>7.0885800000000003</v>
      </c>
      <c r="F4656" s="1">
        <v>936823</v>
      </c>
      <c r="G4656" s="256">
        <v>118.70208</v>
      </c>
      <c r="H4656" s="256">
        <v>1178.5092440000001</v>
      </c>
      <c r="I4656" s="257">
        <v>1</v>
      </c>
      <c r="J4656" s="258">
        <f t="shared" si="144"/>
        <v>0.16770408902679967</v>
      </c>
      <c r="K4656" s="258">
        <f t="shared" si="145"/>
        <v>0.3092817569191102</v>
      </c>
    </row>
    <row r="4657" spans="1:11">
      <c r="A4657" s="1">
        <v>4656</v>
      </c>
      <c r="B4657">
        <v>63273.955749000001</v>
      </c>
      <c r="C4657" s="255">
        <v>31</v>
      </c>
      <c r="D4657" s="256">
        <v>167.93846199999999</v>
      </c>
      <c r="E4657" s="256">
        <v>3.9758399999999998</v>
      </c>
      <c r="F4657" s="1">
        <v>968131</v>
      </c>
      <c r="G4657" s="256">
        <v>91.263648000000003</v>
      </c>
      <c r="H4657" s="256">
        <v>1149.1278540000001</v>
      </c>
      <c r="I4657" s="257">
        <v>1</v>
      </c>
      <c r="J4657" s="258">
        <f t="shared" si="144"/>
        <v>0.19217155444741796</v>
      </c>
      <c r="K4657" s="258">
        <f t="shared" si="145"/>
        <v>0.34582239811679349</v>
      </c>
    </row>
    <row r="4658" spans="1:11">
      <c r="A4658" s="1">
        <v>4657</v>
      </c>
      <c r="B4658">
        <v>60825.055723999998</v>
      </c>
      <c r="C4658" s="255">
        <v>28</v>
      </c>
      <c r="D4658" s="256">
        <v>190.91495699999999</v>
      </c>
      <c r="E4658" s="256">
        <v>1.4796400000000001</v>
      </c>
      <c r="F4658" s="1">
        <v>924762</v>
      </c>
      <c r="G4658" s="256">
        <v>8.9241600000000005</v>
      </c>
      <c r="H4658" s="256">
        <v>1176.137377</v>
      </c>
      <c r="I4658" s="257">
        <v>1</v>
      </c>
      <c r="J4658" s="258">
        <f t="shared" si="144"/>
        <v>0.21846349917121405</v>
      </c>
      <c r="K4658" s="258">
        <f t="shared" si="145"/>
        <v>0.38316515348152624</v>
      </c>
    </row>
    <row r="4659" spans="1:11">
      <c r="A4659" s="1">
        <v>4658</v>
      </c>
      <c r="B4659">
        <v>57993.044005999996</v>
      </c>
      <c r="C4659" s="255">
        <v>25</v>
      </c>
      <c r="D4659" s="256">
        <v>231.75558599999999</v>
      </c>
      <c r="E4659" s="256">
        <v>1.7663199999999999</v>
      </c>
      <c r="F4659" s="1">
        <v>786919</v>
      </c>
      <c r="G4659" s="256">
        <v>0</v>
      </c>
      <c r="H4659" s="256">
        <v>1160.0533519999999</v>
      </c>
      <c r="I4659" s="257">
        <v>1</v>
      </c>
      <c r="J4659" s="258">
        <f t="shared" si="144"/>
        <v>0.2651973269440342</v>
      </c>
      <c r="K4659" s="258">
        <f t="shared" si="145"/>
        <v>0.44506760190962458</v>
      </c>
    </row>
    <row r="4660" spans="1:11">
      <c r="A4660" s="1">
        <v>4659</v>
      </c>
      <c r="B4660">
        <v>57488.184568999997</v>
      </c>
      <c r="C4660" s="255">
        <v>28</v>
      </c>
      <c r="D4660" s="256">
        <v>255.65308099999999</v>
      </c>
      <c r="E4660" s="256">
        <v>0.53239999999999998</v>
      </c>
      <c r="F4660" s="1">
        <v>672361</v>
      </c>
      <c r="G4660" s="256">
        <v>0</v>
      </c>
      <c r="H4660" s="256">
        <v>1169.227343</v>
      </c>
      <c r="I4660" s="257">
        <v>1</v>
      </c>
      <c r="J4660" s="258">
        <f t="shared" si="144"/>
        <v>0.29254316962270177</v>
      </c>
      <c r="K4660" s="258">
        <f t="shared" si="145"/>
        <v>0.47887341860619614</v>
      </c>
    </row>
    <row r="4661" spans="1:11">
      <c r="A4661" s="1">
        <v>4660</v>
      </c>
      <c r="B4661">
        <v>56651.527467</v>
      </c>
      <c r="C4661" s="255">
        <v>28</v>
      </c>
      <c r="D4661" s="256">
        <v>260.01908400000002</v>
      </c>
      <c r="E4661" s="256">
        <v>4.9599999999999998E-2</v>
      </c>
      <c r="F4661" s="1">
        <v>532178</v>
      </c>
      <c r="G4661" s="256">
        <v>0</v>
      </c>
      <c r="H4661" s="256">
        <v>1178.3136710000001</v>
      </c>
      <c r="I4661" s="257">
        <v>1</v>
      </c>
      <c r="J4661" s="258">
        <f t="shared" si="144"/>
        <v>0.29753917573851402</v>
      </c>
      <c r="K4661" s="258">
        <f t="shared" si="145"/>
        <v>0.48487061054907382</v>
      </c>
    </row>
    <row r="4662" spans="1:11">
      <c r="A4662" s="1">
        <v>4661</v>
      </c>
      <c r="B4662">
        <v>56338.147644999997</v>
      </c>
      <c r="C4662" s="255">
        <v>30</v>
      </c>
      <c r="D4662" s="256">
        <v>255.86291299999999</v>
      </c>
      <c r="E4662" s="256">
        <v>9.1719999999999996E-2</v>
      </c>
      <c r="F4662" s="1">
        <v>606901</v>
      </c>
      <c r="G4662" s="256">
        <v>0</v>
      </c>
      <c r="H4662" s="256">
        <v>1178.0664509999999</v>
      </c>
      <c r="I4662" s="257">
        <v>1</v>
      </c>
      <c r="J4662" s="258">
        <f t="shared" si="144"/>
        <v>0.29278327984600971</v>
      </c>
      <c r="K4662" s="258">
        <f t="shared" si="145"/>
        <v>0.47916288011985769</v>
      </c>
    </row>
    <row r="4663" spans="1:11">
      <c r="A4663" s="1">
        <v>4662</v>
      </c>
      <c r="B4663">
        <v>56330.089478000002</v>
      </c>
      <c r="C4663" s="255">
        <v>34</v>
      </c>
      <c r="D4663" s="256">
        <v>244.72463500000001</v>
      </c>
      <c r="E4663" s="256">
        <v>2.6778800000000018</v>
      </c>
      <c r="F4663" s="1">
        <v>936122</v>
      </c>
      <c r="G4663" s="256">
        <v>0</v>
      </c>
      <c r="H4663" s="256">
        <v>1177.8029320000001</v>
      </c>
      <c r="I4663" s="257">
        <v>1</v>
      </c>
      <c r="J4663" s="258">
        <f t="shared" si="144"/>
        <v>0.2800377766918396</v>
      </c>
      <c r="K4663" s="258">
        <f t="shared" si="145"/>
        <v>0.46362275483141246</v>
      </c>
    </row>
    <row r="4664" spans="1:11">
      <c r="A4664" s="1">
        <v>4663</v>
      </c>
      <c r="B4664">
        <v>58367.378844999999</v>
      </c>
      <c r="C4664" s="255">
        <v>36</v>
      </c>
      <c r="D4664" s="256">
        <v>204.01045300000001</v>
      </c>
      <c r="E4664" s="256">
        <v>58.913909000000118</v>
      </c>
      <c r="F4664" s="1">
        <v>945250</v>
      </c>
      <c r="G4664" s="256">
        <v>0</v>
      </c>
      <c r="H4664" s="256">
        <v>1174.002921</v>
      </c>
      <c r="I4664" s="257">
        <v>1</v>
      </c>
      <c r="J4664" s="258">
        <f t="shared" si="144"/>
        <v>0.23344864189914941</v>
      </c>
      <c r="K4664" s="258">
        <f t="shared" si="145"/>
        <v>0.40361333404853261</v>
      </c>
    </row>
    <row r="4665" spans="1:11">
      <c r="A4665" s="1">
        <v>4664</v>
      </c>
      <c r="B4665">
        <v>61608.718811000013</v>
      </c>
      <c r="C4665" s="255">
        <v>48</v>
      </c>
      <c r="D4665" s="256">
        <v>139.13936000000001</v>
      </c>
      <c r="E4665" s="256">
        <v>200.7295970000001</v>
      </c>
      <c r="F4665" s="1">
        <v>909044</v>
      </c>
      <c r="G4665" s="256">
        <v>0</v>
      </c>
      <c r="H4665" s="256">
        <v>1132.9647689999999</v>
      </c>
      <c r="I4665" s="257">
        <v>1</v>
      </c>
      <c r="J4665" s="258">
        <f t="shared" si="144"/>
        <v>0.15921681535953863</v>
      </c>
      <c r="K4665" s="258">
        <f t="shared" si="145"/>
        <v>0.29617917285872269</v>
      </c>
    </row>
    <row r="4666" spans="1:11">
      <c r="A4666" s="1">
        <v>4665</v>
      </c>
      <c r="B4666">
        <v>66845.375547999996</v>
      </c>
      <c r="C4666" s="255">
        <v>46</v>
      </c>
      <c r="D4666" s="256">
        <v>163.311635</v>
      </c>
      <c r="E4666" s="256">
        <v>432.32263999999992</v>
      </c>
      <c r="F4666" s="1">
        <v>890752</v>
      </c>
      <c r="G4666" s="256">
        <v>0</v>
      </c>
      <c r="H4666" s="256">
        <v>1145.105771</v>
      </c>
      <c r="I4666" s="257">
        <v>1</v>
      </c>
      <c r="J4666" s="258">
        <f t="shared" si="144"/>
        <v>0.18687708809253803</v>
      </c>
      <c r="K4666" s="258">
        <f t="shared" si="145"/>
        <v>0.3380662781887373</v>
      </c>
    </row>
    <row r="4667" spans="1:11">
      <c r="A4667" s="1">
        <v>4666</v>
      </c>
      <c r="B4667">
        <v>71966.420776999992</v>
      </c>
      <c r="C4667" s="255">
        <v>48</v>
      </c>
      <c r="D4667" s="256">
        <v>186.05659900000001</v>
      </c>
      <c r="E4667" s="256">
        <v>701.17907600000069</v>
      </c>
      <c r="F4667" s="1">
        <v>839716</v>
      </c>
      <c r="G4667" s="256">
        <v>50.985480000000003</v>
      </c>
      <c r="H4667" s="256">
        <v>1200.9293190000001</v>
      </c>
      <c r="I4667" s="257">
        <v>1</v>
      </c>
      <c r="J4667" s="258">
        <f t="shared" si="144"/>
        <v>0.21290409248257802</v>
      </c>
      <c r="K4667" s="258">
        <f t="shared" si="145"/>
        <v>0.3754278338639026</v>
      </c>
    </row>
    <row r="4668" spans="1:11">
      <c r="A4668" s="1">
        <v>4667</v>
      </c>
      <c r="B4668">
        <v>74253.95867800001</v>
      </c>
      <c r="C4668" s="255">
        <v>48</v>
      </c>
      <c r="D4668" s="256">
        <v>165.86435</v>
      </c>
      <c r="E4668" s="256">
        <v>877.03978400000005</v>
      </c>
      <c r="F4668" s="1">
        <v>815771</v>
      </c>
      <c r="G4668" s="256">
        <v>105.656544</v>
      </c>
      <c r="H4668" s="256">
        <v>1201.4806980000001</v>
      </c>
      <c r="I4668" s="257">
        <v>1</v>
      </c>
      <c r="J4668" s="258">
        <f t="shared" si="144"/>
        <v>0.18979815336709821</v>
      </c>
      <c r="K4668" s="258">
        <f t="shared" si="145"/>
        <v>0.34235556391687227</v>
      </c>
    </row>
    <row r="4669" spans="1:11">
      <c r="A4669" s="1">
        <v>4668</v>
      </c>
      <c r="B4669">
        <v>76899.059508000006</v>
      </c>
      <c r="C4669" s="255">
        <v>45</v>
      </c>
      <c r="D4669" s="256">
        <v>154.75759500000001</v>
      </c>
      <c r="E4669" s="256">
        <v>1003.927628</v>
      </c>
      <c r="F4669" s="1">
        <v>843014</v>
      </c>
      <c r="G4669" s="256">
        <v>4.8588959999999997</v>
      </c>
      <c r="H4669" s="256">
        <v>1194.364065</v>
      </c>
      <c r="I4669" s="257">
        <v>1</v>
      </c>
      <c r="J4669" s="258">
        <f t="shared" si="144"/>
        <v>0.17708872190156155</v>
      </c>
      <c r="K4669" s="258">
        <f t="shared" si="145"/>
        <v>0.32350951967241132</v>
      </c>
    </row>
    <row r="4670" spans="1:11">
      <c r="A4670" s="1">
        <v>4669</v>
      </c>
      <c r="B4670">
        <v>75167.08550999999</v>
      </c>
      <c r="C4670" s="255">
        <v>38</v>
      </c>
      <c r="D4670" s="256">
        <v>122.998429</v>
      </c>
      <c r="E4670" s="256">
        <v>1041.803332999998</v>
      </c>
      <c r="F4670" s="1">
        <v>885867</v>
      </c>
      <c r="G4670" s="256">
        <v>0</v>
      </c>
      <c r="H4670" s="256">
        <v>852.22526300000004</v>
      </c>
      <c r="I4670" s="257">
        <v>1</v>
      </c>
      <c r="J4670" s="258">
        <f t="shared" si="144"/>
        <v>0.14074678911564867</v>
      </c>
      <c r="K4670" s="258">
        <f t="shared" si="145"/>
        <v>0.26686371747606019</v>
      </c>
    </row>
    <row r="4671" spans="1:11">
      <c r="A4671" s="1">
        <v>4670</v>
      </c>
      <c r="B4671">
        <v>75285.931580999997</v>
      </c>
      <c r="C4671" s="255">
        <v>40</v>
      </c>
      <c r="D4671" s="256">
        <v>148.171053</v>
      </c>
      <c r="E4671" s="256">
        <v>902.99072899999999</v>
      </c>
      <c r="F4671" s="1">
        <v>895466</v>
      </c>
      <c r="G4671" s="256">
        <v>0</v>
      </c>
      <c r="H4671" s="256">
        <v>1066.663513</v>
      </c>
      <c r="I4671" s="257">
        <v>1</v>
      </c>
      <c r="J4671" s="258">
        <f t="shared" si="144"/>
        <v>0.16955175866217445</v>
      </c>
      <c r="K4671" s="258">
        <f t="shared" si="145"/>
        <v>0.31210432860379295</v>
      </c>
    </row>
    <row r="4672" spans="1:11">
      <c r="A4672" s="1">
        <v>4671</v>
      </c>
      <c r="B4672">
        <v>78262.657898000005</v>
      </c>
      <c r="C4672" s="255">
        <v>40</v>
      </c>
      <c r="D4672" s="256">
        <v>181.862382</v>
      </c>
      <c r="E4672" s="256">
        <v>725.67543800000055</v>
      </c>
      <c r="F4672" s="1">
        <v>884856</v>
      </c>
      <c r="G4672" s="256">
        <v>0</v>
      </c>
      <c r="H4672" s="256">
        <v>1094.1401989999999</v>
      </c>
      <c r="I4672" s="257">
        <v>1</v>
      </c>
      <c r="J4672" s="258">
        <f t="shared" si="144"/>
        <v>0.20810466064914973</v>
      </c>
      <c r="K4672" s="258">
        <f t="shared" si="145"/>
        <v>0.36868079047692515</v>
      </c>
    </row>
    <row r="4673" spans="1:11">
      <c r="A4673" s="1">
        <v>4672</v>
      </c>
      <c r="B4673">
        <v>78358.631104999993</v>
      </c>
      <c r="C4673" s="255">
        <v>43</v>
      </c>
      <c r="D4673" s="256">
        <v>149.39233400000009</v>
      </c>
      <c r="E4673" s="256">
        <v>503.86869099999973</v>
      </c>
      <c r="F4673" s="1">
        <v>898659</v>
      </c>
      <c r="G4673" s="256">
        <v>0</v>
      </c>
      <c r="H4673" s="256">
        <v>1109.9058709999999</v>
      </c>
      <c r="I4673" s="257">
        <v>1</v>
      </c>
      <c r="J4673" s="258">
        <f t="shared" si="144"/>
        <v>0.17094926740074509</v>
      </c>
      <c r="K4673" s="258">
        <f t="shared" si="145"/>
        <v>0.31423221284818526</v>
      </c>
    </row>
    <row r="4674" spans="1:11">
      <c r="A4674" s="1">
        <v>4673</v>
      </c>
      <c r="B4674">
        <v>77698.40911800001</v>
      </c>
      <c r="C4674" s="255">
        <v>40</v>
      </c>
      <c r="D4674" s="256">
        <v>79.119197999999997</v>
      </c>
      <c r="E4674" s="256">
        <v>331.42217600000077</v>
      </c>
      <c r="F4674" s="1">
        <v>830488</v>
      </c>
      <c r="G4674" s="256">
        <v>0</v>
      </c>
      <c r="H4674" s="256">
        <v>1106.71379</v>
      </c>
      <c r="I4674" s="257">
        <v>1</v>
      </c>
      <c r="J4674" s="258">
        <f t="shared" ref="J4674:J4737" si="146">D4674/$L$1</f>
        <v>9.0535896811375124E-2</v>
      </c>
      <c r="K4674" s="258">
        <f t="shared" ref="K4674:K4737" si="147">J4674/(1-$K$1*(1-J4674))</f>
        <v>0.18114615656685037</v>
      </c>
    </row>
    <row r="4675" spans="1:11">
      <c r="A4675" s="1">
        <v>4674</v>
      </c>
      <c r="B4675">
        <v>76419.617860999992</v>
      </c>
      <c r="C4675" s="255">
        <v>37</v>
      </c>
      <c r="D4675" s="256">
        <v>138.307783</v>
      </c>
      <c r="E4675" s="256">
        <v>212.65195499999999</v>
      </c>
      <c r="F4675" s="1">
        <v>833403</v>
      </c>
      <c r="G4675" s="256">
        <v>0</v>
      </c>
      <c r="H4675" s="256">
        <v>1109.080541</v>
      </c>
      <c r="I4675" s="257">
        <v>1</v>
      </c>
      <c r="J4675" s="258">
        <f t="shared" si="146"/>
        <v>0.15826524391587063</v>
      </c>
      <c r="K4675" s="258">
        <f t="shared" si="147"/>
        <v>0.29469594421203565</v>
      </c>
    </row>
    <row r="4676" spans="1:11">
      <c r="A4676" s="1">
        <v>4675</v>
      </c>
      <c r="B4676">
        <v>73559.864195999995</v>
      </c>
      <c r="C4676" s="255">
        <v>36</v>
      </c>
      <c r="D4676" s="256">
        <v>222.13932399999999</v>
      </c>
      <c r="E4676" s="256">
        <v>98.610979000000043</v>
      </c>
      <c r="F4676" s="1">
        <v>822886</v>
      </c>
      <c r="G4676" s="256">
        <v>0</v>
      </c>
      <c r="H4676" s="256">
        <v>1109.3220329999999</v>
      </c>
      <c r="I4676" s="257">
        <v>1</v>
      </c>
      <c r="J4676" s="258">
        <f t="shared" si="146"/>
        <v>0.25419346282317756</v>
      </c>
      <c r="K4676" s="258">
        <f t="shared" si="147"/>
        <v>0.43097779349468651</v>
      </c>
    </row>
    <row r="4677" spans="1:11">
      <c r="A4677" s="1">
        <v>4676</v>
      </c>
      <c r="B4677">
        <v>71095.609618999995</v>
      </c>
      <c r="C4677" s="255">
        <v>38</v>
      </c>
      <c r="D4677" s="256">
        <v>291.48095599999988</v>
      </c>
      <c r="E4677" s="256">
        <v>24.12031899999997</v>
      </c>
      <c r="F4677" s="1">
        <v>861214</v>
      </c>
      <c r="G4677" s="256">
        <v>0</v>
      </c>
      <c r="H4677" s="256">
        <v>1109.9278240000001</v>
      </c>
      <c r="I4677" s="257">
        <v>1</v>
      </c>
      <c r="J4677" s="258">
        <f t="shared" si="146"/>
        <v>0.33354091575722195</v>
      </c>
      <c r="K4677" s="258">
        <f t="shared" si="147"/>
        <v>0.52654863082835768</v>
      </c>
    </row>
    <row r="4678" spans="1:11">
      <c r="A4678" s="1">
        <v>4677</v>
      </c>
      <c r="B4678">
        <v>70601.808472000004</v>
      </c>
      <c r="C4678" s="255">
        <v>38</v>
      </c>
      <c r="D4678" s="256">
        <v>288.90786099999991</v>
      </c>
      <c r="E4678" s="256">
        <v>16.576899999999998</v>
      </c>
      <c r="F4678" s="1">
        <v>821835</v>
      </c>
      <c r="G4678" s="256">
        <v>0</v>
      </c>
      <c r="H4678" s="256">
        <v>1108.126994</v>
      </c>
      <c r="I4678" s="257">
        <v>1</v>
      </c>
      <c r="J4678" s="258">
        <f t="shared" si="146"/>
        <v>0.33059652970055514</v>
      </c>
      <c r="K4678" s="258">
        <f t="shared" si="147"/>
        <v>0.52323809946764566</v>
      </c>
    </row>
    <row r="4679" spans="1:11">
      <c r="A4679" s="1">
        <v>4678</v>
      </c>
      <c r="B4679">
        <v>68093.140563999987</v>
      </c>
      <c r="C4679" s="255">
        <v>40</v>
      </c>
      <c r="D4679" s="256">
        <v>229.79005200000009</v>
      </c>
      <c r="E4679" s="256">
        <v>10.5327</v>
      </c>
      <c r="F4679" s="1">
        <v>877566</v>
      </c>
      <c r="G4679" s="256">
        <v>0</v>
      </c>
      <c r="H4679" s="256">
        <v>1109.806139</v>
      </c>
      <c r="I4679" s="257">
        <v>1</v>
      </c>
      <c r="J4679" s="258">
        <f t="shared" si="146"/>
        <v>0.26294817139264398</v>
      </c>
      <c r="K4679" s="258">
        <f t="shared" si="147"/>
        <v>0.44221100974031741</v>
      </c>
    </row>
    <row r="4680" spans="1:11">
      <c r="A4680" s="1">
        <v>4679</v>
      </c>
      <c r="B4680">
        <v>65449.903625000014</v>
      </c>
      <c r="C4680" s="255">
        <v>33</v>
      </c>
      <c r="D4680" s="256">
        <v>302.73152900000002</v>
      </c>
      <c r="E4680" s="256">
        <v>5.8237199999999998</v>
      </c>
      <c r="F4680" s="1">
        <v>921117</v>
      </c>
      <c r="G4680" s="256">
        <v>57.214751999999997</v>
      </c>
      <c r="H4680" s="256">
        <v>1100.1809270000001</v>
      </c>
      <c r="I4680" s="257">
        <v>1</v>
      </c>
      <c r="J4680" s="258">
        <f t="shared" si="146"/>
        <v>0.34641491779395717</v>
      </c>
      <c r="K4680" s="258">
        <f t="shared" si="147"/>
        <v>0.5408269537628374</v>
      </c>
    </row>
    <row r="4681" spans="1:11">
      <c r="A4681" s="1">
        <v>4680</v>
      </c>
      <c r="B4681">
        <v>62184.863646999998</v>
      </c>
      <c r="C4681" s="255">
        <v>31</v>
      </c>
      <c r="D4681" s="256">
        <v>391.77126900000002</v>
      </c>
      <c r="E4681" s="256">
        <v>1.19506</v>
      </c>
      <c r="F4681" s="1">
        <v>986744</v>
      </c>
      <c r="G4681" s="256">
        <v>109.604376</v>
      </c>
      <c r="H4681" s="256">
        <v>1030.7136969999999</v>
      </c>
      <c r="I4681" s="257">
        <v>1</v>
      </c>
      <c r="J4681" s="258">
        <f t="shared" si="146"/>
        <v>0.44830286555540527</v>
      </c>
      <c r="K4681" s="258">
        <f t="shared" si="147"/>
        <v>0.64358940116544372</v>
      </c>
    </row>
    <row r="4682" spans="1:11">
      <c r="A4682" s="1">
        <v>4681</v>
      </c>
      <c r="B4682">
        <v>59180.892333999996</v>
      </c>
      <c r="C4682" s="255">
        <v>33</v>
      </c>
      <c r="D4682" s="256">
        <v>404.86935899999997</v>
      </c>
      <c r="E4682" s="256">
        <v>0.2752</v>
      </c>
      <c r="F4682" s="1">
        <v>923771</v>
      </c>
      <c r="G4682" s="256">
        <v>85.417248000000001</v>
      </c>
      <c r="H4682" s="256">
        <v>584.27236700000003</v>
      </c>
      <c r="I4682" s="257">
        <v>1</v>
      </c>
      <c r="J4682" s="258">
        <f t="shared" si="146"/>
        <v>0.46329097659093549</v>
      </c>
      <c r="K4682" s="258">
        <f t="shared" si="147"/>
        <v>0.65732743886670852</v>
      </c>
    </row>
    <row r="4683" spans="1:11">
      <c r="A4683" s="1">
        <v>4682</v>
      </c>
      <c r="B4683">
        <v>56761.780273999997</v>
      </c>
      <c r="C4683" s="255">
        <v>32</v>
      </c>
      <c r="D4683" s="256">
        <v>387.66427900000002</v>
      </c>
      <c r="E4683" s="256">
        <v>0.6658400000000001</v>
      </c>
      <c r="F4683" s="1">
        <v>815711</v>
      </c>
      <c r="G4683" s="256">
        <v>7.5599999999999999E-3</v>
      </c>
      <c r="H4683" s="256">
        <v>579.99727700000005</v>
      </c>
      <c r="I4683" s="257">
        <v>1</v>
      </c>
      <c r="J4683" s="258">
        <f t="shared" si="146"/>
        <v>0.44360324735597223</v>
      </c>
      <c r="K4683" s="258">
        <f t="shared" si="147"/>
        <v>0.63921453887653767</v>
      </c>
    </row>
    <row r="4684" spans="1:11">
      <c r="A4684" s="1">
        <v>4683</v>
      </c>
      <c r="B4684">
        <v>54927.995178999998</v>
      </c>
      <c r="C4684" s="255">
        <v>30</v>
      </c>
      <c r="D4684" s="256">
        <v>355.77597600000001</v>
      </c>
      <c r="E4684" s="256">
        <v>0.52991999999999995</v>
      </c>
      <c r="F4684" s="1">
        <v>689918</v>
      </c>
      <c r="G4684" s="256">
        <v>0</v>
      </c>
      <c r="H4684" s="256">
        <v>578.66407900000002</v>
      </c>
      <c r="I4684" s="257">
        <v>1</v>
      </c>
      <c r="J4684" s="258">
        <f t="shared" si="146"/>
        <v>0.4071135434297789</v>
      </c>
      <c r="K4684" s="258">
        <f t="shared" si="147"/>
        <v>0.60410450066996502</v>
      </c>
    </row>
    <row r="4685" spans="1:11">
      <c r="A4685" s="1">
        <v>4684</v>
      </c>
      <c r="B4685">
        <v>54087.966797000001</v>
      </c>
      <c r="C4685" s="255">
        <v>28</v>
      </c>
      <c r="D4685" s="256">
        <v>320.76630300000011</v>
      </c>
      <c r="E4685" s="256">
        <v>5.2080000000000001E-2</v>
      </c>
      <c r="F4685" s="1">
        <v>542681</v>
      </c>
      <c r="G4685" s="256">
        <v>0</v>
      </c>
      <c r="H4685" s="256">
        <v>579.032645</v>
      </c>
      <c r="I4685" s="257">
        <v>1</v>
      </c>
      <c r="J4685" s="258">
        <f t="shared" si="146"/>
        <v>0.36705206376048327</v>
      </c>
      <c r="K4685" s="258">
        <f t="shared" si="147"/>
        <v>0.56306809889857035</v>
      </c>
    </row>
    <row r="4686" spans="1:11">
      <c r="A4686" s="1">
        <v>4685</v>
      </c>
      <c r="B4686">
        <v>53529.240661000003</v>
      </c>
      <c r="C4686" s="255">
        <v>30</v>
      </c>
      <c r="D4686" s="256">
        <v>263.43362400000001</v>
      </c>
      <c r="E4686" s="256">
        <v>4.9599999999999998E-2</v>
      </c>
      <c r="F4686" s="1">
        <v>619008</v>
      </c>
      <c r="G4686" s="256">
        <v>0</v>
      </c>
      <c r="H4686" s="256">
        <v>578.80937800000004</v>
      </c>
      <c r="I4686" s="257">
        <v>1</v>
      </c>
      <c r="J4686" s="258">
        <f t="shared" si="146"/>
        <v>0.30144642516612208</v>
      </c>
      <c r="K4686" s="258">
        <f t="shared" si="147"/>
        <v>0.48952356520951423</v>
      </c>
    </row>
    <row r="4687" spans="1:11">
      <c r="A4687" s="1">
        <v>4686</v>
      </c>
      <c r="B4687">
        <v>53456.529205999999</v>
      </c>
      <c r="C4687" s="255">
        <v>31</v>
      </c>
      <c r="D4687" s="256">
        <v>218.188288</v>
      </c>
      <c r="E4687" s="256">
        <v>0.57918500000000006</v>
      </c>
      <c r="F4687" s="1">
        <v>978073</v>
      </c>
      <c r="G4687" s="256">
        <v>0</v>
      </c>
      <c r="H4687" s="256">
        <v>578.66173300000003</v>
      </c>
      <c r="I4687" s="257">
        <v>1</v>
      </c>
      <c r="J4687" s="258">
        <f t="shared" si="146"/>
        <v>0.24967230238884119</v>
      </c>
      <c r="K4687" s="258">
        <f t="shared" si="147"/>
        <v>0.42510454561377176</v>
      </c>
    </row>
    <row r="4688" spans="1:11">
      <c r="A4688" s="1">
        <v>4687</v>
      </c>
      <c r="B4688">
        <v>54134.363984000003</v>
      </c>
      <c r="C4688" s="255">
        <v>31</v>
      </c>
      <c r="D4688" s="256">
        <v>220.81838300000001</v>
      </c>
      <c r="E4688" s="256">
        <v>22.391014999999999</v>
      </c>
      <c r="F4688" s="1">
        <v>1027363</v>
      </c>
      <c r="G4688" s="256">
        <v>0</v>
      </c>
      <c r="H4688" s="256">
        <v>611.63397799999996</v>
      </c>
      <c r="I4688" s="257">
        <v>1</v>
      </c>
      <c r="J4688" s="258">
        <f t="shared" si="146"/>
        <v>0.25268191340036983</v>
      </c>
      <c r="K4688" s="258">
        <f t="shared" si="147"/>
        <v>0.4290197222845108</v>
      </c>
    </row>
    <row r="4689" spans="1:11">
      <c r="A4689" s="1">
        <v>4688</v>
      </c>
      <c r="B4689">
        <v>55890.321747000002</v>
      </c>
      <c r="C4689" s="255">
        <v>37</v>
      </c>
      <c r="D4689" s="256">
        <v>231.56938099999999</v>
      </c>
      <c r="E4689" s="256">
        <v>98.06728499999997</v>
      </c>
      <c r="F4689" s="1">
        <v>931543</v>
      </c>
      <c r="G4689" s="256">
        <v>0</v>
      </c>
      <c r="H4689" s="256">
        <v>917.06523500000003</v>
      </c>
      <c r="I4689" s="257">
        <v>1</v>
      </c>
      <c r="J4689" s="258">
        <f t="shared" si="146"/>
        <v>0.26498425303666517</v>
      </c>
      <c r="K4689" s="258">
        <f t="shared" si="147"/>
        <v>0.44479749114905026</v>
      </c>
    </row>
    <row r="4690" spans="1:11">
      <c r="A4690" s="1">
        <v>4689</v>
      </c>
      <c r="B4690">
        <v>58252.803375000003</v>
      </c>
      <c r="C4690" s="255">
        <v>42</v>
      </c>
      <c r="D4690" s="256">
        <v>271.16898400000002</v>
      </c>
      <c r="E4690" s="256">
        <v>257.60755499999988</v>
      </c>
      <c r="F4690" s="1">
        <v>895252</v>
      </c>
      <c r="G4690" s="256">
        <v>0</v>
      </c>
      <c r="H4690" s="256">
        <v>1016.612356</v>
      </c>
      <c r="I4690" s="257">
        <v>1</v>
      </c>
      <c r="J4690" s="258">
        <f t="shared" si="146"/>
        <v>0.3102979779176912</v>
      </c>
      <c r="K4690" s="258">
        <f t="shared" si="147"/>
        <v>0.49994527471254807</v>
      </c>
    </row>
    <row r="4691" spans="1:11">
      <c r="A4691" s="1">
        <v>4690</v>
      </c>
      <c r="B4691">
        <v>60680.052733999997</v>
      </c>
      <c r="C4691" s="255">
        <v>43</v>
      </c>
      <c r="D4691" s="256">
        <v>256.18630400000001</v>
      </c>
      <c r="E4691" s="256">
        <v>356.51043200000049</v>
      </c>
      <c r="F4691" s="1">
        <v>890856</v>
      </c>
      <c r="G4691" s="256">
        <v>0</v>
      </c>
      <c r="H4691" s="256">
        <v>1088.68192</v>
      </c>
      <c r="I4691" s="257">
        <v>1</v>
      </c>
      <c r="J4691" s="258">
        <f t="shared" si="146"/>
        <v>0.29315333534386406</v>
      </c>
      <c r="K4691" s="258">
        <f t="shared" si="147"/>
        <v>0.47960875040317325</v>
      </c>
    </row>
    <row r="4692" spans="1:11">
      <c r="A4692" s="1">
        <v>4691</v>
      </c>
      <c r="B4692">
        <v>64475.854125999998</v>
      </c>
      <c r="C4692" s="255">
        <v>42</v>
      </c>
      <c r="D4692" s="256">
        <v>199.559574</v>
      </c>
      <c r="E4692" s="256">
        <v>378.71806999999927</v>
      </c>
      <c r="F4692" s="1">
        <v>873125</v>
      </c>
      <c r="G4692" s="256">
        <v>0</v>
      </c>
      <c r="H4692" s="256">
        <v>1093.6098509999999</v>
      </c>
      <c r="I4692" s="257">
        <v>1</v>
      </c>
      <c r="J4692" s="258">
        <f t="shared" si="146"/>
        <v>0.2283555123926557</v>
      </c>
      <c r="K4692" s="258">
        <f t="shared" si="147"/>
        <v>0.39672912621856393</v>
      </c>
    </row>
    <row r="4693" spans="1:11">
      <c r="A4693" s="1">
        <v>4692</v>
      </c>
      <c r="B4693">
        <v>66120.764404999994</v>
      </c>
      <c r="C4693" s="255">
        <v>42</v>
      </c>
      <c r="D4693" s="256">
        <v>220.44095200000001</v>
      </c>
      <c r="E4693" s="256">
        <v>424.00059699999952</v>
      </c>
      <c r="F4693" s="1">
        <v>823672</v>
      </c>
      <c r="G4693" s="256">
        <v>29.134896000000001</v>
      </c>
      <c r="H4693" s="256">
        <v>1054.147301</v>
      </c>
      <c r="I4693" s="257">
        <v>1</v>
      </c>
      <c r="J4693" s="258">
        <f t="shared" si="146"/>
        <v>0.2522500200681167</v>
      </c>
      <c r="K4693" s="258">
        <f t="shared" si="147"/>
        <v>0.42845922900955569</v>
      </c>
    </row>
    <row r="4694" spans="1:11">
      <c r="A4694" s="1">
        <v>4693</v>
      </c>
      <c r="B4694">
        <v>64869.992736999993</v>
      </c>
      <c r="C4694" s="255">
        <v>41</v>
      </c>
      <c r="D4694" s="256">
        <v>250.79295999999999</v>
      </c>
      <c r="E4694" s="256">
        <v>474.65135099999958</v>
      </c>
      <c r="F4694" s="1">
        <v>895562</v>
      </c>
      <c r="G4694" s="256">
        <v>32.735135999999997</v>
      </c>
      <c r="H4694" s="256">
        <v>570.46943399999998</v>
      </c>
      <c r="I4694" s="257">
        <v>1</v>
      </c>
      <c r="J4694" s="258">
        <f t="shared" si="146"/>
        <v>0.28698174553765488</v>
      </c>
      <c r="K4694" s="258">
        <f t="shared" si="147"/>
        <v>0.47213372664092956</v>
      </c>
    </row>
    <row r="4695" spans="1:11">
      <c r="A4695" s="1">
        <v>4694</v>
      </c>
      <c r="B4695">
        <v>64451.912537999997</v>
      </c>
      <c r="C4695" s="255">
        <v>36</v>
      </c>
      <c r="D4695" s="256">
        <v>340.74229700000012</v>
      </c>
      <c r="E4695" s="256">
        <v>497.64469799999932</v>
      </c>
      <c r="F4695" s="1">
        <v>944932</v>
      </c>
      <c r="G4695" s="256">
        <v>11.696160000000001</v>
      </c>
      <c r="H4695" s="256">
        <v>992.52806999999996</v>
      </c>
      <c r="I4695" s="257">
        <v>1</v>
      </c>
      <c r="J4695" s="258">
        <f t="shared" si="146"/>
        <v>0.38991054283010995</v>
      </c>
      <c r="K4695" s="258">
        <f t="shared" si="147"/>
        <v>0.58681627545206327</v>
      </c>
    </row>
    <row r="4696" spans="1:11">
      <c r="A4696" s="1">
        <v>4695</v>
      </c>
      <c r="B4696">
        <v>65591.659606999994</v>
      </c>
      <c r="C4696" s="255">
        <v>34</v>
      </c>
      <c r="D4696" s="256">
        <v>350.579452</v>
      </c>
      <c r="E4696" s="256">
        <v>425.2400839999998</v>
      </c>
      <c r="F4696" s="1">
        <v>860173</v>
      </c>
      <c r="G4696" s="256">
        <v>0</v>
      </c>
      <c r="H4696" s="256">
        <v>1069.5695539999999</v>
      </c>
      <c r="I4696" s="257">
        <v>1</v>
      </c>
      <c r="J4696" s="258">
        <f t="shared" si="146"/>
        <v>0.40116717424840986</v>
      </c>
      <c r="K4696" s="258">
        <f t="shared" si="147"/>
        <v>0.59818383973575362</v>
      </c>
    </row>
    <row r="4697" spans="1:11">
      <c r="A4697" s="1">
        <v>4696</v>
      </c>
      <c r="B4697">
        <v>64666.177857000002</v>
      </c>
      <c r="C4697" s="255">
        <v>33</v>
      </c>
      <c r="D4697" s="256">
        <v>361.90795100000003</v>
      </c>
      <c r="E4697" s="256">
        <v>341.35628999999977</v>
      </c>
      <c r="F4697" s="1">
        <v>872129</v>
      </c>
      <c r="G4697" s="256">
        <v>0</v>
      </c>
      <c r="H4697" s="256">
        <v>973.95259499999997</v>
      </c>
      <c r="I4697" s="257">
        <v>1</v>
      </c>
      <c r="J4697" s="258">
        <f t="shared" si="146"/>
        <v>0.41413034680852312</v>
      </c>
      <c r="K4697" s="258">
        <f t="shared" si="147"/>
        <v>0.61101747456212863</v>
      </c>
    </row>
    <row r="4698" spans="1:11">
      <c r="A4698" s="1">
        <v>4697</v>
      </c>
      <c r="B4698">
        <v>64093.124879000003</v>
      </c>
      <c r="C4698" s="255">
        <v>33</v>
      </c>
      <c r="D4698" s="256">
        <v>342.93255199999999</v>
      </c>
      <c r="E4698" s="256">
        <v>248.05628299999989</v>
      </c>
      <c r="F4698" s="1">
        <v>858680</v>
      </c>
      <c r="G4698" s="256">
        <v>0</v>
      </c>
      <c r="H4698" s="256">
        <v>950.65787399999999</v>
      </c>
      <c r="I4698" s="257">
        <v>1</v>
      </c>
      <c r="J4698" s="258">
        <f t="shared" si="146"/>
        <v>0.39241684604959642</v>
      </c>
      <c r="K4698" s="258">
        <f t="shared" si="147"/>
        <v>0.58936557235391274</v>
      </c>
    </row>
    <row r="4699" spans="1:11">
      <c r="A4699" s="1">
        <v>4698</v>
      </c>
      <c r="B4699">
        <v>62062.578613999998</v>
      </c>
      <c r="C4699" s="255">
        <v>33</v>
      </c>
      <c r="D4699" s="256">
        <v>348.79913699999992</v>
      </c>
      <c r="E4699" s="256">
        <v>179.413757</v>
      </c>
      <c r="F4699" s="1">
        <v>875384</v>
      </c>
      <c r="G4699" s="256">
        <v>0</v>
      </c>
      <c r="H4699" s="256">
        <v>949.29606699999999</v>
      </c>
      <c r="I4699" s="257">
        <v>1</v>
      </c>
      <c r="J4699" s="258">
        <f t="shared" si="146"/>
        <v>0.39912996432709907</v>
      </c>
      <c r="K4699" s="258">
        <f t="shared" si="147"/>
        <v>0.59614213438024721</v>
      </c>
    </row>
    <row r="4700" spans="1:11">
      <c r="A4700" s="1">
        <v>4699</v>
      </c>
      <c r="B4700">
        <v>61321.005433999999</v>
      </c>
      <c r="C4700" s="255">
        <v>35</v>
      </c>
      <c r="D4700" s="256">
        <v>322.18462899999997</v>
      </c>
      <c r="E4700" s="256">
        <v>85.207367999999974</v>
      </c>
      <c r="F4700" s="1">
        <v>873353</v>
      </c>
      <c r="G4700" s="256">
        <v>0</v>
      </c>
      <c r="H4700" s="256">
        <v>858.63764700000002</v>
      </c>
      <c r="I4700" s="257">
        <v>1</v>
      </c>
      <c r="J4700" s="258">
        <f t="shared" si="146"/>
        <v>0.3686750505908209</v>
      </c>
      <c r="K4700" s="258">
        <f t="shared" si="147"/>
        <v>0.56478442467513956</v>
      </c>
    </row>
    <row r="4701" spans="1:11">
      <c r="A4701" s="1">
        <v>4700</v>
      </c>
      <c r="B4701">
        <v>61571.456421000003</v>
      </c>
      <c r="C4701" s="255">
        <v>34</v>
      </c>
      <c r="D4701" s="256">
        <v>286.90865400000001</v>
      </c>
      <c r="E4701" s="256">
        <v>12.32751699999997</v>
      </c>
      <c r="F4701" s="1">
        <v>858776</v>
      </c>
      <c r="G4701" s="256">
        <v>0</v>
      </c>
      <c r="H4701" s="256">
        <v>835.31327499999998</v>
      </c>
      <c r="I4701" s="257">
        <v>1</v>
      </c>
      <c r="J4701" s="258">
        <f t="shared" si="146"/>
        <v>0.32830884222100598</v>
      </c>
      <c r="K4701" s="258">
        <f t="shared" si="147"/>
        <v>0.52065419134319357</v>
      </c>
    </row>
    <row r="4702" spans="1:11">
      <c r="A4702" s="1">
        <v>4701</v>
      </c>
      <c r="B4702">
        <v>62548.261167999997</v>
      </c>
      <c r="C4702" s="255">
        <v>36</v>
      </c>
      <c r="D4702" s="256">
        <v>334.72282799999999</v>
      </c>
      <c r="E4702" s="256">
        <v>8.0197400000000005</v>
      </c>
      <c r="F4702" s="1">
        <v>854520</v>
      </c>
      <c r="G4702" s="256">
        <v>0</v>
      </c>
      <c r="H4702" s="256">
        <v>844.26773600000001</v>
      </c>
      <c r="I4702" s="257">
        <v>1</v>
      </c>
      <c r="J4702" s="258">
        <f t="shared" si="146"/>
        <v>0.38302247978069326</v>
      </c>
      <c r="K4702" s="258">
        <f t="shared" si="147"/>
        <v>0.57975525884598844</v>
      </c>
    </row>
    <row r="4703" spans="1:11">
      <c r="A4703" s="1">
        <v>4702</v>
      </c>
      <c r="B4703">
        <v>61386.659119000004</v>
      </c>
      <c r="C4703" s="255">
        <v>37</v>
      </c>
      <c r="D4703" s="256">
        <v>341.43020600000011</v>
      </c>
      <c r="E4703" s="256">
        <v>3.39934</v>
      </c>
      <c r="F4703" s="1">
        <v>855815</v>
      </c>
      <c r="G4703" s="256">
        <v>0</v>
      </c>
      <c r="H4703" s="256">
        <v>833.97162300000002</v>
      </c>
      <c r="I4703" s="257">
        <v>1</v>
      </c>
      <c r="J4703" s="258">
        <f t="shared" si="146"/>
        <v>0.3906977153471976</v>
      </c>
      <c r="K4703" s="258">
        <f t="shared" si="147"/>
        <v>0.58761808993137365</v>
      </c>
    </row>
    <row r="4704" spans="1:11">
      <c r="A4704" s="1">
        <v>4703</v>
      </c>
      <c r="B4704">
        <v>59436.998045999993</v>
      </c>
      <c r="C4704" s="255">
        <v>37</v>
      </c>
      <c r="D4704" s="256">
        <v>352.65567299999998</v>
      </c>
      <c r="E4704" s="256">
        <v>1.4619200000000001</v>
      </c>
      <c r="F4704" s="1">
        <v>895323</v>
      </c>
      <c r="G4704" s="256">
        <v>0</v>
      </c>
      <c r="H4704" s="256">
        <v>840.33209199999999</v>
      </c>
      <c r="I4704" s="257">
        <v>1</v>
      </c>
      <c r="J4704" s="258">
        <f t="shared" si="146"/>
        <v>0.40354298865205951</v>
      </c>
      <c r="K4704" s="258">
        <f t="shared" si="147"/>
        <v>0.6005562960805888</v>
      </c>
    </row>
    <row r="4705" spans="1:11">
      <c r="A4705" s="1">
        <v>4704</v>
      </c>
      <c r="B4705">
        <v>57544.575317000003</v>
      </c>
      <c r="C4705" s="255">
        <v>29</v>
      </c>
      <c r="D4705" s="256">
        <v>350.16197</v>
      </c>
      <c r="E4705" s="256">
        <v>0.17391999999999999</v>
      </c>
      <c r="F4705" s="1">
        <v>947597</v>
      </c>
      <c r="G4705" s="256">
        <v>39.923015999999997</v>
      </c>
      <c r="H4705" s="256">
        <v>680.32672100000002</v>
      </c>
      <c r="I4705" s="257">
        <v>1</v>
      </c>
      <c r="J4705" s="258">
        <f t="shared" si="146"/>
        <v>0.40068945065883799</v>
      </c>
      <c r="K4705" s="258">
        <f t="shared" si="147"/>
        <v>0.59770567454437284</v>
      </c>
    </row>
    <row r="4706" spans="1:11">
      <c r="A4706" s="1">
        <v>4705</v>
      </c>
      <c r="B4706">
        <v>56319.199647000001</v>
      </c>
      <c r="C4706" s="255">
        <v>30</v>
      </c>
      <c r="D4706" s="256">
        <v>371.78580699999998</v>
      </c>
      <c r="E4706" s="256">
        <v>2.1760000000000002E-2</v>
      </c>
      <c r="F4706" s="1">
        <v>903832</v>
      </c>
      <c r="G4706" s="256">
        <v>114.69057599999999</v>
      </c>
      <c r="H4706" s="256">
        <v>615.43542400000001</v>
      </c>
      <c r="I4706" s="257">
        <v>1</v>
      </c>
      <c r="J4706" s="258">
        <f t="shared" si="146"/>
        <v>0.4254335522774868</v>
      </c>
      <c r="K4706" s="258">
        <f t="shared" si="147"/>
        <v>0.62198937707705215</v>
      </c>
    </row>
    <row r="4707" spans="1:11">
      <c r="A4707" s="1">
        <v>4706</v>
      </c>
      <c r="B4707">
        <v>53886.163757000002</v>
      </c>
      <c r="C4707" s="255">
        <v>26</v>
      </c>
      <c r="D4707" s="256">
        <v>359.05731600000001</v>
      </c>
      <c r="E4707" s="256">
        <v>0.48803999999999997</v>
      </c>
      <c r="F4707" s="1">
        <v>809652</v>
      </c>
      <c r="G4707" s="256">
        <v>98.157359999999997</v>
      </c>
      <c r="H4707" s="256">
        <v>615.79846799999996</v>
      </c>
      <c r="I4707" s="257">
        <v>1</v>
      </c>
      <c r="J4707" s="258">
        <f t="shared" si="146"/>
        <v>0.41086837243655217</v>
      </c>
      <c r="K4707" s="258">
        <f t="shared" si="147"/>
        <v>0.60781358656658357</v>
      </c>
    </row>
    <row r="4708" spans="1:11">
      <c r="A4708" s="1">
        <v>4707</v>
      </c>
      <c r="B4708">
        <v>52747.187345999999</v>
      </c>
      <c r="C4708" s="255">
        <v>29</v>
      </c>
      <c r="D4708" s="256">
        <v>389.39996700000012</v>
      </c>
      <c r="E4708" s="256">
        <v>0.49112</v>
      </c>
      <c r="F4708" s="1">
        <v>682563</v>
      </c>
      <c r="G4708" s="256">
        <v>11.448696</v>
      </c>
      <c r="H4708" s="256">
        <v>615.41772700000001</v>
      </c>
      <c r="I4708" s="257">
        <v>1</v>
      </c>
      <c r="J4708" s="258">
        <f t="shared" si="146"/>
        <v>0.44558939071481607</v>
      </c>
      <c r="K4708" s="258">
        <f t="shared" si="147"/>
        <v>0.64106740434427578</v>
      </c>
    </row>
    <row r="4709" spans="1:11">
      <c r="A4709" s="1">
        <v>4708</v>
      </c>
      <c r="B4709">
        <v>52033.393829000001</v>
      </c>
      <c r="C4709" s="255">
        <v>30</v>
      </c>
      <c r="D4709" s="256">
        <v>362.90159899999998</v>
      </c>
      <c r="E4709" s="256">
        <v>1.2800000000000001E-2</v>
      </c>
      <c r="F4709" s="1">
        <v>560558</v>
      </c>
      <c r="G4709" s="256">
        <v>0</v>
      </c>
      <c r="H4709" s="256">
        <v>614.87378100000001</v>
      </c>
      <c r="I4709" s="257">
        <v>1</v>
      </c>
      <c r="J4709" s="258">
        <f t="shared" si="146"/>
        <v>0.41526737568481209</v>
      </c>
      <c r="K4709" s="258">
        <f t="shared" si="147"/>
        <v>0.6121302733088847</v>
      </c>
    </row>
    <row r="4710" spans="1:11">
      <c r="A4710" s="1">
        <v>4709</v>
      </c>
      <c r="B4710">
        <v>52215.102265000001</v>
      </c>
      <c r="C4710" s="255">
        <v>28</v>
      </c>
      <c r="D4710" s="256">
        <v>325.75553000000008</v>
      </c>
      <c r="E4710" s="256">
        <v>0</v>
      </c>
      <c r="F4710" s="1">
        <v>616886</v>
      </c>
      <c r="G4710" s="256">
        <v>0</v>
      </c>
      <c r="H4710" s="256">
        <v>614.43309199999999</v>
      </c>
      <c r="I4710" s="257">
        <v>1</v>
      </c>
      <c r="J4710" s="258">
        <f t="shared" si="146"/>
        <v>0.3727612235125895</v>
      </c>
      <c r="K4710" s="258">
        <f t="shared" si="147"/>
        <v>0.56908488096083698</v>
      </c>
    </row>
    <row r="4711" spans="1:11">
      <c r="A4711" s="1">
        <v>4710</v>
      </c>
      <c r="B4711">
        <v>52013.011292000003</v>
      </c>
      <c r="C4711" s="255">
        <v>33</v>
      </c>
      <c r="D4711" s="256">
        <v>284.24840099999989</v>
      </c>
      <c r="E4711" s="256">
        <v>0.4835770000000002</v>
      </c>
      <c r="F4711" s="1">
        <v>962827</v>
      </c>
      <c r="G4711" s="256">
        <v>0</v>
      </c>
      <c r="H4711" s="256">
        <v>610.91516999999999</v>
      </c>
      <c r="I4711" s="257">
        <v>1</v>
      </c>
      <c r="J4711" s="258">
        <f t="shared" si="146"/>
        <v>0.32526472148686808</v>
      </c>
      <c r="K4711" s="258">
        <f t="shared" si="147"/>
        <v>0.5171998709049852</v>
      </c>
    </row>
    <row r="4712" spans="1:11">
      <c r="A4712" s="1">
        <v>4711</v>
      </c>
      <c r="B4712">
        <v>52767.340087999997</v>
      </c>
      <c r="C4712" s="255">
        <v>32</v>
      </c>
      <c r="D4712" s="256">
        <v>216.78940100000011</v>
      </c>
      <c r="E4712" s="256">
        <v>29.18318499999997</v>
      </c>
      <c r="F4712" s="1">
        <v>1028165</v>
      </c>
      <c r="G4712" s="256">
        <v>0</v>
      </c>
      <c r="H4712" s="256">
        <v>624.12254299999995</v>
      </c>
      <c r="I4712" s="257">
        <v>1</v>
      </c>
      <c r="J4712" s="258">
        <f t="shared" si="146"/>
        <v>0.24807155955670626</v>
      </c>
      <c r="K4712" s="258">
        <f t="shared" si="147"/>
        <v>0.42301314922973121</v>
      </c>
    </row>
    <row r="4713" spans="1:11">
      <c r="A4713" s="1">
        <v>4712</v>
      </c>
      <c r="B4713">
        <v>52870.118071999997</v>
      </c>
      <c r="C4713" s="255">
        <v>34</v>
      </c>
      <c r="D4713" s="256">
        <v>205.44026600000001</v>
      </c>
      <c r="E4713" s="256">
        <v>117.36813500000029</v>
      </c>
      <c r="F4713" s="1">
        <v>974484</v>
      </c>
      <c r="G4713" s="256">
        <v>0</v>
      </c>
      <c r="H4713" s="256">
        <v>658.08391600000004</v>
      </c>
      <c r="I4713" s="257">
        <v>1</v>
      </c>
      <c r="J4713" s="258">
        <f t="shared" si="146"/>
        <v>0.23508477327433805</v>
      </c>
      <c r="K4713" s="258">
        <f t="shared" si="147"/>
        <v>0.40581070734226243</v>
      </c>
    </row>
    <row r="4714" spans="1:11">
      <c r="A4714" s="1">
        <v>4713</v>
      </c>
      <c r="B4714">
        <v>53481.909485999997</v>
      </c>
      <c r="C4714" s="255">
        <v>36</v>
      </c>
      <c r="D4714" s="256">
        <v>268.88035699999989</v>
      </c>
      <c r="E4714" s="256">
        <v>238.72012300000031</v>
      </c>
      <c r="F4714" s="1">
        <v>956463</v>
      </c>
      <c r="G4714" s="256">
        <v>0</v>
      </c>
      <c r="H4714" s="256">
        <v>739.03356099999996</v>
      </c>
      <c r="I4714" s="257">
        <v>1</v>
      </c>
      <c r="J4714" s="258">
        <f t="shared" si="146"/>
        <v>0.30767910786908759</v>
      </c>
      <c r="K4714" s="258">
        <f t="shared" si="147"/>
        <v>0.49687891889471569</v>
      </c>
    </row>
    <row r="4715" spans="1:11">
      <c r="A4715" s="1">
        <v>4714</v>
      </c>
      <c r="B4715">
        <v>54385.394469999999</v>
      </c>
      <c r="C4715" s="255">
        <v>38</v>
      </c>
      <c r="D4715" s="256">
        <v>268.33042399999999</v>
      </c>
      <c r="E4715" s="256">
        <v>365.04302100000012</v>
      </c>
      <c r="F4715" s="1">
        <v>898595</v>
      </c>
      <c r="G4715" s="256">
        <v>0</v>
      </c>
      <c r="H4715" s="256">
        <v>953.63174800000002</v>
      </c>
      <c r="I4715" s="257">
        <v>1</v>
      </c>
      <c r="J4715" s="258">
        <f t="shared" si="146"/>
        <v>0.30704982093747379</v>
      </c>
      <c r="K4715" s="258">
        <f t="shared" si="147"/>
        <v>0.4961399789126551</v>
      </c>
    </row>
    <row r="4716" spans="1:11">
      <c r="A4716" s="1">
        <v>4715</v>
      </c>
      <c r="B4716">
        <v>56233.984557999996</v>
      </c>
      <c r="C4716" s="255">
        <v>41</v>
      </c>
      <c r="D4716" s="256">
        <v>274.60929499999997</v>
      </c>
      <c r="E4716" s="256">
        <v>534.6011520000003</v>
      </c>
      <c r="F4716" s="1">
        <v>867974</v>
      </c>
      <c r="G4716" s="256">
        <v>0</v>
      </c>
      <c r="H4716" s="256">
        <v>953.68996900000002</v>
      </c>
      <c r="I4716" s="257">
        <v>1</v>
      </c>
      <c r="J4716" s="258">
        <f t="shared" si="146"/>
        <v>0.31423471703497891</v>
      </c>
      <c r="K4716" s="258">
        <f t="shared" si="147"/>
        <v>0.50452799953607796</v>
      </c>
    </row>
    <row r="4717" spans="1:11">
      <c r="A4717" s="1">
        <v>4716</v>
      </c>
      <c r="B4717">
        <v>57908.980224999999</v>
      </c>
      <c r="C4717" s="255">
        <v>39</v>
      </c>
      <c r="D4717" s="256">
        <v>337.63385899999997</v>
      </c>
      <c r="E4717" s="256">
        <v>663.14521500000012</v>
      </c>
      <c r="F4717" s="1">
        <v>881866</v>
      </c>
      <c r="G4717" s="256">
        <v>0.68476800000000004</v>
      </c>
      <c r="H4717" s="256">
        <v>955.43337499999996</v>
      </c>
      <c r="I4717" s="257">
        <v>1</v>
      </c>
      <c r="J4717" s="258">
        <f t="shared" si="146"/>
        <v>0.38635356514167873</v>
      </c>
      <c r="K4717" s="258">
        <f t="shared" si="147"/>
        <v>0.58318006864366889</v>
      </c>
    </row>
    <row r="4718" spans="1:11">
      <c r="A4718" s="1">
        <v>4717</v>
      </c>
      <c r="B4718">
        <v>58137.812438000001</v>
      </c>
      <c r="C4718" s="255">
        <v>40</v>
      </c>
      <c r="D4718" s="256">
        <v>384.24272900000011</v>
      </c>
      <c r="E4718" s="256">
        <v>729.69043100000056</v>
      </c>
      <c r="F4718" s="1">
        <v>879116</v>
      </c>
      <c r="G4718" s="256">
        <v>25.834032000000001</v>
      </c>
      <c r="H4718" s="256">
        <v>640.23904600000003</v>
      </c>
      <c r="I4718" s="257">
        <v>1</v>
      </c>
      <c r="J4718" s="258">
        <f t="shared" si="146"/>
        <v>0.43968797640321367</v>
      </c>
      <c r="K4718" s="258">
        <f t="shared" si="147"/>
        <v>0.63554486148799716</v>
      </c>
    </row>
    <row r="4719" spans="1:11">
      <c r="A4719" s="1">
        <v>4718</v>
      </c>
      <c r="B4719">
        <v>58620.802429000003</v>
      </c>
      <c r="C4719" s="255">
        <v>35</v>
      </c>
      <c r="D4719" s="256">
        <v>415.250136</v>
      </c>
      <c r="E4719" s="256">
        <v>814.33143200000006</v>
      </c>
      <c r="F4719" s="1">
        <v>932106</v>
      </c>
      <c r="G4719" s="256">
        <v>12.313896</v>
      </c>
      <c r="H4719" s="256">
        <v>1054.4953599999999</v>
      </c>
      <c r="I4719" s="257">
        <v>1</v>
      </c>
      <c r="J4719" s="258">
        <f t="shared" si="146"/>
        <v>0.47516967327961906</v>
      </c>
      <c r="K4719" s="258">
        <f t="shared" si="147"/>
        <v>0.66798922505758584</v>
      </c>
    </row>
    <row r="4720" spans="1:11">
      <c r="A4720" s="1">
        <v>4719</v>
      </c>
      <c r="B4720">
        <v>59041.979431</v>
      </c>
      <c r="C4720" s="255">
        <v>35</v>
      </c>
      <c r="D4720" s="256">
        <v>417.96676899999989</v>
      </c>
      <c r="E4720" s="256">
        <v>784.22030500000062</v>
      </c>
      <c r="F4720" s="1">
        <v>882885</v>
      </c>
      <c r="G4720" s="256">
        <v>0</v>
      </c>
      <c r="H4720" s="256">
        <v>1062.682906</v>
      </c>
      <c r="I4720" s="257">
        <v>1</v>
      </c>
      <c r="J4720" s="258">
        <f t="shared" si="146"/>
        <v>0.47827830950419714</v>
      </c>
      <c r="K4720" s="258">
        <f t="shared" si="147"/>
        <v>0.67074714277820968</v>
      </c>
    </row>
    <row r="4721" spans="1:11">
      <c r="A4721" s="1">
        <v>4720</v>
      </c>
      <c r="B4721">
        <v>59327.480652999999</v>
      </c>
      <c r="C4721" s="255">
        <v>36</v>
      </c>
      <c r="D4721" s="256">
        <v>414.42866199999997</v>
      </c>
      <c r="E4721" s="256">
        <v>613.06528899999967</v>
      </c>
      <c r="F4721" s="1">
        <v>874236</v>
      </c>
      <c r="G4721" s="256">
        <v>0</v>
      </c>
      <c r="H4721" s="256">
        <v>1048.892773</v>
      </c>
      <c r="I4721" s="257">
        <v>1</v>
      </c>
      <c r="J4721" s="258">
        <f t="shared" si="146"/>
        <v>0.47422966267312594</v>
      </c>
      <c r="K4721" s="258">
        <f t="shared" si="147"/>
        <v>0.66715265462079942</v>
      </c>
    </row>
    <row r="4722" spans="1:11">
      <c r="A4722" s="1">
        <v>4721</v>
      </c>
      <c r="B4722">
        <v>59994.142395000003</v>
      </c>
      <c r="C4722" s="255">
        <v>36</v>
      </c>
      <c r="D4722" s="256">
        <v>345.298877</v>
      </c>
      <c r="E4722" s="256">
        <v>433.35064899999998</v>
      </c>
      <c r="F4722" s="1">
        <v>854316</v>
      </c>
      <c r="G4722" s="256">
        <v>0</v>
      </c>
      <c r="H4722" s="256">
        <v>1024.1625630000001</v>
      </c>
      <c r="I4722" s="257">
        <v>1</v>
      </c>
      <c r="J4722" s="258">
        <f t="shared" si="146"/>
        <v>0.39512462572175866</v>
      </c>
      <c r="K4722" s="258">
        <f t="shared" si="147"/>
        <v>0.59210796580941139</v>
      </c>
    </row>
    <row r="4723" spans="1:11">
      <c r="A4723" s="1">
        <v>4722</v>
      </c>
      <c r="B4723">
        <v>60134.633056999999</v>
      </c>
      <c r="C4723" s="255">
        <v>36</v>
      </c>
      <c r="D4723" s="256">
        <v>291.32446199999998</v>
      </c>
      <c r="E4723" s="256">
        <v>266.22877399999987</v>
      </c>
      <c r="F4723" s="1">
        <v>860713</v>
      </c>
      <c r="G4723" s="256">
        <v>0</v>
      </c>
      <c r="H4723" s="256">
        <v>1013.265112</v>
      </c>
      <c r="I4723" s="257">
        <v>1</v>
      </c>
      <c r="J4723" s="258">
        <f t="shared" si="146"/>
        <v>0.33336184007150038</v>
      </c>
      <c r="K4723" s="258">
        <f t="shared" si="147"/>
        <v>0.52634776992563082</v>
      </c>
    </row>
    <row r="4724" spans="1:11">
      <c r="A4724" s="1">
        <v>4723</v>
      </c>
      <c r="B4724">
        <v>60475.135621000001</v>
      </c>
      <c r="C4724" s="255">
        <v>37</v>
      </c>
      <c r="D4724" s="256">
        <v>271.99917799999997</v>
      </c>
      <c r="E4724" s="256">
        <v>109.55975699999991</v>
      </c>
      <c r="F4724" s="1">
        <v>833231</v>
      </c>
      <c r="G4724" s="256">
        <v>0</v>
      </c>
      <c r="H4724" s="256">
        <v>1017.159048</v>
      </c>
      <c r="I4724" s="257">
        <v>1</v>
      </c>
      <c r="J4724" s="258">
        <f t="shared" si="146"/>
        <v>0.31124796679798061</v>
      </c>
      <c r="K4724" s="258">
        <f t="shared" si="147"/>
        <v>0.50105407321825546</v>
      </c>
    </row>
    <row r="4725" spans="1:11">
      <c r="A4725" s="1">
        <v>4724</v>
      </c>
      <c r="B4725">
        <v>61359.404298000001</v>
      </c>
      <c r="C4725" s="255">
        <v>38</v>
      </c>
      <c r="D4725" s="256">
        <v>220.47334699999999</v>
      </c>
      <c r="E4725" s="256">
        <v>17.132021000000002</v>
      </c>
      <c r="F4725" s="1">
        <v>836792</v>
      </c>
      <c r="G4725" s="256">
        <v>0</v>
      </c>
      <c r="H4725" s="256">
        <v>1017.4322089999999</v>
      </c>
      <c r="I4725" s="257">
        <v>1</v>
      </c>
      <c r="J4725" s="258">
        <f t="shared" si="146"/>
        <v>0.25228708958412976</v>
      </c>
      <c r="K4725" s="258">
        <f t="shared" si="147"/>
        <v>0.42850735403532642</v>
      </c>
    </row>
    <row r="4726" spans="1:11">
      <c r="A4726" s="1">
        <v>4725</v>
      </c>
      <c r="B4726">
        <v>62266.829163000002</v>
      </c>
      <c r="C4726" s="255">
        <v>39</v>
      </c>
      <c r="D4726" s="256">
        <v>249.42873900000001</v>
      </c>
      <c r="E4726" s="256">
        <v>10.73718</v>
      </c>
      <c r="F4726" s="1">
        <v>840173</v>
      </c>
      <c r="G4726" s="256">
        <v>0</v>
      </c>
      <c r="H4726" s="256">
        <v>1013.928275</v>
      </c>
      <c r="I4726" s="257">
        <v>1</v>
      </c>
      <c r="J4726" s="258">
        <f t="shared" si="146"/>
        <v>0.28542067092105028</v>
      </c>
      <c r="K4726" s="258">
        <f t="shared" si="147"/>
        <v>0.47022970637169142</v>
      </c>
    </row>
    <row r="4727" spans="1:11">
      <c r="A4727" s="1">
        <v>4726</v>
      </c>
      <c r="B4727">
        <v>61459.888916000004</v>
      </c>
      <c r="C4727" s="255">
        <v>39</v>
      </c>
      <c r="D4727" s="256">
        <v>269.92845499999999</v>
      </c>
      <c r="E4727" s="256">
        <v>6.5082399999999989</v>
      </c>
      <c r="F4727" s="1">
        <v>855422</v>
      </c>
      <c r="G4727" s="256">
        <v>0</v>
      </c>
      <c r="H4727" s="256">
        <v>807.53213000000005</v>
      </c>
      <c r="I4727" s="257">
        <v>1</v>
      </c>
      <c r="J4727" s="258">
        <f t="shared" si="146"/>
        <v>0.30887844374173151</v>
      </c>
      <c r="K4727" s="258">
        <f t="shared" si="147"/>
        <v>0.49828495370871828</v>
      </c>
    </row>
    <row r="4728" spans="1:11">
      <c r="A4728" s="1">
        <v>4727</v>
      </c>
      <c r="B4728">
        <v>59645.276245000001</v>
      </c>
      <c r="C4728" s="255">
        <v>35</v>
      </c>
      <c r="D4728" s="256">
        <v>343.48426200000011</v>
      </c>
      <c r="E4728" s="256">
        <v>3.4878399999999998</v>
      </c>
      <c r="F4728" s="1">
        <v>944424</v>
      </c>
      <c r="G4728" s="256">
        <v>0</v>
      </c>
      <c r="H4728" s="256">
        <v>763.74831099999994</v>
      </c>
      <c r="I4728" s="257">
        <v>1</v>
      </c>
      <c r="J4728" s="258">
        <f t="shared" si="146"/>
        <v>0.39304816639778567</v>
      </c>
      <c r="K4728" s="258">
        <f t="shared" si="147"/>
        <v>0.59000605905755554</v>
      </c>
    </row>
    <row r="4729" spans="1:11">
      <c r="A4729" s="1">
        <v>4728</v>
      </c>
      <c r="B4729">
        <v>57370.623475</v>
      </c>
      <c r="C4729" s="255">
        <v>30</v>
      </c>
      <c r="D4729" s="256">
        <v>359.29319800000002</v>
      </c>
      <c r="E4729" s="256">
        <v>0.90739999999999998</v>
      </c>
      <c r="F4729" s="1">
        <v>980749</v>
      </c>
      <c r="G4729" s="256">
        <v>0</v>
      </c>
      <c r="H4729" s="256">
        <v>633.89184999999998</v>
      </c>
      <c r="I4729" s="257">
        <v>1</v>
      </c>
      <c r="J4729" s="258">
        <f t="shared" si="146"/>
        <v>0.41113829160852938</v>
      </c>
      <c r="K4729" s="258">
        <f t="shared" si="147"/>
        <v>0.60807934451543955</v>
      </c>
    </row>
    <row r="4730" spans="1:11">
      <c r="A4730" s="1">
        <v>4729</v>
      </c>
      <c r="B4730">
        <v>54840.503356000001</v>
      </c>
      <c r="C4730" s="255">
        <v>27</v>
      </c>
      <c r="D4730" s="256">
        <v>376.21439800000002</v>
      </c>
      <c r="E4730" s="256">
        <v>0.19176000000000001</v>
      </c>
      <c r="F4730" s="1">
        <v>953172</v>
      </c>
      <c r="G4730" s="256">
        <v>63.683759999999999</v>
      </c>
      <c r="H4730" s="256">
        <v>571.17251799999997</v>
      </c>
      <c r="I4730" s="257">
        <v>1</v>
      </c>
      <c r="J4730" s="258">
        <f t="shared" si="146"/>
        <v>0.43050117768233215</v>
      </c>
      <c r="K4730" s="258">
        <f t="shared" si="147"/>
        <v>0.62684397606150566</v>
      </c>
    </row>
    <row r="4731" spans="1:11">
      <c r="A4731" s="1">
        <v>4730</v>
      </c>
      <c r="B4731">
        <v>53436.435210000003</v>
      </c>
      <c r="C4731" s="255">
        <v>26</v>
      </c>
      <c r="D4731" s="256">
        <v>403.90489100000008</v>
      </c>
      <c r="E4731" s="256">
        <v>0.60911999999999999</v>
      </c>
      <c r="F4731" s="1">
        <v>808602</v>
      </c>
      <c r="G4731" s="256">
        <v>142.77816000000001</v>
      </c>
      <c r="H4731" s="256">
        <v>573.90151800000001</v>
      </c>
      <c r="I4731" s="257">
        <v>1</v>
      </c>
      <c r="J4731" s="258">
        <f t="shared" si="146"/>
        <v>0.462187338314346</v>
      </c>
      <c r="K4731" s="258">
        <f t="shared" si="147"/>
        <v>0.65632681860023412</v>
      </c>
    </row>
    <row r="4732" spans="1:11">
      <c r="A4732" s="1">
        <v>4731</v>
      </c>
      <c r="B4732">
        <v>51870.596740000001</v>
      </c>
      <c r="C4732" s="255">
        <v>26</v>
      </c>
      <c r="D4732" s="256">
        <v>397.07201199999997</v>
      </c>
      <c r="E4732" s="256">
        <v>0.49447999999999998</v>
      </c>
      <c r="F4732" s="1">
        <v>698647</v>
      </c>
      <c r="G4732" s="256">
        <v>123.75148799999999</v>
      </c>
      <c r="H4732" s="256">
        <v>572.28057000000001</v>
      </c>
      <c r="I4732" s="257">
        <v>1</v>
      </c>
      <c r="J4732" s="258">
        <f t="shared" si="146"/>
        <v>0.454368492273103</v>
      </c>
      <c r="K4732" s="258">
        <f t="shared" si="147"/>
        <v>0.64918811037837265</v>
      </c>
    </row>
    <row r="4733" spans="1:11">
      <c r="A4733" s="1">
        <v>4732</v>
      </c>
      <c r="B4733">
        <v>52375.965666999997</v>
      </c>
      <c r="C4733" s="255">
        <v>27</v>
      </c>
      <c r="D4733" s="256">
        <v>377.3749390000001</v>
      </c>
      <c r="E4733" s="256">
        <v>4.9599999999999998E-2</v>
      </c>
      <c r="F4733" s="1">
        <v>590731</v>
      </c>
      <c r="G4733" s="256">
        <v>1.8197760000000001</v>
      </c>
      <c r="H4733" s="256">
        <v>573.68085799999994</v>
      </c>
      <c r="I4733" s="257">
        <v>1</v>
      </c>
      <c r="J4733" s="258">
        <f t="shared" si="146"/>
        <v>0.43182918179356411</v>
      </c>
      <c r="K4733" s="258">
        <f t="shared" si="147"/>
        <v>0.62810964616539533</v>
      </c>
    </row>
    <row r="4734" spans="1:11">
      <c r="A4734" s="1">
        <v>4733</v>
      </c>
      <c r="B4734">
        <v>52401.080445000007</v>
      </c>
      <c r="C4734" s="255">
        <v>27</v>
      </c>
      <c r="D4734" s="256">
        <v>390.466947</v>
      </c>
      <c r="E4734" s="256">
        <v>2.4639999999999999E-2</v>
      </c>
      <c r="F4734" s="1">
        <v>632497</v>
      </c>
      <c r="G4734" s="256">
        <v>0</v>
      </c>
      <c r="H4734" s="256">
        <v>575.93693399999995</v>
      </c>
      <c r="I4734" s="257">
        <v>1</v>
      </c>
      <c r="J4734" s="258">
        <f t="shared" si="146"/>
        <v>0.44681033321198077</v>
      </c>
      <c r="K4734" s="258">
        <f t="shared" si="147"/>
        <v>0.64220352918923695</v>
      </c>
    </row>
    <row r="4735" spans="1:11">
      <c r="A4735" s="1">
        <v>4734</v>
      </c>
      <c r="B4735">
        <v>53414.930390000001</v>
      </c>
      <c r="C4735" s="255">
        <v>25</v>
      </c>
      <c r="D4735" s="256">
        <v>371.61578500000007</v>
      </c>
      <c r="E4735" s="256">
        <v>1.5776380000000021</v>
      </c>
      <c r="F4735" s="1">
        <v>1005225</v>
      </c>
      <c r="G4735" s="256">
        <v>0</v>
      </c>
      <c r="H4735" s="256">
        <v>583.28251</v>
      </c>
      <c r="I4735" s="257">
        <v>1</v>
      </c>
      <c r="J4735" s="258">
        <f t="shared" si="146"/>
        <v>0.42523899653581138</v>
      </c>
      <c r="K4735" s="258">
        <f t="shared" si="147"/>
        <v>0.62180221107113443</v>
      </c>
    </row>
    <row r="4736" spans="1:11">
      <c r="A4736" s="1">
        <v>4735</v>
      </c>
      <c r="B4736">
        <v>54884.014099</v>
      </c>
      <c r="C4736" s="255">
        <v>34</v>
      </c>
      <c r="D4736" s="256">
        <v>354.24593299999992</v>
      </c>
      <c r="E4736" s="256">
        <v>53.616668999999973</v>
      </c>
      <c r="F4736" s="1">
        <v>1142398</v>
      </c>
      <c r="G4736" s="256">
        <v>0</v>
      </c>
      <c r="H4736" s="256">
        <v>631.19462599999997</v>
      </c>
      <c r="I4736" s="257">
        <v>1</v>
      </c>
      <c r="J4736" s="258">
        <f t="shared" si="146"/>
        <v>0.40536271912080429</v>
      </c>
      <c r="K4736" s="258">
        <f t="shared" si="147"/>
        <v>0.60236722342694726</v>
      </c>
    </row>
    <row r="4737" spans="1:11">
      <c r="A4737" s="1">
        <v>4736</v>
      </c>
      <c r="B4737">
        <v>58297.409668</v>
      </c>
      <c r="C4737" s="255">
        <v>38</v>
      </c>
      <c r="D4737" s="256">
        <v>345.60056500000002</v>
      </c>
      <c r="E4737" s="256">
        <v>191.65595799999971</v>
      </c>
      <c r="F4737" s="1">
        <v>1113036</v>
      </c>
      <c r="G4737" s="256">
        <v>0</v>
      </c>
      <c r="H4737" s="256">
        <v>594.46186999999998</v>
      </c>
      <c r="I4737" s="257">
        <v>1</v>
      </c>
      <c r="J4737" s="258">
        <f t="shared" si="146"/>
        <v>0.39546984653197503</v>
      </c>
      <c r="K4737" s="258">
        <f t="shared" si="147"/>
        <v>0.59245672008628292</v>
      </c>
    </row>
    <row r="4738" spans="1:11">
      <c r="A4738" s="1">
        <v>4737</v>
      </c>
      <c r="B4738">
        <v>62171.443724999997</v>
      </c>
      <c r="C4738" s="255">
        <v>33</v>
      </c>
      <c r="D4738" s="256">
        <v>312.311712</v>
      </c>
      <c r="E4738" s="256">
        <v>409.54520000000031</v>
      </c>
      <c r="F4738" s="1">
        <v>979100</v>
      </c>
      <c r="G4738" s="256">
        <v>0</v>
      </c>
      <c r="H4738" s="256">
        <v>922.20065799999998</v>
      </c>
      <c r="I4738" s="257">
        <v>1</v>
      </c>
      <c r="J4738" s="258">
        <f t="shared" ref="J4738:J4801" si="148">D4738/$L$1</f>
        <v>0.35737749680698117</v>
      </c>
      <c r="K4738" s="258">
        <f t="shared" ref="K4738:K4801" si="149">J4738/(1-$K$1*(1-J4738))</f>
        <v>0.5527388185665264</v>
      </c>
    </row>
    <row r="4739" spans="1:11">
      <c r="A4739" s="1">
        <v>4738</v>
      </c>
      <c r="B4739">
        <v>70016.571228000001</v>
      </c>
      <c r="C4739" s="255">
        <v>46</v>
      </c>
      <c r="D4739" s="256">
        <v>236.188525</v>
      </c>
      <c r="E4739" s="256">
        <v>525.54799600000024</v>
      </c>
      <c r="F4739" s="1">
        <v>881033</v>
      </c>
      <c r="G4739" s="256">
        <v>0</v>
      </c>
      <c r="H4739" s="256">
        <v>956.896702</v>
      </c>
      <c r="I4739" s="257">
        <v>1</v>
      </c>
      <c r="J4739" s="258">
        <f t="shared" si="148"/>
        <v>0.27026992775420822</v>
      </c>
      <c r="K4739" s="258">
        <f t="shared" si="149"/>
        <v>0.45146683854269537</v>
      </c>
    </row>
    <row r="4740" spans="1:11">
      <c r="A4740" s="1">
        <v>4739</v>
      </c>
      <c r="B4740">
        <v>73209.990785000002</v>
      </c>
      <c r="C4740" s="255">
        <v>45</v>
      </c>
      <c r="D4740" s="256">
        <v>230.66865000000001</v>
      </c>
      <c r="E4740" s="256">
        <v>559.88305899999989</v>
      </c>
      <c r="F4740" s="1">
        <v>876240</v>
      </c>
      <c r="G4740" s="256">
        <v>0</v>
      </c>
      <c r="H4740" s="256">
        <v>998.53015000000005</v>
      </c>
      <c r="I4740" s="257">
        <v>1</v>
      </c>
      <c r="J4740" s="258">
        <f t="shared" si="148"/>
        <v>0.26395354884688299</v>
      </c>
      <c r="K4740" s="258">
        <f t="shared" si="149"/>
        <v>0.44348938033113972</v>
      </c>
    </row>
    <row r="4741" spans="1:11">
      <c r="A4741" s="1">
        <v>4740</v>
      </c>
      <c r="B4741">
        <v>75253.865357000002</v>
      </c>
      <c r="C4741" s="255">
        <v>46</v>
      </c>
      <c r="D4741" s="256">
        <v>208.1171600000001</v>
      </c>
      <c r="E4741" s="256">
        <v>629.01579899999967</v>
      </c>
      <c r="F4741" s="1">
        <v>872154</v>
      </c>
      <c r="G4741" s="256">
        <v>0</v>
      </c>
      <c r="H4741" s="256">
        <v>978.99586999999997</v>
      </c>
      <c r="I4741" s="257">
        <v>1</v>
      </c>
      <c r="J4741" s="258">
        <f t="shared" si="148"/>
        <v>0.23814793626240319</v>
      </c>
      <c r="K4741" s="258">
        <f t="shared" si="149"/>
        <v>0.40990632511117825</v>
      </c>
    </row>
    <row r="4742" spans="1:11">
      <c r="A4742" s="1">
        <v>4741</v>
      </c>
      <c r="B4742">
        <v>73666.498292000004</v>
      </c>
      <c r="C4742" s="255">
        <v>40</v>
      </c>
      <c r="D4742" s="256">
        <v>222.71611300000009</v>
      </c>
      <c r="E4742" s="256">
        <v>586.32329300000038</v>
      </c>
      <c r="F4742" s="1">
        <v>850722</v>
      </c>
      <c r="G4742" s="256">
        <v>0</v>
      </c>
      <c r="H4742" s="256">
        <v>943.15166299999999</v>
      </c>
      <c r="I4742" s="257">
        <v>1</v>
      </c>
      <c r="J4742" s="258">
        <f t="shared" si="148"/>
        <v>0.25485348100720856</v>
      </c>
      <c r="K4742" s="258">
        <f t="shared" si="149"/>
        <v>0.43183105515527348</v>
      </c>
    </row>
    <row r="4743" spans="1:11">
      <c r="A4743" s="1">
        <v>4742</v>
      </c>
      <c r="B4743">
        <v>73120.985412000009</v>
      </c>
      <c r="C4743" s="255">
        <v>47</v>
      </c>
      <c r="D4743" s="256">
        <v>268.07003900000001</v>
      </c>
      <c r="E4743" s="256">
        <v>521.29164200000071</v>
      </c>
      <c r="F4743" s="1">
        <v>862140</v>
      </c>
      <c r="G4743" s="256">
        <v>0</v>
      </c>
      <c r="H4743" s="256">
        <v>961.18070499999999</v>
      </c>
      <c r="I4743" s="257">
        <v>1</v>
      </c>
      <c r="J4743" s="258">
        <f t="shared" si="148"/>
        <v>0.30675186304498825</v>
      </c>
      <c r="K4743" s="258">
        <f t="shared" si="149"/>
        <v>0.49578981355910573</v>
      </c>
    </row>
    <row r="4744" spans="1:11">
      <c r="A4744" s="1">
        <v>4743</v>
      </c>
      <c r="B4744">
        <v>76284.554138000007</v>
      </c>
      <c r="C4744" s="255">
        <v>44</v>
      </c>
      <c r="D4744" s="256">
        <v>296.54372200000012</v>
      </c>
      <c r="E4744" s="256">
        <v>403.70585199999988</v>
      </c>
      <c r="F4744" s="1">
        <v>851213</v>
      </c>
      <c r="G4744" s="256">
        <v>0</v>
      </c>
      <c r="H4744" s="256">
        <v>956.45396800000003</v>
      </c>
      <c r="I4744" s="257">
        <v>1</v>
      </c>
      <c r="J4744" s="258">
        <f t="shared" si="148"/>
        <v>0.33933422599977725</v>
      </c>
      <c r="K4744" s="258">
        <f t="shared" si="149"/>
        <v>0.53301319070338715</v>
      </c>
    </row>
    <row r="4745" spans="1:11">
      <c r="A4745" s="1">
        <v>4744</v>
      </c>
      <c r="B4745">
        <v>75555.258056000006</v>
      </c>
      <c r="C4745" s="255">
        <v>45</v>
      </c>
      <c r="D4745" s="256">
        <v>240.23260099999999</v>
      </c>
      <c r="E4745" s="256">
        <v>331.52248899999989</v>
      </c>
      <c r="F4745" s="1">
        <v>860491</v>
      </c>
      <c r="G4745" s="256">
        <v>0</v>
      </c>
      <c r="H4745" s="256">
        <v>1000.079487</v>
      </c>
      <c r="I4745" s="257">
        <v>1</v>
      </c>
      <c r="J4745" s="258">
        <f t="shared" si="148"/>
        <v>0.27489755362363827</v>
      </c>
      <c r="K4745" s="258">
        <f t="shared" si="149"/>
        <v>0.45725291936999074</v>
      </c>
    </row>
    <row r="4746" spans="1:11">
      <c r="A4746" s="1">
        <v>4745</v>
      </c>
      <c r="B4746">
        <v>75585.897767000002</v>
      </c>
      <c r="C4746" s="255">
        <v>46</v>
      </c>
      <c r="D4746" s="256">
        <v>205.38159200000001</v>
      </c>
      <c r="E4746" s="256">
        <v>211.26192499999979</v>
      </c>
      <c r="F4746" s="1">
        <v>883434</v>
      </c>
      <c r="G4746" s="256">
        <v>0</v>
      </c>
      <c r="H4746" s="256">
        <v>1019.038916</v>
      </c>
      <c r="I4746" s="257">
        <v>1</v>
      </c>
      <c r="J4746" s="258">
        <f t="shared" si="148"/>
        <v>0.23501763276553878</v>
      </c>
      <c r="K4746" s="258">
        <f t="shared" si="149"/>
        <v>0.40572066996623657</v>
      </c>
    </row>
    <row r="4747" spans="1:11">
      <c r="A4747" s="1">
        <v>4746</v>
      </c>
      <c r="B4747">
        <v>74803.244506000003</v>
      </c>
      <c r="C4747" s="255">
        <v>27</v>
      </c>
      <c r="D4747" s="256">
        <v>185.28817100000001</v>
      </c>
      <c r="E4747" s="256">
        <v>93.6293900000001</v>
      </c>
      <c r="F4747" s="1">
        <v>857609</v>
      </c>
      <c r="G4747" s="256">
        <v>0</v>
      </c>
      <c r="H4747" s="256">
        <v>848.26933799999995</v>
      </c>
      <c r="I4747" s="257">
        <v>1</v>
      </c>
      <c r="J4747" s="258">
        <f t="shared" si="148"/>
        <v>0.21202478227881469</v>
      </c>
      <c r="K4747" s="258">
        <f t="shared" si="149"/>
        <v>0.37419640290688522</v>
      </c>
    </row>
    <row r="4748" spans="1:11">
      <c r="A4748" s="1">
        <v>4747</v>
      </c>
      <c r="B4748">
        <v>72346.931396</v>
      </c>
      <c r="C4748" s="255">
        <v>31</v>
      </c>
      <c r="D4748" s="256">
        <v>219.49728700000011</v>
      </c>
      <c r="E4748" s="256">
        <v>43.924459000000027</v>
      </c>
      <c r="F4748" s="1">
        <v>872983</v>
      </c>
      <c r="G4748" s="256">
        <v>0</v>
      </c>
      <c r="H4748" s="256">
        <v>847.21658600000001</v>
      </c>
      <c r="I4748" s="257">
        <v>1</v>
      </c>
      <c r="J4748" s="258">
        <f t="shared" si="148"/>
        <v>0.25117018661145685</v>
      </c>
      <c r="K4748" s="258">
        <f t="shared" si="149"/>
        <v>0.4270558847968573</v>
      </c>
    </row>
    <row r="4749" spans="1:11">
      <c r="A4749" s="1">
        <v>4748</v>
      </c>
      <c r="B4749">
        <v>70337.014282999997</v>
      </c>
      <c r="C4749" s="255">
        <v>40</v>
      </c>
      <c r="D4749" s="256">
        <v>233.94009800000001</v>
      </c>
      <c r="E4749" s="256">
        <v>8.9049309999999977</v>
      </c>
      <c r="F4749" s="1">
        <v>935779</v>
      </c>
      <c r="G4749" s="256">
        <v>0</v>
      </c>
      <c r="H4749" s="256">
        <v>856.76646500000004</v>
      </c>
      <c r="I4749" s="257">
        <v>1</v>
      </c>
      <c r="J4749" s="258">
        <f t="shared" si="148"/>
        <v>0.2676970584632441</v>
      </c>
      <c r="K4749" s="258">
        <f t="shared" si="149"/>
        <v>0.44822855932367395</v>
      </c>
    </row>
    <row r="4750" spans="1:11">
      <c r="A4750" s="1">
        <v>4749</v>
      </c>
      <c r="B4750">
        <v>69195.573363999996</v>
      </c>
      <c r="C4750" s="255">
        <v>44</v>
      </c>
      <c r="D4750" s="256">
        <v>222.30903799999999</v>
      </c>
      <c r="E4750" s="256">
        <v>8.7751199999999976</v>
      </c>
      <c r="F4750" s="1">
        <v>936080</v>
      </c>
      <c r="G4750" s="256">
        <v>0</v>
      </c>
      <c r="H4750" s="256">
        <v>876.36823100000004</v>
      </c>
      <c r="I4750" s="257">
        <v>1</v>
      </c>
      <c r="J4750" s="258">
        <f t="shared" si="148"/>
        <v>0.25438766612123737</v>
      </c>
      <c r="K4750" s="258">
        <f t="shared" si="149"/>
        <v>0.43122896565706731</v>
      </c>
    </row>
    <row r="4751" spans="1:11">
      <c r="A4751" s="1">
        <v>4750</v>
      </c>
      <c r="B4751">
        <v>67006.441772000006</v>
      </c>
      <c r="C4751" s="255">
        <v>43</v>
      </c>
      <c r="D4751" s="256">
        <v>250.841296</v>
      </c>
      <c r="E4751" s="256">
        <v>4.6228400000000001</v>
      </c>
      <c r="F4751" s="1">
        <v>996507</v>
      </c>
      <c r="G4751" s="256">
        <v>0</v>
      </c>
      <c r="H4751" s="256">
        <v>849.57024899999999</v>
      </c>
      <c r="I4751" s="257">
        <v>1</v>
      </c>
      <c r="J4751" s="258">
        <f t="shared" si="148"/>
        <v>0.28703705629937765</v>
      </c>
      <c r="K4751" s="258">
        <f t="shared" si="149"/>
        <v>0.47220108971893854</v>
      </c>
    </row>
    <row r="4752" spans="1:11">
      <c r="A4752" s="1">
        <v>4751</v>
      </c>
      <c r="B4752">
        <v>63789.001647999998</v>
      </c>
      <c r="C4752" s="255">
        <v>31</v>
      </c>
      <c r="D4752" s="256">
        <v>245.98561000000001</v>
      </c>
      <c r="E4752" s="256">
        <v>2.6899199999999999</v>
      </c>
      <c r="F4752" s="1">
        <v>1070715</v>
      </c>
      <c r="G4752" s="256">
        <v>0</v>
      </c>
      <c r="H4752" s="256">
        <v>869.68449399999997</v>
      </c>
      <c r="I4752" s="257">
        <v>1</v>
      </c>
      <c r="J4752" s="258">
        <f t="shared" si="148"/>
        <v>0.2814807071735379</v>
      </c>
      <c r="K4752" s="258">
        <f t="shared" si="149"/>
        <v>0.46540014972912197</v>
      </c>
    </row>
    <row r="4753" spans="1:11">
      <c r="A4753" s="1">
        <v>4752</v>
      </c>
      <c r="B4753">
        <v>61426.708617999997</v>
      </c>
      <c r="C4753" s="255">
        <v>33</v>
      </c>
      <c r="D4753" s="256">
        <v>276.00595800000002</v>
      </c>
      <c r="E4753" s="256">
        <v>0.48612000000000011</v>
      </c>
      <c r="F4753" s="1">
        <v>1140897</v>
      </c>
      <c r="G4753" s="256">
        <v>0</v>
      </c>
      <c r="H4753" s="256">
        <v>757.73988899999995</v>
      </c>
      <c r="I4753" s="257">
        <v>1</v>
      </c>
      <c r="J4753" s="258">
        <f t="shared" si="148"/>
        <v>0.31583291494957699</v>
      </c>
      <c r="K4753" s="258">
        <f t="shared" si="149"/>
        <v>0.5063793677168652</v>
      </c>
    </row>
    <row r="4754" spans="1:11">
      <c r="A4754" s="1">
        <v>4753</v>
      </c>
      <c r="B4754">
        <v>59671.790285000003</v>
      </c>
      <c r="C4754" s="255">
        <v>26</v>
      </c>
      <c r="D4754" s="256">
        <v>324.11682200000001</v>
      </c>
      <c r="E4754" s="256">
        <v>0.16896</v>
      </c>
      <c r="F4754" s="1">
        <v>992488</v>
      </c>
      <c r="G4754" s="256">
        <v>0</v>
      </c>
      <c r="H4754" s="256">
        <v>651.066464</v>
      </c>
      <c r="I4754" s="257">
        <v>1</v>
      </c>
      <c r="J4754" s="258">
        <f t="shared" si="148"/>
        <v>0.370886054120807</v>
      </c>
      <c r="K4754" s="258">
        <f t="shared" si="149"/>
        <v>0.56711504526129008</v>
      </c>
    </row>
    <row r="4755" spans="1:11">
      <c r="A4755" s="1">
        <v>4754</v>
      </c>
      <c r="B4755">
        <v>57254.720093999997</v>
      </c>
      <c r="C4755" s="255">
        <v>25</v>
      </c>
      <c r="D4755" s="256">
        <v>304.89906200000001</v>
      </c>
      <c r="E4755" s="256">
        <v>0.48</v>
      </c>
      <c r="F4755" s="1">
        <v>883711</v>
      </c>
      <c r="G4755" s="256">
        <v>138.48979199999999</v>
      </c>
      <c r="H4755" s="256">
        <v>651.17272200000002</v>
      </c>
      <c r="I4755" s="257">
        <v>1</v>
      </c>
      <c r="J4755" s="258">
        <f t="shared" si="148"/>
        <v>0.34889522028670045</v>
      </c>
      <c r="K4755" s="258">
        <f t="shared" si="149"/>
        <v>0.54354162156102648</v>
      </c>
    </row>
    <row r="4756" spans="1:11">
      <c r="A4756" s="1">
        <v>4755</v>
      </c>
      <c r="B4756">
        <v>56198.234162000001</v>
      </c>
      <c r="C4756" s="255">
        <v>27</v>
      </c>
      <c r="D4756" s="256">
        <v>314.449566</v>
      </c>
      <c r="E4756" s="256">
        <v>0.41824</v>
      </c>
      <c r="F4756" s="1">
        <v>693610</v>
      </c>
      <c r="G4756" s="256">
        <v>164.916864</v>
      </c>
      <c r="H4756" s="256">
        <v>650.73156300000005</v>
      </c>
      <c r="I4756" s="257">
        <v>1</v>
      </c>
      <c r="J4756" s="258">
        <f t="shared" si="148"/>
        <v>0.35982383769559562</v>
      </c>
      <c r="K4756" s="258">
        <f t="shared" si="149"/>
        <v>0.55536673884579202</v>
      </c>
    </row>
    <row r="4757" spans="1:11">
      <c r="A4757" s="1">
        <v>4756</v>
      </c>
      <c r="B4757">
        <v>56117.056456999999</v>
      </c>
      <c r="C4757" s="255">
        <v>28</v>
      </c>
      <c r="D4757" s="256">
        <v>327.43648500000012</v>
      </c>
      <c r="E4757" s="256">
        <v>1.2239999999999999E-2</v>
      </c>
      <c r="F4757" s="1">
        <v>563203</v>
      </c>
      <c r="G4757" s="256">
        <v>147.09643199999999</v>
      </c>
      <c r="H4757" s="256">
        <v>650.40674999999999</v>
      </c>
      <c r="I4757" s="257">
        <v>1</v>
      </c>
      <c r="J4757" s="258">
        <f t="shared" si="148"/>
        <v>0.37468473603889907</v>
      </c>
      <c r="K4757" s="258">
        <f t="shared" si="149"/>
        <v>0.57109906569660496</v>
      </c>
    </row>
    <row r="4758" spans="1:11">
      <c r="A4758" s="1">
        <v>4757</v>
      </c>
      <c r="B4758">
        <v>55740.744476</v>
      </c>
      <c r="C4758" s="255">
        <v>28</v>
      </c>
      <c r="D4758" s="256">
        <v>323.38987300000002</v>
      </c>
      <c r="E4758" s="256">
        <v>0</v>
      </c>
      <c r="F4758" s="1">
        <v>616040</v>
      </c>
      <c r="G4758" s="256">
        <v>66.415440000000004</v>
      </c>
      <c r="H4758" s="256">
        <v>649.07097699999997</v>
      </c>
      <c r="I4758" s="257">
        <v>1</v>
      </c>
      <c r="J4758" s="258">
        <f t="shared" si="148"/>
        <v>0.37005420823112628</v>
      </c>
      <c r="K4758" s="258">
        <f t="shared" si="149"/>
        <v>0.56623921358337703</v>
      </c>
    </row>
    <row r="4759" spans="1:11">
      <c r="A4759" s="1">
        <v>4758</v>
      </c>
      <c r="B4759">
        <v>57307.909453999993</v>
      </c>
      <c r="C4759" s="255">
        <v>29</v>
      </c>
      <c r="D4759" s="256">
        <v>288.23651599999999</v>
      </c>
      <c r="E4759" s="256">
        <v>1.3805230000000011</v>
      </c>
      <c r="F4759" s="1">
        <v>1047047</v>
      </c>
      <c r="G4759" s="256">
        <v>0</v>
      </c>
      <c r="H4759" s="256">
        <v>646.22215400000005</v>
      </c>
      <c r="I4759" s="257">
        <v>1</v>
      </c>
      <c r="J4759" s="258">
        <f t="shared" si="148"/>
        <v>0.32982831132649093</v>
      </c>
      <c r="K4759" s="258">
        <f t="shared" si="149"/>
        <v>0.52237155697596804</v>
      </c>
    </row>
    <row r="4760" spans="1:11">
      <c r="A4760" s="1">
        <v>4759</v>
      </c>
      <c r="B4760">
        <v>58904.572235</v>
      </c>
      <c r="C4760" s="255">
        <v>37</v>
      </c>
      <c r="D4760" s="256">
        <v>234.80923299999989</v>
      </c>
      <c r="E4760" s="256">
        <v>34.490052999999968</v>
      </c>
      <c r="F4760" s="1">
        <v>1234111</v>
      </c>
      <c r="G4760" s="256">
        <v>0</v>
      </c>
      <c r="H4760" s="256">
        <v>609.53443400000003</v>
      </c>
      <c r="I4760" s="257">
        <v>1</v>
      </c>
      <c r="J4760" s="258">
        <f t="shared" si="148"/>
        <v>0.2686916074306786</v>
      </c>
      <c r="K4760" s="258">
        <f t="shared" si="149"/>
        <v>0.44948214190921104</v>
      </c>
    </row>
    <row r="4761" spans="1:11">
      <c r="A4761" s="1">
        <v>4760</v>
      </c>
      <c r="B4761">
        <v>61497.161194</v>
      </c>
      <c r="C4761" s="255">
        <v>46</v>
      </c>
      <c r="D4761" s="256">
        <v>190.64294400000011</v>
      </c>
      <c r="E4761" s="256">
        <v>128.61114500000011</v>
      </c>
      <c r="F4761" s="1">
        <v>1254698</v>
      </c>
      <c r="G4761" s="256">
        <v>0</v>
      </c>
      <c r="H4761" s="256">
        <v>605.72927900000002</v>
      </c>
      <c r="I4761" s="257">
        <v>1</v>
      </c>
      <c r="J4761" s="258">
        <f t="shared" si="148"/>
        <v>0.21815223538793679</v>
      </c>
      <c r="K4761" s="258">
        <f t="shared" si="149"/>
        <v>0.38273414504888631</v>
      </c>
    </row>
    <row r="4762" spans="1:11">
      <c r="A4762" s="1">
        <v>4761</v>
      </c>
      <c r="B4762">
        <v>66270.372680999993</v>
      </c>
      <c r="C4762" s="255">
        <v>44</v>
      </c>
      <c r="D4762" s="256">
        <v>142.21889100000001</v>
      </c>
      <c r="E4762" s="256">
        <v>231.775622</v>
      </c>
      <c r="F4762" s="1">
        <v>1172578</v>
      </c>
      <c r="G4762" s="256">
        <v>0</v>
      </c>
      <c r="H4762" s="256">
        <v>983.43003499999998</v>
      </c>
      <c r="I4762" s="257">
        <v>1</v>
      </c>
      <c r="J4762" s="258">
        <f t="shared" si="148"/>
        <v>0.16274071484147512</v>
      </c>
      <c r="K4762" s="258">
        <f t="shared" si="149"/>
        <v>0.30164686694546111</v>
      </c>
    </row>
    <row r="4763" spans="1:11">
      <c r="A4763" s="1">
        <v>4762</v>
      </c>
      <c r="B4763">
        <v>70638.734192000004</v>
      </c>
      <c r="C4763" s="255">
        <v>43</v>
      </c>
      <c r="D4763" s="256">
        <v>143.811319</v>
      </c>
      <c r="E4763" s="256">
        <v>314.64143300000069</v>
      </c>
      <c r="F4763" s="1">
        <v>1020964</v>
      </c>
      <c r="G4763" s="256">
        <v>0</v>
      </c>
      <c r="H4763" s="256">
        <v>1048.024829</v>
      </c>
      <c r="I4763" s="257">
        <v>1</v>
      </c>
      <c r="J4763" s="258">
        <f t="shared" si="148"/>
        <v>0.16456292614709961</v>
      </c>
      <c r="K4763" s="258">
        <f t="shared" si="149"/>
        <v>0.30445883531208379</v>
      </c>
    </row>
    <row r="4764" spans="1:11">
      <c r="A4764" s="1">
        <v>4763</v>
      </c>
      <c r="B4764">
        <v>73085.030822999994</v>
      </c>
      <c r="C4764" s="255">
        <v>43</v>
      </c>
      <c r="D4764" s="256">
        <v>107.920287</v>
      </c>
      <c r="E4764" s="256">
        <v>412.8072160000001</v>
      </c>
      <c r="F4764" s="1">
        <v>957213</v>
      </c>
      <c r="G4764" s="256">
        <v>0</v>
      </c>
      <c r="H4764" s="256">
        <v>1055.149064</v>
      </c>
      <c r="I4764" s="257">
        <v>1</v>
      </c>
      <c r="J4764" s="258">
        <f t="shared" si="148"/>
        <v>0.12349290961829504</v>
      </c>
      <c r="K4764" s="258">
        <f t="shared" si="149"/>
        <v>0.23843961860046389</v>
      </c>
    </row>
    <row r="4765" spans="1:11">
      <c r="A4765" s="1">
        <v>4764</v>
      </c>
      <c r="B4765">
        <v>74719.722902000009</v>
      </c>
      <c r="C4765" s="255">
        <v>40</v>
      </c>
      <c r="D4765" s="256">
        <v>120.11434199999999</v>
      </c>
      <c r="E4765" s="256">
        <v>467.89161199999978</v>
      </c>
      <c r="F4765" s="1">
        <v>939530</v>
      </c>
      <c r="G4765" s="256">
        <v>0</v>
      </c>
      <c r="H4765" s="256">
        <v>1045.5745649999999</v>
      </c>
      <c r="I4765" s="257">
        <v>1</v>
      </c>
      <c r="J4765" s="258">
        <f t="shared" si="148"/>
        <v>0.13744653570525603</v>
      </c>
      <c r="K4765" s="258">
        <f t="shared" si="149"/>
        <v>0.26150625520358456</v>
      </c>
    </row>
    <row r="4766" spans="1:11">
      <c r="A4766" s="1">
        <v>4765</v>
      </c>
      <c r="B4766">
        <v>72535.994323000006</v>
      </c>
      <c r="C4766" s="255">
        <v>38</v>
      </c>
      <c r="D4766" s="256">
        <v>137.383578</v>
      </c>
      <c r="E4766" s="256">
        <v>548.89790300000038</v>
      </c>
      <c r="F4766" s="1">
        <v>878063</v>
      </c>
      <c r="G4766" s="256">
        <v>0</v>
      </c>
      <c r="H4766" s="256">
        <v>832.79325600000004</v>
      </c>
      <c r="I4766" s="257">
        <v>1</v>
      </c>
      <c r="J4766" s="258">
        <f t="shared" si="148"/>
        <v>0.15720767848765993</v>
      </c>
      <c r="K4766" s="258">
        <f t="shared" si="149"/>
        <v>0.29304410564274691</v>
      </c>
    </row>
    <row r="4767" spans="1:11">
      <c r="A4767" s="1">
        <v>4766</v>
      </c>
      <c r="B4767">
        <v>72679.129455000002</v>
      </c>
      <c r="C4767" s="255">
        <v>42</v>
      </c>
      <c r="D4767" s="256">
        <v>177.05939799999999</v>
      </c>
      <c r="E4767" s="256">
        <v>556.31613899999979</v>
      </c>
      <c r="F4767" s="1">
        <v>896589</v>
      </c>
      <c r="G4767" s="256">
        <v>0</v>
      </c>
      <c r="H4767" s="256">
        <v>913.28779699999996</v>
      </c>
      <c r="I4767" s="257">
        <v>1</v>
      </c>
      <c r="J4767" s="258">
        <f t="shared" si="148"/>
        <v>0.2026086182877157</v>
      </c>
      <c r="K4767" s="258">
        <f t="shared" si="149"/>
        <v>0.36087652550089255</v>
      </c>
    </row>
    <row r="4768" spans="1:11">
      <c r="A4768" s="1">
        <v>4767</v>
      </c>
      <c r="B4768">
        <v>76699.694944999996</v>
      </c>
      <c r="C4768" s="255">
        <v>40</v>
      </c>
      <c r="D4768" s="256">
        <v>122.37863400000001</v>
      </c>
      <c r="E4768" s="256">
        <v>592.60566199999892</v>
      </c>
      <c r="F4768" s="1">
        <v>908253</v>
      </c>
      <c r="G4768" s="256">
        <v>115.80458400000001</v>
      </c>
      <c r="H4768" s="256">
        <v>931.60241900000005</v>
      </c>
      <c r="I4768" s="257">
        <v>1</v>
      </c>
      <c r="J4768" s="258">
        <f t="shared" si="148"/>
        <v>0.14003755927532335</v>
      </c>
      <c r="K4768" s="258">
        <f t="shared" si="149"/>
        <v>0.26571550328342192</v>
      </c>
    </row>
    <row r="4769" spans="1:11">
      <c r="A4769" s="1">
        <v>4768</v>
      </c>
      <c r="B4769">
        <v>76500.963867999992</v>
      </c>
      <c r="C4769" s="255">
        <v>40</v>
      </c>
      <c r="D4769" s="256">
        <v>108.7045</v>
      </c>
      <c r="E4769" s="256">
        <v>581.4167530000002</v>
      </c>
      <c r="F4769" s="1">
        <v>926067</v>
      </c>
      <c r="G4769" s="256">
        <v>109.159848</v>
      </c>
      <c r="H4769" s="256">
        <v>874.46272199999999</v>
      </c>
      <c r="I4769" s="257">
        <v>1</v>
      </c>
      <c r="J4769" s="258">
        <f t="shared" si="148"/>
        <v>0.12439028255736526</v>
      </c>
      <c r="K4769" s="258">
        <f t="shared" si="149"/>
        <v>0.23994360741946227</v>
      </c>
    </row>
    <row r="4770" spans="1:11">
      <c r="A4770" s="1">
        <v>4769</v>
      </c>
      <c r="B4770">
        <v>76664.789613000001</v>
      </c>
      <c r="C4770" s="255">
        <v>42</v>
      </c>
      <c r="D4770" s="256">
        <v>96.941585000000032</v>
      </c>
      <c r="E4770" s="256">
        <v>456.77061400000019</v>
      </c>
      <c r="F4770" s="1">
        <v>912006</v>
      </c>
      <c r="G4770" s="256">
        <v>30.989951999999999</v>
      </c>
      <c r="H4770" s="256">
        <v>799.35713199999998</v>
      </c>
      <c r="I4770" s="257">
        <v>1</v>
      </c>
      <c r="J4770" s="258">
        <f t="shared" si="148"/>
        <v>0.11093000887459899</v>
      </c>
      <c r="K4770" s="258">
        <f t="shared" si="149"/>
        <v>0.21707927867578056</v>
      </c>
    </row>
    <row r="4771" spans="1:11">
      <c r="A4771" s="1">
        <v>4770</v>
      </c>
      <c r="B4771">
        <v>75574.136595999997</v>
      </c>
      <c r="C4771" s="255">
        <v>35</v>
      </c>
      <c r="D4771" s="256">
        <v>77.742054999999993</v>
      </c>
      <c r="E4771" s="256">
        <v>276.85833600000001</v>
      </c>
      <c r="F4771" s="1">
        <v>865045</v>
      </c>
      <c r="G4771" s="256">
        <v>0</v>
      </c>
      <c r="H4771" s="256">
        <v>876.99855700000001</v>
      </c>
      <c r="I4771" s="257">
        <v>1</v>
      </c>
      <c r="J4771" s="258">
        <f t="shared" si="148"/>
        <v>8.8960035583073652E-2</v>
      </c>
      <c r="K4771" s="258">
        <f t="shared" si="149"/>
        <v>0.17830234441357001</v>
      </c>
    </row>
    <row r="4772" spans="1:11">
      <c r="A4772" s="1">
        <v>4771</v>
      </c>
      <c r="B4772">
        <v>74301.552857000002</v>
      </c>
      <c r="C4772" s="255">
        <v>36</v>
      </c>
      <c r="D4772" s="256">
        <v>48.873578000000002</v>
      </c>
      <c r="E4772" s="256">
        <v>111.35326500000011</v>
      </c>
      <c r="F4772" s="1">
        <v>904010</v>
      </c>
      <c r="G4772" s="256">
        <v>0</v>
      </c>
      <c r="H4772" s="256">
        <v>972.19347200000004</v>
      </c>
      <c r="I4772" s="257">
        <v>1</v>
      </c>
      <c r="J4772" s="258">
        <f t="shared" si="148"/>
        <v>5.5925910859342814E-2</v>
      </c>
      <c r="K4772" s="258">
        <f t="shared" si="149"/>
        <v>0.11632830932779228</v>
      </c>
    </row>
    <row r="4773" spans="1:11">
      <c r="A4773" s="1">
        <v>4772</v>
      </c>
      <c r="B4773">
        <v>72448.741639</v>
      </c>
      <c r="C4773" s="255">
        <v>37</v>
      </c>
      <c r="D4773" s="256">
        <v>55.830347000000003</v>
      </c>
      <c r="E4773" s="256">
        <v>20.932355000000001</v>
      </c>
      <c r="F4773" s="1">
        <v>943820</v>
      </c>
      <c r="G4773" s="256">
        <v>0</v>
      </c>
      <c r="H4773" s="256">
        <v>970.83139700000004</v>
      </c>
      <c r="I4773" s="257">
        <v>1</v>
      </c>
      <c r="J4773" s="258">
        <f t="shared" si="148"/>
        <v>6.3886523912126458E-2</v>
      </c>
      <c r="K4773" s="258">
        <f t="shared" si="149"/>
        <v>0.13168743357019264</v>
      </c>
    </row>
    <row r="4774" spans="1:11">
      <c r="A4774" s="1">
        <v>4773</v>
      </c>
      <c r="B4774">
        <v>71647.751953999992</v>
      </c>
      <c r="C4774" s="255">
        <v>40</v>
      </c>
      <c r="D4774" s="256">
        <v>52.218645999999993</v>
      </c>
      <c r="E4774" s="256">
        <v>10.709300000000001</v>
      </c>
      <c r="F4774" s="1">
        <v>942681</v>
      </c>
      <c r="G4774" s="256">
        <v>0</v>
      </c>
      <c r="H4774" s="256">
        <v>981.37219400000004</v>
      </c>
      <c r="I4774" s="257">
        <v>1</v>
      </c>
      <c r="J4774" s="258">
        <f t="shared" si="148"/>
        <v>5.9753663654246419E-2</v>
      </c>
      <c r="K4774" s="258">
        <f t="shared" si="149"/>
        <v>0.12374830163908253</v>
      </c>
    </row>
    <row r="4775" spans="1:11">
      <c r="A4775" s="1">
        <v>4774</v>
      </c>
      <c r="B4775">
        <v>69821.55969200001</v>
      </c>
      <c r="C4775" s="255">
        <v>39</v>
      </c>
      <c r="D4775" s="256">
        <v>35.930711000000009</v>
      </c>
      <c r="E4775" s="256">
        <v>4.7129599999999998</v>
      </c>
      <c r="F4775" s="1">
        <v>1026885</v>
      </c>
      <c r="G4775" s="256">
        <v>0</v>
      </c>
      <c r="H4775" s="256">
        <v>973.88795600000003</v>
      </c>
      <c r="I4775" s="257">
        <v>1</v>
      </c>
      <c r="J4775" s="258">
        <f t="shared" si="148"/>
        <v>4.1115421107470559E-2</v>
      </c>
      <c r="K4775" s="258">
        <f t="shared" si="149"/>
        <v>8.699587021403779E-2</v>
      </c>
    </row>
    <row r="4776" spans="1:11">
      <c r="A4776" s="1">
        <v>4775</v>
      </c>
      <c r="B4776">
        <v>66133.185790999996</v>
      </c>
      <c r="C4776" s="255">
        <v>37</v>
      </c>
      <c r="D4776" s="256">
        <v>34.357162000000002</v>
      </c>
      <c r="E4776" s="256">
        <v>2.2184400000000002</v>
      </c>
      <c r="F4776" s="1">
        <v>1143950</v>
      </c>
      <c r="G4776" s="256">
        <v>0</v>
      </c>
      <c r="H4776" s="256">
        <v>948.05165499999998</v>
      </c>
      <c r="I4776" s="257">
        <v>1</v>
      </c>
      <c r="J4776" s="258">
        <f t="shared" si="148"/>
        <v>3.9314812993474724E-2</v>
      </c>
      <c r="K4776" s="258">
        <f t="shared" si="149"/>
        <v>8.3360651891985701E-2</v>
      </c>
    </row>
    <row r="4777" spans="1:11">
      <c r="A4777" s="1">
        <v>4776</v>
      </c>
      <c r="B4777">
        <v>63365.937805000001</v>
      </c>
      <c r="C4777" s="255">
        <v>29</v>
      </c>
      <c r="D4777" s="256">
        <v>33.995873000000003</v>
      </c>
      <c r="E4777" s="256">
        <v>0.98627999999999993</v>
      </c>
      <c r="F4777" s="1">
        <v>1120547</v>
      </c>
      <c r="G4777" s="256">
        <v>0</v>
      </c>
      <c r="H4777" s="256">
        <v>724.78158499999995</v>
      </c>
      <c r="I4777" s="257">
        <v>1</v>
      </c>
      <c r="J4777" s="258">
        <f t="shared" si="148"/>
        <v>3.8901390910719473E-2</v>
      </c>
      <c r="K4777" s="258">
        <f t="shared" si="149"/>
        <v>8.2523844716011735E-2</v>
      </c>
    </row>
    <row r="4778" spans="1:11">
      <c r="A4778" s="1">
        <v>4777</v>
      </c>
      <c r="B4778">
        <v>60854.474975999998</v>
      </c>
      <c r="C4778" s="255">
        <v>36</v>
      </c>
      <c r="D4778" s="256">
        <v>25.3367</v>
      </c>
      <c r="E4778" s="256">
        <v>0.50139999999999996</v>
      </c>
      <c r="F4778" s="1">
        <v>1032308</v>
      </c>
      <c r="G4778" s="256">
        <v>0</v>
      </c>
      <c r="H4778" s="256">
        <v>586.89306099999999</v>
      </c>
      <c r="I4778" s="257">
        <v>1</v>
      </c>
      <c r="J4778" s="258">
        <f t="shared" si="148"/>
        <v>2.8992721295541549E-2</v>
      </c>
      <c r="K4778" s="258">
        <f t="shared" si="149"/>
        <v>6.2223350989380408E-2</v>
      </c>
    </row>
    <row r="4779" spans="1:11">
      <c r="A4779" s="1">
        <v>4778</v>
      </c>
      <c r="B4779">
        <v>58644.409668</v>
      </c>
      <c r="C4779" s="255">
        <v>28</v>
      </c>
      <c r="D4779" s="256">
        <v>17.575129999999991</v>
      </c>
      <c r="E4779" s="256">
        <v>0.67608000000000001</v>
      </c>
      <c r="F4779" s="1">
        <v>850617</v>
      </c>
      <c r="G4779" s="256">
        <v>61.628447999999999</v>
      </c>
      <c r="H4779" s="256">
        <v>587.50267499999995</v>
      </c>
      <c r="I4779" s="257">
        <v>1</v>
      </c>
      <c r="J4779" s="258">
        <f t="shared" si="148"/>
        <v>2.011117650771059E-2</v>
      </c>
      <c r="K4779" s="258">
        <f t="shared" si="149"/>
        <v>4.3619326059270318E-2</v>
      </c>
    </row>
    <row r="4780" spans="1:11">
      <c r="A4780" s="1">
        <v>4779</v>
      </c>
      <c r="B4780">
        <v>57669.681945999997</v>
      </c>
      <c r="C4780" s="255">
        <v>30</v>
      </c>
      <c r="D4780" s="256">
        <v>12.452054</v>
      </c>
      <c r="E4780" s="256">
        <v>0.45567999999999997</v>
      </c>
      <c r="F4780" s="1">
        <v>672803</v>
      </c>
      <c r="G4780" s="256">
        <v>198.14944800000001</v>
      </c>
      <c r="H4780" s="256">
        <v>587.34547699999996</v>
      </c>
      <c r="I4780" s="257">
        <v>1</v>
      </c>
      <c r="J4780" s="258">
        <f t="shared" si="148"/>
        <v>1.424885368572203E-2</v>
      </c>
      <c r="K4780" s="258">
        <f t="shared" si="149"/>
        <v>3.1122119326995695E-2</v>
      </c>
    </row>
    <row r="4781" spans="1:11">
      <c r="A4781" s="1">
        <v>4780</v>
      </c>
      <c r="B4781">
        <v>57294.994567000002</v>
      </c>
      <c r="C4781" s="255">
        <v>31</v>
      </c>
      <c r="D4781" s="256">
        <v>37.371668000000007</v>
      </c>
      <c r="E4781" s="256">
        <v>1.1520000000000001E-2</v>
      </c>
      <c r="F4781" s="1">
        <v>546989</v>
      </c>
      <c r="G4781" s="256">
        <v>203.91302400000001</v>
      </c>
      <c r="H4781" s="256">
        <v>586.613339</v>
      </c>
      <c r="I4781" s="257">
        <v>1</v>
      </c>
      <c r="J4781" s="258">
        <f t="shared" si="148"/>
        <v>4.2764304533483399E-2</v>
      </c>
      <c r="K4781" s="258">
        <f t="shared" si="149"/>
        <v>9.0311436358813085E-2</v>
      </c>
    </row>
    <row r="4782" spans="1:11">
      <c r="A4782" s="1">
        <v>4781</v>
      </c>
      <c r="B4782">
        <v>57543.375670000001</v>
      </c>
      <c r="C4782" s="255">
        <v>33</v>
      </c>
      <c r="D4782" s="256">
        <v>63.022634999999987</v>
      </c>
      <c r="E4782" s="256">
        <v>0</v>
      </c>
      <c r="F4782" s="1">
        <v>627549</v>
      </c>
      <c r="G4782" s="256">
        <v>171.731784</v>
      </c>
      <c r="H4782" s="256">
        <v>586.915931</v>
      </c>
      <c r="I4782" s="257">
        <v>1</v>
      </c>
      <c r="J4782" s="258">
        <f t="shared" si="148"/>
        <v>7.2116640756911585E-2</v>
      </c>
      <c r="K4782" s="258">
        <f t="shared" si="149"/>
        <v>0.14727776252569058</v>
      </c>
    </row>
    <row r="4783" spans="1:11">
      <c r="A4783" s="1">
        <v>4782</v>
      </c>
      <c r="B4783">
        <v>57745.328522000003</v>
      </c>
      <c r="C4783" s="255">
        <v>34</v>
      </c>
      <c r="D4783" s="256">
        <v>84.340423999999985</v>
      </c>
      <c r="E4783" s="256">
        <v>1.335774000000002</v>
      </c>
      <c r="F4783" s="1">
        <v>990489</v>
      </c>
      <c r="G4783" s="256">
        <v>112.670376</v>
      </c>
      <c r="H4783" s="256">
        <v>586.29389300000003</v>
      </c>
      <c r="I4783" s="257">
        <v>1</v>
      </c>
      <c r="J4783" s="258">
        <f t="shared" si="148"/>
        <v>9.6510532428445817E-2</v>
      </c>
      <c r="K4783" s="258">
        <f t="shared" si="149"/>
        <v>0.1918390322247415</v>
      </c>
    </row>
    <row r="4784" spans="1:11">
      <c r="A4784" s="1">
        <v>4783</v>
      </c>
      <c r="B4784">
        <v>58974.308044999998</v>
      </c>
      <c r="C4784" s="255">
        <v>39</v>
      </c>
      <c r="D4784" s="256">
        <v>86.409347000000011</v>
      </c>
      <c r="E4784" s="256">
        <v>52.847731000000017</v>
      </c>
      <c r="F4784" s="1">
        <v>987237</v>
      </c>
      <c r="G4784" s="256">
        <v>11.944127999999999</v>
      </c>
      <c r="H4784" s="256">
        <v>575.61983599999996</v>
      </c>
      <c r="I4784" s="257">
        <v>1</v>
      </c>
      <c r="J4784" s="258">
        <f t="shared" si="148"/>
        <v>9.8877995749278302E-2</v>
      </c>
      <c r="K4784" s="258">
        <f t="shared" si="149"/>
        <v>0.19603756631637184</v>
      </c>
    </row>
    <row r="4785" spans="1:11">
      <c r="A4785" s="1">
        <v>4784</v>
      </c>
      <c r="B4785">
        <v>62889.386291000003</v>
      </c>
      <c r="C4785" s="255">
        <v>45</v>
      </c>
      <c r="D4785" s="256">
        <v>53.114516000000002</v>
      </c>
      <c r="E4785" s="256">
        <v>185.37278100000029</v>
      </c>
      <c r="F4785" s="1">
        <v>997182</v>
      </c>
      <c r="G4785" s="256">
        <v>0</v>
      </c>
      <c r="H4785" s="256">
        <v>564.92033700000002</v>
      </c>
      <c r="I4785" s="257">
        <v>1</v>
      </c>
      <c r="J4785" s="258">
        <f t="shared" si="148"/>
        <v>6.0778805414106116E-2</v>
      </c>
      <c r="K4785" s="258">
        <f t="shared" si="149"/>
        <v>0.12572453869735653</v>
      </c>
    </row>
    <row r="4786" spans="1:11">
      <c r="A4786" s="1">
        <v>4785</v>
      </c>
      <c r="B4786">
        <v>66800.562865999993</v>
      </c>
      <c r="C4786" s="255">
        <v>47</v>
      </c>
      <c r="D4786" s="256">
        <v>21.960531</v>
      </c>
      <c r="E4786" s="256">
        <v>351.12276800000012</v>
      </c>
      <c r="F4786" s="1">
        <v>948396</v>
      </c>
      <c r="G4786" s="256">
        <v>0</v>
      </c>
      <c r="H4786" s="256">
        <v>1008.424311</v>
      </c>
      <c r="I4786" s="257">
        <v>1</v>
      </c>
      <c r="J4786" s="258">
        <f t="shared" si="148"/>
        <v>2.5129379705529937E-2</v>
      </c>
      <c r="K4786" s="258">
        <f t="shared" si="149"/>
        <v>5.4179028331703807E-2</v>
      </c>
    </row>
    <row r="4787" spans="1:11">
      <c r="A4787" s="1">
        <v>4786</v>
      </c>
      <c r="B4787">
        <v>71237.468018</v>
      </c>
      <c r="C4787" s="255">
        <v>47</v>
      </c>
      <c r="D4787" s="256">
        <v>16.362316</v>
      </c>
      <c r="E4787" s="256">
        <v>621.95516900000109</v>
      </c>
      <c r="F4787" s="1">
        <v>892278</v>
      </c>
      <c r="G4787" s="256">
        <v>0</v>
      </c>
      <c r="H4787" s="256">
        <v>1140.6329720000001</v>
      </c>
      <c r="I4787" s="257">
        <v>1</v>
      </c>
      <c r="J4787" s="258">
        <f t="shared" si="148"/>
        <v>1.872335653568066E-2</v>
      </c>
      <c r="K4787" s="258">
        <f t="shared" si="149"/>
        <v>4.0676611230180869E-2</v>
      </c>
    </row>
    <row r="4788" spans="1:11">
      <c r="A4788" s="1">
        <v>4787</v>
      </c>
      <c r="B4788">
        <v>74034.716186999998</v>
      </c>
      <c r="C4788" s="255">
        <v>53</v>
      </c>
      <c r="D4788" s="256">
        <v>7.8850420000000003</v>
      </c>
      <c r="E4788" s="256">
        <v>840.04180700000131</v>
      </c>
      <c r="F4788" s="1">
        <v>859485</v>
      </c>
      <c r="G4788" s="256">
        <v>0</v>
      </c>
      <c r="H4788" s="256">
        <v>1133.861328</v>
      </c>
      <c r="I4788" s="257">
        <v>1</v>
      </c>
      <c r="J4788" s="258">
        <f t="shared" si="148"/>
        <v>9.0228334830360513E-3</v>
      </c>
      <c r="K4788" s="258">
        <f t="shared" si="149"/>
        <v>1.9832035221659876E-2</v>
      </c>
    </row>
    <row r="4789" spans="1:11">
      <c r="A4789" s="1">
        <v>4788</v>
      </c>
      <c r="B4789">
        <v>75638.792725000007</v>
      </c>
      <c r="C4789" s="255">
        <v>49</v>
      </c>
      <c r="D4789" s="256">
        <v>6.2070179999999997</v>
      </c>
      <c r="E4789" s="256">
        <v>1014.359771999999</v>
      </c>
      <c r="F4789" s="1">
        <v>897657</v>
      </c>
      <c r="G4789" s="256">
        <v>0</v>
      </c>
      <c r="H4789" s="256">
        <v>1030.6424939999999</v>
      </c>
      <c r="I4789" s="257">
        <v>1</v>
      </c>
      <c r="J4789" s="258">
        <f t="shared" si="148"/>
        <v>7.1026748925633451E-3</v>
      </c>
      <c r="K4789" s="258">
        <f t="shared" si="149"/>
        <v>1.5647881983105748E-2</v>
      </c>
    </row>
    <row r="4790" spans="1:11">
      <c r="A4790" s="1">
        <v>4789</v>
      </c>
      <c r="B4790">
        <v>74350.163940999992</v>
      </c>
      <c r="C4790" s="255">
        <v>53</v>
      </c>
      <c r="D4790" s="256">
        <v>7.2846289999999998</v>
      </c>
      <c r="E4790" s="256">
        <v>1058.912277000001</v>
      </c>
      <c r="F4790" s="1">
        <v>881955</v>
      </c>
      <c r="G4790" s="256">
        <v>0</v>
      </c>
      <c r="H4790" s="256">
        <v>602.73420199999998</v>
      </c>
      <c r="I4790" s="257">
        <v>1</v>
      </c>
      <c r="J4790" s="258">
        <f t="shared" si="148"/>
        <v>8.3357824159586494E-3</v>
      </c>
      <c r="K4790" s="258">
        <f t="shared" si="149"/>
        <v>1.8337138880108798E-2</v>
      </c>
    </row>
    <row r="4791" spans="1:11">
      <c r="A4791" s="1">
        <v>4790</v>
      </c>
      <c r="B4791">
        <v>74384.425413999998</v>
      </c>
      <c r="C4791" s="255">
        <v>43</v>
      </c>
      <c r="D4791" s="256">
        <v>39.40533099999999</v>
      </c>
      <c r="E4791" s="256">
        <v>1098.873152000001</v>
      </c>
      <c r="F4791" s="1">
        <v>894873</v>
      </c>
      <c r="G4791" s="256">
        <v>0</v>
      </c>
      <c r="H4791" s="256">
        <v>1081.3277149999999</v>
      </c>
      <c r="I4791" s="257">
        <v>1</v>
      </c>
      <c r="J4791" s="258">
        <f t="shared" si="148"/>
        <v>4.5091419926097845E-2</v>
      </c>
      <c r="K4791" s="258">
        <f t="shared" si="149"/>
        <v>9.4969235980629049E-2</v>
      </c>
    </row>
    <row r="4792" spans="1:11">
      <c r="A4792" s="1">
        <v>4791</v>
      </c>
      <c r="B4792">
        <v>78006.059875999999</v>
      </c>
      <c r="C4792" s="255">
        <v>39</v>
      </c>
      <c r="D4792" s="256">
        <v>29.271072</v>
      </c>
      <c r="E4792" s="256">
        <v>1024.134686000001</v>
      </c>
      <c r="F4792" s="1">
        <v>900587</v>
      </c>
      <c r="G4792" s="256">
        <v>122.8626</v>
      </c>
      <c r="H4792" s="256">
        <v>1106.4276890000001</v>
      </c>
      <c r="I4792" s="257">
        <v>1</v>
      </c>
      <c r="J4792" s="258">
        <f t="shared" si="148"/>
        <v>3.3494813157109254E-2</v>
      </c>
      <c r="K4792" s="258">
        <f t="shared" si="149"/>
        <v>7.150561380310784E-2</v>
      </c>
    </row>
    <row r="4793" spans="1:11">
      <c r="A4793" s="1">
        <v>4792</v>
      </c>
      <c r="B4793">
        <v>78351.164185000001</v>
      </c>
      <c r="C4793" s="255">
        <v>39</v>
      </c>
      <c r="D4793" s="256">
        <v>23.703182000000002</v>
      </c>
      <c r="E4793" s="256">
        <v>897.2180529999996</v>
      </c>
      <c r="F4793" s="1">
        <v>871627</v>
      </c>
      <c r="G4793" s="256">
        <v>148.38919200000001</v>
      </c>
      <c r="H4793" s="256">
        <v>1070.0265199999999</v>
      </c>
      <c r="I4793" s="257">
        <v>1</v>
      </c>
      <c r="J4793" s="258">
        <f t="shared" si="148"/>
        <v>2.7123490807543886E-2</v>
      </c>
      <c r="K4793" s="258">
        <f t="shared" si="149"/>
        <v>5.8340385784231008E-2</v>
      </c>
    </row>
    <row r="4794" spans="1:11">
      <c r="A4794" s="1">
        <v>4793</v>
      </c>
      <c r="B4794">
        <v>78232.796448000008</v>
      </c>
      <c r="C4794" s="255">
        <v>40</v>
      </c>
      <c r="D4794" s="256">
        <v>19.587205000000001</v>
      </c>
      <c r="E4794" s="256">
        <v>672.1708609999996</v>
      </c>
      <c r="F4794" s="1">
        <v>874767</v>
      </c>
      <c r="G4794" s="256">
        <v>125.518512</v>
      </c>
      <c r="H4794" s="256">
        <v>1008.3872270000001</v>
      </c>
      <c r="I4794" s="257">
        <v>1</v>
      </c>
      <c r="J4794" s="258">
        <f t="shared" si="148"/>
        <v>2.2413588806894265E-2</v>
      </c>
      <c r="K4794" s="258">
        <f t="shared" si="149"/>
        <v>4.847989806997112E-2</v>
      </c>
    </row>
    <row r="4795" spans="1:11">
      <c r="A4795" s="1">
        <v>4794</v>
      </c>
      <c r="B4795">
        <v>78043.335693000001</v>
      </c>
      <c r="C4795" s="255">
        <v>37</v>
      </c>
      <c r="D4795" s="256">
        <v>10.361958</v>
      </c>
      <c r="E4795" s="256">
        <v>379.76499800000079</v>
      </c>
      <c r="F4795" s="1">
        <v>906262</v>
      </c>
      <c r="G4795" s="256">
        <v>29.536919999999999</v>
      </c>
      <c r="H4795" s="256">
        <v>1041.9265600000001</v>
      </c>
      <c r="I4795" s="257">
        <v>1</v>
      </c>
      <c r="J4795" s="258">
        <f t="shared" si="148"/>
        <v>1.1857162154902063E-2</v>
      </c>
      <c r="K4795" s="258">
        <f t="shared" si="149"/>
        <v>2.5972848451684641E-2</v>
      </c>
    </row>
    <row r="4796" spans="1:11">
      <c r="A4796" s="1">
        <v>4795</v>
      </c>
      <c r="B4796">
        <v>75461.178100000005</v>
      </c>
      <c r="C4796" s="255">
        <v>34</v>
      </c>
      <c r="D4796" s="256">
        <v>7.0429379999999986</v>
      </c>
      <c r="E4796" s="256">
        <v>146.1730169999999</v>
      </c>
      <c r="F4796" s="1">
        <v>870198</v>
      </c>
      <c r="G4796" s="256">
        <v>0</v>
      </c>
      <c r="H4796" s="256">
        <v>1076.8834179999999</v>
      </c>
      <c r="I4796" s="257">
        <v>1</v>
      </c>
      <c r="J4796" s="258">
        <f t="shared" si="148"/>
        <v>8.0592160200728107E-3</v>
      </c>
      <c r="K4796" s="258">
        <f t="shared" si="149"/>
        <v>1.7734679627295719E-2</v>
      </c>
    </row>
    <row r="4797" spans="1:11">
      <c r="A4797" s="1">
        <v>4796</v>
      </c>
      <c r="B4797">
        <v>73890.853271999993</v>
      </c>
      <c r="C4797" s="255">
        <v>35</v>
      </c>
      <c r="D4797" s="256">
        <v>13.150744</v>
      </c>
      <c r="E4797" s="256">
        <v>25.47045499999998</v>
      </c>
      <c r="F4797" s="1">
        <v>832516</v>
      </c>
      <c r="G4797" s="256">
        <v>0</v>
      </c>
      <c r="H4797" s="256">
        <v>1072.1997200000001</v>
      </c>
      <c r="I4797" s="257">
        <v>1</v>
      </c>
      <c r="J4797" s="258">
        <f t="shared" si="148"/>
        <v>1.5048362873658181E-2</v>
      </c>
      <c r="K4797" s="258">
        <f t="shared" si="149"/>
        <v>3.283685636018259E-2</v>
      </c>
    </row>
    <row r="4798" spans="1:11">
      <c r="A4798" s="1">
        <v>4797</v>
      </c>
      <c r="B4798">
        <v>73325.876464000001</v>
      </c>
      <c r="C4798" s="255">
        <v>40</v>
      </c>
      <c r="D4798" s="256">
        <v>25.572429</v>
      </c>
      <c r="E4798" s="256">
        <v>17.002100000000009</v>
      </c>
      <c r="F4798" s="1">
        <v>846106</v>
      </c>
      <c r="G4798" s="256">
        <v>0</v>
      </c>
      <c r="H4798" s="256">
        <v>1059.8139610000001</v>
      </c>
      <c r="I4798" s="257">
        <v>1</v>
      </c>
      <c r="J4798" s="258">
        <f t="shared" si="148"/>
        <v>2.926246539000834E-2</v>
      </c>
      <c r="K4798" s="258">
        <f t="shared" si="149"/>
        <v>6.2782277913352003E-2</v>
      </c>
    </row>
    <row r="4799" spans="1:11">
      <c r="A4799" s="1">
        <v>4798</v>
      </c>
      <c r="B4799">
        <v>71085.287536999997</v>
      </c>
      <c r="C4799" s="255">
        <v>38</v>
      </c>
      <c r="D4799" s="256">
        <v>42.720260000000003</v>
      </c>
      <c r="E4799" s="256">
        <v>11.1767</v>
      </c>
      <c r="F4799" s="1">
        <v>902797</v>
      </c>
      <c r="G4799" s="256">
        <v>0</v>
      </c>
      <c r="H4799" s="256">
        <v>853.72270800000001</v>
      </c>
      <c r="I4799" s="257">
        <v>1</v>
      </c>
      <c r="J4799" s="258">
        <f t="shared" si="148"/>
        <v>4.8884684740043961E-2</v>
      </c>
      <c r="K4799" s="258">
        <f t="shared" si="149"/>
        <v>0.10250799065859874</v>
      </c>
    </row>
    <row r="4800" spans="1:11">
      <c r="A4800" s="1">
        <v>4799</v>
      </c>
      <c r="B4800">
        <v>67805.570617000005</v>
      </c>
      <c r="C4800" s="255">
        <v>38</v>
      </c>
      <c r="D4800" s="256">
        <v>60.316267000000003</v>
      </c>
      <c r="E4800" s="256">
        <v>6.7672799999999977</v>
      </c>
      <c r="F4800" s="1">
        <v>940543</v>
      </c>
      <c r="G4800" s="256">
        <v>0</v>
      </c>
      <c r="H4800" s="256">
        <v>716.08571500000005</v>
      </c>
      <c r="I4800" s="257">
        <v>1</v>
      </c>
      <c r="J4800" s="258">
        <f t="shared" si="148"/>
        <v>6.9019750745695774E-2</v>
      </c>
      <c r="K4800" s="258">
        <f t="shared" si="149"/>
        <v>0.14144525922442081</v>
      </c>
    </row>
    <row r="4801" spans="1:11">
      <c r="A4801" s="1">
        <v>4800</v>
      </c>
      <c r="B4801">
        <v>64531.611329000007</v>
      </c>
      <c r="C4801" s="255">
        <v>34</v>
      </c>
      <c r="D4801" s="256">
        <v>36.559381000000002</v>
      </c>
      <c r="E4801" s="256">
        <v>2.5553400000000002</v>
      </c>
      <c r="F4801" s="1">
        <v>943380</v>
      </c>
      <c r="G4801" s="256">
        <v>0</v>
      </c>
      <c r="H4801" s="256">
        <v>661.69270100000006</v>
      </c>
      <c r="I4801" s="257">
        <v>1</v>
      </c>
      <c r="J4801" s="258">
        <f t="shared" si="148"/>
        <v>4.1834806587697573E-2</v>
      </c>
      <c r="K4801" s="258">
        <f t="shared" si="149"/>
        <v>8.844397016777393E-2</v>
      </c>
    </row>
    <row r="4802" spans="1:11">
      <c r="A4802" s="1">
        <v>4801</v>
      </c>
      <c r="B4802">
        <v>61182.421876</v>
      </c>
      <c r="C4802" s="255">
        <v>26</v>
      </c>
      <c r="D4802" s="256">
        <v>20.889295000000001</v>
      </c>
      <c r="E4802" s="256">
        <v>0.76995999999999998</v>
      </c>
      <c r="F4802" s="1">
        <v>952378</v>
      </c>
      <c r="G4802" s="256">
        <v>0</v>
      </c>
      <c r="H4802" s="256">
        <v>620.12730199999999</v>
      </c>
      <c r="I4802" s="257">
        <v>1</v>
      </c>
      <c r="J4802" s="258">
        <f t="shared" ref="J4802:J4865" si="150">D4802/$L$1</f>
        <v>2.3903567078402067E-2</v>
      </c>
      <c r="K4802" s="258">
        <f t="shared" ref="K4802:K4865" si="151">J4802/(1-$K$1*(1-J4802))</f>
        <v>5.161119265620534E-2</v>
      </c>
    </row>
    <row r="4803" spans="1:11">
      <c r="A4803" s="1">
        <v>4802</v>
      </c>
      <c r="B4803">
        <v>59375.363465000002</v>
      </c>
      <c r="C4803" s="255">
        <v>25</v>
      </c>
      <c r="D4803" s="256">
        <v>17.328723</v>
      </c>
      <c r="E4803" s="256">
        <v>1.0586</v>
      </c>
      <c r="F4803" s="1">
        <v>845738</v>
      </c>
      <c r="G4803" s="256">
        <v>7.4224079999999999</v>
      </c>
      <c r="H4803" s="256">
        <v>619.70703800000001</v>
      </c>
      <c r="I4803" s="257">
        <v>1</v>
      </c>
      <c r="J4803" s="258">
        <f t="shared" si="150"/>
        <v>1.9829213605033039E-2</v>
      </c>
      <c r="K4803" s="258">
        <f t="shared" si="151"/>
        <v>4.302224466978706E-2</v>
      </c>
    </row>
    <row r="4804" spans="1:11">
      <c r="A4804" s="1">
        <v>4803</v>
      </c>
      <c r="B4804">
        <v>58989.622436999998</v>
      </c>
      <c r="C4804" s="255">
        <v>30</v>
      </c>
      <c r="D4804" s="256">
        <v>22.790413999999998</v>
      </c>
      <c r="E4804" s="256">
        <v>0.66796</v>
      </c>
      <c r="F4804" s="1">
        <v>703352</v>
      </c>
      <c r="G4804" s="256">
        <v>187.65616800000001</v>
      </c>
      <c r="H4804" s="256">
        <v>618.74183900000003</v>
      </c>
      <c r="I4804" s="257">
        <v>1</v>
      </c>
      <c r="J4804" s="258">
        <f t="shared" si="150"/>
        <v>2.6079012709311324E-2</v>
      </c>
      <c r="K4804" s="258">
        <f t="shared" si="151"/>
        <v>5.616319626501412E-2</v>
      </c>
    </row>
    <row r="4805" spans="1:11">
      <c r="A4805" s="1">
        <v>4804</v>
      </c>
      <c r="B4805">
        <v>57796.495512999987</v>
      </c>
      <c r="C4805" s="255">
        <v>30</v>
      </c>
      <c r="D4805" s="256">
        <v>28.590503000000002</v>
      </c>
      <c r="E4805" s="256">
        <v>6.096E-2</v>
      </c>
      <c r="F4805" s="1">
        <v>546651</v>
      </c>
      <c r="G4805" s="256">
        <v>224.23665600000001</v>
      </c>
      <c r="H4805" s="256">
        <v>618.17203700000005</v>
      </c>
      <c r="I4805" s="257">
        <v>1</v>
      </c>
      <c r="J4805" s="258">
        <f t="shared" si="150"/>
        <v>3.2716039783331867E-2</v>
      </c>
      <c r="K4805" s="258">
        <f t="shared" si="151"/>
        <v>6.9906990762930429E-2</v>
      </c>
    </row>
    <row r="4806" spans="1:11">
      <c r="A4806" s="1">
        <v>4805</v>
      </c>
      <c r="B4806">
        <v>57304.124908999998</v>
      </c>
      <c r="C4806" s="255">
        <v>31</v>
      </c>
      <c r="D4806" s="256">
        <v>40.152600999999997</v>
      </c>
      <c r="E4806" s="256">
        <v>4.8719999999999999E-2</v>
      </c>
      <c r="F4806" s="1">
        <v>626278</v>
      </c>
      <c r="G4806" s="256">
        <v>221.41156799999999</v>
      </c>
      <c r="H4806" s="256">
        <v>595.51238499999999</v>
      </c>
      <c r="I4806" s="257">
        <v>1</v>
      </c>
      <c r="J4806" s="258">
        <f t="shared" si="150"/>
        <v>4.5946519084335481E-2</v>
      </c>
      <c r="K4806" s="258">
        <f t="shared" si="151"/>
        <v>9.6674442909922123E-2</v>
      </c>
    </row>
    <row r="4807" spans="1:11">
      <c r="A4807" s="1">
        <v>4806</v>
      </c>
      <c r="B4807">
        <v>57791.943359999997</v>
      </c>
      <c r="C4807" s="255">
        <v>32</v>
      </c>
      <c r="D4807" s="256">
        <v>60.161732000000008</v>
      </c>
      <c r="E4807" s="256">
        <v>1.5820730000000029</v>
      </c>
      <c r="F4807" s="1">
        <v>973857</v>
      </c>
      <c r="G4807" s="256">
        <v>175.63207199999999</v>
      </c>
      <c r="H4807" s="256">
        <v>593.89461300000005</v>
      </c>
      <c r="I4807" s="257">
        <v>1</v>
      </c>
      <c r="J4807" s="258">
        <f t="shared" si="150"/>
        <v>6.8842916738685922E-2</v>
      </c>
      <c r="K4807" s="258">
        <f t="shared" si="151"/>
        <v>0.14111099115640927</v>
      </c>
    </row>
    <row r="4808" spans="1:11">
      <c r="A4808" s="1">
        <v>4807</v>
      </c>
      <c r="B4808">
        <v>59552.257873000002</v>
      </c>
      <c r="C4808" s="255">
        <v>36</v>
      </c>
      <c r="D4808" s="256">
        <v>85.762471000000005</v>
      </c>
      <c r="E4808" s="256">
        <v>63.539733000000012</v>
      </c>
      <c r="F4808" s="1">
        <v>1038571</v>
      </c>
      <c r="G4808" s="256">
        <v>102.56484</v>
      </c>
      <c r="H4808" s="256">
        <v>594.65681400000005</v>
      </c>
      <c r="I4808" s="257">
        <v>1</v>
      </c>
      <c r="J4808" s="258">
        <f t="shared" si="150"/>
        <v>9.8137777189608935E-2</v>
      </c>
      <c r="K4808" s="258">
        <f t="shared" si="151"/>
        <v>0.19472717059008046</v>
      </c>
    </row>
    <row r="4809" spans="1:11">
      <c r="A4809" s="1">
        <v>4808</v>
      </c>
      <c r="B4809">
        <v>63237.790588000003</v>
      </c>
      <c r="C4809" s="255">
        <v>41</v>
      </c>
      <c r="D4809" s="256">
        <v>93.151813000000004</v>
      </c>
      <c r="E4809" s="256">
        <v>244.20200599999981</v>
      </c>
      <c r="F4809" s="1">
        <v>994995</v>
      </c>
      <c r="G4809" s="256">
        <v>1.827504</v>
      </c>
      <c r="H4809" s="256">
        <v>564.02929600000004</v>
      </c>
      <c r="I4809" s="257">
        <v>1</v>
      </c>
      <c r="J4809" s="258">
        <f t="shared" si="150"/>
        <v>0.10659338242483844</v>
      </c>
      <c r="K4809" s="258">
        <f t="shared" si="151"/>
        <v>0.20957109331673787</v>
      </c>
    </row>
    <row r="4810" spans="1:11">
      <c r="A4810" s="1">
        <v>4809</v>
      </c>
      <c r="B4810">
        <v>67218.586792999995</v>
      </c>
      <c r="C4810" s="255">
        <v>47</v>
      </c>
      <c r="D4810" s="256">
        <v>94.508437999999998</v>
      </c>
      <c r="E4810" s="256">
        <v>501.50737200000032</v>
      </c>
      <c r="F4810" s="1">
        <v>925070</v>
      </c>
      <c r="G4810" s="256">
        <v>0</v>
      </c>
      <c r="H4810" s="256">
        <v>970.75076999999999</v>
      </c>
      <c r="I4810" s="257">
        <v>1</v>
      </c>
      <c r="J4810" s="258">
        <f t="shared" si="150"/>
        <v>0.10814576495798459</v>
      </c>
      <c r="K4810" s="258">
        <f t="shared" si="151"/>
        <v>0.21226687744037145</v>
      </c>
    </row>
    <row r="4811" spans="1:11">
      <c r="A4811" s="1">
        <v>4810</v>
      </c>
      <c r="B4811">
        <v>72722.973205000002</v>
      </c>
      <c r="C4811" s="255">
        <v>45</v>
      </c>
      <c r="D4811" s="256">
        <v>79.005603000000008</v>
      </c>
      <c r="E4811" s="256">
        <v>803.5169190000006</v>
      </c>
      <c r="F4811" s="1">
        <v>870806</v>
      </c>
      <c r="G4811" s="256">
        <v>0</v>
      </c>
      <c r="H4811" s="256">
        <v>1082.296055</v>
      </c>
      <c r="I4811" s="257">
        <v>1</v>
      </c>
      <c r="J4811" s="258">
        <f t="shared" si="150"/>
        <v>9.040591034212038E-2</v>
      </c>
      <c r="K4811" s="258">
        <f t="shared" si="151"/>
        <v>0.18091195520245035</v>
      </c>
    </row>
    <row r="4812" spans="1:11">
      <c r="A4812" s="1">
        <v>4811</v>
      </c>
      <c r="B4812">
        <v>75457.033385000002</v>
      </c>
      <c r="C4812" s="255">
        <v>49</v>
      </c>
      <c r="D4812" s="256">
        <v>48.852518000000003</v>
      </c>
      <c r="E4812" s="256">
        <v>985.35445900000013</v>
      </c>
      <c r="F4812" s="1">
        <v>871314</v>
      </c>
      <c r="G4812" s="256">
        <v>0</v>
      </c>
      <c r="H4812" s="256">
        <v>1078.4173659999999</v>
      </c>
      <c r="I4812" s="257">
        <v>1</v>
      </c>
      <c r="J4812" s="258">
        <f t="shared" si="150"/>
        <v>5.5901811954967573E-2</v>
      </c>
      <c r="K4812" s="258">
        <f t="shared" si="151"/>
        <v>0.11628138841135306</v>
      </c>
    </row>
    <row r="4813" spans="1:11">
      <c r="A4813" s="1">
        <v>4812</v>
      </c>
      <c r="B4813">
        <v>77381.727356000003</v>
      </c>
      <c r="C4813" s="255">
        <v>42</v>
      </c>
      <c r="D4813" s="256">
        <v>41.795177000000002</v>
      </c>
      <c r="E4813" s="256">
        <v>1081.5368060000001</v>
      </c>
      <c r="F4813" s="1">
        <v>872812</v>
      </c>
      <c r="G4813" s="256">
        <v>0</v>
      </c>
      <c r="H4813" s="256">
        <v>1050.969969</v>
      </c>
      <c r="I4813" s="257">
        <v>1</v>
      </c>
      <c r="J4813" s="258">
        <f t="shared" si="150"/>
        <v>4.7826114618668904E-2</v>
      </c>
      <c r="K4813" s="258">
        <f t="shared" si="151"/>
        <v>0.10041082620657323</v>
      </c>
    </row>
    <row r="4814" spans="1:11">
      <c r="A4814" s="1">
        <v>4813</v>
      </c>
      <c r="B4814">
        <v>76235.717834999989</v>
      </c>
      <c r="C4814" s="255">
        <v>45</v>
      </c>
      <c r="D4814" s="256">
        <v>29.467790000000001</v>
      </c>
      <c r="E4814" s="256">
        <v>1091.3031269999999</v>
      </c>
      <c r="F4814" s="1">
        <v>901363</v>
      </c>
      <c r="G4814" s="256">
        <v>0</v>
      </c>
      <c r="H4814" s="256">
        <v>652.05011000000002</v>
      </c>
      <c r="I4814" s="257">
        <v>1</v>
      </c>
      <c r="J4814" s="258">
        <f t="shared" si="150"/>
        <v>3.3719917063609162E-2</v>
      </c>
      <c r="K4814" s="258">
        <f t="shared" si="151"/>
        <v>7.1967150176059133E-2</v>
      </c>
    </row>
    <row r="4815" spans="1:11">
      <c r="A4815" s="1">
        <v>4814</v>
      </c>
      <c r="B4815">
        <v>76268.704161999995</v>
      </c>
      <c r="C4815" s="255">
        <v>39</v>
      </c>
      <c r="D4815" s="256">
        <v>69.022999999999996</v>
      </c>
      <c r="E4815" s="256">
        <v>1064.183416000001</v>
      </c>
      <c r="F4815" s="1">
        <v>908188</v>
      </c>
      <c r="G4815" s="256">
        <v>0</v>
      </c>
      <c r="H4815" s="256">
        <v>1073.225297</v>
      </c>
      <c r="I4815" s="257">
        <v>1</v>
      </c>
      <c r="J4815" s="258">
        <f t="shared" si="150"/>
        <v>7.8982843147772375E-2</v>
      </c>
      <c r="K4815" s="258">
        <f t="shared" si="151"/>
        <v>0.16006556605424524</v>
      </c>
    </row>
    <row r="4816" spans="1:11">
      <c r="A4816" s="1">
        <v>4815</v>
      </c>
      <c r="B4816">
        <v>79603.355712000004</v>
      </c>
      <c r="C4816" s="255">
        <v>37</v>
      </c>
      <c r="D4816" s="256">
        <v>72.147961000000009</v>
      </c>
      <c r="E4816" s="256">
        <v>1012.929698</v>
      </c>
      <c r="F4816" s="1">
        <v>895067</v>
      </c>
      <c r="G4816" s="256">
        <v>42.353471999999996</v>
      </c>
      <c r="H4816" s="256">
        <v>1110.457547</v>
      </c>
      <c r="I4816" s="257">
        <v>1</v>
      </c>
      <c r="J4816" s="258">
        <f t="shared" si="150"/>
        <v>8.2558728063031148E-2</v>
      </c>
      <c r="K4816" s="258">
        <f t="shared" si="151"/>
        <v>0.16664818623099553</v>
      </c>
    </row>
    <row r="4817" spans="1:11">
      <c r="A4817" s="1">
        <v>4816</v>
      </c>
      <c r="B4817">
        <v>79816.304504999993</v>
      </c>
      <c r="C4817" s="255">
        <v>40</v>
      </c>
      <c r="D4817" s="256">
        <v>51.294732000000003</v>
      </c>
      <c r="E4817" s="256">
        <v>874.44543399999918</v>
      </c>
      <c r="F4817" s="1">
        <v>865910</v>
      </c>
      <c r="G4817" s="256">
        <v>168.80740800000001</v>
      </c>
      <c r="H4817" s="256">
        <v>1107.4379799999999</v>
      </c>
      <c r="I4817" s="257">
        <v>1</v>
      </c>
      <c r="J4817" s="258">
        <f t="shared" si="150"/>
        <v>5.869643121659477E-2</v>
      </c>
      <c r="K4817" s="258">
        <f t="shared" si="151"/>
        <v>0.12170536115291798</v>
      </c>
    </row>
    <row r="4818" spans="1:11">
      <c r="A4818" s="1">
        <v>4817</v>
      </c>
      <c r="B4818">
        <v>80206.068602999992</v>
      </c>
      <c r="C4818" s="255">
        <v>40</v>
      </c>
      <c r="D4818" s="256">
        <v>38.486145999999998</v>
      </c>
      <c r="E4818" s="256">
        <v>670.90003799999909</v>
      </c>
      <c r="F4818" s="1">
        <v>859445</v>
      </c>
      <c r="G4818" s="256">
        <v>172.07903999999999</v>
      </c>
      <c r="H4818" s="256">
        <v>1060.457324</v>
      </c>
      <c r="I4818" s="257">
        <v>1</v>
      </c>
      <c r="J4818" s="258">
        <f t="shared" si="150"/>
        <v>4.4039598871104806E-2</v>
      </c>
      <c r="K4818" s="258">
        <f t="shared" si="151"/>
        <v>9.2867094650872589E-2</v>
      </c>
    </row>
    <row r="4819" spans="1:11">
      <c r="A4819" s="1">
        <v>4818</v>
      </c>
      <c r="B4819">
        <v>79806.286193000007</v>
      </c>
      <c r="C4819" s="255">
        <v>32</v>
      </c>
      <c r="D4819" s="256">
        <v>56.500112999999999</v>
      </c>
      <c r="E4819" s="256">
        <v>394.36405500000018</v>
      </c>
      <c r="F4819" s="1">
        <v>856228</v>
      </c>
      <c r="G4819" s="256">
        <v>136.82944800000001</v>
      </c>
      <c r="H4819" s="256">
        <v>1100.806124</v>
      </c>
      <c r="I4819" s="257">
        <v>1</v>
      </c>
      <c r="J4819" s="258">
        <f t="shared" si="150"/>
        <v>6.4652935440511344E-2</v>
      </c>
      <c r="K4819" s="258">
        <f t="shared" si="151"/>
        <v>0.13315152266910874</v>
      </c>
    </row>
    <row r="4820" spans="1:11">
      <c r="A4820" s="1">
        <v>4819</v>
      </c>
      <c r="B4820">
        <v>78490.572144000005</v>
      </c>
      <c r="C4820" s="255">
        <v>34</v>
      </c>
      <c r="D4820" s="256">
        <v>95.824028000000013</v>
      </c>
      <c r="E4820" s="256">
        <v>152.28297099999989</v>
      </c>
      <c r="F4820" s="1">
        <v>843336</v>
      </c>
      <c r="G4820" s="256">
        <v>59.076695999999998</v>
      </c>
      <c r="H4820" s="256">
        <v>1107.5302879999999</v>
      </c>
      <c r="I4820" s="257">
        <v>1</v>
      </c>
      <c r="J4820" s="258">
        <f t="shared" si="150"/>
        <v>0.10965119124511756</v>
      </c>
      <c r="K4820" s="258">
        <f t="shared" si="151"/>
        <v>0.21487250425266274</v>
      </c>
    </row>
    <row r="4821" spans="1:11">
      <c r="A4821" s="1">
        <v>4820</v>
      </c>
      <c r="B4821">
        <v>77481.885924000002</v>
      </c>
      <c r="C4821" s="255">
        <v>36</v>
      </c>
      <c r="D4821" s="256">
        <v>101.930339</v>
      </c>
      <c r="E4821" s="256">
        <v>28.691681999999989</v>
      </c>
      <c r="F4821" s="1">
        <v>843265</v>
      </c>
      <c r="G4821" s="256">
        <v>0</v>
      </c>
      <c r="H4821" s="256">
        <v>1089.1480180000001</v>
      </c>
      <c r="I4821" s="257">
        <v>1</v>
      </c>
      <c r="J4821" s="258">
        <f t="shared" si="150"/>
        <v>0.11663862737400961</v>
      </c>
      <c r="K4821" s="258">
        <f t="shared" si="151"/>
        <v>0.22685664674676123</v>
      </c>
    </row>
    <row r="4822" spans="1:11">
      <c r="A4822" s="1">
        <v>4821</v>
      </c>
      <c r="B4822">
        <v>76894.914856000003</v>
      </c>
      <c r="C4822" s="255">
        <v>38</v>
      </c>
      <c r="D4822" s="256">
        <v>117.707967</v>
      </c>
      <c r="E4822" s="256">
        <v>17.687660000000001</v>
      </c>
      <c r="F4822" s="1">
        <v>852269</v>
      </c>
      <c r="G4822" s="256">
        <v>0</v>
      </c>
      <c r="H4822" s="256">
        <v>1090.513717</v>
      </c>
      <c r="I4822" s="257">
        <v>1</v>
      </c>
      <c r="J4822" s="258">
        <f t="shared" si="150"/>
        <v>0.13469292692007254</v>
      </c>
      <c r="K4822" s="258">
        <f t="shared" si="151"/>
        <v>0.25700778829811632</v>
      </c>
    </row>
    <row r="4823" spans="1:11">
      <c r="A4823" s="1">
        <v>4822</v>
      </c>
      <c r="B4823">
        <v>74499.611510999996</v>
      </c>
      <c r="C4823" s="255">
        <v>35</v>
      </c>
      <c r="D4823" s="256">
        <v>148.98708600000001</v>
      </c>
      <c r="E4823" s="256">
        <v>11.138700000000011</v>
      </c>
      <c r="F4823" s="1">
        <v>881402</v>
      </c>
      <c r="G4823" s="256">
        <v>0</v>
      </c>
      <c r="H4823" s="256">
        <v>882.17668100000003</v>
      </c>
      <c r="I4823" s="257">
        <v>1</v>
      </c>
      <c r="J4823" s="258">
        <f t="shared" si="150"/>
        <v>0.17048554314622189</v>
      </c>
      <c r="K4823" s="258">
        <f t="shared" si="151"/>
        <v>0.31352680075828171</v>
      </c>
    </row>
    <row r="4824" spans="1:11">
      <c r="A4824" s="1">
        <v>4823</v>
      </c>
      <c r="B4824">
        <v>70256.207032000006</v>
      </c>
      <c r="C4824" s="255">
        <v>38</v>
      </c>
      <c r="D4824" s="256">
        <v>189.70552499999999</v>
      </c>
      <c r="E4824" s="256">
        <v>7.4389000000000012</v>
      </c>
      <c r="F4824" s="1">
        <v>975066</v>
      </c>
      <c r="G4824" s="256">
        <v>0</v>
      </c>
      <c r="H4824" s="256">
        <v>703.291021</v>
      </c>
      <c r="I4824" s="257">
        <v>1</v>
      </c>
      <c r="J4824" s="258">
        <f t="shared" si="150"/>
        <v>0.21707954921317257</v>
      </c>
      <c r="K4824" s="258">
        <f t="shared" si="151"/>
        <v>0.38124680579132114</v>
      </c>
    </row>
    <row r="4825" spans="1:11">
      <c r="A4825" s="1">
        <v>4824</v>
      </c>
      <c r="B4825">
        <v>66784.684448</v>
      </c>
      <c r="C4825" s="255">
        <v>30</v>
      </c>
      <c r="D4825" s="256">
        <v>237.07914400000001</v>
      </c>
      <c r="E4825" s="256">
        <v>2.3384</v>
      </c>
      <c r="F4825" s="1">
        <v>974658</v>
      </c>
      <c r="G4825" s="256">
        <v>0</v>
      </c>
      <c r="H4825" s="256">
        <v>685.54967099999999</v>
      </c>
      <c r="I4825" s="257">
        <v>1</v>
      </c>
      <c r="J4825" s="258">
        <f t="shared" si="150"/>
        <v>0.27128906080813847</v>
      </c>
      <c r="K4825" s="258">
        <f t="shared" si="151"/>
        <v>0.45274531641476412</v>
      </c>
    </row>
    <row r="4826" spans="1:11">
      <c r="A4826" s="1">
        <v>4825</v>
      </c>
      <c r="B4826">
        <v>63272.913451</v>
      </c>
      <c r="C4826" s="255">
        <v>28</v>
      </c>
      <c r="D4826" s="256">
        <v>271.795885</v>
      </c>
      <c r="E4826" s="256">
        <v>0.20488000000000001</v>
      </c>
      <c r="F4826" s="1">
        <v>933459</v>
      </c>
      <c r="G4826" s="256">
        <v>0</v>
      </c>
      <c r="H4826" s="256">
        <v>631.66879600000004</v>
      </c>
      <c r="I4826" s="257">
        <v>1</v>
      </c>
      <c r="J4826" s="258">
        <f t="shared" si="150"/>
        <v>0.31101533913572255</v>
      </c>
      <c r="K4826" s="258">
        <f t="shared" si="151"/>
        <v>0.50078272968340809</v>
      </c>
    </row>
    <row r="4827" spans="1:11">
      <c r="A4827" s="1">
        <v>4826</v>
      </c>
      <c r="B4827">
        <v>60000.028992</v>
      </c>
      <c r="C4827" s="255">
        <v>25</v>
      </c>
      <c r="D4827" s="256">
        <v>305.92072400000001</v>
      </c>
      <c r="E4827" s="256">
        <v>0.62687999999999999</v>
      </c>
      <c r="F4827" s="1">
        <v>829581</v>
      </c>
      <c r="G4827" s="256">
        <v>0</v>
      </c>
      <c r="H4827" s="256">
        <v>632.656567</v>
      </c>
      <c r="I4827" s="257">
        <v>1</v>
      </c>
      <c r="J4827" s="258">
        <f t="shared" si="150"/>
        <v>0.35006430551185785</v>
      </c>
      <c r="K4827" s="258">
        <f t="shared" si="151"/>
        <v>0.54481717727744483</v>
      </c>
    </row>
    <row r="4828" spans="1:11">
      <c r="A4828" s="1">
        <v>4827</v>
      </c>
      <c r="B4828">
        <v>59072.824218000002</v>
      </c>
      <c r="C4828" s="255">
        <v>24</v>
      </c>
      <c r="D4828" s="256">
        <v>294.54603600000002</v>
      </c>
      <c r="E4828" s="256">
        <v>0.50719999999999998</v>
      </c>
      <c r="F4828" s="1">
        <v>707623</v>
      </c>
      <c r="G4828" s="256">
        <v>128.206176</v>
      </c>
      <c r="H4828" s="256">
        <v>634.02056000000005</v>
      </c>
      <c r="I4828" s="257">
        <v>1</v>
      </c>
      <c r="J4828" s="258">
        <f t="shared" si="150"/>
        <v>0.33704827899665496</v>
      </c>
      <c r="K4828" s="258">
        <f t="shared" si="151"/>
        <v>0.53047012384625936</v>
      </c>
    </row>
    <row r="4829" spans="1:11">
      <c r="A4829" s="1">
        <v>4828</v>
      </c>
      <c r="B4829">
        <v>58407.115723000003</v>
      </c>
      <c r="C4829" s="255">
        <v>31</v>
      </c>
      <c r="D4829" s="256">
        <v>300.17306600000001</v>
      </c>
      <c r="E4829" s="256">
        <v>4.9599999999999998E-2</v>
      </c>
      <c r="F4829" s="1">
        <v>552760</v>
      </c>
      <c r="G4829" s="256">
        <v>220.535448</v>
      </c>
      <c r="H4829" s="256">
        <v>636.43401500000004</v>
      </c>
      <c r="I4829" s="257">
        <v>1</v>
      </c>
      <c r="J4829" s="258">
        <f t="shared" si="150"/>
        <v>0.34348727509763305</v>
      </c>
      <c r="K4829" s="258">
        <f t="shared" si="151"/>
        <v>0.53760775936310268</v>
      </c>
    </row>
    <row r="4830" spans="1:11">
      <c r="A4830" s="1">
        <v>4829</v>
      </c>
      <c r="B4830">
        <v>57527.994598999998</v>
      </c>
      <c r="C4830" s="255">
        <v>29</v>
      </c>
      <c r="D4830" s="256">
        <v>299.96947299999988</v>
      </c>
      <c r="E4830" s="256">
        <v>4.9599999999999998E-2</v>
      </c>
      <c r="F4830" s="1">
        <v>614662</v>
      </c>
      <c r="G4830" s="256">
        <v>243.71239199999999</v>
      </c>
      <c r="H4830" s="256">
        <v>637.13146200000006</v>
      </c>
      <c r="I4830" s="257">
        <v>1</v>
      </c>
      <c r="J4830" s="258">
        <f t="shared" si="150"/>
        <v>0.34325430414613867</v>
      </c>
      <c r="K4830" s="258">
        <f t="shared" si="151"/>
        <v>0.53735089068887543</v>
      </c>
    </row>
    <row r="4831" spans="1:11">
      <c r="A4831" s="1">
        <v>4830</v>
      </c>
      <c r="B4831">
        <v>58188.498780000002</v>
      </c>
      <c r="C4831" s="255">
        <v>30</v>
      </c>
      <c r="D4831" s="256">
        <v>307.84204299999988</v>
      </c>
      <c r="E4831" s="256">
        <v>1.316625000000003</v>
      </c>
      <c r="F4831" s="1">
        <v>977234</v>
      </c>
      <c r="G4831" s="256">
        <v>229.66557599999999</v>
      </c>
      <c r="H4831" s="256">
        <v>664.26310799999999</v>
      </c>
      <c r="I4831" s="257">
        <v>1</v>
      </c>
      <c r="J4831" s="258">
        <f t="shared" si="150"/>
        <v>0.35226286595133199</v>
      </c>
      <c r="K4831" s="258">
        <f t="shared" si="151"/>
        <v>0.54720906231265343</v>
      </c>
    </row>
    <row r="4832" spans="1:11">
      <c r="A4832" s="1">
        <v>4831</v>
      </c>
      <c r="B4832">
        <v>59468.226867999998</v>
      </c>
      <c r="C4832" s="255">
        <v>36</v>
      </c>
      <c r="D4832" s="256">
        <v>317.43294700000001</v>
      </c>
      <c r="E4832" s="256">
        <v>64.95108799999997</v>
      </c>
      <c r="F4832" s="1">
        <v>1031729</v>
      </c>
      <c r="G4832" s="256">
        <v>166.71647999999999</v>
      </c>
      <c r="H4832" s="256">
        <v>664.170928</v>
      </c>
      <c r="I4832" s="257">
        <v>1</v>
      </c>
      <c r="J4832" s="258">
        <f t="shared" si="150"/>
        <v>0.36323771297735746</v>
      </c>
      <c r="K4832" s="258">
        <f t="shared" si="151"/>
        <v>0.55901581783177368</v>
      </c>
    </row>
    <row r="4833" spans="1:11">
      <c r="A4833" s="1">
        <v>4832</v>
      </c>
      <c r="B4833">
        <v>63602.258910999997</v>
      </c>
      <c r="C4833" s="255">
        <v>45</v>
      </c>
      <c r="D4833" s="256">
        <v>300.88006599999989</v>
      </c>
      <c r="E4833" s="256">
        <v>249.04641699999991</v>
      </c>
      <c r="F4833" s="1">
        <v>989526</v>
      </c>
      <c r="G4833" s="256">
        <v>67.941215999999997</v>
      </c>
      <c r="H4833" s="256">
        <v>609.73322099999996</v>
      </c>
      <c r="I4833" s="257">
        <v>1</v>
      </c>
      <c r="J4833" s="258">
        <f t="shared" si="150"/>
        <v>0.34429629339740941</v>
      </c>
      <c r="K4833" s="258">
        <f t="shared" si="151"/>
        <v>0.5384989656899003</v>
      </c>
    </row>
    <row r="4834" spans="1:11">
      <c r="A4834" s="1">
        <v>4833</v>
      </c>
      <c r="B4834">
        <v>67975.089171999993</v>
      </c>
      <c r="C4834" s="255">
        <v>49</v>
      </c>
      <c r="D4834" s="256">
        <v>294.76329700000002</v>
      </c>
      <c r="E4834" s="256">
        <v>480.97735900000009</v>
      </c>
      <c r="F4834" s="1">
        <v>917686</v>
      </c>
      <c r="G4834" s="256">
        <v>0</v>
      </c>
      <c r="H4834" s="256">
        <v>1013.463627</v>
      </c>
      <c r="I4834" s="257">
        <v>1</v>
      </c>
      <c r="J4834" s="258">
        <f t="shared" si="150"/>
        <v>0.33729689020574655</v>
      </c>
      <c r="K4834" s="258">
        <f t="shared" si="151"/>
        <v>0.53074718612267024</v>
      </c>
    </row>
    <row r="4835" spans="1:11">
      <c r="A4835" s="1">
        <v>4834</v>
      </c>
      <c r="B4835">
        <v>74500.712461999996</v>
      </c>
      <c r="C4835" s="255">
        <v>52</v>
      </c>
      <c r="D4835" s="256">
        <v>278.84628300000003</v>
      </c>
      <c r="E4835" s="256">
        <v>698.01245100000006</v>
      </c>
      <c r="F4835" s="1">
        <v>889357</v>
      </c>
      <c r="G4835" s="256">
        <v>0</v>
      </c>
      <c r="H4835" s="256">
        <v>1073.9547210000001</v>
      </c>
      <c r="I4835" s="257">
        <v>1</v>
      </c>
      <c r="J4835" s="258">
        <f t="shared" si="150"/>
        <v>0.31908309161480014</v>
      </c>
      <c r="K4835" s="258">
        <f t="shared" si="151"/>
        <v>0.51012835326733486</v>
      </c>
    </row>
    <row r="4836" spans="1:11">
      <c r="A4836" s="1">
        <v>4835</v>
      </c>
      <c r="B4836">
        <v>76991.360230000006</v>
      </c>
      <c r="C4836" s="255">
        <v>50</v>
      </c>
      <c r="D4836" s="256">
        <v>271.55065699999989</v>
      </c>
      <c r="E4836" s="256">
        <v>869.42529899999988</v>
      </c>
      <c r="F4836" s="1">
        <v>863776</v>
      </c>
      <c r="G4836" s="256">
        <v>0</v>
      </c>
      <c r="H4836" s="256">
        <v>1071.396647</v>
      </c>
      <c r="I4836" s="257">
        <v>1</v>
      </c>
      <c r="J4836" s="258">
        <f t="shared" si="150"/>
        <v>0.31073472535974278</v>
      </c>
      <c r="K4836" s="258">
        <f t="shared" si="151"/>
        <v>0.50045526496973136</v>
      </c>
    </row>
    <row r="4837" spans="1:11">
      <c r="A4837" s="1">
        <v>4836</v>
      </c>
      <c r="B4837">
        <v>78913.827086999998</v>
      </c>
      <c r="C4837" s="255">
        <v>45</v>
      </c>
      <c r="D4837" s="256">
        <v>271.14463500000011</v>
      </c>
      <c r="E4837" s="256">
        <v>987.27961600000083</v>
      </c>
      <c r="F4837" s="1">
        <v>843931</v>
      </c>
      <c r="G4837" s="256">
        <v>0</v>
      </c>
      <c r="H4837" s="256">
        <v>1057.269931</v>
      </c>
      <c r="I4837" s="257">
        <v>1</v>
      </c>
      <c r="J4837" s="258">
        <f t="shared" si="150"/>
        <v>0.3102701154189908</v>
      </c>
      <c r="K4837" s="258">
        <f t="shared" si="151"/>
        <v>0.49991272626020766</v>
      </c>
    </row>
    <row r="4838" spans="1:11">
      <c r="A4838" s="1">
        <v>4837</v>
      </c>
      <c r="B4838">
        <v>77307.923095999999</v>
      </c>
      <c r="C4838" s="255">
        <v>45</v>
      </c>
      <c r="D4838" s="256">
        <v>241.382383</v>
      </c>
      <c r="E4838" s="256">
        <v>1025.6156840000001</v>
      </c>
      <c r="F4838" s="1">
        <v>910482</v>
      </c>
      <c r="G4838" s="256">
        <v>0</v>
      </c>
      <c r="H4838" s="256">
        <v>607.01702999999998</v>
      </c>
      <c r="I4838" s="257">
        <v>1</v>
      </c>
      <c r="J4838" s="258">
        <f t="shared" si="150"/>
        <v>0.27621324623856564</v>
      </c>
      <c r="K4838" s="258">
        <f t="shared" si="151"/>
        <v>0.4588890416075817</v>
      </c>
    </row>
    <row r="4839" spans="1:11">
      <c r="A4839" s="1">
        <v>4838</v>
      </c>
      <c r="B4839">
        <v>77174.878234999996</v>
      </c>
      <c r="C4839" s="255">
        <v>40</v>
      </c>
      <c r="D4839" s="256">
        <v>295.95923099999999</v>
      </c>
      <c r="E4839" s="256">
        <v>1011.1848579999991</v>
      </c>
      <c r="F4839" s="1">
        <v>898200</v>
      </c>
      <c r="G4839" s="256">
        <v>0</v>
      </c>
      <c r="H4839" s="256">
        <v>1064.954356</v>
      </c>
      <c r="I4839" s="257">
        <v>1</v>
      </c>
      <c r="J4839" s="258">
        <f t="shared" si="150"/>
        <v>0.33866539443675775</v>
      </c>
      <c r="K4839" s="258">
        <f t="shared" si="151"/>
        <v>0.53227017007587119</v>
      </c>
    </row>
    <row r="4840" spans="1:11">
      <c r="A4840" s="1">
        <v>4839</v>
      </c>
      <c r="B4840">
        <v>79775.792174000002</v>
      </c>
      <c r="C4840" s="255">
        <v>39</v>
      </c>
      <c r="D4840" s="256">
        <v>304.17469499999999</v>
      </c>
      <c r="E4840" s="256">
        <v>940.01453800000093</v>
      </c>
      <c r="F4840" s="1">
        <v>910840</v>
      </c>
      <c r="G4840" s="256">
        <v>0</v>
      </c>
      <c r="H4840" s="256">
        <v>1126.342975</v>
      </c>
      <c r="I4840" s="257">
        <v>1</v>
      </c>
      <c r="J4840" s="258">
        <f t="shared" si="150"/>
        <v>0.34806632897304524</v>
      </c>
      <c r="K4840" s="258">
        <f t="shared" si="151"/>
        <v>0.54263569241585063</v>
      </c>
    </row>
    <row r="4841" spans="1:11">
      <c r="A4841" s="1">
        <v>4840</v>
      </c>
      <c r="B4841">
        <v>79475.109681000002</v>
      </c>
      <c r="C4841" s="255">
        <v>35</v>
      </c>
      <c r="D4841" s="256">
        <v>277.63799799999993</v>
      </c>
      <c r="E4841" s="256">
        <v>781.7602430000012</v>
      </c>
      <c r="F4841" s="1">
        <v>868950</v>
      </c>
      <c r="G4841" s="256">
        <v>153.70740000000001</v>
      </c>
      <c r="H4841" s="256">
        <v>1097.4094669999999</v>
      </c>
      <c r="I4841" s="257">
        <v>1</v>
      </c>
      <c r="J4841" s="258">
        <f t="shared" si="150"/>
        <v>0.31770045416593795</v>
      </c>
      <c r="K4841" s="258">
        <f t="shared" si="151"/>
        <v>0.50853614274540593</v>
      </c>
    </row>
    <row r="4842" spans="1:11">
      <c r="A4842" s="1">
        <v>4841</v>
      </c>
      <c r="B4842">
        <v>80200.754394999996</v>
      </c>
      <c r="C4842" s="255">
        <v>42</v>
      </c>
      <c r="D4842" s="256">
        <v>243.31067300000001</v>
      </c>
      <c r="E4842" s="256">
        <v>598.11104799999987</v>
      </c>
      <c r="F4842" s="1">
        <v>832839</v>
      </c>
      <c r="G4842" s="256">
        <v>180.22872000000001</v>
      </c>
      <c r="H4842" s="256">
        <v>1049.6115560000001</v>
      </c>
      <c r="I4842" s="257">
        <v>1</v>
      </c>
      <c r="J4842" s="258">
        <f t="shared" si="150"/>
        <v>0.27841978357558983</v>
      </c>
      <c r="K4842" s="258">
        <f t="shared" si="151"/>
        <v>0.4616241554890968</v>
      </c>
    </row>
    <row r="4843" spans="1:11">
      <c r="A4843" s="1">
        <v>4842</v>
      </c>
      <c r="B4843">
        <v>79740.793885000006</v>
      </c>
      <c r="C4843" s="255">
        <v>33</v>
      </c>
      <c r="D4843" s="256">
        <v>144.247805</v>
      </c>
      <c r="E4843" s="256">
        <v>344.83162000000021</v>
      </c>
      <c r="F4843" s="1">
        <v>831553</v>
      </c>
      <c r="G4843" s="256">
        <v>184.56429600000001</v>
      </c>
      <c r="H4843" s="256">
        <v>1086.1323990000001</v>
      </c>
      <c r="I4843" s="257">
        <v>1</v>
      </c>
      <c r="J4843" s="258">
        <f t="shared" si="150"/>
        <v>0.16506239596548189</v>
      </c>
      <c r="K4843" s="258">
        <f t="shared" si="151"/>
        <v>0.30522777850285626</v>
      </c>
    </row>
    <row r="4844" spans="1:11">
      <c r="A4844" s="1">
        <v>4843</v>
      </c>
      <c r="B4844">
        <v>78735.113280999998</v>
      </c>
      <c r="C4844" s="255">
        <v>34</v>
      </c>
      <c r="D4844" s="256">
        <v>129.16188399999999</v>
      </c>
      <c r="E4844" s="256">
        <v>123.22149400000011</v>
      </c>
      <c r="F4844" s="1">
        <v>846395</v>
      </c>
      <c r="G4844" s="256">
        <v>132.160392</v>
      </c>
      <c r="H4844" s="256">
        <v>1109.690292</v>
      </c>
      <c r="I4844" s="257">
        <v>1</v>
      </c>
      <c r="J4844" s="258">
        <f t="shared" si="150"/>
        <v>0.14779961497823579</v>
      </c>
      <c r="K4844" s="258">
        <f t="shared" si="151"/>
        <v>0.27819020476263751</v>
      </c>
    </row>
    <row r="4845" spans="1:11">
      <c r="A4845" s="1">
        <v>4844</v>
      </c>
      <c r="B4845">
        <v>77488.615845000008</v>
      </c>
      <c r="C4845" s="255">
        <v>32</v>
      </c>
      <c r="D4845" s="256">
        <v>107.297003</v>
      </c>
      <c r="E4845" s="256">
        <v>24.806261999999968</v>
      </c>
      <c r="F4845" s="1">
        <v>846482</v>
      </c>
      <c r="G4845" s="256">
        <v>39.485880000000002</v>
      </c>
      <c r="H4845" s="256">
        <v>1111.1740950000001</v>
      </c>
      <c r="I4845" s="257">
        <v>1</v>
      </c>
      <c r="J4845" s="258">
        <f t="shared" si="150"/>
        <v>0.12277968732415372</v>
      </c>
      <c r="K4845" s="258">
        <f t="shared" si="151"/>
        <v>0.23724221854834229</v>
      </c>
    </row>
    <row r="4846" spans="1:11">
      <c r="A4846" s="1">
        <v>4845</v>
      </c>
      <c r="B4846">
        <v>76475.740600999998</v>
      </c>
      <c r="C4846" s="255">
        <v>31</v>
      </c>
      <c r="D4846" s="256">
        <v>81.976862999999994</v>
      </c>
      <c r="E4846" s="256">
        <v>16.181799999999999</v>
      </c>
      <c r="F4846" s="1">
        <v>838127</v>
      </c>
      <c r="G4846" s="256">
        <v>0</v>
      </c>
      <c r="H4846" s="256">
        <v>1107.48813</v>
      </c>
      <c r="I4846" s="257">
        <v>1</v>
      </c>
      <c r="J4846" s="258">
        <f t="shared" si="150"/>
        <v>9.3805915594445677E-2</v>
      </c>
      <c r="K4846" s="258">
        <f t="shared" si="151"/>
        <v>0.18701590367394308</v>
      </c>
    </row>
    <row r="4847" spans="1:11">
      <c r="A4847" s="1">
        <v>4846</v>
      </c>
      <c r="B4847">
        <v>74421.761230999997</v>
      </c>
      <c r="C4847" s="255">
        <v>34</v>
      </c>
      <c r="D4847" s="256">
        <v>78.346435000000014</v>
      </c>
      <c r="E4847" s="256">
        <v>14.30766</v>
      </c>
      <c r="F4847" s="1">
        <v>885401</v>
      </c>
      <c r="G4847" s="256">
        <v>0</v>
      </c>
      <c r="H4847" s="256">
        <v>918.00998300000003</v>
      </c>
      <c r="I4847" s="257">
        <v>1</v>
      </c>
      <c r="J4847" s="258">
        <f t="shared" si="150"/>
        <v>8.9651626078149957E-2</v>
      </c>
      <c r="K4847" s="258">
        <f t="shared" si="151"/>
        <v>0.1795516099746701</v>
      </c>
    </row>
    <row r="4848" spans="1:11">
      <c r="A4848" s="1">
        <v>4847</v>
      </c>
      <c r="B4848">
        <v>70689.816344999999</v>
      </c>
      <c r="C4848" s="255">
        <v>32</v>
      </c>
      <c r="D4848" s="256">
        <v>70.655974999999998</v>
      </c>
      <c r="E4848" s="256">
        <v>7.6306399999999988</v>
      </c>
      <c r="F4848" s="1">
        <v>926529</v>
      </c>
      <c r="G4848" s="256">
        <v>0</v>
      </c>
      <c r="H4848" s="256">
        <v>706.63727600000004</v>
      </c>
      <c r="I4848" s="257">
        <v>1</v>
      </c>
      <c r="J4848" s="258">
        <f t="shared" si="150"/>
        <v>8.085145228225267E-2</v>
      </c>
      <c r="K4848" s="258">
        <f t="shared" si="151"/>
        <v>0.16351190255429099</v>
      </c>
    </row>
    <row r="4849" spans="1:11">
      <c r="A4849" s="1">
        <v>4848</v>
      </c>
      <c r="B4849">
        <v>67431.076598999993</v>
      </c>
      <c r="C4849" s="255">
        <v>29</v>
      </c>
      <c r="D4849" s="256">
        <v>57.204509999999999</v>
      </c>
      <c r="E4849" s="256">
        <v>1.4918800000000001</v>
      </c>
      <c r="F4849" s="1">
        <v>1000353</v>
      </c>
      <c r="G4849" s="256">
        <v>0</v>
      </c>
      <c r="H4849" s="256">
        <v>592.24475399999994</v>
      </c>
      <c r="I4849" s="257">
        <v>1</v>
      </c>
      <c r="J4849" s="258">
        <f t="shared" si="150"/>
        <v>6.5458975134015857E-2</v>
      </c>
      <c r="K4849" s="258">
        <f t="shared" si="151"/>
        <v>0.13468857405154241</v>
      </c>
    </row>
    <row r="4850" spans="1:11">
      <c r="A4850" s="1">
        <v>4849</v>
      </c>
      <c r="B4850">
        <v>63481.480711999997</v>
      </c>
      <c r="C4850" s="255">
        <v>32</v>
      </c>
      <c r="D4850" s="256">
        <v>49.434636999999988</v>
      </c>
      <c r="E4850" s="256">
        <v>0.33284000000000002</v>
      </c>
      <c r="F4850" s="1">
        <v>941094</v>
      </c>
      <c r="G4850" s="256">
        <v>0</v>
      </c>
      <c r="H4850" s="256">
        <v>569.824791</v>
      </c>
      <c r="I4850" s="257">
        <v>1</v>
      </c>
      <c r="J4850" s="258">
        <f t="shared" si="150"/>
        <v>5.6567929244426697E-2</v>
      </c>
      <c r="K4850" s="258">
        <f t="shared" si="151"/>
        <v>0.11757737655486904</v>
      </c>
    </row>
    <row r="4851" spans="1:11">
      <c r="A4851" s="1">
        <v>4850</v>
      </c>
      <c r="B4851">
        <v>59004.854857999999</v>
      </c>
      <c r="C4851" s="255">
        <v>35</v>
      </c>
      <c r="D4851" s="256">
        <v>38.889890999999992</v>
      </c>
      <c r="E4851" s="256">
        <v>0.83351999999999993</v>
      </c>
      <c r="F4851" s="1">
        <v>830309</v>
      </c>
      <c r="G4851" s="256">
        <v>0</v>
      </c>
      <c r="H4851" s="256">
        <v>569.93452100000002</v>
      </c>
      <c r="I4851" s="257">
        <v>1</v>
      </c>
      <c r="J4851" s="258">
        <f t="shared" si="150"/>
        <v>4.4501603246554972E-2</v>
      </c>
      <c r="K4851" s="258">
        <f t="shared" si="151"/>
        <v>9.3791075489614226E-2</v>
      </c>
    </row>
    <row r="4852" spans="1:11">
      <c r="A4852" s="1">
        <v>4851</v>
      </c>
      <c r="B4852">
        <v>57549.139893</v>
      </c>
      <c r="C4852" s="255">
        <v>34</v>
      </c>
      <c r="D4852" s="256">
        <v>42.895667000000017</v>
      </c>
      <c r="E4852" s="256">
        <v>0.61831999999999998</v>
      </c>
      <c r="F4852" s="1">
        <v>698640</v>
      </c>
      <c r="G4852" s="256">
        <v>55.496952</v>
      </c>
      <c r="H4852" s="256">
        <v>569.75194099999999</v>
      </c>
      <c r="I4852" s="257">
        <v>1</v>
      </c>
      <c r="J4852" s="258">
        <f t="shared" si="150"/>
        <v>4.9085402523507772E-2</v>
      </c>
      <c r="K4852" s="258">
        <f t="shared" si="151"/>
        <v>0.10290506118033166</v>
      </c>
    </row>
    <row r="4853" spans="1:11">
      <c r="A4853" s="1">
        <v>4852</v>
      </c>
      <c r="B4853">
        <v>56545.765656000003</v>
      </c>
      <c r="C4853" s="255">
        <v>35</v>
      </c>
      <c r="D4853" s="256">
        <v>41.380487000000009</v>
      </c>
      <c r="E4853" s="256">
        <v>4.9599999999999998E-2</v>
      </c>
      <c r="F4853" s="1">
        <v>557195</v>
      </c>
      <c r="G4853" s="256">
        <v>196.98806400000001</v>
      </c>
      <c r="H4853" s="256">
        <v>569.77172499999995</v>
      </c>
      <c r="I4853" s="257">
        <v>1</v>
      </c>
      <c r="J4853" s="258">
        <f t="shared" si="150"/>
        <v>4.7351585907587826E-2</v>
      </c>
      <c r="K4853" s="258">
        <f t="shared" si="151"/>
        <v>9.9469058215987088E-2</v>
      </c>
    </row>
    <row r="4854" spans="1:11">
      <c r="A4854" s="1">
        <v>4853</v>
      </c>
      <c r="B4854">
        <v>56015.421600000001</v>
      </c>
      <c r="C4854" s="255">
        <v>34</v>
      </c>
      <c r="D4854" s="256">
        <v>36.868203000000001</v>
      </c>
      <c r="E4854" s="256">
        <v>6.6320000000000004E-2</v>
      </c>
      <c r="F4854" s="1">
        <v>615447</v>
      </c>
      <c r="G4854" s="256">
        <v>244.621272</v>
      </c>
      <c r="H4854" s="256">
        <v>570.55464500000005</v>
      </c>
      <c r="I4854" s="257">
        <v>1</v>
      </c>
      <c r="J4854" s="258">
        <f t="shared" si="150"/>
        <v>4.2188190815948753E-2</v>
      </c>
      <c r="K4854" s="258">
        <f t="shared" si="151"/>
        <v>8.9154434349584921E-2</v>
      </c>
    </row>
    <row r="4855" spans="1:11">
      <c r="A4855" s="1">
        <v>4854</v>
      </c>
      <c r="B4855">
        <v>55705.142030000003</v>
      </c>
      <c r="C4855" s="255">
        <v>33</v>
      </c>
      <c r="D4855" s="256">
        <v>36.844447000000002</v>
      </c>
      <c r="E4855" s="256">
        <v>1.4441050000000031</v>
      </c>
      <c r="F4855" s="1">
        <v>976155</v>
      </c>
      <c r="G4855" s="256">
        <v>248.731056</v>
      </c>
      <c r="H4855" s="256">
        <v>573.493652</v>
      </c>
      <c r="I4855" s="257">
        <v>1</v>
      </c>
      <c r="J4855" s="258">
        <f t="shared" si="150"/>
        <v>4.2161006885638307E-2</v>
      </c>
      <c r="K4855" s="258">
        <f t="shared" si="151"/>
        <v>8.9099802918325796E-2</v>
      </c>
    </row>
    <row r="4856" spans="1:11">
      <c r="A4856" s="1">
        <v>4855</v>
      </c>
      <c r="B4856">
        <v>56344.423155999997</v>
      </c>
      <c r="C4856" s="255">
        <v>37</v>
      </c>
      <c r="D4856" s="256">
        <v>33.371555999999998</v>
      </c>
      <c r="E4856" s="256">
        <v>55.713265000000057</v>
      </c>
      <c r="F4856" s="1">
        <v>1051476</v>
      </c>
      <c r="G4856" s="256">
        <v>228.813816</v>
      </c>
      <c r="H4856" s="256">
        <v>498.388081</v>
      </c>
      <c r="I4856" s="257">
        <v>1</v>
      </c>
      <c r="J4856" s="258">
        <f t="shared" si="150"/>
        <v>3.8186986557308462E-2</v>
      </c>
      <c r="K4856" s="258">
        <f t="shared" si="151"/>
        <v>8.107591526620625E-2</v>
      </c>
    </row>
    <row r="4857" spans="1:11">
      <c r="A4857" s="1">
        <v>4856</v>
      </c>
      <c r="B4857">
        <v>57506.208739999987</v>
      </c>
      <c r="C4857" s="255">
        <v>41</v>
      </c>
      <c r="D4857" s="256">
        <v>30.994564</v>
      </c>
      <c r="E4857" s="256">
        <v>204.33926099999971</v>
      </c>
      <c r="F4857" s="1">
        <v>973475</v>
      </c>
      <c r="G4857" s="256">
        <v>148.05739199999999</v>
      </c>
      <c r="H4857" s="256">
        <v>536.28841399999999</v>
      </c>
      <c r="I4857" s="257">
        <v>1</v>
      </c>
      <c r="J4857" s="258">
        <f t="shared" si="150"/>
        <v>3.5467000664207472E-2</v>
      </c>
      <c r="K4857" s="258">
        <f t="shared" si="151"/>
        <v>7.5540965241745237E-2</v>
      </c>
    </row>
    <row r="4858" spans="1:11">
      <c r="A4858" s="1">
        <v>4857</v>
      </c>
      <c r="B4858">
        <v>60628.337647</v>
      </c>
      <c r="C4858" s="255">
        <v>39</v>
      </c>
      <c r="D4858" s="256">
        <v>28.595889</v>
      </c>
      <c r="E4858" s="256">
        <v>410.32821399999932</v>
      </c>
      <c r="F4858" s="1">
        <v>936100</v>
      </c>
      <c r="G4858" s="256">
        <v>39.263112</v>
      </c>
      <c r="H4858" s="256">
        <v>918.48155899999995</v>
      </c>
      <c r="I4858" s="257">
        <v>1</v>
      </c>
      <c r="J4858" s="258">
        <f t="shared" si="150"/>
        <v>3.272220296941758E-2</v>
      </c>
      <c r="K4858" s="258">
        <f t="shared" si="151"/>
        <v>6.9919653698846243E-2</v>
      </c>
    </row>
    <row r="4859" spans="1:11">
      <c r="A4859" s="1">
        <v>4858</v>
      </c>
      <c r="B4859">
        <v>65565.946410999997</v>
      </c>
      <c r="C4859" s="255">
        <v>46</v>
      </c>
      <c r="D4859" s="256">
        <v>40.4527</v>
      </c>
      <c r="E4859" s="256">
        <v>636.00560400000143</v>
      </c>
      <c r="F4859" s="1">
        <v>904664</v>
      </c>
      <c r="G4859" s="256">
        <v>0</v>
      </c>
      <c r="H4859" s="256">
        <v>957.18921499999999</v>
      </c>
      <c r="I4859" s="257">
        <v>1</v>
      </c>
      <c r="J4859" s="258">
        <f t="shared" si="150"/>
        <v>4.6289921605897913E-2</v>
      </c>
      <c r="K4859" s="258">
        <f t="shared" si="151"/>
        <v>9.735829403697209E-2</v>
      </c>
    </row>
    <row r="4860" spans="1:11">
      <c r="A4860" s="1">
        <v>4859</v>
      </c>
      <c r="B4860">
        <v>68538.313475999996</v>
      </c>
      <c r="C4860" s="255">
        <v>42</v>
      </c>
      <c r="D4860" s="256">
        <v>46.547933</v>
      </c>
      <c r="E4860" s="256">
        <v>776.00523500000054</v>
      </c>
      <c r="F4860" s="1">
        <v>896062</v>
      </c>
      <c r="G4860" s="256">
        <v>0</v>
      </c>
      <c r="H4860" s="256">
        <v>986.889049</v>
      </c>
      <c r="I4860" s="257">
        <v>1</v>
      </c>
      <c r="J4860" s="258">
        <f t="shared" si="150"/>
        <v>5.3264681207597725E-2</v>
      </c>
      <c r="K4860" s="258">
        <f t="shared" si="151"/>
        <v>0.11113117671682644</v>
      </c>
    </row>
    <row r="4861" spans="1:11">
      <c r="A4861" s="1">
        <v>4860</v>
      </c>
      <c r="B4861">
        <v>70480.808411000005</v>
      </c>
      <c r="C4861" s="255">
        <v>34</v>
      </c>
      <c r="D4861" s="256">
        <v>53.135861000000013</v>
      </c>
      <c r="E4861" s="256">
        <v>857.47651699999983</v>
      </c>
      <c r="F4861" s="1">
        <v>877839</v>
      </c>
      <c r="G4861" s="256">
        <v>0</v>
      </c>
      <c r="H4861" s="256">
        <v>975.48795500000006</v>
      </c>
      <c r="I4861" s="257">
        <v>1</v>
      </c>
      <c r="J4861" s="258">
        <f t="shared" si="150"/>
        <v>6.0803230443255675E-2</v>
      </c>
      <c r="K4861" s="258">
        <f t="shared" si="151"/>
        <v>0.12577156830093222</v>
      </c>
    </row>
    <row r="4862" spans="1:11">
      <c r="A4862" s="1">
        <v>4861</v>
      </c>
      <c r="B4862">
        <v>70048.932189999992</v>
      </c>
      <c r="C4862" s="255">
        <v>33</v>
      </c>
      <c r="D4862" s="256">
        <v>60.341525000000011</v>
      </c>
      <c r="E4862" s="256">
        <v>907.08588899999961</v>
      </c>
      <c r="F4862" s="1">
        <v>913297</v>
      </c>
      <c r="G4862" s="256">
        <v>0</v>
      </c>
      <c r="H4862" s="256">
        <v>521.01437399999998</v>
      </c>
      <c r="I4862" s="257">
        <v>1</v>
      </c>
      <c r="J4862" s="258">
        <f t="shared" si="150"/>
        <v>6.9048653410781716E-2</v>
      </c>
      <c r="K4862" s="258">
        <f t="shared" si="151"/>
        <v>0.14149988105803965</v>
      </c>
    </row>
    <row r="4863" spans="1:11">
      <c r="A4863" s="1">
        <v>4862</v>
      </c>
      <c r="B4863">
        <v>69613.342101000002</v>
      </c>
      <c r="C4863" s="255">
        <v>33</v>
      </c>
      <c r="D4863" s="256">
        <v>105.383263</v>
      </c>
      <c r="E4863" s="256">
        <v>862.88804799999889</v>
      </c>
      <c r="F4863" s="1">
        <v>915057</v>
      </c>
      <c r="G4863" s="256">
        <v>0</v>
      </c>
      <c r="H4863" s="256">
        <v>1014.4385569999999</v>
      </c>
      <c r="I4863" s="257">
        <v>1</v>
      </c>
      <c r="J4863" s="258">
        <f t="shared" si="150"/>
        <v>0.12058979951508111</v>
      </c>
      <c r="K4863" s="258">
        <f t="shared" si="151"/>
        <v>0.23355433505159678</v>
      </c>
    </row>
    <row r="4864" spans="1:11">
      <c r="A4864" s="1">
        <v>4863</v>
      </c>
      <c r="B4864">
        <v>71259.499144999994</v>
      </c>
      <c r="C4864" s="255">
        <v>42</v>
      </c>
      <c r="D4864" s="256">
        <v>111.193043</v>
      </c>
      <c r="E4864" s="256">
        <v>790.39015299999915</v>
      </c>
      <c r="F4864" s="1">
        <v>884729</v>
      </c>
      <c r="G4864" s="256">
        <v>0</v>
      </c>
      <c r="H4864" s="256">
        <v>1044.6080890000001</v>
      </c>
      <c r="I4864" s="257">
        <v>1</v>
      </c>
      <c r="J4864" s="258">
        <f t="shared" si="150"/>
        <v>0.12723791597572562</v>
      </c>
      <c r="K4864" s="258">
        <f t="shared" si="151"/>
        <v>0.24469730962042696</v>
      </c>
    </row>
    <row r="4865" spans="1:11">
      <c r="A4865" s="1">
        <v>4864</v>
      </c>
      <c r="B4865">
        <v>70609.845643000008</v>
      </c>
      <c r="C4865" s="255">
        <v>34</v>
      </c>
      <c r="D4865" s="256">
        <v>106.13427</v>
      </c>
      <c r="E4865" s="256">
        <v>684.32613799999933</v>
      </c>
      <c r="F4865" s="1">
        <v>858119</v>
      </c>
      <c r="G4865" s="256">
        <v>76.591200000000001</v>
      </c>
      <c r="H4865" s="256">
        <v>1027.2617720000001</v>
      </c>
      <c r="I4865" s="257">
        <v>1</v>
      </c>
      <c r="J4865" s="258">
        <f t="shared" si="150"/>
        <v>0.12144917491290329</v>
      </c>
      <c r="K4865" s="258">
        <f t="shared" si="151"/>
        <v>0.23500361661395761</v>
      </c>
    </row>
    <row r="4866" spans="1:11">
      <c r="A4866" s="1">
        <v>4865</v>
      </c>
      <c r="B4866">
        <v>70446.863586000007</v>
      </c>
      <c r="C4866" s="255">
        <v>32</v>
      </c>
      <c r="D4866" s="256">
        <v>74.122639999999976</v>
      </c>
      <c r="E4866" s="256">
        <v>493.06211399999972</v>
      </c>
      <c r="F4866" s="1">
        <v>875052</v>
      </c>
      <c r="G4866" s="256">
        <v>186.52166399999999</v>
      </c>
      <c r="H4866" s="256">
        <v>1067.845591</v>
      </c>
      <c r="I4866" s="257">
        <v>1</v>
      </c>
      <c r="J4866" s="258">
        <f t="shared" ref="J4866:J4929" si="152">D4866/$L$1</f>
        <v>8.4818348214635658E-2</v>
      </c>
      <c r="K4866" s="258">
        <f t="shared" ref="K4866:K4929" si="153">J4866/(1-$K$1*(1-J4866))</f>
        <v>0.17078089718131692</v>
      </c>
    </row>
    <row r="4867" spans="1:11">
      <c r="A4867" s="1">
        <v>4866</v>
      </c>
      <c r="B4867">
        <v>68654.027281999995</v>
      </c>
      <c r="C4867" s="255">
        <v>31</v>
      </c>
      <c r="D4867" s="256">
        <v>44.621350999999997</v>
      </c>
      <c r="E4867" s="256">
        <v>299.34994099999921</v>
      </c>
      <c r="F4867" s="1">
        <v>869070</v>
      </c>
      <c r="G4867" s="256">
        <v>208.22507999999999</v>
      </c>
      <c r="H4867" s="256">
        <v>963.29269399999998</v>
      </c>
      <c r="I4867" s="257">
        <v>1</v>
      </c>
      <c r="J4867" s="258">
        <f t="shared" si="152"/>
        <v>5.1060098330624512E-2</v>
      </c>
      <c r="K4867" s="258">
        <f t="shared" si="153"/>
        <v>0.10680173224019666</v>
      </c>
    </row>
    <row r="4868" spans="1:11">
      <c r="A4868" s="1">
        <v>4867</v>
      </c>
      <c r="B4868">
        <v>67712.077208999995</v>
      </c>
      <c r="C4868" s="255">
        <v>32</v>
      </c>
      <c r="D4868" s="256">
        <v>28.87062199999999</v>
      </c>
      <c r="E4868" s="256">
        <v>123.5125809999999</v>
      </c>
      <c r="F4868" s="1">
        <v>852344</v>
      </c>
      <c r="G4868" s="256">
        <v>179.53269599999999</v>
      </c>
      <c r="H4868" s="256">
        <v>921.760448</v>
      </c>
      <c r="I4868" s="257">
        <v>1</v>
      </c>
      <c r="J4868" s="258">
        <f t="shared" si="152"/>
        <v>3.303657924176906E-2</v>
      </c>
      <c r="K4868" s="258">
        <f t="shared" si="153"/>
        <v>7.0565330700220766E-2</v>
      </c>
    </row>
    <row r="4869" spans="1:11">
      <c r="A4869" s="1">
        <v>4868</v>
      </c>
      <c r="B4869">
        <v>67581.48840300001</v>
      </c>
      <c r="C4869" s="255">
        <v>31</v>
      </c>
      <c r="D4869" s="256">
        <v>34.865309000000003</v>
      </c>
      <c r="E4869" s="256">
        <v>23.609467000000009</v>
      </c>
      <c r="F4869" s="1">
        <v>868708</v>
      </c>
      <c r="G4869" s="256">
        <v>109.348344</v>
      </c>
      <c r="H4869" s="256">
        <v>634.16346799999997</v>
      </c>
      <c r="I4869" s="257">
        <v>1</v>
      </c>
      <c r="J4869" s="258">
        <f t="shared" si="152"/>
        <v>3.9896284311687652E-2</v>
      </c>
      <c r="K4869" s="258">
        <f t="shared" si="153"/>
        <v>8.453624272397979E-2</v>
      </c>
    </row>
    <row r="4870" spans="1:11">
      <c r="A4870" s="1">
        <v>4869</v>
      </c>
      <c r="B4870">
        <v>67608.275085000001</v>
      </c>
      <c r="C4870" s="255">
        <v>35</v>
      </c>
      <c r="D4870" s="256">
        <v>59.812073000000012</v>
      </c>
      <c r="E4870" s="256">
        <v>15.601559999999999</v>
      </c>
      <c r="F4870" s="1">
        <v>872822</v>
      </c>
      <c r="G4870" s="256">
        <v>10.618944000000001</v>
      </c>
      <c r="H4870" s="256">
        <v>601.61626999999999</v>
      </c>
      <c r="I4870" s="257">
        <v>1</v>
      </c>
      <c r="J4870" s="258">
        <f t="shared" si="152"/>
        <v>6.8442802835317382E-2</v>
      </c>
      <c r="K4870" s="258">
        <f t="shared" si="153"/>
        <v>0.14035416652181154</v>
      </c>
    </row>
    <row r="4871" spans="1:11">
      <c r="A4871" s="1">
        <v>4870</v>
      </c>
      <c r="B4871">
        <v>66900.911867000003</v>
      </c>
      <c r="C4871" s="255">
        <v>45</v>
      </c>
      <c r="D4871" s="256">
        <v>81.982186999999996</v>
      </c>
      <c r="E4871" s="256">
        <v>11.46794</v>
      </c>
      <c r="F4871" s="1">
        <v>898421</v>
      </c>
      <c r="G4871" s="256">
        <v>0</v>
      </c>
      <c r="H4871" s="256">
        <v>484.04668600000002</v>
      </c>
      <c r="I4871" s="257">
        <v>1</v>
      </c>
      <c r="J4871" s="258">
        <f t="shared" si="152"/>
        <v>9.3812007834089259E-2</v>
      </c>
      <c r="K4871" s="258">
        <f t="shared" si="153"/>
        <v>0.18702680007846487</v>
      </c>
    </row>
    <row r="4872" spans="1:11">
      <c r="A4872" s="1">
        <v>4871</v>
      </c>
      <c r="B4872">
        <v>64235.908385000002</v>
      </c>
      <c r="C4872" s="255">
        <v>32</v>
      </c>
      <c r="D4872" s="256">
        <v>108.83271999999999</v>
      </c>
      <c r="E4872" s="256">
        <v>5.5388400000000004</v>
      </c>
      <c r="F4872" s="1">
        <v>975883</v>
      </c>
      <c r="G4872" s="256">
        <v>0</v>
      </c>
      <c r="H4872" s="256">
        <v>415.68494900000002</v>
      </c>
      <c r="I4872" s="257">
        <v>1</v>
      </c>
      <c r="J4872" s="258">
        <f t="shared" si="152"/>
        <v>0.12453700437688059</v>
      </c>
      <c r="K4872" s="258">
        <f t="shared" si="153"/>
        <v>0.24018923949593152</v>
      </c>
    </row>
    <row r="4873" spans="1:11">
      <c r="A4873" s="1">
        <v>4872</v>
      </c>
      <c r="B4873">
        <v>61287.934508999999</v>
      </c>
      <c r="C4873" s="255">
        <v>31</v>
      </c>
      <c r="D4873" s="256">
        <v>151.87957499999999</v>
      </c>
      <c r="E4873" s="256">
        <v>1.12416</v>
      </c>
      <c r="F4873" s="1">
        <v>979327</v>
      </c>
      <c r="G4873" s="256">
        <v>0</v>
      </c>
      <c r="H4873" s="256">
        <v>377.08336600000001</v>
      </c>
      <c r="I4873" s="257">
        <v>1</v>
      </c>
      <c r="J4873" s="258">
        <f t="shared" si="152"/>
        <v>0.17379541094382062</v>
      </c>
      <c r="K4873" s="258">
        <f t="shared" si="153"/>
        <v>0.31854728816710587</v>
      </c>
    </row>
    <row r="4874" spans="1:11">
      <c r="A4874" s="1">
        <v>4873</v>
      </c>
      <c r="B4874">
        <v>58555.294249999999</v>
      </c>
      <c r="C4874" s="255">
        <v>28</v>
      </c>
      <c r="D4874" s="256">
        <v>182.27161899999999</v>
      </c>
      <c r="E4874" s="256">
        <v>0.21732000000000001</v>
      </c>
      <c r="F4874" s="1">
        <v>894660</v>
      </c>
      <c r="G4874" s="256">
        <v>0</v>
      </c>
      <c r="H4874" s="256">
        <v>386.55593499999998</v>
      </c>
      <c r="I4874" s="257">
        <v>1</v>
      </c>
      <c r="J4874" s="258">
        <f t="shared" si="152"/>
        <v>0.20857294950621569</v>
      </c>
      <c r="K4874" s="258">
        <f t="shared" si="153"/>
        <v>0.36934188814205537</v>
      </c>
    </row>
    <row r="4875" spans="1:11">
      <c r="A4875" s="1">
        <v>4874</v>
      </c>
      <c r="B4875">
        <v>56296.527037</v>
      </c>
      <c r="C4875" s="255">
        <v>24</v>
      </c>
      <c r="D4875" s="256">
        <v>197.85063099999999</v>
      </c>
      <c r="E4875" s="256">
        <v>0.61319999999999997</v>
      </c>
      <c r="F4875" s="1">
        <v>817243</v>
      </c>
      <c r="G4875" s="256">
        <v>0</v>
      </c>
      <c r="H4875" s="256">
        <v>300.49386199999998</v>
      </c>
      <c r="I4875" s="257">
        <v>1</v>
      </c>
      <c r="J4875" s="258">
        <f t="shared" si="152"/>
        <v>0.22639997326921157</v>
      </c>
      <c r="K4875" s="258">
        <f t="shared" si="153"/>
        <v>0.39406805518132354</v>
      </c>
    </row>
    <row r="4876" spans="1:11">
      <c r="A4876" s="1">
        <v>4875</v>
      </c>
      <c r="B4876">
        <v>54791.283203000014</v>
      </c>
      <c r="C4876" s="255">
        <v>24</v>
      </c>
      <c r="D4876" s="256">
        <v>205.74253400000001</v>
      </c>
      <c r="E4876" s="256">
        <v>0.496</v>
      </c>
      <c r="F4876" s="1">
        <v>688252</v>
      </c>
      <c r="G4876" s="256">
        <v>1.758624</v>
      </c>
      <c r="H4876" s="256">
        <v>299.78074199999998</v>
      </c>
      <c r="I4876" s="257">
        <v>1</v>
      </c>
      <c r="J4876" s="258">
        <f t="shared" si="152"/>
        <v>0.23543065777707758</v>
      </c>
      <c r="K4876" s="258">
        <f t="shared" si="153"/>
        <v>0.40627436669568051</v>
      </c>
    </row>
    <row r="4877" spans="1:11">
      <c r="A4877" s="1">
        <v>4876</v>
      </c>
      <c r="B4877">
        <v>55068.444276000002</v>
      </c>
      <c r="C4877" s="255">
        <v>27</v>
      </c>
      <c r="D4877" s="256">
        <v>172.48023900000001</v>
      </c>
      <c r="E4877" s="256">
        <v>4.8719999999999999E-2</v>
      </c>
      <c r="F4877" s="1">
        <v>562296</v>
      </c>
      <c r="G4877" s="256">
        <v>150.65366399999999</v>
      </c>
      <c r="H4877" s="256">
        <v>299.45444700000002</v>
      </c>
      <c r="I4877" s="257">
        <v>1</v>
      </c>
      <c r="J4877" s="258">
        <f t="shared" si="152"/>
        <v>0.19736869830385947</v>
      </c>
      <c r="K4877" s="258">
        <f t="shared" si="153"/>
        <v>0.35335729036513258</v>
      </c>
    </row>
    <row r="4878" spans="1:11">
      <c r="A4878" s="1">
        <v>4877</v>
      </c>
      <c r="B4878">
        <v>54379.320495</v>
      </c>
      <c r="C4878" s="255">
        <v>32</v>
      </c>
      <c r="D4878" s="256">
        <v>183.004154</v>
      </c>
      <c r="E4878" s="256">
        <v>4.2320000000000003E-2</v>
      </c>
      <c r="F4878" s="1">
        <v>629667</v>
      </c>
      <c r="G4878" s="256">
        <v>226.507848</v>
      </c>
      <c r="H4878" s="256">
        <v>300.02207700000002</v>
      </c>
      <c r="I4878" s="257">
        <v>1</v>
      </c>
      <c r="J4878" s="258">
        <f t="shared" si="152"/>
        <v>0.20941118744147286</v>
      </c>
      <c r="K4878" s="258">
        <f t="shared" si="153"/>
        <v>0.3705237496230393</v>
      </c>
    </row>
    <row r="4879" spans="1:11">
      <c r="A4879" s="1">
        <v>4878</v>
      </c>
      <c r="B4879">
        <v>53827.239562000002</v>
      </c>
      <c r="C4879" s="255">
        <v>30</v>
      </c>
      <c r="D4879" s="256">
        <v>244.328048</v>
      </c>
      <c r="E4879" s="256">
        <v>0.86393700000000118</v>
      </c>
      <c r="F4879" s="1">
        <v>982077</v>
      </c>
      <c r="G4879" s="256">
        <v>250.48430400000001</v>
      </c>
      <c r="H4879" s="256">
        <v>300.13414699999998</v>
      </c>
      <c r="I4879" s="257">
        <v>1</v>
      </c>
      <c r="J4879" s="258">
        <f t="shared" si="152"/>
        <v>0.27958396319756312</v>
      </c>
      <c r="K4879" s="258">
        <f t="shared" si="153"/>
        <v>0.46306278366800946</v>
      </c>
    </row>
    <row r="4880" spans="1:11">
      <c r="A4880" s="1">
        <v>4879</v>
      </c>
      <c r="B4880">
        <v>54565.397614000001</v>
      </c>
      <c r="C4880" s="255">
        <v>29</v>
      </c>
      <c r="D4880" s="256">
        <v>249.09239099999999</v>
      </c>
      <c r="E4880" s="256">
        <v>39.261748999999988</v>
      </c>
      <c r="F4880" s="1">
        <v>1054138</v>
      </c>
      <c r="G4880" s="256">
        <v>247.933896</v>
      </c>
      <c r="H4880" s="256">
        <v>317.49468400000001</v>
      </c>
      <c r="I4880" s="257">
        <v>1</v>
      </c>
      <c r="J4880" s="258">
        <f t="shared" si="152"/>
        <v>0.28503578876108815</v>
      </c>
      <c r="K4880" s="258">
        <f t="shared" si="153"/>
        <v>0.4697594431008244</v>
      </c>
    </row>
    <row r="4881" spans="1:11">
      <c r="A4881" s="1">
        <v>4880</v>
      </c>
      <c r="B4881">
        <v>56678.612000000001</v>
      </c>
      <c r="C4881" s="255">
        <v>33</v>
      </c>
      <c r="D4881" s="256">
        <v>224.15153599999999</v>
      </c>
      <c r="E4881" s="256">
        <v>152.8049170000003</v>
      </c>
      <c r="F4881" s="1">
        <v>989869</v>
      </c>
      <c r="G4881" s="256">
        <v>207.10032000000001</v>
      </c>
      <c r="H4881" s="256">
        <v>333.01421399999998</v>
      </c>
      <c r="I4881" s="257">
        <v>1</v>
      </c>
      <c r="J4881" s="258">
        <f t="shared" si="152"/>
        <v>0.25649603189111242</v>
      </c>
      <c r="K4881" s="258">
        <f t="shared" si="153"/>
        <v>0.4339499707643143</v>
      </c>
    </row>
    <row r="4882" spans="1:11">
      <c r="A4882" s="1">
        <v>4881</v>
      </c>
      <c r="B4882">
        <v>56129.868897</v>
      </c>
      <c r="C4882" s="255">
        <v>36</v>
      </c>
      <c r="D4882" s="256">
        <v>243.5594109999999</v>
      </c>
      <c r="E4882" s="256">
        <v>281.3577990000004</v>
      </c>
      <c r="F4882" s="1">
        <v>962533</v>
      </c>
      <c r="G4882" s="256">
        <v>115.077984</v>
      </c>
      <c r="H4882" s="256">
        <v>585.96684500000003</v>
      </c>
      <c r="I4882" s="257">
        <v>1</v>
      </c>
      <c r="J4882" s="258">
        <f t="shared" si="152"/>
        <v>0.27870441383563188</v>
      </c>
      <c r="K4882" s="258">
        <f t="shared" si="153"/>
        <v>0.46197616771153494</v>
      </c>
    </row>
    <row r="4883" spans="1:11">
      <c r="A4883" s="1">
        <v>4882</v>
      </c>
      <c r="B4883">
        <v>58170.400633999998</v>
      </c>
      <c r="C4883" s="255">
        <v>37</v>
      </c>
      <c r="D4883" s="256">
        <v>277.94490700000011</v>
      </c>
      <c r="E4883" s="256">
        <v>376.1412840000005</v>
      </c>
      <c r="F4883" s="1">
        <v>919933</v>
      </c>
      <c r="G4883" s="256">
        <v>16.481976</v>
      </c>
      <c r="H4883" s="256">
        <v>801.22051099999999</v>
      </c>
      <c r="I4883" s="257">
        <v>1</v>
      </c>
      <c r="J4883" s="258">
        <f t="shared" si="152"/>
        <v>0.31805164935316038</v>
      </c>
      <c r="K4883" s="258">
        <f t="shared" si="153"/>
        <v>0.50894093742125512</v>
      </c>
    </row>
    <row r="4884" spans="1:11">
      <c r="A4884" s="1">
        <v>4883</v>
      </c>
      <c r="B4884">
        <v>60142.841797000001</v>
      </c>
      <c r="C4884" s="255">
        <v>36</v>
      </c>
      <c r="D4884" s="256">
        <v>287.94811099999998</v>
      </c>
      <c r="E4884" s="256">
        <v>421.59725600000002</v>
      </c>
      <c r="F4884" s="1">
        <v>878177</v>
      </c>
      <c r="G4884" s="256">
        <v>0</v>
      </c>
      <c r="H4884" s="256">
        <v>764.62293599999998</v>
      </c>
      <c r="I4884" s="257">
        <v>1</v>
      </c>
      <c r="J4884" s="258">
        <f t="shared" si="152"/>
        <v>0.32949829021935223</v>
      </c>
      <c r="K4884" s="258">
        <f t="shared" si="153"/>
        <v>0.52199894030873262</v>
      </c>
    </row>
    <row r="4885" spans="1:11">
      <c r="A4885" s="1">
        <v>4884</v>
      </c>
      <c r="B4885">
        <v>61759.391174999997</v>
      </c>
      <c r="C4885" s="255">
        <v>36</v>
      </c>
      <c r="D4885" s="256">
        <v>270.84382799999997</v>
      </c>
      <c r="E4885" s="256">
        <v>500.55897900000002</v>
      </c>
      <c r="F4885" s="1">
        <v>877447</v>
      </c>
      <c r="G4885" s="256">
        <v>0</v>
      </c>
      <c r="H4885" s="256">
        <v>812.56935299999998</v>
      </c>
      <c r="I4885" s="257">
        <v>1</v>
      </c>
      <c r="J4885" s="258">
        <f t="shared" si="152"/>
        <v>0.30992590273483095</v>
      </c>
      <c r="K4885" s="258">
        <f t="shared" si="153"/>
        <v>0.49951049078733412</v>
      </c>
    </row>
    <row r="4886" spans="1:11">
      <c r="A4886" s="1">
        <v>4885</v>
      </c>
      <c r="B4886">
        <v>61463.583251999997</v>
      </c>
      <c r="C4886" s="255">
        <v>33</v>
      </c>
      <c r="D4886" s="256">
        <v>252.709506</v>
      </c>
      <c r="E4886" s="256">
        <v>521.08152400000029</v>
      </c>
      <c r="F4886" s="1">
        <v>872790</v>
      </c>
      <c r="G4886" s="256">
        <v>0</v>
      </c>
      <c r="H4886" s="256">
        <v>479.21495700000003</v>
      </c>
      <c r="I4886" s="257">
        <v>1</v>
      </c>
      <c r="J4886" s="258">
        <f t="shared" si="152"/>
        <v>0.28917484424538259</v>
      </c>
      <c r="K4886" s="258">
        <f t="shared" si="153"/>
        <v>0.47479954916248945</v>
      </c>
    </row>
    <row r="4887" spans="1:11">
      <c r="A4887" s="1">
        <v>4886</v>
      </c>
      <c r="B4887">
        <v>62201.817320999988</v>
      </c>
      <c r="C4887" s="255">
        <v>38</v>
      </c>
      <c r="D4887" s="256">
        <v>271.41926899999999</v>
      </c>
      <c r="E4887" s="256">
        <v>485.02380799999912</v>
      </c>
      <c r="F4887" s="1">
        <v>889780</v>
      </c>
      <c r="G4887" s="256">
        <v>0</v>
      </c>
      <c r="H4887" s="256">
        <v>938.27929600000004</v>
      </c>
      <c r="I4887" s="257">
        <v>1</v>
      </c>
      <c r="J4887" s="258">
        <f t="shared" si="152"/>
        <v>0.3105843784058942</v>
      </c>
      <c r="K4887" s="258">
        <f t="shared" si="153"/>
        <v>0.50027974928377283</v>
      </c>
    </row>
    <row r="4888" spans="1:11">
      <c r="A4888" s="1">
        <v>4887</v>
      </c>
      <c r="B4888">
        <v>62894.889648999997</v>
      </c>
      <c r="C4888" s="255">
        <v>37</v>
      </c>
      <c r="D4888" s="256">
        <v>260.461747</v>
      </c>
      <c r="E4888" s="256">
        <v>443.43617399999943</v>
      </c>
      <c r="F4888" s="1">
        <v>884553</v>
      </c>
      <c r="G4888" s="256">
        <v>0</v>
      </c>
      <c r="H4888" s="256">
        <v>993.77345500000001</v>
      </c>
      <c r="I4888" s="257">
        <v>1</v>
      </c>
      <c r="J4888" s="258">
        <f t="shared" si="152"/>
        <v>0.2980457138822678</v>
      </c>
      <c r="K4888" s="258">
        <f t="shared" si="153"/>
        <v>0.48547566011536752</v>
      </c>
    </row>
    <row r="4889" spans="1:11">
      <c r="A4889" s="1">
        <v>4888</v>
      </c>
      <c r="B4889">
        <v>62224.840638000001</v>
      </c>
      <c r="C4889" s="255">
        <v>36</v>
      </c>
      <c r="D4889" s="256">
        <v>207.60192000000001</v>
      </c>
      <c r="E4889" s="256">
        <v>413.29805999999951</v>
      </c>
      <c r="F4889" s="1">
        <v>902470</v>
      </c>
      <c r="G4889" s="256">
        <v>3.3216960000000002</v>
      </c>
      <c r="H4889" s="256">
        <v>799.45956899999999</v>
      </c>
      <c r="I4889" s="257">
        <v>1</v>
      </c>
      <c r="J4889" s="258">
        <f t="shared" si="152"/>
        <v>0.23755834844235094</v>
      </c>
      <c r="K4889" s="258">
        <f t="shared" si="153"/>
        <v>0.40911986069100986</v>
      </c>
    </row>
    <row r="4890" spans="1:11">
      <c r="A4890" s="1">
        <v>4889</v>
      </c>
      <c r="B4890">
        <v>62342.341124999999</v>
      </c>
      <c r="C4890" s="255">
        <v>32</v>
      </c>
      <c r="D4890" s="256">
        <v>134.89640700000001</v>
      </c>
      <c r="E4890" s="256">
        <v>322.85330100000039</v>
      </c>
      <c r="F4890" s="1">
        <v>863341</v>
      </c>
      <c r="G4890" s="256">
        <v>161.54829599999999</v>
      </c>
      <c r="H4890" s="256">
        <v>737.59925399999997</v>
      </c>
      <c r="I4890" s="257">
        <v>1</v>
      </c>
      <c r="J4890" s="258">
        <f t="shared" si="152"/>
        <v>0.15436161504540608</v>
      </c>
      <c r="K4890" s="258">
        <f t="shared" si="153"/>
        <v>0.28858092329041074</v>
      </c>
    </row>
    <row r="4891" spans="1:11">
      <c r="A4891" s="1">
        <v>4890</v>
      </c>
      <c r="B4891">
        <v>62528.184569999998</v>
      </c>
      <c r="C4891" s="255">
        <v>34</v>
      </c>
      <c r="D4891" s="256">
        <v>100.931162</v>
      </c>
      <c r="E4891" s="256">
        <v>199.09765200000021</v>
      </c>
      <c r="F4891" s="1">
        <v>853373</v>
      </c>
      <c r="G4891" s="256">
        <v>211.24487999999999</v>
      </c>
      <c r="H4891" s="256">
        <v>765.95919200000003</v>
      </c>
      <c r="I4891" s="257">
        <v>1</v>
      </c>
      <c r="J4891" s="258">
        <f t="shared" si="152"/>
        <v>0.11549527167709898</v>
      </c>
      <c r="K4891" s="258">
        <f t="shared" si="153"/>
        <v>0.22490795300653849</v>
      </c>
    </row>
    <row r="4892" spans="1:11">
      <c r="A4892" s="1">
        <v>4891</v>
      </c>
      <c r="B4892">
        <v>63288.943237000007</v>
      </c>
      <c r="C4892" s="255">
        <v>32</v>
      </c>
      <c r="D4892" s="256">
        <v>114.66550100000001</v>
      </c>
      <c r="E4892" s="256">
        <v>77.877863999999917</v>
      </c>
      <c r="F4892" s="1">
        <v>852787</v>
      </c>
      <c r="G4892" s="256">
        <v>201.851496</v>
      </c>
      <c r="H4892" s="256">
        <v>755.76914099999999</v>
      </c>
      <c r="I4892" s="257">
        <v>1</v>
      </c>
      <c r="J4892" s="258">
        <f t="shared" si="152"/>
        <v>0.131211440823258</v>
      </c>
      <c r="K4892" s="258">
        <f t="shared" si="153"/>
        <v>0.2512828627962817</v>
      </c>
    </row>
    <row r="4893" spans="1:11">
      <c r="A4893" s="1">
        <v>4892</v>
      </c>
      <c r="B4893">
        <v>64621.975097000002</v>
      </c>
      <c r="C4893" s="255">
        <v>43</v>
      </c>
      <c r="D4893" s="256">
        <v>94.730620000000002</v>
      </c>
      <c r="E4893" s="256">
        <v>11.337686999999971</v>
      </c>
      <c r="F4893" s="1">
        <v>903252</v>
      </c>
      <c r="G4893" s="256">
        <v>168.866208</v>
      </c>
      <c r="H4893" s="256">
        <v>624.64833299999998</v>
      </c>
      <c r="I4893" s="257">
        <v>1</v>
      </c>
      <c r="J4893" s="258">
        <f t="shared" si="152"/>
        <v>0.1084000072548459</v>
      </c>
      <c r="K4893" s="258">
        <f t="shared" si="153"/>
        <v>0.21270752012501029</v>
      </c>
    </row>
    <row r="4894" spans="1:11">
      <c r="A4894" s="1">
        <v>4893</v>
      </c>
      <c r="B4894">
        <v>65618.823302999997</v>
      </c>
      <c r="C4894" s="255">
        <v>33</v>
      </c>
      <c r="D4894" s="256">
        <v>103.978273</v>
      </c>
      <c r="E4894" s="256">
        <v>7.0569199999999999</v>
      </c>
      <c r="F4894" s="1">
        <v>854550</v>
      </c>
      <c r="G4894" s="256">
        <v>88.562207999999998</v>
      </c>
      <c r="H4894" s="256">
        <v>490.40649400000001</v>
      </c>
      <c r="I4894" s="257">
        <v>1</v>
      </c>
      <c r="J4894" s="258">
        <f t="shared" si="152"/>
        <v>0.11898207303558604</v>
      </c>
      <c r="K4894" s="258">
        <f t="shared" si="153"/>
        <v>0.23083586970243078</v>
      </c>
    </row>
    <row r="4895" spans="1:11">
      <c r="A4895" s="1">
        <v>4894</v>
      </c>
      <c r="B4895">
        <v>64313.866332999998</v>
      </c>
      <c r="C4895" s="255">
        <v>36</v>
      </c>
      <c r="D4895" s="256">
        <v>130.675389</v>
      </c>
      <c r="E4895" s="256">
        <v>1.6832800000000001</v>
      </c>
      <c r="F4895" s="1">
        <v>895706</v>
      </c>
      <c r="G4895" s="256">
        <v>6.275976</v>
      </c>
      <c r="H4895" s="256">
        <v>440.67470200000002</v>
      </c>
      <c r="I4895" s="257">
        <v>1</v>
      </c>
      <c r="J4895" s="258">
        <f t="shared" si="152"/>
        <v>0.14953151489592076</v>
      </c>
      <c r="K4895" s="258">
        <f t="shared" si="153"/>
        <v>0.28094630128146264</v>
      </c>
    </row>
    <row r="4896" spans="1:11">
      <c r="A4896" s="1">
        <v>4895</v>
      </c>
      <c r="B4896">
        <v>61914.069883999997</v>
      </c>
      <c r="C4896" s="255">
        <v>37</v>
      </c>
      <c r="D4896" s="256">
        <v>145.60454100000001</v>
      </c>
      <c r="E4896" s="256">
        <v>0.99336000000000002</v>
      </c>
      <c r="F4896" s="1">
        <v>942594</v>
      </c>
      <c r="G4896" s="256">
        <v>0</v>
      </c>
      <c r="H4896" s="256">
        <v>376.57001100000002</v>
      </c>
      <c r="I4896" s="257">
        <v>1</v>
      </c>
      <c r="J4896" s="258">
        <f t="shared" si="152"/>
        <v>0.1666149055156454</v>
      </c>
      <c r="K4896" s="258">
        <f t="shared" si="153"/>
        <v>0.30761291600284824</v>
      </c>
    </row>
    <row r="4897" spans="1:11">
      <c r="A4897" s="1">
        <v>4896</v>
      </c>
      <c r="B4897">
        <v>59527.768616000001</v>
      </c>
      <c r="C4897" s="255">
        <v>33</v>
      </c>
      <c r="D4897" s="256">
        <v>162.75224</v>
      </c>
      <c r="E4897" s="256">
        <v>0.25080000000000002</v>
      </c>
      <c r="F4897" s="1">
        <v>969609</v>
      </c>
      <c r="G4897" s="256">
        <v>0</v>
      </c>
      <c r="H4897" s="256">
        <v>309.34982400000001</v>
      </c>
      <c r="I4897" s="257">
        <v>1</v>
      </c>
      <c r="J4897" s="258">
        <f t="shared" si="152"/>
        <v>0.18623697381841711</v>
      </c>
      <c r="K4897" s="258">
        <f t="shared" si="153"/>
        <v>0.33712300324003691</v>
      </c>
    </row>
    <row r="4898" spans="1:11">
      <c r="A4898" s="1">
        <v>4897</v>
      </c>
      <c r="B4898">
        <v>56971.893616000001</v>
      </c>
      <c r="C4898" s="255">
        <v>30</v>
      </c>
      <c r="D4898" s="256">
        <v>157.94010900000001</v>
      </c>
      <c r="E4898" s="256">
        <v>0.18779999999999999</v>
      </c>
      <c r="F4898" s="1">
        <v>912888</v>
      </c>
      <c r="G4898" s="256">
        <v>0</v>
      </c>
      <c r="H4898" s="256">
        <v>335.09759200000002</v>
      </c>
      <c r="I4898" s="257">
        <v>1</v>
      </c>
      <c r="J4898" s="258">
        <f t="shared" si="152"/>
        <v>0.18073046456817399</v>
      </c>
      <c r="K4898" s="258">
        <f t="shared" si="153"/>
        <v>0.32895865867698965</v>
      </c>
    </row>
    <row r="4899" spans="1:11">
      <c r="A4899" s="1">
        <v>4898</v>
      </c>
      <c r="B4899">
        <v>55916.375245000003</v>
      </c>
      <c r="C4899" s="255">
        <v>25</v>
      </c>
      <c r="D4899" s="256">
        <v>149.924227</v>
      </c>
      <c r="E4899" s="256">
        <v>0.29855999999999999</v>
      </c>
      <c r="F4899" s="1">
        <v>793973</v>
      </c>
      <c r="G4899" s="256">
        <v>0</v>
      </c>
      <c r="H4899" s="256">
        <v>339.00690100000003</v>
      </c>
      <c r="I4899" s="257">
        <v>1</v>
      </c>
      <c r="J4899" s="258">
        <f t="shared" si="152"/>
        <v>0.17155791120629385</v>
      </c>
      <c r="K4899" s="258">
        <f t="shared" si="153"/>
        <v>0.31515707176206326</v>
      </c>
    </row>
    <row r="4900" spans="1:11">
      <c r="A4900" s="1">
        <v>4899</v>
      </c>
      <c r="B4900">
        <v>54299.817777999997</v>
      </c>
      <c r="C4900" s="255">
        <v>26</v>
      </c>
      <c r="D4900" s="256">
        <v>143.76038600000001</v>
      </c>
      <c r="E4900" s="256">
        <v>4.5199999999999997E-2</v>
      </c>
      <c r="F4900" s="1">
        <v>663113</v>
      </c>
      <c r="G4900" s="256">
        <v>0</v>
      </c>
      <c r="H4900" s="256">
        <v>338.75827500000003</v>
      </c>
      <c r="I4900" s="257">
        <v>1</v>
      </c>
      <c r="J4900" s="258">
        <f t="shared" si="152"/>
        <v>0.16450464364488956</v>
      </c>
      <c r="K4900" s="258">
        <f t="shared" si="153"/>
        <v>0.30436905737525283</v>
      </c>
    </row>
    <row r="4901" spans="1:11">
      <c r="A4901" s="1">
        <v>4900</v>
      </c>
      <c r="B4901">
        <v>53429.778564</v>
      </c>
      <c r="C4901" s="255">
        <v>25</v>
      </c>
      <c r="D4901" s="256">
        <v>133.19952599999999</v>
      </c>
      <c r="E4901" s="256">
        <v>0</v>
      </c>
      <c r="F4901" s="1">
        <v>579198</v>
      </c>
      <c r="G4901" s="256">
        <v>45.689447999999999</v>
      </c>
      <c r="H4901" s="256">
        <v>338.08436</v>
      </c>
      <c r="I4901" s="257">
        <v>1</v>
      </c>
      <c r="J4901" s="258">
        <f t="shared" si="152"/>
        <v>0.15241987843784865</v>
      </c>
      <c r="K4901" s="258">
        <f t="shared" si="153"/>
        <v>0.28552088119187835</v>
      </c>
    </row>
    <row r="4902" spans="1:11">
      <c r="A4902" s="1">
        <v>4901</v>
      </c>
      <c r="B4902">
        <v>54217.696137000014</v>
      </c>
      <c r="C4902" s="255">
        <v>28</v>
      </c>
      <c r="D4902" s="256">
        <v>125.45791199999999</v>
      </c>
      <c r="E4902" s="256">
        <v>0</v>
      </c>
      <c r="F4902" s="1">
        <v>641537</v>
      </c>
      <c r="G4902" s="256">
        <v>184.00653600000001</v>
      </c>
      <c r="H4902" s="256">
        <v>338.59016000000003</v>
      </c>
      <c r="I4902" s="257">
        <v>1</v>
      </c>
      <c r="J4902" s="258">
        <f t="shared" si="152"/>
        <v>0.14356116925000403</v>
      </c>
      <c r="K4902" s="258">
        <f t="shared" si="153"/>
        <v>0.27140339065459912</v>
      </c>
    </row>
    <row r="4903" spans="1:11">
      <c r="A4903" s="1">
        <v>4902</v>
      </c>
      <c r="B4903">
        <v>54984.890991</v>
      </c>
      <c r="C4903" s="255">
        <v>30</v>
      </c>
      <c r="D4903" s="256">
        <v>116.873436</v>
      </c>
      <c r="E4903" s="256">
        <v>0.42132999999999982</v>
      </c>
      <c r="F4903" s="1">
        <v>983176</v>
      </c>
      <c r="G4903" s="256">
        <v>243.90760800000001</v>
      </c>
      <c r="H4903" s="256">
        <v>338.751328</v>
      </c>
      <c r="I4903" s="257">
        <v>1</v>
      </c>
      <c r="J4903" s="258">
        <f t="shared" si="152"/>
        <v>0.13373797522172629</v>
      </c>
      <c r="K4903" s="258">
        <f t="shared" si="153"/>
        <v>0.25544164186268919</v>
      </c>
    </row>
    <row r="4904" spans="1:11">
      <c r="A4904" s="1">
        <v>4903</v>
      </c>
      <c r="B4904">
        <v>56699.662108999997</v>
      </c>
      <c r="C4904" s="255">
        <v>36</v>
      </c>
      <c r="D4904" s="256">
        <v>94.705956999999984</v>
      </c>
      <c r="E4904" s="256">
        <v>33.188971000000002</v>
      </c>
      <c r="F4904" s="1">
        <v>1098525</v>
      </c>
      <c r="G4904" s="256">
        <v>250.071528</v>
      </c>
      <c r="H4904" s="256">
        <v>338.54597200000001</v>
      </c>
      <c r="I4904" s="257">
        <v>1</v>
      </c>
      <c r="J4904" s="258">
        <f t="shared" si="152"/>
        <v>0.1083717854467449</v>
      </c>
      <c r="K4904" s="258">
        <f t="shared" si="153"/>
        <v>0.21265861913604067</v>
      </c>
    </row>
    <row r="4905" spans="1:11">
      <c r="A4905" s="1">
        <v>4904</v>
      </c>
      <c r="B4905">
        <v>60811.259399000002</v>
      </c>
      <c r="C4905" s="255">
        <v>49</v>
      </c>
      <c r="D4905" s="256">
        <v>77.195736000000011</v>
      </c>
      <c r="E4905" s="256">
        <v>145.31478399999989</v>
      </c>
      <c r="F4905" s="1">
        <v>1068658</v>
      </c>
      <c r="G4905" s="256">
        <v>241.857</v>
      </c>
      <c r="H4905" s="256">
        <v>320.65278499999999</v>
      </c>
      <c r="I4905" s="257">
        <v>1</v>
      </c>
      <c r="J4905" s="258">
        <f t="shared" si="152"/>
        <v>8.8334884142457534E-2</v>
      </c>
      <c r="K4905" s="258">
        <f t="shared" si="153"/>
        <v>0.1771714518300859</v>
      </c>
    </row>
    <row r="4906" spans="1:11">
      <c r="A4906" s="1">
        <v>4905</v>
      </c>
      <c r="B4906">
        <v>66708.251646999997</v>
      </c>
      <c r="C4906" s="255">
        <v>44</v>
      </c>
      <c r="D4906" s="256">
        <v>68.158951000000002</v>
      </c>
      <c r="E4906" s="256">
        <v>308.99920600000007</v>
      </c>
      <c r="F4906" s="1">
        <v>984670</v>
      </c>
      <c r="G4906" s="256">
        <v>174.75494399999999</v>
      </c>
      <c r="H4906" s="256">
        <v>518.688671</v>
      </c>
      <c r="I4906" s="257">
        <v>1</v>
      </c>
      <c r="J4906" s="258">
        <f t="shared" si="152"/>
        <v>7.7994114077187357E-2</v>
      </c>
      <c r="K4906" s="258">
        <f t="shared" si="153"/>
        <v>0.15823620679355246</v>
      </c>
    </row>
    <row r="4907" spans="1:11">
      <c r="A4907" s="1">
        <v>4906</v>
      </c>
      <c r="B4907">
        <v>72373.647216999991</v>
      </c>
      <c r="C4907" s="255">
        <v>57</v>
      </c>
      <c r="D4907" s="256">
        <v>60.200338000000009</v>
      </c>
      <c r="E4907" s="256">
        <v>511.78129800000062</v>
      </c>
      <c r="F4907" s="1">
        <v>893109</v>
      </c>
      <c r="G4907" s="256">
        <v>78.016847999999996</v>
      </c>
      <c r="H4907" s="256">
        <v>910.60274900000002</v>
      </c>
      <c r="I4907" s="257">
        <v>1</v>
      </c>
      <c r="J4907" s="258">
        <f t="shared" si="152"/>
        <v>6.8887093486184048E-2</v>
      </c>
      <c r="K4907" s="258">
        <f t="shared" si="153"/>
        <v>0.14119451063667449</v>
      </c>
    </row>
    <row r="4908" spans="1:11">
      <c r="A4908" s="1">
        <v>4907</v>
      </c>
      <c r="B4908">
        <v>75789.837524000002</v>
      </c>
      <c r="C4908" s="255">
        <v>56</v>
      </c>
      <c r="D4908" s="256">
        <v>43.121771000000003</v>
      </c>
      <c r="E4908" s="256">
        <v>668.48983700000167</v>
      </c>
      <c r="F4908" s="1">
        <v>881691</v>
      </c>
      <c r="G4908" s="256">
        <v>0</v>
      </c>
      <c r="H4908" s="256">
        <v>1001.046007</v>
      </c>
      <c r="I4908" s="257">
        <v>1</v>
      </c>
      <c r="J4908" s="258">
        <f t="shared" si="152"/>
        <v>4.9344132754982541E-2</v>
      </c>
      <c r="K4908" s="258">
        <f t="shared" si="153"/>
        <v>0.10341662392021636</v>
      </c>
    </row>
    <row r="4909" spans="1:11">
      <c r="A4909" s="1">
        <v>4908</v>
      </c>
      <c r="B4909">
        <v>77781.974913999991</v>
      </c>
      <c r="C4909" s="255">
        <v>47</v>
      </c>
      <c r="D4909" s="256">
        <v>47.859242000000002</v>
      </c>
      <c r="E4909" s="256">
        <v>715.79838699999891</v>
      </c>
      <c r="F4909" s="1">
        <v>854378</v>
      </c>
      <c r="G4909" s="256">
        <v>0</v>
      </c>
      <c r="H4909" s="256">
        <v>988.51197100000002</v>
      </c>
      <c r="I4909" s="257">
        <v>1</v>
      </c>
      <c r="J4909" s="258">
        <f t="shared" si="152"/>
        <v>5.4765208757331325E-2</v>
      </c>
      <c r="K4909" s="258">
        <f t="shared" si="153"/>
        <v>0.11406546303347732</v>
      </c>
    </row>
    <row r="4910" spans="1:11">
      <c r="A4910" s="1">
        <v>4909</v>
      </c>
      <c r="B4910">
        <v>75785.459716999991</v>
      </c>
      <c r="C4910" s="255">
        <v>47</v>
      </c>
      <c r="D4910" s="256">
        <v>65.852547999999999</v>
      </c>
      <c r="E4910" s="256">
        <v>713.75965199999973</v>
      </c>
      <c r="F4910" s="1">
        <v>837381</v>
      </c>
      <c r="G4910" s="256">
        <v>0</v>
      </c>
      <c r="H4910" s="256">
        <v>421.65321799999998</v>
      </c>
      <c r="I4910" s="257">
        <v>1</v>
      </c>
      <c r="J4910" s="258">
        <f t="shared" si="152"/>
        <v>7.5354902997046655E-2</v>
      </c>
      <c r="K4910" s="258">
        <f t="shared" si="153"/>
        <v>0.15333327807650216</v>
      </c>
    </row>
    <row r="4911" spans="1:11">
      <c r="A4911" s="1">
        <v>4910</v>
      </c>
      <c r="B4911">
        <v>75217.436157000004</v>
      </c>
      <c r="C4911" s="255">
        <v>45</v>
      </c>
      <c r="D4911" s="256">
        <v>120.25560400000001</v>
      </c>
      <c r="E4911" s="256">
        <v>609.93222399999991</v>
      </c>
      <c r="F4911" s="1">
        <v>841176</v>
      </c>
      <c r="G4911" s="256">
        <v>0</v>
      </c>
      <c r="H4911" s="256">
        <v>604.68957899999998</v>
      </c>
      <c r="I4911" s="257">
        <v>1</v>
      </c>
      <c r="J4911" s="258">
        <f t="shared" si="152"/>
        <v>0.13760818145216275</v>
      </c>
      <c r="K4911" s="258">
        <f t="shared" si="153"/>
        <v>0.26176952431517325</v>
      </c>
    </row>
    <row r="4912" spans="1:11">
      <c r="A4912" s="1">
        <v>4911</v>
      </c>
      <c r="B4912">
        <v>77807.160340999995</v>
      </c>
      <c r="C4912" s="255">
        <v>42</v>
      </c>
      <c r="D4912" s="256">
        <v>130.98814899999999</v>
      </c>
      <c r="E4912" s="256">
        <v>499.51840900000002</v>
      </c>
      <c r="F4912" s="1">
        <v>850321</v>
      </c>
      <c r="G4912" s="256">
        <v>0</v>
      </c>
      <c r="H4912" s="256">
        <v>606.88746600000002</v>
      </c>
      <c r="I4912" s="257">
        <v>1</v>
      </c>
      <c r="J4912" s="258">
        <f t="shared" si="152"/>
        <v>0.14988940536754466</v>
      </c>
      <c r="K4912" s="258">
        <f t="shared" si="153"/>
        <v>0.28151460858236899</v>
      </c>
    </row>
    <row r="4913" spans="1:11">
      <c r="A4913" s="1">
        <v>4912</v>
      </c>
      <c r="B4913">
        <v>76478.801696999988</v>
      </c>
      <c r="C4913" s="255">
        <v>36</v>
      </c>
      <c r="D4913" s="256">
        <v>109.540121</v>
      </c>
      <c r="E4913" s="256">
        <v>397.72024799999969</v>
      </c>
      <c r="F4913" s="1">
        <v>848161</v>
      </c>
      <c r="G4913" s="256">
        <v>0</v>
      </c>
      <c r="H4913" s="256">
        <v>791.258509</v>
      </c>
      <c r="I4913" s="257">
        <v>1</v>
      </c>
      <c r="J4913" s="258">
        <f t="shared" si="152"/>
        <v>0.12534648153993605</v>
      </c>
      <c r="K4913" s="258">
        <f t="shared" si="153"/>
        <v>0.2415430398602596</v>
      </c>
    </row>
    <row r="4914" spans="1:11">
      <c r="A4914" s="1">
        <v>4913</v>
      </c>
      <c r="B4914">
        <v>76048.870727999994</v>
      </c>
      <c r="C4914" s="255">
        <v>38</v>
      </c>
      <c r="D4914" s="256">
        <v>67.605590000000007</v>
      </c>
      <c r="E4914" s="256">
        <v>300.6649009999997</v>
      </c>
      <c r="F4914" s="1">
        <v>867149</v>
      </c>
      <c r="G4914" s="256">
        <v>59.172792000000001</v>
      </c>
      <c r="H4914" s="256">
        <v>768.64533100000006</v>
      </c>
      <c r="I4914" s="257">
        <v>1</v>
      </c>
      <c r="J4914" s="258">
        <f t="shared" si="152"/>
        <v>7.7360904493902163E-2</v>
      </c>
      <c r="K4914" s="258">
        <f t="shared" si="153"/>
        <v>0.1570625124043861</v>
      </c>
    </row>
    <row r="4915" spans="1:11">
      <c r="A4915" s="1">
        <v>4914</v>
      </c>
      <c r="B4915">
        <v>75453.307006999996</v>
      </c>
      <c r="C4915" s="255">
        <v>34</v>
      </c>
      <c r="D4915" s="256">
        <v>37.148423000000008</v>
      </c>
      <c r="E4915" s="256">
        <v>198.5259630000001</v>
      </c>
      <c r="F4915" s="1">
        <v>835517</v>
      </c>
      <c r="G4915" s="256">
        <v>184.507848</v>
      </c>
      <c r="H4915" s="256">
        <v>666.92224699999997</v>
      </c>
      <c r="I4915" s="257">
        <v>1</v>
      </c>
      <c r="J4915" s="258">
        <f t="shared" si="152"/>
        <v>4.2508845848428789E-2</v>
      </c>
      <c r="K4915" s="258">
        <f t="shared" si="153"/>
        <v>8.9798592994603188E-2</v>
      </c>
    </row>
    <row r="4916" spans="1:11">
      <c r="A4916" s="1">
        <v>4915</v>
      </c>
      <c r="B4916">
        <v>74805.316344999999</v>
      </c>
      <c r="C4916" s="255">
        <v>34</v>
      </c>
      <c r="D4916" s="256">
        <v>37.647402000000007</v>
      </c>
      <c r="E4916" s="256">
        <v>89.822578999999891</v>
      </c>
      <c r="F4916" s="1">
        <v>826939</v>
      </c>
      <c r="G4916" s="256">
        <v>219.4794</v>
      </c>
      <c r="H4916" s="256">
        <v>592.260671</v>
      </c>
      <c r="I4916" s="257">
        <v>1</v>
      </c>
      <c r="J4916" s="258">
        <f t="shared" si="152"/>
        <v>4.3079826247586057E-2</v>
      </c>
      <c r="K4916" s="258">
        <f t="shared" si="153"/>
        <v>9.0944438685279363E-2</v>
      </c>
    </row>
    <row r="4917" spans="1:11">
      <c r="A4917" s="1">
        <v>4916</v>
      </c>
      <c r="B4917">
        <v>73351.605712999997</v>
      </c>
      <c r="C4917" s="255">
        <v>35</v>
      </c>
      <c r="D4917" s="256">
        <v>39.329819999999998</v>
      </c>
      <c r="E4917" s="256">
        <v>14.31225099999998</v>
      </c>
      <c r="F4917" s="1">
        <v>853224</v>
      </c>
      <c r="G4917" s="256">
        <v>205.78084799999999</v>
      </c>
      <c r="H4917" s="256">
        <v>481.23716200000001</v>
      </c>
      <c r="I4917" s="257">
        <v>1</v>
      </c>
      <c r="J4917" s="258">
        <f t="shared" si="152"/>
        <v>4.500501288107038E-2</v>
      </c>
      <c r="K4917" s="258">
        <f t="shared" si="153"/>
        <v>9.479673832215714E-2</v>
      </c>
    </row>
    <row r="4918" spans="1:11">
      <c r="A4918" s="1">
        <v>4917</v>
      </c>
      <c r="B4918">
        <v>73337.352539</v>
      </c>
      <c r="C4918" s="255">
        <v>35</v>
      </c>
      <c r="D4918" s="256">
        <v>46.498738000000003</v>
      </c>
      <c r="E4918" s="256">
        <v>9.5544000000000011</v>
      </c>
      <c r="F4918" s="1">
        <v>827326</v>
      </c>
      <c r="G4918" s="256">
        <v>143.90208000000001</v>
      </c>
      <c r="H4918" s="256">
        <v>410.20836200000002</v>
      </c>
      <c r="I4918" s="257">
        <v>1</v>
      </c>
      <c r="J4918" s="258">
        <f t="shared" si="152"/>
        <v>5.3208387494362214E-2</v>
      </c>
      <c r="K4918" s="258">
        <f t="shared" si="153"/>
        <v>0.11102089751164011</v>
      </c>
    </row>
    <row r="4919" spans="1:11">
      <c r="A4919" s="1">
        <v>4918</v>
      </c>
      <c r="B4919">
        <v>70438.899352000008</v>
      </c>
      <c r="C4919" s="255">
        <v>39</v>
      </c>
      <c r="D4919" s="256">
        <v>47.39997000000001</v>
      </c>
      <c r="E4919" s="256">
        <v>5.6660799999999991</v>
      </c>
      <c r="F4919" s="1">
        <v>984200</v>
      </c>
      <c r="G4919" s="256">
        <v>46.109783999999998</v>
      </c>
      <c r="H4919" s="256">
        <v>350.46876500000002</v>
      </c>
      <c r="I4919" s="257">
        <v>1</v>
      </c>
      <c r="J4919" s="258">
        <f t="shared" si="152"/>
        <v>5.4239664977168728E-2</v>
      </c>
      <c r="K4919" s="258">
        <f t="shared" si="153"/>
        <v>0.1130389090473482</v>
      </c>
    </row>
    <row r="4920" spans="1:11">
      <c r="A4920" s="1">
        <v>4919</v>
      </c>
      <c r="B4920">
        <v>67755.522217000005</v>
      </c>
      <c r="C4920" s="255">
        <v>40</v>
      </c>
      <c r="D4920" s="256">
        <v>48.228070000000002</v>
      </c>
      <c r="E4920" s="256">
        <v>2.1994400000000001</v>
      </c>
      <c r="F4920" s="1">
        <v>992426</v>
      </c>
      <c r="G4920" s="256">
        <v>0</v>
      </c>
      <c r="H4920" s="256">
        <v>284.129887</v>
      </c>
      <c r="I4920" s="257">
        <v>1</v>
      </c>
      <c r="J4920" s="258">
        <f t="shared" si="152"/>
        <v>5.5187257698590134E-2</v>
      </c>
      <c r="K4920" s="258">
        <f t="shared" si="153"/>
        <v>0.11488896425802798</v>
      </c>
    </row>
    <row r="4921" spans="1:11">
      <c r="A4921" s="1">
        <v>4920</v>
      </c>
      <c r="B4921">
        <v>64510.385986000001</v>
      </c>
      <c r="C4921" s="255">
        <v>30</v>
      </c>
      <c r="D4921" s="256">
        <v>46.808890000000012</v>
      </c>
      <c r="E4921" s="256">
        <v>0.55296000000000012</v>
      </c>
      <c r="F4921" s="1">
        <v>995834</v>
      </c>
      <c r="G4921" s="256">
        <v>0</v>
      </c>
      <c r="H4921" s="256">
        <v>252.18837099999999</v>
      </c>
      <c r="I4921" s="257">
        <v>1</v>
      </c>
      <c r="J4921" s="258">
        <f t="shared" si="152"/>
        <v>5.3563293638226851E-2</v>
      </c>
      <c r="K4921" s="258">
        <f t="shared" si="153"/>
        <v>0.11171591936045377</v>
      </c>
    </row>
    <row r="4922" spans="1:11">
      <c r="A4922" s="1">
        <v>4921</v>
      </c>
      <c r="B4922">
        <v>61605.394958999997</v>
      </c>
      <c r="C4922" s="255">
        <v>25</v>
      </c>
      <c r="D4922" s="256">
        <v>33.753080999999987</v>
      </c>
      <c r="E4922" s="256">
        <v>0.17904</v>
      </c>
      <c r="F4922" s="1">
        <v>957900</v>
      </c>
      <c r="G4922" s="256">
        <v>0</v>
      </c>
      <c r="H4922" s="256">
        <v>327.37212199999999</v>
      </c>
      <c r="I4922" s="257">
        <v>1</v>
      </c>
      <c r="J4922" s="258">
        <f t="shared" si="152"/>
        <v>3.8623564643337077E-2</v>
      </c>
      <c r="K4922" s="258">
        <f t="shared" si="153"/>
        <v>8.1961043190850333E-2</v>
      </c>
    </row>
    <row r="4923" spans="1:11">
      <c r="A4923" s="1">
        <v>4922</v>
      </c>
      <c r="B4923">
        <v>59563.815429000002</v>
      </c>
      <c r="C4923" s="255">
        <v>23</v>
      </c>
      <c r="D4923" s="256">
        <v>30.742259000000001</v>
      </c>
      <c r="E4923" s="256">
        <v>0.63239999999999996</v>
      </c>
      <c r="F4923" s="1">
        <v>832284</v>
      </c>
      <c r="G4923" s="256">
        <v>0</v>
      </c>
      <c r="H4923" s="256">
        <v>359.96294699999999</v>
      </c>
      <c r="I4923" s="257">
        <v>1</v>
      </c>
      <c r="J4923" s="258">
        <f t="shared" si="152"/>
        <v>3.51782886951479E-2</v>
      </c>
      <c r="K4923" s="258">
        <f t="shared" si="153"/>
        <v>7.4951388499217106E-2</v>
      </c>
    </row>
    <row r="4924" spans="1:11">
      <c r="A4924" s="1">
        <v>4923</v>
      </c>
      <c r="B4924">
        <v>58137.549073000002</v>
      </c>
      <c r="C4924" s="255">
        <v>27</v>
      </c>
      <c r="D4924" s="256">
        <v>37.098646000000009</v>
      </c>
      <c r="E4924" s="256">
        <v>0.31544</v>
      </c>
      <c r="F4924" s="1">
        <v>682490</v>
      </c>
      <c r="G4924" s="256">
        <v>0</v>
      </c>
      <c r="H4924" s="256">
        <v>359.65172100000001</v>
      </c>
      <c r="I4924" s="257">
        <v>1</v>
      </c>
      <c r="J4924" s="258">
        <f t="shared" si="152"/>
        <v>4.2451886154075219E-2</v>
      </c>
      <c r="K4924" s="258">
        <f t="shared" si="153"/>
        <v>8.9684202656720155E-2</v>
      </c>
    </row>
    <row r="4925" spans="1:11">
      <c r="A4925" s="1">
        <v>4924</v>
      </c>
      <c r="B4925">
        <v>57967.679473999997</v>
      </c>
      <c r="C4925" s="255">
        <v>27</v>
      </c>
      <c r="D4925" s="256">
        <v>32.086930999999993</v>
      </c>
      <c r="E4925" s="256">
        <v>2.928E-2</v>
      </c>
      <c r="F4925" s="1">
        <v>567093</v>
      </c>
      <c r="G4925" s="256">
        <v>0</v>
      </c>
      <c r="H4925" s="256">
        <v>359.30186400000002</v>
      </c>
      <c r="I4925" s="257">
        <v>1</v>
      </c>
      <c r="J4925" s="258">
        <f t="shared" si="152"/>
        <v>3.6716993440829786E-2</v>
      </c>
      <c r="K4925" s="258">
        <f t="shared" si="153"/>
        <v>7.8088972618533509E-2</v>
      </c>
    </row>
    <row r="4926" spans="1:11">
      <c r="A4926" s="1">
        <v>4925</v>
      </c>
      <c r="B4926">
        <v>57967.531889999998</v>
      </c>
      <c r="C4926" s="255">
        <v>27</v>
      </c>
      <c r="D4926" s="256">
        <v>31.57421200000001</v>
      </c>
      <c r="E4926" s="256">
        <v>0</v>
      </c>
      <c r="F4926" s="1">
        <v>609738</v>
      </c>
      <c r="G4926" s="256">
        <v>78.495984000000007</v>
      </c>
      <c r="H4926" s="256">
        <v>359.323173</v>
      </c>
      <c r="I4926" s="257">
        <v>1</v>
      </c>
      <c r="J4926" s="258">
        <f t="shared" si="152"/>
        <v>3.6130290394658489E-2</v>
      </c>
      <c r="K4926" s="258">
        <f t="shared" si="153"/>
        <v>7.6893955290716409E-2</v>
      </c>
    </row>
    <row r="4927" spans="1:11">
      <c r="A4927" s="1">
        <v>4926</v>
      </c>
      <c r="B4927">
        <v>58452.617737</v>
      </c>
      <c r="C4927" s="255">
        <v>27</v>
      </c>
      <c r="D4927" s="256">
        <v>40.925778999999999</v>
      </c>
      <c r="E4927" s="256">
        <v>0.49150200000000022</v>
      </c>
      <c r="F4927" s="1">
        <v>1019930</v>
      </c>
      <c r="G4927" s="256">
        <v>204.545376</v>
      </c>
      <c r="H4927" s="256">
        <v>359.33951500000001</v>
      </c>
      <c r="I4927" s="257">
        <v>1</v>
      </c>
      <c r="J4927" s="258">
        <f t="shared" si="152"/>
        <v>4.6831264701003961E-2</v>
      </c>
      <c r="K4927" s="258">
        <f t="shared" si="153"/>
        <v>9.8435221023541228E-2</v>
      </c>
    </row>
    <row r="4928" spans="1:11">
      <c r="A4928" s="1">
        <v>4927</v>
      </c>
      <c r="B4928">
        <v>59570.633881000002</v>
      </c>
      <c r="C4928" s="255">
        <v>32</v>
      </c>
      <c r="D4928" s="256">
        <v>47.578857000000013</v>
      </c>
      <c r="E4928" s="256">
        <v>25.98688899999998</v>
      </c>
      <c r="F4928" s="1">
        <v>1193032</v>
      </c>
      <c r="G4928" s="256">
        <v>247.35883200000001</v>
      </c>
      <c r="H4928" s="256">
        <v>367.47862300000003</v>
      </c>
      <c r="I4928" s="257">
        <v>1</v>
      </c>
      <c r="J4928" s="258">
        <f t="shared" si="152"/>
        <v>5.4444364915771447E-2</v>
      </c>
      <c r="K4928" s="258">
        <f t="shared" si="153"/>
        <v>0.11343890008081646</v>
      </c>
    </row>
    <row r="4929" spans="1:11">
      <c r="A4929" s="1">
        <v>4928</v>
      </c>
      <c r="B4929">
        <v>61734.236937999987</v>
      </c>
      <c r="C4929" s="255">
        <v>40</v>
      </c>
      <c r="D4929" s="256">
        <v>69.221285999999992</v>
      </c>
      <c r="E4929" s="256">
        <v>118.32450800000009</v>
      </c>
      <c r="F4929" s="1">
        <v>1276669</v>
      </c>
      <c r="G4929" s="256">
        <v>248.23428000000001</v>
      </c>
      <c r="H4929" s="256">
        <v>357.79281600000002</v>
      </c>
      <c r="I4929" s="257">
        <v>1</v>
      </c>
      <c r="J4929" s="258">
        <f t="shared" si="152"/>
        <v>7.9209741312679702E-2</v>
      </c>
      <c r="K4929" s="258">
        <f t="shared" si="153"/>
        <v>0.16048480727713207</v>
      </c>
    </row>
    <row r="4930" spans="1:11">
      <c r="A4930" s="1">
        <v>4929</v>
      </c>
      <c r="B4930">
        <v>66934.783081000001</v>
      </c>
      <c r="C4930" s="255">
        <v>35</v>
      </c>
      <c r="D4930" s="256">
        <v>93.211880000000008</v>
      </c>
      <c r="E4930" s="256">
        <v>285.63258600000012</v>
      </c>
      <c r="F4930" s="1">
        <v>1106370</v>
      </c>
      <c r="G4930" s="256">
        <v>219.737616</v>
      </c>
      <c r="H4930" s="256">
        <v>421.47733299999999</v>
      </c>
      <c r="I4930" s="257">
        <v>1</v>
      </c>
      <c r="J4930" s="258">
        <f t="shared" ref="J4930:J4993" si="154">D4930/$L$1</f>
        <v>0.10666211693999075</v>
      </c>
      <c r="K4930" s="258">
        <f t="shared" ref="K4930:K4993" si="155">J4930/(1-$K$1*(1-J4930))</f>
        <v>0.20969064546390945</v>
      </c>
    </row>
    <row r="4931" spans="1:11">
      <c r="A4931" s="1">
        <v>4930</v>
      </c>
      <c r="B4931">
        <v>72538.556335000001</v>
      </c>
      <c r="C4931" s="255">
        <v>48</v>
      </c>
      <c r="D4931" s="256">
        <v>97.582469999999986</v>
      </c>
      <c r="E4931" s="256">
        <v>498.16717900000037</v>
      </c>
      <c r="F4931" s="1">
        <v>1024543</v>
      </c>
      <c r="G4931" s="256">
        <v>133.941192</v>
      </c>
      <c r="H4931" s="256">
        <v>498.13444500000003</v>
      </c>
      <c r="I4931" s="257">
        <v>1</v>
      </c>
      <c r="J4931" s="258">
        <f t="shared" si="154"/>
        <v>0.11166337194822309</v>
      </c>
      <c r="K4931" s="258">
        <f t="shared" si="155"/>
        <v>0.21834205821373279</v>
      </c>
    </row>
    <row r="4932" spans="1:11">
      <c r="A4932" s="1">
        <v>4931</v>
      </c>
      <c r="B4932">
        <v>75755.174620999998</v>
      </c>
      <c r="C4932" s="255">
        <v>43</v>
      </c>
      <c r="D4932" s="256">
        <v>90.822731999999988</v>
      </c>
      <c r="E4932" s="256">
        <v>640.666697</v>
      </c>
      <c r="F4932" s="1">
        <v>966436</v>
      </c>
      <c r="G4932" s="256">
        <v>32.90784</v>
      </c>
      <c r="H4932" s="256">
        <v>727.28769699999998</v>
      </c>
      <c r="I4932" s="257">
        <v>1</v>
      </c>
      <c r="J4932" s="258">
        <f t="shared" si="154"/>
        <v>0.10392822096704238</v>
      </c>
      <c r="K4932" s="258">
        <f t="shared" si="155"/>
        <v>0.20492174874560073</v>
      </c>
    </row>
    <row r="4933" spans="1:11">
      <c r="A4933" s="1">
        <v>4932</v>
      </c>
      <c r="B4933">
        <v>77477.091797000001</v>
      </c>
      <c r="C4933" s="255">
        <v>46</v>
      </c>
      <c r="D4933" s="256">
        <v>100.655805</v>
      </c>
      <c r="E4933" s="256">
        <v>765.33217800000125</v>
      </c>
      <c r="F4933" s="1">
        <v>914408</v>
      </c>
      <c r="G4933" s="256">
        <v>0</v>
      </c>
      <c r="H4933" s="256">
        <v>724.94214099999999</v>
      </c>
      <c r="I4933" s="257">
        <v>1</v>
      </c>
      <c r="J4933" s="258">
        <f t="shared" si="154"/>
        <v>0.11518018136313637</v>
      </c>
      <c r="K4933" s="258">
        <f t="shared" si="155"/>
        <v>0.2243700854239164</v>
      </c>
    </row>
    <row r="4934" spans="1:11">
      <c r="A4934" s="1">
        <v>4933</v>
      </c>
      <c r="B4934">
        <v>75685.169127999994</v>
      </c>
      <c r="C4934" s="255">
        <v>38</v>
      </c>
      <c r="D4934" s="256">
        <v>92.559297000000015</v>
      </c>
      <c r="E4934" s="256">
        <v>871.87370999999951</v>
      </c>
      <c r="F4934" s="1">
        <v>909800</v>
      </c>
      <c r="G4934" s="256">
        <v>0</v>
      </c>
      <c r="H4934" s="256">
        <v>532.63334499999996</v>
      </c>
      <c r="I4934" s="257">
        <v>1</v>
      </c>
      <c r="J4934" s="258">
        <f t="shared" si="154"/>
        <v>0.10591536787475304</v>
      </c>
      <c r="K4934" s="258">
        <f t="shared" si="155"/>
        <v>0.20839084789089024</v>
      </c>
    </row>
    <row r="4935" spans="1:11">
      <c r="A4935" s="1">
        <v>4934</v>
      </c>
      <c r="B4935">
        <v>75009.532288000002</v>
      </c>
      <c r="C4935" s="255">
        <v>48</v>
      </c>
      <c r="D4935" s="256">
        <v>146.64017999999999</v>
      </c>
      <c r="E4935" s="256">
        <v>904.44477100000074</v>
      </c>
      <c r="F4935" s="1">
        <v>916531</v>
      </c>
      <c r="G4935" s="256">
        <v>0</v>
      </c>
      <c r="H4935" s="256">
        <v>698.781612</v>
      </c>
      <c r="I4935" s="257">
        <v>1</v>
      </c>
      <c r="J4935" s="258">
        <f t="shared" si="154"/>
        <v>0.16779998458631334</v>
      </c>
      <c r="K4935" s="258">
        <f t="shared" si="155"/>
        <v>0.30942851096185087</v>
      </c>
    </row>
    <row r="4936" spans="1:11">
      <c r="A4936" s="1">
        <v>4935</v>
      </c>
      <c r="B4936">
        <v>78901.041505000001</v>
      </c>
      <c r="C4936" s="255">
        <v>37</v>
      </c>
      <c r="D4936" s="256">
        <v>160.26675700000001</v>
      </c>
      <c r="E4936" s="256">
        <v>855.31428000000062</v>
      </c>
      <c r="F4936" s="1">
        <v>916921</v>
      </c>
      <c r="G4936" s="256">
        <v>0</v>
      </c>
      <c r="H4936" s="256">
        <v>758.74934199999996</v>
      </c>
      <c r="I4936" s="257">
        <v>1</v>
      </c>
      <c r="J4936" s="258">
        <f t="shared" si="154"/>
        <v>0.18339284195026515</v>
      </c>
      <c r="K4936" s="258">
        <f t="shared" si="155"/>
        <v>0.33291729922030083</v>
      </c>
    </row>
    <row r="4937" spans="1:11">
      <c r="A4937" s="1">
        <v>4936</v>
      </c>
      <c r="B4937">
        <v>78659.259338999997</v>
      </c>
      <c r="C4937" s="255">
        <v>43</v>
      </c>
      <c r="D4937" s="256">
        <v>162.29398800000001</v>
      </c>
      <c r="E4937" s="256">
        <v>758.48698600000057</v>
      </c>
      <c r="F4937" s="1">
        <v>905242</v>
      </c>
      <c r="G4937" s="256">
        <v>0</v>
      </c>
      <c r="H4937" s="256">
        <v>769.40951600000005</v>
      </c>
      <c r="I4937" s="257">
        <v>1</v>
      </c>
      <c r="J4937" s="258">
        <f t="shared" si="154"/>
        <v>0.18571259722165731</v>
      </c>
      <c r="K4937" s="258">
        <f t="shared" si="155"/>
        <v>0.33634938345586057</v>
      </c>
    </row>
    <row r="4938" spans="1:11">
      <c r="A4938" s="1">
        <v>4937</v>
      </c>
      <c r="B4938">
        <v>78104.832580999995</v>
      </c>
      <c r="C4938" s="255">
        <v>39</v>
      </c>
      <c r="D4938" s="256">
        <v>132.47820999999999</v>
      </c>
      <c r="E4938" s="256">
        <v>577.15746400000057</v>
      </c>
      <c r="F4938" s="1">
        <v>882970</v>
      </c>
      <c r="G4938" s="256">
        <v>0</v>
      </c>
      <c r="H4938" s="256">
        <v>749.09796300000005</v>
      </c>
      <c r="I4938" s="257">
        <v>1</v>
      </c>
      <c r="J4938" s="258">
        <f t="shared" si="154"/>
        <v>0.15159447837572473</v>
      </c>
      <c r="K4938" s="258">
        <f t="shared" si="155"/>
        <v>0.28421639639770774</v>
      </c>
    </row>
    <row r="4939" spans="1:11">
      <c r="A4939" s="1">
        <v>4938</v>
      </c>
      <c r="B4939">
        <v>77643.101073999991</v>
      </c>
      <c r="C4939" s="255">
        <v>37</v>
      </c>
      <c r="D4939" s="256">
        <v>98.445285999999996</v>
      </c>
      <c r="E4939" s="256">
        <v>336.62008400000059</v>
      </c>
      <c r="F4939" s="1">
        <v>886683</v>
      </c>
      <c r="G4939" s="256">
        <v>107.10554399999999</v>
      </c>
      <c r="H4939" s="256">
        <v>735.44052099999999</v>
      </c>
      <c r="I4939" s="257">
        <v>1</v>
      </c>
      <c r="J4939" s="258">
        <f t="shared" si="154"/>
        <v>0.11265069010004769</v>
      </c>
      <c r="K4939" s="258">
        <f t="shared" si="155"/>
        <v>0.22003898093718038</v>
      </c>
    </row>
    <row r="4940" spans="1:11">
      <c r="A4940" s="1">
        <v>4939</v>
      </c>
      <c r="B4940">
        <v>75877.425414999991</v>
      </c>
      <c r="C4940" s="255">
        <v>34</v>
      </c>
      <c r="D4940" s="256">
        <v>85.720425999999975</v>
      </c>
      <c r="E4940" s="256">
        <v>118.77922100000001</v>
      </c>
      <c r="F4940" s="1">
        <v>853192</v>
      </c>
      <c r="G4940" s="256">
        <v>192.18528000000001</v>
      </c>
      <c r="H4940" s="256">
        <v>751.59499200000005</v>
      </c>
      <c r="I4940" s="257">
        <v>1</v>
      </c>
      <c r="J4940" s="258">
        <f t="shared" si="154"/>
        <v>9.8089665203167448E-2</v>
      </c>
      <c r="K4940" s="258">
        <f t="shared" si="155"/>
        <v>0.19464192551871276</v>
      </c>
    </row>
    <row r="4941" spans="1:11">
      <c r="A4941" s="1">
        <v>4940</v>
      </c>
      <c r="B4941">
        <v>74206.417725000007</v>
      </c>
      <c r="C4941" s="255">
        <v>39</v>
      </c>
      <c r="D4941" s="256">
        <v>96.290317000000016</v>
      </c>
      <c r="E4941" s="256">
        <v>23.207287999999991</v>
      </c>
      <c r="F4941" s="1">
        <v>936647</v>
      </c>
      <c r="G4941" s="256">
        <v>213.402672</v>
      </c>
      <c r="H4941" s="256">
        <v>691.00588500000003</v>
      </c>
      <c r="I4941" s="257">
        <v>1</v>
      </c>
      <c r="J4941" s="258">
        <f t="shared" si="154"/>
        <v>0.11018476456051289</v>
      </c>
      <c r="K4941" s="258">
        <f t="shared" si="155"/>
        <v>0.21579399699285853</v>
      </c>
    </row>
    <row r="4942" spans="1:11">
      <c r="A4942" s="1">
        <v>4941</v>
      </c>
      <c r="B4942">
        <v>73233.082641999994</v>
      </c>
      <c r="C4942" s="255">
        <v>38</v>
      </c>
      <c r="D4942" s="256">
        <v>114.45505799999999</v>
      </c>
      <c r="E4942" s="256">
        <v>14.215260000000001</v>
      </c>
      <c r="F4942" s="1">
        <v>906743</v>
      </c>
      <c r="G4942" s="256">
        <v>186.181128</v>
      </c>
      <c r="H4942" s="256">
        <v>524.90491799999995</v>
      </c>
      <c r="I4942" s="257">
        <v>1</v>
      </c>
      <c r="J4942" s="258">
        <f t="shared" si="154"/>
        <v>0.13097063143420584</v>
      </c>
      <c r="K4942" s="258">
        <f t="shared" si="155"/>
        <v>0.250885324992628</v>
      </c>
    </row>
    <row r="4943" spans="1:11">
      <c r="A4943" s="1">
        <v>4942</v>
      </c>
      <c r="B4943">
        <v>70992.661254999999</v>
      </c>
      <c r="C4943" s="255">
        <v>37</v>
      </c>
      <c r="D4943" s="256">
        <v>123.46237499999999</v>
      </c>
      <c r="E4943" s="256">
        <v>9.737639999999999</v>
      </c>
      <c r="F4943" s="1">
        <v>1015656</v>
      </c>
      <c r="G4943" s="256">
        <v>118.14213599999999</v>
      </c>
      <c r="H4943" s="256">
        <v>420.77362599999998</v>
      </c>
      <c r="I4943" s="257">
        <v>1</v>
      </c>
      <c r="J4943" s="258">
        <f t="shared" si="154"/>
        <v>0.14127768134210991</v>
      </c>
      <c r="K4943" s="258">
        <f t="shared" si="155"/>
        <v>0.26772209943052716</v>
      </c>
    </row>
    <row r="4944" spans="1:11">
      <c r="A4944" s="1">
        <v>4943</v>
      </c>
      <c r="B4944">
        <v>66984.206969999999</v>
      </c>
      <c r="C4944" s="255">
        <v>36</v>
      </c>
      <c r="D4944" s="256">
        <v>120.234989</v>
      </c>
      <c r="E4944" s="256">
        <v>5.7836000000000007</v>
      </c>
      <c r="F4944" s="1">
        <v>1085218</v>
      </c>
      <c r="G4944" s="256">
        <v>22.836912000000002</v>
      </c>
      <c r="H4944" s="256">
        <v>361.25187199999999</v>
      </c>
      <c r="I4944" s="257">
        <v>1</v>
      </c>
      <c r="J4944" s="258">
        <f t="shared" si="154"/>
        <v>0.13758459176015439</v>
      </c>
      <c r="K4944" s="258">
        <f t="shared" si="155"/>
        <v>0.26173110981737507</v>
      </c>
    </row>
    <row r="4945" spans="1:11">
      <c r="A4945" s="1">
        <v>4944</v>
      </c>
      <c r="B4945">
        <v>64060.135010000013</v>
      </c>
      <c r="C4945" s="255">
        <v>32</v>
      </c>
      <c r="D4945" s="256">
        <v>124.34335400000001</v>
      </c>
      <c r="E4945" s="256">
        <v>0.56825999999999999</v>
      </c>
      <c r="F4945" s="1">
        <v>1101239</v>
      </c>
      <c r="G4945" s="256">
        <v>0</v>
      </c>
      <c r="H4945" s="256">
        <v>276.51024000000001</v>
      </c>
      <c r="I4945" s="257">
        <v>1</v>
      </c>
      <c r="J4945" s="258">
        <f t="shared" si="154"/>
        <v>0.14228578336858635</v>
      </c>
      <c r="K4945" s="258">
        <f t="shared" si="155"/>
        <v>0.26934945425428203</v>
      </c>
    </row>
    <row r="4946" spans="1:11">
      <c r="A4946" s="1">
        <v>4945</v>
      </c>
      <c r="B4946">
        <v>60909.269957999997</v>
      </c>
      <c r="C4946" s="255">
        <v>28</v>
      </c>
      <c r="D4946" s="256">
        <v>162.610209</v>
      </c>
      <c r="E4946" s="256">
        <v>0.17879999999999999</v>
      </c>
      <c r="F4946" s="1">
        <v>996709</v>
      </c>
      <c r="G4946" s="256">
        <v>0</v>
      </c>
      <c r="H4946" s="256">
        <v>269.36444999999998</v>
      </c>
      <c r="I4946" s="257">
        <v>1</v>
      </c>
      <c r="J4946" s="258">
        <f t="shared" si="154"/>
        <v>0.18607444810676851</v>
      </c>
      <c r="K4946" s="258">
        <f t="shared" si="155"/>
        <v>0.33688331328641441</v>
      </c>
    </row>
    <row r="4947" spans="1:11">
      <c r="A4947" s="1">
        <v>4946</v>
      </c>
      <c r="B4947">
        <v>58681.093505999997</v>
      </c>
      <c r="C4947" s="255">
        <v>25</v>
      </c>
      <c r="D4947" s="256">
        <v>204.74113100000011</v>
      </c>
      <c r="E4947" s="256">
        <v>0.61847999999999992</v>
      </c>
      <c r="F4947" s="1">
        <v>841706</v>
      </c>
      <c r="G4947" s="256">
        <v>0</v>
      </c>
      <c r="H4947" s="256">
        <v>257.41957600000001</v>
      </c>
      <c r="I4947" s="257">
        <v>1</v>
      </c>
      <c r="J4947" s="258">
        <f t="shared" si="154"/>
        <v>0.23428475487403511</v>
      </c>
      <c r="K4947" s="258">
        <f t="shared" si="155"/>
        <v>0.40473711231734183</v>
      </c>
    </row>
    <row r="4948" spans="1:11">
      <c r="A4948" s="1">
        <v>4947</v>
      </c>
      <c r="B4948">
        <v>58045.204131999999</v>
      </c>
      <c r="C4948" s="255">
        <v>28</v>
      </c>
      <c r="D4948" s="256">
        <v>218.53730200000001</v>
      </c>
      <c r="E4948" s="256">
        <v>0.4748</v>
      </c>
      <c r="F4948" s="1">
        <v>648256</v>
      </c>
      <c r="G4948" s="256">
        <v>0</v>
      </c>
      <c r="H4948" s="256">
        <v>257.92881299999999</v>
      </c>
      <c r="I4948" s="257">
        <v>1</v>
      </c>
      <c r="J4948" s="258">
        <f t="shared" si="154"/>
        <v>0.25007167822035209</v>
      </c>
      <c r="K4948" s="258">
        <f t="shared" si="155"/>
        <v>0.42562535963026182</v>
      </c>
    </row>
    <row r="4949" spans="1:11">
      <c r="A4949" s="1">
        <v>4948</v>
      </c>
      <c r="B4949">
        <v>57660.329681000003</v>
      </c>
      <c r="C4949" s="255">
        <v>26</v>
      </c>
      <c r="D4949" s="256">
        <v>221.97911400000001</v>
      </c>
      <c r="E4949" s="256">
        <v>0.20080000000000001</v>
      </c>
      <c r="F4949" s="1">
        <v>536144</v>
      </c>
      <c r="G4949" s="256">
        <v>0</v>
      </c>
      <c r="H4949" s="256">
        <v>257.61099899999999</v>
      </c>
      <c r="I4949" s="257">
        <v>1</v>
      </c>
      <c r="J4949" s="258">
        <f t="shared" si="154"/>
        <v>0.25401013492811791</v>
      </c>
      <c r="K4949" s="258">
        <f t="shared" si="155"/>
        <v>0.43074060350913723</v>
      </c>
    </row>
    <row r="4950" spans="1:11">
      <c r="A4950" s="1">
        <v>4949</v>
      </c>
      <c r="B4950">
        <v>57174.777892999999</v>
      </c>
      <c r="C4950" s="255">
        <v>22</v>
      </c>
      <c r="D4950" s="256">
        <v>247.17283499999999</v>
      </c>
      <c r="E4950" s="256">
        <v>5.7599999999999998E-2</v>
      </c>
      <c r="F4950" s="1">
        <v>617839</v>
      </c>
      <c r="G4950" s="256">
        <v>0</v>
      </c>
      <c r="H4950" s="256">
        <v>305.775217</v>
      </c>
      <c r="I4950" s="257">
        <v>1</v>
      </c>
      <c r="J4950" s="258">
        <f t="shared" si="154"/>
        <v>0.28283924571802471</v>
      </c>
      <c r="K4950" s="258">
        <f t="shared" si="155"/>
        <v>0.4670693330891193</v>
      </c>
    </row>
    <row r="4951" spans="1:11">
      <c r="A4951" s="1">
        <v>4950</v>
      </c>
      <c r="B4951">
        <v>57722.033630000013</v>
      </c>
      <c r="C4951" s="255">
        <v>30</v>
      </c>
      <c r="D4951" s="256">
        <v>233.29999000000009</v>
      </c>
      <c r="E4951" s="256">
        <v>0.84985700000000086</v>
      </c>
      <c r="F4951" s="1">
        <v>971342</v>
      </c>
      <c r="G4951" s="256">
        <v>99.140664000000001</v>
      </c>
      <c r="H4951" s="256">
        <v>295.86695400000002</v>
      </c>
      <c r="I4951" s="257">
        <v>1</v>
      </c>
      <c r="J4951" s="258">
        <f t="shared" si="154"/>
        <v>0.26696458450874161</v>
      </c>
      <c r="K4951" s="258">
        <f t="shared" si="155"/>
        <v>0.44730384070643348</v>
      </c>
    </row>
    <row r="4952" spans="1:11">
      <c r="A4952" s="1">
        <v>4951</v>
      </c>
      <c r="B4952">
        <v>59310.93219</v>
      </c>
      <c r="C4952" s="255">
        <v>31</v>
      </c>
      <c r="D4952" s="256">
        <v>236.030362</v>
      </c>
      <c r="E4952" s="256">
        <v>53.161065999999977</v>
      </c>
      <c r="F4952" s="1">
        <v>1001085</v>
      </c>
      <c r="G4952" s="256">
        <v>210.93609599999999</v>
      </c>
      <c r="H4952" s="256">
        <v>532.18928200000005</v>
      </c>
      <c r="I4952" s="257">
        <v>1</v>
      </c>
      <c r="J4952" s="258">
        <f t="shared" si="154"/>
        <v>0.2700889422360363</v>
      </c>
      <c r="K4952" s="258">
        <f t="shared" si="155"/>
        <v>0.45123954619250095</v>
      </c>
    </row>
    <row r="4953" spans="1:11">
      <c r="A4953" s="1">
        <v>4952</v>
      </c>
      <c r="B4953">
        <v>61684.872589999999</v>
      </c>
      <c r="C4953" s="255">
        <v>40</v>
      </c>
      <c r="D4953" s="256">
        <v>221.67112700000001</v>
      </c>
      <c r="E4953" s="256">
        <v>242.194074</v>
      </c>
      <c r="F4953" s="1">
        <v>942239</v>
      </c>
      <c r="G4953" s="256">
        <v>242.83274399999999</v>
      </c>
      <c r="H4953" s="256">
        <v>565.73285799999996</v>
      </c>
      <c r="I4953" s="257">
        <v>1</v>
      </c>
      <c r="J4953" s="258">
        <f t="shared" si="154"/>
        <v>0.25365770618824057</v>
      </c>
      <c r="K4953" s="258">
        <f t="shared" si="155"/>
        <v>0.43028440260608847</v>
      </c>
    </row>
    <row r="4954" spans="1:11">
      <c r="A4954" s="1">
        <v>4953</v>
      </c>
      <c r="B4954">
        <v>64832.285827</v>
      </c>
      <c r="C4954" s="255">
        <v>42</v>
      </c>
      <c r="D4954" s="256">
        <v>231.70083500000001</v>
      </c>
      <c r="E4954" s="256">
        <v>517.83204000000012</v>
      </c>
      <c r="F4954" s="1">
        <v>930964</v>
      </c>
      <c r="G4954" s="256">
        <v>234.22408799999999</v>
      </c>
      <c r="H4954" s="256">
        <v>853.83370400000001</v>
      </c>
      <c r="I4954" s="257">
        <v>1</v>
      </c>
      <c r="J4954" s="258">
        <f t="shared" si="154"/>
        <v>0.26513467551414582</v>
      </c>
      <c r="K4954" s="258">
        <f t="shared" si="155"/>
        <v>0.44498819061149503</v>
      </c>
    </row>
    <row r="4955" spans="1:11">
      <c r="A4955" s="1">
        <v>4954</v>
      </c>
      <c r="B4955">
        <v>69647.197082999992</v>
      </c>
      <c r="C4955" s="255">
        <v>50</v>
      </c>
      <c r="D4955" s="256">
        <v>230.07709799999989</v>
      </c>
      <c r="E4955" s="256">
        <v>783.37398099999939</v>
      </c>
      <c r="F4955" s="1">
        <v>879297</v>
      </c>
      <c r="G4955" s="256">
        <v>178.508568</v>
      </c>
      <c r="H4955" s="256">
        <v>841.48705700000005</v>
      </c>
      <c r="I4955" s="257">
        <v>1</v>
      </c>
      <c r="J4955" s="258">
        <f t="shared" si="154"/>
        <v>0.26327663739954282</v>
      </c>
      <c r="K4955" s="258">
        <f t="shared" si="155"/>
        <v>0.44262892652179497</v>
      </c>
    </row>
    <row r="4956" spans="1:11">
      <c r="A4956" s="1">
        <v>4955</v>
      </c>
      <c r="B4956">
        <v>71964.349915000013</v>
      </c>
      <c r="C4956" s="255">
        <v>40</v>
      </c>
      <c r="D4956" s="256">
        <v>197.98357799999999</v>
      </c>
      <c r="E4956" s="256">
        <v>943.40565399999923</v>
      </c>
      <c r="F4956" s="1">
        <v>886198</v>
      </c>
      <c r="G4956" s="256">
        <v>93.372383999999997</v>
      </c>
      <c r="H4956" s="256">
        <v>700.45342500000004</v>
      </c>
      <c r="I4956" s="257">
        <v>1</v>
      </c>
      <c r="J4956" s="258">
        <f t="shared" si="154"/>
        <v>0.22655210418279062</v>
      </c>
      <c r="K4956" s="258">
        <f t="shared" si="155"/>
        <v>0.39427543021066624</v>
      </c>
    </row>
    <row r="4957" spans="1:11">
      <c r="A4957" s="1">
        <v>4956</v>
      </c>
      <c r="B4957">
        <v>74017.982118</v>
      </c>
      <c r="C4957" s="255">
        <v>40</v>
      </c>
      <c r="D4957" s="256">
        <v>164.59715</v>
      </c>
      <c r="E4957" s="256">
        <v>1052.98974</v>
      </c>
      <c r="F4957" s="1">
        <v>882253</v>
      </c>
      <c r="G4957" s="256">
        <v>0.81076800000000004</v>
      </c>
      <c r="H4957" s="256">
        <v>586.95894499999997</v>
      </c>
      <c r="I4957" s="257">
        <v>1</v>
      </c>
      <c r="J4957" s="258">
        <f t="shared" si="154"/>
        <v>0.18834809963375052</v>
      </c>
      <c r="K4957" s="258">
        <f t="shared" si="155"/>
        <v>0.34022942009154639</v>
      </c>
    </row>
    <row r="4958" spans="1:11">
      <c r="A4958" s="1">
        <v>4957</v>
      </c>
      <c r="B4958">
        <v>71996.674071999994</v>
      </c>
      <c r="C4958" s="255">
        <v>39</v>
      </c>
      <c r="D4958" s="256">
        <v>144.61089999999999</v>
      </c>
      <c r="E4958" s="256">
        <v>1103.900216</v>
      </c>
      <c r="F4958" s="1">
        <v>911355</v>
      </c>
      <c r="G4958" s="256">
        <v>0</v>
      </c>
      <c r="H4958" s="256">
        <v>337.10044399999998</v>
      </c>
      <c r="I4958" s="257">
        <v>1</v>
      </c>
      <c r="J4958" s="258">
        <f t="shared" si="154"/>
        <v>0.16547788464943852</v>
      </c>
      <c r="K4958" s="258">
        <f t="shared" si="155"/>
        <v>0.30586683617800936</v>
      </c>
    </row>
    <row r="4959" spans="1:11">
      <c r="A4959" s="1">
        <v>4958</v>
      </c>
      <c r="B4959">
        <v>71715.098631999994</v>
      </c>
      <c r="C4959" s="255">
        <v>43</v>
      </c>
      <c r="D4959" s="256">
        <v>186.86577700000001</v>
      </c>
      <c r="E4959" s="256">
        <v>1092.279329000002</v>
      </c>
      <c r="F4959" s="1">
        <v>877423</v>
      </c>
      <c r="G4959" s="256">
        <v>0</v>
      </c>
      <c r="H4959" s="256">
        <v>702.55885999999998</v>
      </c>
      <c r="I4959" s="257">
        <v>1</v>
      </c>
      <c r="J4959" s="258">
        <f t="shared" si="154"/>
        <v>0.21383003280758026</v>
      </c>
      <c r="K4959" s="258">
        <f t="shared" si="155"/>
        <v>0.37672229970928689</v>
      </c>
    </row>
    <row r="4960" spans="1:11">
      <c r="A4960" s="1">
        <v>4959</v>
      </c>
      <c r="B4960">
        <v>76252.317932000005</v>
      </c>
      <c r="C4960" s="255">
        <v>38</v>
      </c>
      <c r="D4960" s="256">
        <v>177.62913599999999</v>
      </c>
      <c r="E4960" s="256">
        <v>994.00016500000061</v>
      </c>
      <c r="F4960" s="1">
        <v>909789</v>
      </c>
      <c r="G4960" s="256">
        <v>0</v>
      </c>
      <c r="H4960" s="256">
        <v>740.623694</v>
      </c>
      <c r="I4960" s="257">
        <v>1</v>
      </c>
      <c r="J4960" s="258">
        <f t="shared" si="154"/>
        <v>0.20326056803040041</v>
      </c>
      <c r="K4960" s="258">
        <f t="shared" si="155"/>
        <v>0.36180667077722045</v>
      </c>
    </row>
    <row r="4961" spans="1:11">
      <c r="A4961" s="1">
        <v>4960</v>
      </c>
      <c r="B4961">
        <v>76169.428710000007</v>
      </c>
      <c r="C4961" s="255">
        <v>38</v>
      </c>
      <c r="D4961" s="256">
        <v>145.94853499999999</v>
      </c>
      <c r="E4961" s="256">
        <v>886.22839899999963</v>
      </c>
      <c r="F4961" s="1">
        <v>924092</v>
      </c>
      <c r="G4961" s="256">
        <v>0</v>
      </c>
      <c r="H4961" s="256">
        <v>750.67641300000003</v>
      </c>
      <c r="I4961" s="257">
        <v>1</v>
      </c>
      <c r="J4961" s="258">
        <f t="shared" si="154"/>
        <v>0.16700853697393864</v>
      </c>
      <c r="K4961" s="258">
        <f t="shared" si="155"/>
        <v>0.30821646174069006</v>
      </c>
    </row>
    <row r="4962" spans="1:11">
      <c r="A4962" s="1">
        <v>4961</v>
      </c>
      <c r="B4962">
        <v>76447.766479999991</v>
      </c>
      <c r="C4962" s="255">
        <v>41</v>
      </c>
      <c r="D4962" s="256">
        <v>95.664488000000006</v>
      </c>
      <c r="E4962" s="256">
        <v>684.33655099999987</v>
      </c>
      <c r="F4962" s="1">
        <v>895826</v>
      </c>
      <c r="G4962" s="256">
        <v>0</v>
      </c>
      <c r="H4962" s="256">
        <v>748.49359200000004</v>
      </c>
      <c r="I4962" s="257">
        <v>1</v>
      </c>
      <c r="J4962" s="258">
        <f t="shared" si="154"/>
        <v>0.10946863002935185</v>
      </c>
      <c r="K4962" s="258">
        <f t="shared" si="155"/>
        <v>0.21455697365796106</v>
      </c>
    </row>
    <row r="4963" spans="1:11">
      <c r="A4963" s="1">
        <v>4962</v>
      </c>
      <c r="B4963">
        <v>75601.6391</v>
      </c>
      <c r="C4963" s="255">
        <v>37</v>
      </c>
      <c r="D4963" s="256">
        <v>76.935381000000007</v>
      </c>
      <c r="E4963" s="256">
        <v>395.58675899999969</v>
      </c>
      <c r="F4963" s="1">
        <v>929011</v>
      </c>
      <c r="G4963" s="256">
        <v>0</v>
      </c>
      <c r="H4963" s="256">
        <v>676.01196700000003</v>
      </c>
      <c r="I4963" s="257">
        <v>1</v>
      </c>
      <c r="J4963" s="258">
        <f t="shared" si="154"/>
        <v>8.8036960578895554E-2</v>
      </c>
      <c r="K4963" s="258">
        <f t="shared" si="155"/>
        <v>0.17663196217522101</v>
      </c>
    </row>
    <row r="4964" spans="1:11">
      <c r="A4964" s="1">
        <v>4963</v>
      </c>
      <c r="B4964">
        <v>73209.432312000004</v>
      </c>
      <c r="C4964" s="255">
        <v>36</v>
      </c>
      <c r="D4964" s="256">
        <v>79.275622000000013</v>
      </c>
      <c r="E4964" s="256">
        <v>136.13622500000031</v>
      </c>
      <c r="F4964" s="1">
        <v>898294</v>
      </c>
      <c r="G4964" s="256">
        <v>134.36757600000001</v>
      </c>
      <c r="H4964" s="256">
        <v>699.01732500000003</v>
      </c>
      <c r="I4964" s="257">
        <v>1</v>
      </c>
      <c r="J4964" s="258">
        <f t="shared" si="154"/>
        <v>9.0714892396275074E-2</v>
      </c>
      <c r="K4964" s="258">
        <f t="shared" si="155"/>
        <v>0.18146854980729513</v>
      </c>
    </row>
    <row r="4965" spans="1:11">
      <c r="A4965" s="1">
        <v>4964</v>
      </c>
      <c r="B4965">
        <v>71306.603086999996</v>
      </c>
      <c r="C4965" s="255">
        <v>37</v>
      </c>
      <c r="D4965" s="256">
        <v>95.272352000000012</v>
      </c>
      <c r="E4965" s="256">
        <v>24.161508999999999</v>
      </c>
      <c r="F4965" s="1">
        <v>862594</v>
      </c>
      <c r="G4965" s="256">
        <v>199.70445599999999</v>
      </c>
      <c r="H4965" s="256">
        <v>841.43440299999997</v>
      </c>
      <c r="I4965" s="257">
        <v>1</v>
      </c>
      <c r="J4965" s="258">
        <f t="shared" si="154"/>
        <v>0.10901990980304187</v>
      </c>
      <c r="K4965" s="258">
        <f t="shared" si="155"/>
        <v>0.21378089777130907</v>
      </c>
    </row>
    <row r="4966" spans="1:11">
      <c r="A4966" s="1">
        <v>4965</v>
      </c>
      <c r="B4966">
        <v>70829.556091000006</v>
      </c>
      <c r="C4966" s="255">
        <v>40</v>
      </c>
      <c r="D4966" s="256">
        <v>87.88454200000001</v>
      </c>
      <c r="E4966" s="256">
        <v>17.63532</v>
      </c>
      <c r="F4966" s="1">
        <v>879692</v>
      </c>
      <c r="G4966" s="256">
        <v>208.24389600000001</v>
      </c>
      <c r="H4966" s="256">
        <v>349.93929000000003</v>
      </c>
      <c r="I4966" s="257">
        <v>1</v>
      </c>
      <c r="J4966" s="258">
        <f t="shared" si="154"/>
        <v>0.10056605763151144</v>
      </c>
      <c r="K4966" s="258">
        <f t="shared" si="155"/>
        <v>0.19901801389197418</v>
      </c>
    </row>
    <row r="4967" spans="1:11">
      <c r="A4967" s="1">
        <v>4966</v>
      </c>
      <c r="B4967">
        <v>68565.603514999995</v>
      </c>
      <c r="C4967" s="255">
        <v>39</v>
      </c>
      <c r="D4967" s="256">
        <v>79.754868999999999</v>
      </c>
      <c r="E4967" s="256">
        <v>13.82952</v>
      </c>
      <c r="F4967" s="1">
        <v>936630</v>
      </c>
      <c r="G4967" s="256">
        <v>171.98126400000001</v>
      </c>
      <c r="H4967" s="256">
        <v>334.20527399999997</v>
      </c>
      <c r="I4967" s="257">
        <v>1</v>
      </c>
      <c r="J4967" s="258">
        <f t="shared" si="154"/>
        <v>9.1263293518075619E-2</v>
      </c>
      <c r="K4967" s="258">
        <f t="shared" si="155"/>
        <v>0.18245549820131612</v>
      </c>
    </row>
    <row r="4968" spans="1:11">
      <c r="A4968" s="1">
        <v>4967</v>
      </c>
      <c r="B4968">
        <v>65322.769776000001</v>
      </c>
      <c r="C4968" s="255">
        <v>38</v>
      </c>
      <c r="D4968" s="256">
        <v>75.896904000000021</v>
      </c>
      <c r="E4968" s="256">
        <v>8.43642</v>
      </c>
      <c r="F4968" s="1">
        <v>939463</v>
      </c>
      <c r="G4968" s="256">
        <v>101.734752</v>
      </c>
      <c r="H4968" s="256">
        <v>290.68107199999997</v>
      </c>
      <c r="I4968" s="257">
        <v>1</v>
      </c>
      <c r="J4968" s="258">
        <f t="shared" si="154"/>
        <v>8.6848633992053947E-2</v>
      </c>
      <c r="K4968" s="258">
        <f t="shared" si="155"/>
        <v>0.17447656803037973</v>
      </c>
    </row>
    <row r="4969" spans="1:11">
      <c r="A4969" s="1">
        <v>4968</v>
      </c>
      <c r="B4969">
        <v>62502.324095999997</v>
      </c>
      <c r="C4969" s="255">
        <v>31</v>
      </c>
      <c r="D4969" s="256">
        <v>73.783020000000008</v>
      </c>
      <c r="E4969" s="256">
        <v>2.1898599999999999</v>
      </c>
      <c r="F4969" s="1">
        <v>949585</v>
      </c>
      <c r="G4969" s="256">
        <v>16.645607999999999</v>
      </c>
      <c r="H4969" s="256">
        <v>238.56278800000001</v>
      </c>
      <c r="I4969" s="257">
        <v>1</v>
      </c>
      <c r="J4969" s="258">
        <f t="shared" si="154"/>
        <v>8.442972191340499E-2</v>
      </c>
      <c r="K4969" s="258">
        <f t="shared" si="155"/>
        <v>0.17007159611642594</v>
      </c>
    </row>
    <row r="4970" spans="1:11">
      <c r="A4970" s="1">
        <v>4969</v>
      </c>
      <c r="B4970">
        <v>59828.811522999997</v>
      </c>
      <c r="C4970" s="255">
        <v>27</v>
      </c>
      <c r="D4970" s="256">
        <v>84.837221000000014</v>
      </c>
      <c r="E4970" s="256">
        <v>0.25847999999999999</v>
      </c>
      <c r="F4970" s="1">
        <v>923007</v>
      </c>
      <c r="G4970" s="256">
        <v>0</v>
      </c>
      <c r="H4970" s="256">
        <v>275.46014100000002</v>
      </c>
      <c r="I4970" s="257">
        <v>1</v>
      </c>
      <c r="J4970" s="258">
        <f t="shared" si="154"/>
        <v>9.707901597055911E-2</v>
      </c>
      <c r="K4970" s="258">
        <f t="shared" si="155"/>
        <v>0.19284918045041913</v>
      </c>
    </row>
    <row r="4971" spans="1:11">
      <c r="A4971" s="1">
        <v>4970</v>
      </c>
      <c r="B4971">
        <v>57839.876129999997</v>
      </c>
      <c r="C4971" s="255">
        <v>24</v>
      </c>
      <c r="D4971" s="256">
        <v>84.770651999999998</v>
      </c>
      <c r="E4971" s="256">
        <v>0.63500000000000001</v>
      </c>
      <c r="F4971" s="1">
        <v>852237</v>
      </c>
      <c r="G4971" s="256">
        <v>0</v>
      </c>
      <c r="H4971" s="256">
        <v>277.33162800000002</v>
      </c>
      <c r="I4971" s="257">
        <v>1</v>
      </c>
      <c r="J4971" s="258">
        <f t="shared" si="154"/>
        <v>9.7002841233362738E-2</v>
      </c>
      <c r="K4971" s="258">
        <f t="shared" si="155"/>
        <v>0.19271389705677594</v>
      </c>
    </row>
    <row r="4972" spans="1:11">
      <c r="A4972" s="1">
        <v>4971</v>
      </c>
      <c r="B4972">
        <v>56787.541016000003</v>
      </c>
      <c r="C4972" s="255">
        <v>27</v>
      </c>
      <c r="D4972" s="256">
        <v>76.027793000000003</v>
      </c>
      <c r="E4972" s="256">
        <v>0.50283999999999995</v>
      </c>
      <c r="F4972" s="1">
        <v>696842</v>
      </c>
      <c r="G4972" s="256">
        <v>0</v>
      </c>
      <c r="H4972" s="256">
        <v>277.14240599999999</v>
      </c>
      <c r="I4972" s="257">
        <v>1</v>
      </c>
      <c r="J4972" s="258">
        <f t="shared" si="154"/>
        <v>8.6998409941473231E-2</v>
      </c>
      <c r="K4972" s="258">
        <f t="shared" si="155"/>
        <v>0.17474854426976058</v>
      </c>
    </row>
    <row r="4973" spans="1:11">
      <c r="A4973" s="1">
        <v>4972</v>
      </c>
      <c r="B4973">
        <v>56644.440398999999</v>
      </c>
      <c r="C4973" s="255">
        <v>23</v>
      </c>
      <c r="D4973" s="256">
        <v>61.368858000000003</v>
      </c>
      <c r="E4973" s="256">
        <v>4.9520000000000002E-2</v>
      </c>
      <c r="F4973" s="1">
        <v>550097</v>
      </c>
      <c r="G4973" s="256">
        <v>0</v>
      </c>
      <c r="H4973" s="256">
        <v>265.29314799999997</v>
      </c>
      <c r="I4973" s="257">
        <v>1</v>
      </c>
      <c r="J4973" s="258">
        <f t="shared" si="154"/>
        <v>7.0224227946799125E-2</v>
      </c>
      <c r="K4973" s="258">
        <f t="shared" si="155"/>
        <v>0.14371853389012279</v>
      </c>
    </row>
    <row r="4974" spans="1:11">
      <c r="A4974" s="1">
        <v>4973</v>
      </c>
      <c r="B4974">
        <v>56861.358095000003</v>
      </c>
      <c r="C4974" s="255">
        <v>24</v>
      </c>
      <c r="D4974" s="256">
        <v>46.711202999999998</v>
      </c>
      <c r="E4974" s="256">
        <v>4.9599999999999998E-2</v>
      </c>
      <c r="F4974" s="1">
        <v>619124</v>
      </c>
      <c r="G4974" s="256">
        <v>0</v>
      </c>
      <c r="H4974" s="256">
        <v>263.87326300000001</v>
      </c>
      <c r="I4974" s="257">
        <v>1</v>
      </c>
      <c r="J4974" s="258">
        <f t="shared" si="154"/>
        <v>5.3451510652865769E-2</v>
      </c>
      <c r="K4974" s="258">
        <f t="shared" si="155"/>
        <v>0.11149707291863385</v>
      </c>
    </row>
    <row r="4975" spans="1:11">
      <c r="A4975" s="1">
        <v>4974</v>
      </c>
      <c r="B4975">
        <v>56970.454619999997</v>
      </c>
      <c r="C4975" s="255">
        <v>27</v>
      </c>
      <c r="D4975" s="256">
        <v>25.238295000000001</v>
      </c>
      <c r="E4975" s="256">
        <v>1.675827000000004</v>
      </c>
      <c r="F4975" s="1">
        <v>973552</v>
      </c>
      <c r="G4975" s="256">
        <v>0</v>
      </c>
      <c r="H4975" s="256">
        <v>263.81792899999999</v>
      </c>
      <c r="I4975" s="257">
        <v>1</v>
      </c>
      <c r="J4975" s="258">
        <f t="shared" si="154"/>
        <v>2.8880116704608723E-2</v>
      </c>
      <c r="K4975" s="258">
        <f t="shared" si="155"/>
        <v>6.1989921795186052E-2</v>
      </c>
    </row>
    <row r="4976" spans="1:11">
      <c r="A4976" s="1">
        <v>4975</v>
      </c>
      <c r="B4976">
        <v>58790.613311999987</v>
      </c>
      <c r="C4976" s="255">
        <v>31</v>
      </c>
      <c r="D4976" s="256">
        <v>31.69821</v>
      </c>
      <c r="E4976" s="256">
        <v>73.769187999999957</v>
      </c>
      <c r="F4976" s="1">
        <v>1061036</v>
      </c>
      <c r="G4976" s="256">
        <v>92.940960000000004</v>
      </c>
      <c r="H4976" s="256">
        <v>275.275081</v>
      </c>
      <c r="I4976" s="257">
        <v>1</v>
      </c>
      <c r="J4976" s="258">
        <f t="shared" si="154"/>
        <v>3.6272180990324233E-2</v>
      </c>
      <c r="K4976" s="258">
        <f t="shared" si="155"/>
        <v>7.7183113481011659E-2</v>
      </c>
    </row>
    <row r="4977" spans="1:11">
      <c r="A4977" s="1">
        <v>4976</v>
      </c>
      <c r="B4977">
        <v>61458.40567</v>
      </c>
      <c r="C4977" s="255">
        <v>35</v>
      </c>
      <c r="D4977" s="256">
        <v>30.94697399999999</v>
      </c>
      <c r="E4977" s="256">
        <v>323.06075800000031</v>
      </c>
      <c r="F4977" s="1">
        <v>984382</v>
      </c>
      <c r="G4977" s="256">
        <v>205.175712</v>
      </c>
      <c r="H4977" s="256">
        <v>278.54598299999998</v>
      </c>
      <c r="I4977" s="257">
        <v>1</v>
      </c>
      <c r="J4977" s="258">
        <f t="shared" si="154"/>
        <v>3.5412543548385161E-2</v>
      </c>
      <c r="K4977" s="258">
        <f t="shared" si="155"/>
        <v>7.542978925579695E-2</v>
      </c>
    </row>
    <row r="4978" spans="1:11">
      <c r="A4978" s="1">
        <v>4977</v>
      </c>
      <c r="B4978">
        <v>64311.531495000003</v>
      </c>
      <c r="C4978" s="255">
        <v>38</v>
      </c>
      <c r="D4978" s="256">
        <v>29.419858999999999</v>
      </c>
      <c r="E4978" s="256">
        <v>645.14700599999776</v>
      </c>
      <c r="F4978" s="1">
        <v>920958</v>
      </c>
      <c r="G4978" s="256">
        <v>221.23550399999999</v>
      </c>
      <c r="H4978" s="256">
        <v>594.91110500000002</v>
      </c>
      <c r="I4978" s="257">
        <v>1</v>
      </c>
      <c r="J4978" s="258">
        <f t="shared" si="154"/>
        <v>3.3665069742355148E-2</v>
      </c>
      <c r="K4978" s="258">
        <f t="shared" si="155"/>
        <v>7.1854717768038034E-2</v>
      </c>
    </row>
    <row r="4979" spans="1:11">
      <c r="A4979" s="1">
        <v>4978</v>
      </c>
      <c r="B4979">
        <v>67354.931456000006</v>
      </c>
      <c r="C4979" s="255">
        <v>41</v>
      </c>
      <c r="D4979" s="256">
        <v>30.30040399999999</v>
      </c>
      <c r="E4979" s="256">
        <v>891.13017800000034</v>
      </c>
      <c r="F4979" s="1">
        <v>907278</v>
      </c>
      <c r="G4979" s="256">
        <v>199.998456</v>
      </c>
      <c r="H4979" s="256">
        <v>741.85133299999995</v>
      </c>
      <c r="I4979" s="257">
        <v>1</v>
      </c>
      <c r="J4979" s="258">
        <f t="shared" si="154"/>
        <v>3.4672675143736634E-2</v>
      </c>
      <c r="K4979" s="258">
        <f t="shared" si="155"/>
        <v>7.3917916863225422E-2</v>
      </c>
    </row>
    <row r="4980" spans="1:11">
      <c r="A4980" s="1">
        <v>4979</v>
      </c>
      <c r="B4980">
        <v>69815.316955999995</v>
      </c>
      <c r="C4980" s="255">
        <v>40</v>
      </c>
      <c r="D4980" s="256">
        <v>33.079751000000002</v>
      </c>
      <c r="E4980" s="256">
        <v>1018.420650999999</v>
      </c>
      <c r="F4980" s="1">
        <v>883006</v>
      </c>
      <c r="G4980" s="256">
        <v>137.45978400000001</v>
      </c>
      <c r="H4980" s="256">
        <v>782.04145100000005</v>
      </c>
      <c r="I4980" s="257">
        <v>1</v>
      </c>
      <c r="J4980" s="258">
        <f t="shared" si="154"/>
        <v>3.7853074838827154E-2</v>
      </c>
      <c r="K4980" s="258">
        <f t="shared" si="155"/>
        <v>8.0398326044136326E-2</v>
      </c>
    </row>
    <row r="4981" spans="1:11">
      <c r="A4981" s="1">
        <v>4980</v>
      </c>
      <c r="B4981">
        <v>72243.330382999993</v>
      </c>
      <c r="C4981" s="255">
        <v>39</v>
      </c>
      <c r="D4981" s="256">
        <v>34.007182999999998</v>
      </c>
      <c r="E4981" s="256">
        <v>1099.7351880000001</v>
      </c>
      <c r="F4981" s="1">
        <v>858483</v>
      </c>
      <c r="G4981" s="256">
        <v>30.009504</v>
      </c>
      <c r="H4981" s="256">
        <v>765.488427</v>
      </c>
      <c r="I4981" s="257">
        <v>1</v>
      </c>
      <c r="J4981" s="258">
        <f t="shared" si="154"/>
        <v>3.8914332914920982E-2</v>
      </c>
      <c r="K4981" s="258">
        <f t="shared" si="155"/>
        <v>8.2550052852352382E-2</v>
      </c>
    </row>
    <row r="4982" spans="1:11">
      <c r="A4982" s="1">
        <v>4981</v>
      </c>
      <c r="B4982">
        <v>70638.329161999995</v>
      </c>
      <c r="C4982" s="255">
        <v>38</v>
      </c>
      <c r="D4982" s="256">
        <v>26.378595000000001</v>
      </c>
      <c r="E4982" s="256">
        <v>1143.344413</v>
      </c>
      <c r="F4982" s="1">
        <v>850060</v>
      </c>
      <c r="G4982" s="256">
        <v>0</v>
      </c>
      <c r="H4982" s="256">
        <v>314.78895399999999</v>
      </c>
      <c r="I4982" s="257">
        <v>1</v>
      </c>
      <c r="J4982" s="258">
        <f t="shared" si="154"/>
        <v>3.0184959091079967E-2</v>
      </c>
      <c r="K4982" s="258">
        <f t="shared" si="155"/>
        <v>6.469105730234119E-2</v>
      </c>
    </row>
    <row r="4983" spans="1:11">
      <c r="A4983" s="1">
        <v>4982</v>
      </c>
      <c r="B4983">
        <v>70276.422423000011</v>
      </c>
      <c r="C4983" s="255">
        <v>41</v>
      </c>
      <c r="D4983" s="256">
        <v>70.799440000000033</v>
      </c>
      <c r="E4983" s="256">
        <v>1123.8342640000001</v>
      </c>
      <c r="F4983" s="1">
        <v>904498</v>
      </c>
      <c r="G4983" s="256">
        <v>0</v>
      </c>
      <c r="H4983" s="256">
        <v>513.87501799999995</v>
      </c>
      <c r="I4983" s="257">
        <v>1</v>
      </c>
      <c r="J4983" s="258">
        <f t="shared" si="154"/>
        <v>8.1015618916449941E-2</v>
      </c>
      <c r="K4983" s="258">
        <f t="shared" si="155"/>
        <v>0.16381399593172838</v>
      </c>
    </row>
    <row r="4984" spans="1:11">
      <c r="A4984" s="1">
        <v>4983</v>
      </c>
      <c r="B4984">
        <v>74120.979980999997</v>
      </c>
      <c r="C4984" s="255">
        <v>42</v>
      </c>
      <c r="D4984" s="256">
        <v>65.709152999999986</v>
      </c>
      <c r="E4984" s="256">
        <v>1031.808575</v>
      </c>
      <c r="F4984" s="1">
        <v>842783</v>
      </c>
      <c r="G4984" s="256">
        <v>0</v>
      </c>
      <c r="H4984" s="256">
        <v>540.75410299999999</v>
      </c>
      <c r="I4984" s="257">
        <v>1</v>
      </c>
      <c r="J4984" s="258">
        <f t="shared" si="154"/>
        <v>7.5190816463671178E-2</v>
      </c>
      <c r="K4984" s="258">
        <f t="shared" si="155"/>
        <v>0.15302749388864251</v>
      </c>
    </row>
    <row r="4985" spans="1:11">
      <c r="A4985" s="1">
        <v>4984</v>
      </c>
      <c r="B4985">
        <v>74194.513609999995</v>
      </c>
      <c r="C4985" s="255">
        <v>38</v>
      </c>
      <c r="D4985" s="256">
        <v>37.798077999999997</v>
      </c>
      <c r="E4985" s="256">
        <v>852.72269999999855</v>
      </c>
      <c r="F4985" s="1">
        <v>876581</v>
      </c>
      <c r="G4985" s="256">
        <v>0</v>
      </c>
      <c r="H4985" s="256">
        <v>616.38701400000002</v>
      </c>
      <c r="I4985" s="257">
        <v>1</v>
      </c>
      <c r="J4985" s="258">
        <f t="shared" si="154"/>
        <v>4.3252244410722014E-2</v>
      </c>
      <c r="K4985" s="258">
        <f t="shared" si="155"/>
        <v>9.1290149528633166E-2</v>
      </c>
    </row>
    <row r="4986" spans="1:11">
      <c r="A4986" s="1">
        <v>4985</v>
      </c>
      <c r="B4986">
        <v>74517.914306000006</v>
      </c>
      <c r="C4986" s="255">
        <v>44</v>
      </c>
      <c r="D4986" s="256">
        <v>15.859745</v>
      </c>
      <c r="E4986" s="256">
        <v>620.67919499999948</v>
      </c>
      <c r="F4986" s="1">
        <v>847076</v>
      </c>
      <c r="G4986" s="256">
        <v>0</v>
      </c>
      <c r="H4986" s="256">
        <v>786.15031499999998</v>
      </c>
      <c r="I4986" s="257">
        <v>1</v>
      </c>
      <c r="J4986" s="258">
        <f t="shared" si="154"/>
        <v>1.8148265820069648E-2</v>
      </c>
      <c r="K4986" s="258">
        <f t="shared" si="155"/>
        <v>3.945433457049561E-2</v>
      </c>
    </row>
    <row r="4987" spans="1:11">
      <c r="A4987" s="1">
        <v>4986</v>
      </c>
      <c r="B4987">
        <v>74016.332336000007</v>
      </c>
      <c r="C4987" s="255">
        <v>38</v>
      </c>
      <c r="D4987" s="256">
        <v>10.079052000000001</v>
      </c>
      <c r="E4987" s="256">
        <v>350.84654000000029</v>
      </c>
      <c r="F4987" s="1">
        <v>834238</v>
      </c>
      <c r="G4987" s="256">
        <v>0</v>
      </c>
      <c r="H4987" s="256">
        <v>786.86625300000003</v>
      </c>
      <c r="I4987" s="257">
        <v>1</v>
      </c>
      <c r="J4987" s="258">
        <f t="shared" si="154"/>
        <v>1.153343353946136E-2</v>
      </c>
      <c r="K4987" s="258">
        <f t="shared" si="155"/>
        <v>2.5273585268143637E-2</v>
      </c>
    </row>
    <row r="4988" spans="1:11">
      <c r="A4988" s="1">
        <v>4987</v>
      </c>
      <c r="B4988">
        <v>72363.209776999996</v>
      </c>
      <c r="C4988" s="255">
        <v>40</v>
      </c>
      <c r="D4988" s="256">
        <v>8.7854549999999989</v>
      </c>
      <c r="E4988" s="256">
        <v>117.722742</v>
      </c>
      <c r="F4988" s="1">
        <v>858816</v>
      </c>
      <c r="G4988" s="256">
        <v>0</v>
      </c>
      <c r="H4988" s="256">
        <v>800.35794699999997</v>
      </c>
      <c r="I4988" s="257">
        <v>1</v>
      </c>
      <c r="J4988" s="258">
        <f t="shared" si="154"/>
        <v>1.005317378622796E-2</v>
      </c>
      <c r="K4988" s="258">
        <f t="shared" si="155"/>
        <v>2.2069217034296641E-2</v>
      </c>
    </row>
    <row r="4989" spans="1:11">
      <c r="A4989" s="1">
        <v>4988</v>
      </c>
      <c r="B4989">
        <v>71505.54937600001</v>
      </c>
      <c r="C4989" s="255">
        <v>40</v>
      </c>
      <c r="D4989" s="256">
        <v>13.320518</v>
      </c>
      <c r="E4989" s="256">
        <v>18.55150000000004</v>
      </c>
      <c r="F4989" s="1">
        <v>828612</v>
      </c>
      <c r="G4989" s="256">
        <v>137.07607200000001</v>
      </c>
      <c r="H4989" s="256">
        <v>706.86018100000001</v>
      </c>
      <c r="I4989" s="257">
        <v>1</v>
      </c>
      <c r="J4989" s="258">
        <f t="shared" si="154"/>
        <v>1.5242634829565197E-2</v>
      </c>
      <c r="K4989" s="258">
        <f t="shared" si="155"/>
        <v>3.3253021804391221E-2</v>
      </c>
    </row>
    <row r="4990" spans="1:11">
      <c r="A4990" s="1">
        <v>4989</v>
      </c>
      <c r="B4990">
        <v>69840.717407000004</v>
      </c>
      <c r="C4990" s="255">
        <v>38</v>
      </c>
      <c r="D4990" s="256">
        <v>14.378360000000001</v>
      </c>
      <c r="E4990" s="256">
        <v>12.570539999999999</v>
      </c>
      <c r="F4990" s="1">
        <v>849368</v>
      </c>
      <c r="G4990" s="256">
        <v>191.45431199999999</v>
      </c>
      <c r="H4990" s="256">
        <v>696.50766699999997</v>
      </c>
      <c r="I4990" s="257">
        <v>1</v>
      </c>
      <c r="J4990" s="258">
        <f t="shared" si="154"/>
        <v>1.645312073659801E-2</v>
      </c>
      <c r="K4990" s="258">
        <f t="shared" si="155"/>
        <v>3.5841735806553449E-2</v>
      </c>
    </row>
    <row r="4991" spans="1:11">
      <c r="A4991" s="1">
        <v>4990</v>
      </c>
      <c r="B4991">
        <v>67884.515809000004</v>
      </c>
      <c r="C4991" s="255">
        <v>37</v>
      </c>
      <c r="D4991" s="256">
        <v>9.8548249999999999</v>
      </c>
      <c r="E4991" s="256">
        <v>10.018359999999999</v>
      </c>
      <c r="F4991" s="1">
        <v>875016</v>
      </c>
      <c r="G4991" s="256">
        <v>193.29189600000001</v>
      </c>
      <c r="H4991" s="256">
        <v>439.06601999999998</v>
      </c>
      <c r="I4991" s="257">
        <v>1</v>
      </c>
      <c r="J4991" s="258">
        <f t="shared" si="154"/>
        <v>1.12768511543072E-2</v>
      </c>
      <c r="K4991" s="258">
        <f t="shared" si="155"/>
        <v>2.471897213578381E-2</v>
      </c>
    </row>
    <row r="4992" spans="1:11">
      <c r="A4992" s="1">
        <v>4991</v>
      </c>
      <c r="B4992">
        <v>64722.210143999997</v>
      </c>
      <c r="C4992" s="255">
        <v>35</v>
      </c>
      <c r="D4992" s="256">
        <v>13.630515000000001</v>
      </c>
      <c r="E4992" s="256">
        <v>6.8025600000000006</v>
      </c>
      <c r="F4992" s="1">
        <v>923216</v>
      </c>
      <c r="G4992" s="256">
        <v>154.44256799999999</v>
      </c>
      <c r="H4992" s="256">
        <v>401.660325</v>
      </c>
      <c r="I4992" s="257">
        <v>1</v>
      </c>
      <c r="J4992" s="258">
        <f t="shared" si="154"/>
        <v>1.5597363607324496E-2</v>
      </c>
      <c r="K4992" s="258">
        <f t="shared" si="155"/>
        <v>3.4012414248044812E-2</v>
      </c>
    </row>
    <row r="4993" spans="1:11">
      <c r="A4993" s="1">
        <v>4992</v>
      </c>
      <c r="B4993">
        <v>61544.909913000003</v>
      </c>
      <c r="C4993" s="255">
        <v>30</v>
      </c>
      <c r="D4993" s="256">
        <v>28.482229</v>
      </c>
      <c r="E4993" s="256">
        <v>2.5978599999999998</v>
      </c>
      <c r="F4993" s="1">
        <v>936281</v>
      </c>
      <c r="G4993" s="256">
        <v>85.385328000000001</v>
      </c>
      <c r="H4993" s="256">
        <v>331.36964599999999</v>
      </c>
      <c r="I4993" s="257">
        <v>1</v>
      </c>
      <c r="J4993" s="258">
        <f t="shared" si="154"/>
        <v>3.2592142120828324E-2</v>
      </c>
      <c r="K4993" s="258">
        <f t="shared" si="155"/>
        <v>6.9652390628655136E-2</v>
      </c>
    </row>
    <row r="4994" spans="1:11">
      <c r="A4994" s="1">
        <v>4993</v>
      </c>
      <c r="B4994">
        <v>60395.960021999999</v>
      </c>
      <c r="C4994" s="255">
        <v>26</v>
      </c>
      <c r="D4994" s="256">
        <v>40.500549000000007</v>
      </c>
      <c r="E4994" s="256">
        <v>0.48759999999999998</v>
      </c>
      <c r="F4994" s="1">
        <v>890437</v>
      </c>
      <c r="G4994" s="256">
        <v>0</v>
      </c>
      <c r="H4994" s="256">
        <v>340.47797800000001</v>
      </c>
      <c r="I4994" s="257">
        <v>1</v>
      </c>
      <c r="J4994" s="258">
        <f t="shared" ref="J4994:J5057" si="156">D4994/$L$1</f>
        <v>4.6344675094760729E-2</v>
      </c>
      <c r="K4994" s="258">
        <f t="shared" ref="K4994:K5057" si="157">J4994/(1-$K$1*(1-J4994))</f>
        <v>9.7467279814038396E-2</v>
      </c>
    </row>
    <row r="4995" spans="1:11">
      <c r="A4995" s="1">
        <v>4994</v>
      </c>
      <c r="B4995">
        <v>57899.994507000003</v>
      </c>
      <c r="C4995" s="255">
        <v>26</v>
      </c>
      <c r="D4995" s="256">
        <v>39.798538999999998</v>
      </c>
      <c r="E4995" s="256">
        <v>0.78336000000000017</v>
      </c>
      <c r="F4995" s="1">
        <v>815174</v>
      </c>
      <c r="G4995" s="256">
        <v>0</v>
      </c>
      <c r="H4995" s="256">
        <v>342.360769</v>
      </c>
      <c r="I4995" s="257">
        <v>1</v>
      </c>
      <c r="J4995" s="258">
        <f t="shared" si="156"/>
        <v>4.554136683927823E-2</v>
      </c>
      <c r="K4995" s="258">
        <f t="shared" si="157"/>
        <v>9.5866924262663647E-2</v>
      </c>
    </row>
    <row r="4996" spans="1:11">
      <c r="A4996" s="1">
        <v>4995</v>
      </c>
      <c r="B4996">
        <v>56966.950318000003</v>
      </c>
      <c r="C4996" s="255">
        <v>29</v>
      </c>
      <c r="D4996" s="256">
        <v>33.578682000000001</v>
      </c>
      <c r="E4996" s="256">
        <v>0.52432000000000001</v>
      </c>
      <c r="F4996" s="1">
        <v>687141</v>
      </c>
      <c r="G4996" s="256">
        <v>0</v>
      </c>
      <c r="H4996" s="256">
        <v>342.73155200000002</v>
      </c>
      <c r="I4996" s="257">
        <v>1</v>
      </c>
      <c r="J4996" s="258">
        <f t="shared" si="156"/>
        <v>3.8424000311706646E-2</v>
      </c>
      <c r="K4996" s="258">
        <f t="shared" si="157"/>
        <v>8.1556554065229742E-2</v>
      </c>
    </row>
    <row r="4997" spans="1:11">
      <c r="A4997" s="1">
        <v>4996</v>
      </c>
      <c r="B4997">
        <v>56249.429197999998</v>
      </c>
      <c r="C4997" s="255">
        <v>23</v>
      </c>
      <c r="D4997" s="256">
        <v>34.368647999999993</v>
      </c>
      <c r="E4997" s="256">
        <v>5.7520000000000002E-2</v>
      </c>
      <c r="F4997" s="1">
        <v>545206</v>
      </c>
      <c r="G4997" s="256">
        <v>0</v>
      </c>
      <c r="H4997" s="256">
        <v>342.57359200000002</v>
      </c>
      <c r="I4997" s="257">
        <v>1</v>
      </c>
      <c r="J4997" s="258">
        <f t="shared" si="156"/>
        <v>3.9327956394028078E-2</v>
      </c>
      <c r="K4997" s="258">
        <f t="shared" si="157"/>
        <v>8.3387242200519809E-2</v>
      </c>
    </row>
    <row r="4998" spans="1:11">
      <c r="A4998" s="1">
        <v>4997</v>
      </c>
      <c r="B4998">
        <v>56573.128448000003</v>
      </c>
      <c r="C4998" s="255">
        <v>28</v>
      </c>
      <c r="D4998" s="256">
        <v>65.785627000000019</v>
      </c>
      <c r="E4998" s="256">
        <v>4.9119999999999997E-2</v>
      </c>
      <c r="F4998" s="1">
        <v>602863</v>
      </c>
      <c r="G4998" s="256">
        <v>0</v>
      </c>
      <c r="H4998" s="256">
        <v>342.95471099999997</v>
      </c>
      <c r="I4998" s="257">
        <v>1</v>
      </c>
      <c r="J4998" s="258">
        <f t="shared" si="156"/>
        <v>7.527832546714662E-2</v>
      </c>
      <c r="K4998" s="258">
        <f t="shared" si="157"/>
        <v>0.15319058565785854</v>
      </c>
    </row>
    <row r="4999" spans="1:11">
      <c r="A4999" s="1">
        <v>4998</v>
      </c>
      <c r="B4999">
        <v>56667.664185000001</v>
      </c>
      <c r="C4999" s="255">
        <v>28</v>
      </c>
      <c r="D4999" s="256">
        <v>85.725597000000008</v>
      </c>
      <c r="E4999" s="256">
        <v>1.218015000000001</v>
      </c>
      <c r="F4999" s="1">
        <v>958770</v>
      </c>
      <c r="G4999" s="256">
        <v>0</v>
      </c>
      <c r="H4999" s="256">
        <v>371.42227700000001</v>
      </c>
      <c r="I4999" s="257">
        <v>1</v>
      </c>
      <c r="J4999" s="258">
        <f t="shared" si="156"/>
        <v>9.8095582365300651E-2</v>
      </c>
      <c r="K4999" s="258">
        <f t="shared" si="157"/>
        <v>0.19465241006058717</v>
      </c>
    </row>
    <row r="5000" spans="1:11">
      <c r="A5000" s="1">
        <v>4999</v>
      </c>
      <c r="B5000">
        <v>57698.341003000001</v>
      </c>
      <c r="C5000" s="255">
        <v>32</v>
      </c>
      <c r="D5000" s="256">
        <v>108.376215</v>
      </c>
      <c r="E5000" s="256">
        <v>51.561045999999997</v>
      </c>
      <c r="F5000" s="1">
        <v>977251</v>
      </c>
      <c r="G5000" s="256">
        <v>0</v>
      </c>
      <c r="H5000" s="256">
        <v>356.75736499999999</v>
      </c>
      <c r="I5000" s="257">
        <v>1</v>
      </c>
      <c r="J5000" s="258">
        <f t="shared" si="156"/>
        <v>0.12401462686777243</v>
      </c>
      <c r="K5000" s="258">
        <f t="shared" si="157"/>
        <v>0.23931436055006397</v>
      </c>
    </row>
    <row r="5001" spans="1:11">
      <c r="A5001" s="1">
        <v>5000</v>
      </c>
      <c r="B5001">
        <v>60410.575073</v>
      </c>
      <c r="C5001" s="255">
        <v>38</v>
      </c>
      <c r="D5001" s="256">
        <v>110.859542</v>
      </c>
      <c r="E5001" s="256">
        <v>221.32478400000019</v>
      </c>
      <c r="F5001" s="1">
        <v>939224</v>
      </c>
      <c r="G5001" s="256">
        <v>28.41132</v>
      </c>
      <c r="H5001" s="256">
        <v>356.906113</v>
      </c>
      <c r="I5001" s="257">
        <v>1</v>
      </c>
      <c r="J5001" s="258">
        <f t="shared" si="156"/>
        <v>0.12685629163061421</v>
      </c>
      <c r="K5001" s="258">
        <f t="shared" si="157"/>
        <v>0.24406190667859018</v>
      </c>
    </row>
    <row r="5002" spans="1:11">
      <c r="A5002" s="1">
        <v>5001</v>
      </c>
      <c r="B5002">
        <v>64072.836061000002</v>
      </c>
      <c r="C5002" s="255">
        <v>45</v>
      </c>
      <c r="D5002" s="256">
        <v>85.183440000000004</v>
      </c>
      <c r="E5002" s="256">
        <v>448.34988699999991</v>
      </c>
      <c r="F5002" s="1">
        <v>886080</v>
      </c>
      <c r="G5002" s="256">
        <v>178.50789599999999</v>
      </c>
      <c r="H5002" s="256">
        <v>433.323622</v>
      </c>
      <c r="I5002" s="257">
        <v>1</v>
      </c>
      <c r="J5002" s="258">
        <f t="shared" si="156"/>
        <v>9.7475193490686868E-2</v>
      </c>
      <c r="K5002" s="258">
        <f t="shared" si="157"/>
        <v>0.19355241347937061</v>
      </c>
    </row>
    <row r="5003" spans="1:11">
      <c r="A5003" s="1">
        <v>5002</v>
      </c>
      <c r="B5003">
        <v>67838.750977000003</v>
      </c>
      <c r="C5003" s="255">
        <v>48</v>
      </c>
      <c r="D5003" s="256">
        <v>68.449245000000019</v>
      </c>
      <c r="E5003" s="256">
        <v>641.68610100000046</v>
      </c>
      <c r="F5003" s="1">
        <v>888028</v>
      </c>
      <c r="G5003" s="256">
        <v>188.99025599999999</v>
      </c>
      <c r="H5003" s="256">
        <v>569.58991500000002</v>
      </c>
      <c r="I5003" s="257">
        <v>1</v>
      </c>
      <c r="J5003" s="258">
        <f t="shared" si="156"/>
        <v>7.8326296762216127E-2</v>
      </c>
      <c r="K5003" s="258">
        <f t="shared" si="157"/>
        <v>0.1588512655766256</v>
      </c>
    </row>
    <row r="5004" spans="1:11">
      <c r="A5004" s="1">
        <v>5003</v>
      </c>
      <c r="B5004">
        <v>70456.04815599999</v>
      </c>
      <c r="C5004" s="255">
        <v>47</v>
      </c>
      <c r="D5004" s="256">
        <v>38.909646999999993</v>
      </c>
      <c r="E5004" s="256">
        <v>768.96932200000026</v>
      </c>
      <c r="F5004" s="1">
        <v>878870</v>
      </c>
      <c r="G5004" s="256">
        <v>158.88566399999999</v>
      </c>
      <c r="H5004" s="256">
        <v>669.65726400000005</v>
      </c>
      <c r="I5004" s="257">
        <v>1</v>
      </c>
      <c r="J5004" s="258">
        <f t="shared" si="156"/>
        <v>4.4524209987050568E-2</v>
      </c>
      <c r="K5004" s="258">
        <f t="shared" si="157"/>
        <v>9.383626220763891E-2</v>
      </c>
    </row>
    <row r="5005" spans="1:11">
      <c r="A5005" s="1">
        <v>5004</v>
      </c>
      <c r="B5005">
        <v>72526.002990999987</v>
      </c>
      <c r="C5005" s="255">
        <v>44</v>
      </c>
      <c r="D5005" s="256">
        <v>32.413401</v>
      </c>
      <c r="E5005" s="256">
        <v>820.33885699999962</v>
      </c>
      <c r="F5005" s="1">
        <v>885232</v>
      </c>
      <c r="G5005" s="256">
        <v>90.879936000000001</v>
      </c>
      <c r="H5005" s="256">
        <v>761.62912400000005</v>
      </c>
      <c r="I5005" s="257">
        <v>1</v>
      </c>
      <c r="J5005" s="258">
        <f t="shared" si="156"/>
        <v>3.7090572230544142E-2</v>
      </c>
      <c r="K5005" s="258">
        <f t="shared" si="157"/>
        <v>7.8849036647868909E-2</v>
      </c>
    </row>
    <row r="5006" spans="1:11">
      <c r="A5006" s="1">
        <v>5005</v>
      </c>
      <c r="B5006">
        <v>70583.277771000008</v>
      </c>
      <c r="C5006" s="255">
        <v>45</v>
      </c>
      <c r="D5006" s="256">
        <v>19.680548000000002</v>
      </c>
      <c r="E5006" s="256">
        <v>806.50015699999949</v>
      </c>
      <c r="F5006" s="1">
        <v>880527</v>
      </c>
      <c r="G5006" s="256">
        <v>0</v>
      </c>
      <c r="H5006" s="256">
        <v>382.63929200000001</v>
      </c>
      <c r="I5006" s="257">
        <v>1</v>
      </c>
      <c r="J5006" s="258">
        <f t="shared" si="156"/>
        <v>2.2520400964116387E-2</v>
      </c>
      <c r="K5006" s="258">
        <f t="shared" si="157"/>
        <v>4.8704740678236519E-2</v>
      </c>
    </row>
    <row r="5007" spans="1:11">
      <c r="A5007" s="1">
        <v>5006</v>
      </c>
      <c r="B5007">
        <v>70414.946777999998</v>
      </c>
      <c r="C5007" s="255">
        <v>48</v>
      </c>
      <c r="D5007" s="256">
        <v>45.087343999999987</v>
      </c>
      <c r="E5007" s="256">
        <v>758.15074899999911</v>
      </c>
      <c r="F5007" s="1">
        <v>883838</v>
      </c>
      <c r="G5007" s="256">
        <v>0</v>
      </c>
      <c r="H5007" s="256">
        <v>624.27673400000003</v>
      </c>
      <c r="I5007" s="257">
        <v>1</v>
      </c>
      <c r="J5007" s="258">
        <f t="shared" si="156"/>
        <v>5.1593332933973529E-2</v>
      </c>
      <c r="K5007" s="258">
        <f t="shared" si="157"/>
        <v>0.10785093108214543</v>
      </c>
    </row>
    <row r="5008" spans="1:11">
      <c r="A5008" s="1">
        <v>5007</v>
      </c>
      <c r="B5008">
        <v>73544.838988000003</v>
      </c>
      <c r="C5008" s="255">
        <v>44</v>
      </c>
      <c r="D5008" s="256">
        <v>30.479474</v>
      </c>
      <c r="E5008" s="256">
        <v>664.4247830000005</v>
      </c>
      <c r="F5008" s="1">
        <v>874268</v>
      </c>
      <c r="G5008" s="256">
        <v>0</v>
      </c>
      <c r="H5008" s="256">
        <v>755.55863799999997</v>
      </c>
      <c r="I5008" s="257">
        <v>1</v>
      </c>
      <c r="J5008" s="258">
        <f t="shared" si="156"/>
        <v>3.48775844887734E-2</v>
      </c>
      <c r="K5008" s="258">
        <f t="shared" si="157"/>
        <v>7.4336898205522986E-2</v>
      </c>
    </row>
    <row r="5009" spans="1:11">
      <c r="A5009" s="1">
        <v>5008</v>
      </c>
      <c r="B5009">
        <v>73216.230285999991</v>
      </c>
      <c r="C5009" s="255">
        <v>44</v>
      </c>
      <c r="D5009" s="256">
        <v>17.1615</v>
      </c>
      <c r="E5009" s="256">
        <v>519.45382400000062</v>
      </c>
      <c r="F5009" s="1">
        <v>871252</v>
      </c>
      <c r="G5009" s="256">
        <v>0</v>
      </c>
      <c r="H5009" s="256">
        <v>808.60566200000005</v>
      </c>
      <c r="I5009" s="257">
        <v>1</v>
      </c>
      <c r="J5009" s="258">
        <f t="shared" si="156"/>
        <v>1.9637860751930452E-2</v>
      </c>
      <c r="K5009" s="258">
        <f t="shared" si="157"/>
        <v>4.2616809159444088E-2</v>
      </c>
    </row>
    <row r="5010" spans="1:11">
      <c r="A5010" s="1">
        <v>5009</v>
      </c>
      <c r="B5010">
        <v>73110.999878999995</v>
      </c>
      <c r="C5010" s="255">
        <v>41</v>
      </c>
      <c r="D5010" s="256">
        <v>11.279320999999999</v>
      </c>
      <c r="E5010" s="256">
        <v>377.01351900000009</v>
      </c>
      <c r="F5010" s="1">
        <v>890487</v>
      </c>
      <c r="G5010" s="256">
        <v>0</v>
      </c>
      <c r="H5010" s="256">
        <v>828.95298000000003</v>
      </c>
      <c r="I5010" s="257">
        <v>1</v>
      </c>
      <c r="J5010" s="258">
        <f t="shared" si="156"/>
        <v>1.2906898299934442E-2</v>
      </c>
      <c r="K5010" s="258">
        <f t="shared" si="157"/>
        <v>2.8236561696332291E-2</v>
      </c>
    </row>
    <row r="5011" spans="1:11">
      <c r="A5011" s="1">
        <v>5010</v>
      </c>
      <c r="B5011">
        <v>72301.462645000007</v>
      </c>
      <c r="C5011" s="255">
        <v>35</v>
      </c>
      <c r="D5011" s="256">
        <v>13.993256000000001</v>
      </c>
      <c r="E5011" s="256">
        <v>223.7475089999997</v>
      </c>
      <c r="F5011" s="1">
        <v>871693</v>
      </c>
      <c r="G5011" s="256">
        <v>0</v>
      </c>
      <c r="H5011" s="256">
        <v>823.397693</v>
      </c>
      <c r="I5011" s="257">
        <v>1</v>
      </c>
      <c r="J5011" s="258">
        <f t="shared" si="156"/>
        <v>1.6012447209982537E-2</v>
      </c>
      <c r="K5011" s="258">
        <f t="shared" si="157"/>
        <v>3.4900192424737554E-2</v>
      </c>
    </row>
    <row r="5012" spans="1:11">
      <c r="A5012" s="1">
        <v>5011</v>
      </c>
      <c r="B5012">
        <v>70328.994934000002</v>
      </c>
      <c r="C5012" s="255">
        <v>38</v>
      </c>
      <c r="D5012" s="256">
        <v>11.869071999999999</v>
      </c>
      <c r="E5012" s="256">
        <v>89.42832900000009</v>
      </c>
      <c r="F5012" s="1">
        <v>872356</v>
      </c>
      <c r="G5012" s="256">
        <v>0</v>
      </c>
      <c r="H5012" s="256">
        <v>817.71004500000004</v>
      </c>
      <c r="I5012" s="257">
        <v>1</v>
      </c>
      <c r="J5012" s="258">
        <f t="shared" si="156"/>
        <v>1.3581748867560334E-2</v>
      </c>
      <c r="K5012" s="258">
        <f t="shared" si="157"/>
        <v>2.9688832053212193E-2</v>
      </c>
    </row>
    <row r="5013" spans="1:11">
      <c r="A5013" s="1">
        <v>5012</v>
      </c>
      <c r="B5013">
        <v>69108.358947000001</v>
      </c>
      <c r="C5013" s="255">
        <v>37</v>
      </c>
      <c r="D5013" s="256">
        <v>11.716787</v>
      </c>
      <c r="E5013" s="256">
        <v>14.34505499999999</v>
      </c>
      <c r="F5013" s="1">
        <v>861625</v>
      </c>
      <c r="G5013" s="256">
        <v>0</v>
      </c>
      <c r="H5013" s="256">
        <v>806.95792900000004</v>
      </c>
      <c r="I5013" s="257">
        <v>1</v>
      </c>
      <c r="J5013" s="258">
        <f t="shared" si="156"/>
        <v>1.3407489529821341E-2</v>
      </c>
      <c r="K5013" s="258">
        <f t="shared" si="157"/>
        <v>2.9314053781746403E-2</v>
      </c>
    </row>
    <row r="5014" spans="1:11">
      <c r="A5014" s="1">
        <v>5013</v>
      </c>
      <c r="B5014">
        <v>68248.388793999999</v>
      </c>
      <c r="C5014" s="255">
        <v>39</v>
      </c>
      <c r="D5014" s="256">
        <v>11.784065</v>
      </c>
      <c r="E5014" s="256">
        <v>10.922040000000001</v>
      </c>
      <c r="F5014" s="1">
        <v>853502</v>
      </c>
      <c r="G5014" s="256">
        <v>87.449712000000005</v>
      </c>
      <c r="H5014" s="256">
        <v>587.713661</v>
      </c>
      <c r="I5014" s="257">
        <v>1</v>
      </c>
      <c r="J5014" s="258">
        <f t="shared" si="156"/>
        <v>1.348447557391238E-2</v>
      </c>
      <c r="K5014" s="258">
        <f t="shared" si="157"/>
        <v>2.9479646464312895E-2</v>
      </c>
    </row>
    <row r="5015" spans="1:11">
      <c r="A5015" s="1">
        <v>5014</v>
      </c>
      <c r="B5015">
        <v>65843.467529999994</v>
      </c>
      <c r="C5015" s="255">
        <v>37</v>
      </c>
      <c r="D5015" s="256">
        <v>15.974888</v>
      </c>
      <c r="E5015" s="256">
        <v>9.5250399999999988</v>
      </c>
      <c r="F5015" s="1">
        <v>894921</v>
      </c>
      <c r="G5015" s="256">
        <v>174.19281599999999</v>
      </c>
      <c r="H5015" s="256">
        <v>428.14445999999998</v>
      </c>
      <c r="I5015" s="257">
        <v>1</v>
      </c>
      <c r="J5015" s="258">
        <f t="shared" si="156"/>
        <v>1.8280023661782756E-2</v>
      </c>
      <c r="K5015" s="258">
        <f t="shared" si="157"/>
        <v>3.9734516262609473E-2</v>
      </c>
    </row>
    <row r="5016" spans="1:11">
      <c r="A5016" s="1">
        <v>5015</v>
      </c>
      <c r="B5016">
        <v>63471.234681000002</v>
      </c>
      <c r="C5016" s="255">
        <v>33</v>
      </c>
      <c r="D5016" s="256">
        <v>20.447288</v>
      </c>
      <c r="E5016" s="256">
        <v>5.2176799999999997</v>
      </c>
      <c r="F5016" s="1">
        <v>913156</v>
      </c>
      <c r="G5016" s="256">
        <v>174.440112</v>
      </c>
      <c r="H5016" s="256">
        <v>384.71324900000002</v>
      </c>
      <c r="I5016" s="257">
        <v>1</v>
      </c>
      <c r="J5016" s="258">
        <f t="shared" si="156"/>
        <v>2.3397779593777847E-2</v>
      </c>
      <c r="K5016" s="258">
        <f t="shared" si="157"/>
        <v>5.0549487601261878E-2</v>
      </c>
    </row>
    <row r="5017" spans="1:11">
      <c r="A5017" s="1">
        <v>5016</v>
      </c>
      <c r="B5017">
        <v>60864.310790000003</v>
      </c>
      <c r="C5017" s="255">
        <v>30</v>
      </c>
      <c r="D5017" s="256">
        <v>17.755396999999999</v>
      </c>
      <c r="E5017" s="256">
        <v>1.35572</v>
      </c>
      <c r="F5017" s="1">
        <v>986032</v>
      </c>
      <c r="G5017" s="256">
        <v>142.62763200000001</v>
      </c>
      <c r="H5017" s="256">
        <v>349.78348299999999</v>
      </c>
      <c r="I5017" s="257">
        <v>1</v>
      </c>
      <c r="J5017" s="258">
        <f t="shared" si="156"/>
        <v>2.0317455576799443E-2</v>
      </c>
      <c r="K5017" s="258">
        <f t="shared" si="157"/>
        <v>4.4055885887490757E-2</v>
      </c>
    </row>
    <row r="5018" spans="1:11">
      <c r="A5018" s="1">
        <v>5017</v>
      </c>
      <c r="B5018">
        <v>59046.242796999999</v>
      </c>
      <c r="C5018" s="255">
        <v>28</v>
      </c>
      <c r="D5018" s="256">
        <v>17.447931999999991</v>
      </c>
      <c r="E5018" s="256">
        <v>0.19524</v>
      </c>
      <c r="F5018" s="1">
        <v>972292</v>
      </c>
      <c r="G5018" s="256">
        <v>74.138232000000002</v>
      </c>
      <c r="H5018" s="256">
        <v>322.70493499999998</v>
      </c>
      <c r="I5018" s="257">
        <v>1</v>
      </c>
      <c r="J5018" s="258">
        <f t="shared" si="156"/>
        <v>1.9965624160192944E-2</v>
      </c>
      <c r="K5018" s="258">
        <f t="shared" si="157"/>
        <v>4.3311156251075865E-2</v>
      </c>
    </row>
    <row r="5019" spans="1:11">
      <c r="A5019" s="1">
        <v>5018</v>
      </c>
      <c r="B5019">
        <v>56555.058471999997</v>
      </c>
      <c r="C5019" s="255">
        <v>26</v>
      </c>
      <c r="D5019" s="256">
        <v>18.098268999999998</v>
      </c>
      <c r="E5019" s="256">
        <v>0.61055999999999999</v>
      </c>
      <c r="F5019" s="1">
        <v>825581</v>
      </c>
      <c r="G5019" s="256">
        <v>0</v>
      </c>
      <c r="H5019" s="256">
        <v>324.43932999999998</v>
      </c>
      <c r="I5019" s="257">
        <v>1</v>
      </c>
      <c r="J5019" s="258">
        <f t="shared" si="156"/>
        <v>2.0709803133349622E-2</v>
      </c>
      <c r="K5019" s="258">
        <f t="shared" si="157"/>
        <v>4.4885640240570041E-2</v>
      </c>
    </row>
    <row r="5020" spans="1:11">
      <c r="A5020" s="1">
        <v>5019</v>
      </c>
      <c r="B5020">
        <v>55561.660522000013</v>
      </c>
      <c r="C5020" s="255">
        <v>24</v>
      </c>
      <c r="D5020" s="256">
        <v>25.1599</v>
      </c>
      <c r="E5020" s="256">
        <v>0.49496000000000001</v>
      </c>
      <c r="F5020" s="1">
        <v>699361</v>
      </c>
      <c r="G5020" s="256">
        <v>0</v>
      </c>
      <c r="H5020" s="256">
        <v>324.68447200000003</v>
      </c>
      <c r="I5020" s="257">
        <v>1</v>
      </c>
      <c r="J5020" s="258">
        <f t="shared" si="156"/>
        <v>2.8790409505724732E-2</v>
      </c>
      <c r="K5020" s="258">
        <f t="shared" si="157"/>
        <v>6.1803914449753083E-2</v>
      </c>
    </row>
    <row r="5021" spans="1:11">
      <c r="A5021" s="1">
        <v>5020</v>
      </c>
      <c r="B5021">
        <v>55915.175506</v>
      </c>
      <c r="C5021" s="255">
        <v>28</v>
      </c>
      <c r="D5021" s="256">
        <v>30.315467000000002</v>
      </c>
      <c r="E5021" s="256">
        <v>4.9599999999999998E-2</v>
      </c>
      <c r="F5021" s="1">
        <v>565568</v>
      </c>
      <c r="G5021" s="256">
        <v>0</v>
      </c>
      <c r="H5021" s="256">
        <v>324.75644</v>
      </c>
      <c r="I5021" s="257">
        <v>1</v>
      </c>
      <c r="J5021" s="258">
        <f t="shared" si="156"/>
        <v>3.468991169628196E-2</v>
      </c>
      <c r="K5021" s="258">
        <f t="shared" si="157"/>
        <v>7.3953168467112335E-2</v>
      </c>
    </row>
    <row r="5022" spans="1:11">
      <c r="A5022" s="1">
        <v>5021</v>
      </c>
      <c r="B5022">
        <v>55189.763335000003</v>
      </c>
      <c r="C5022" s="255">
        <v>25</v>
      </c>
      <c r="D5022" s="256">
        <v>38.619980000000012</v>
      </c>
      <c r="E5022" s="256">
        <v>4.9520000000000002E-2</v>
      </c>
      <c r="F5022" s="1">
        <v>626696</v>
      </c>
      <c r="G5022" s="256">
        <v>0</v>
      </c>
      <c r="H5022" s="256">
        <v>325.06391300000001</v>
      </c>
      <c r="I5022" s="257">
        <v>1</v>
      </c>
      <c r="J5022" s="258">
        <f t="shared" si="156"/>
        <v>4.4192744776525322E-2</v>
      </c>
      <c r="K5022" s="258">
        <f t="shared" si="157"/>
        <v>9.3173486904099628E-2</v>
      </c>
    </row>
    <row r="5023" spans="1:11">
      <c r="A5023" s="1">
        <v>5022</v>
      </c>
      <c r="B5023">
        <v>55286.304931999999</v>
      </c>
      <c r="C5023" s="255">
        <v>27</v>
      </c>
      <c r="D5023" s="256">
        <v>36.491236999999998</v>
      </c>
      <c r="E5023" s="256">
        <v>0.157254</v>
      </c>
      <c r="F5023" s="1">
        <v>991756</v>
      </c>
      <c r="G5023" s="256">
        <v>0</v>
      </c>
      <c r="H5023" s="256">
        <v>324.89558799999998</v>
      </c>
      <c r="I5023" s="257">
        <v>1</v>
      </c>
      <c r="J5023" s="258">
        <f t="shared" si="156"/>
        <v>4.1756829582011615E-2</v>
      </c>
      <c r="K5023" s="258">
        <f t="shared" si="157"/>
        <v>8.8287122027083262E-2</v>
      </c>
    </row>
    <row r="5024" spans="1:11">
      <c r="A5024" s="1">
        <v>5023</v>
      </c>
      <c r="B5024">
        <v>55576.368347000003</v>
      </c>
      <c r="C5024" s="255">
        <v>32</v>
      </c>
      <c r="D5024" s="256">
        <v>34.357284999999997</v>
      </c>
      <c r="E5024" s="256">
        <v>25.119251999999971</v>
      </c>
      <c r="F5024" s="1">
        <v>1069835</v>
      </c>
      <c r="G5024" s="256">
        <v>0</v>
      </c>
      <c r="H5024" s="256">
        <v>325.89087000000001</v>
      </c>
      <c r="I5024" s="257">
        <v>1</v>
      </c>
      <c r="J5024" s="258">
        <f t="shared" si="156"/>
        <v>3.9314953742061523E-2</v>
      </c>
      <c r="K5024" s="258">
        <f t="shared" si="157"/>
        <v>8.3360936643643677E-2</v>
      </c>
    </row>
    <row r="5025" spans="1:11">
      <c r="A5025" s="1">
        <v>5024</v>
      </c>
      <c r="B5025">
        <v>56795.835508999997</v>
      </c>
      <c r="C5025" s="255">
        <v>32</v>
      </c>
      <c r="D5025" s="256">
        <v>30.047858000000002</v>
      </c>
      <c r="E5025" s="256">
        <v>141.08390900000001</v>
      </c>
      <c r="F5025" s="1">
        <v>984340</v>
      </c>
      <c r="G5025" s="256">
        <v>0</v>
      </c>
      <c r="H5025" s="256">
        <v>336.17198500000001</v>
      </c>
      <c r="I5025" s="257">
        <v>1</v>
      </c>
      <c r="J5025" s="258">
        <f t="shared" si="156"/>
        <v>3.4383687398990732E-2</v>
      </c>
      <c r="K5025" s="258">
        <f t="shared" si="157"/>
        <v>7.3326676791014969E-2</v>
      </c>
    </row>
    <row r="5026" spans="1:11">
      <c r="A5026" s="1">
        <v>5025</v>
      </c>
      <c r="B5026">
        <v>56869.688843000004</v>
      </c>
      <c r="C5026" s="255">
        <v>38</v>
      </c>
      <c r="D5026" s="256">
        <v>29.636739000000009</v>
      </c>
      <c r="E5026" s="256">
        <v>301.16919800000028</v>
      </c>
      <c r="F5026" s="1">
        <v>910402</v>
      </c>
      <c r="G5026" s="256">
        <v>0</v>
      </c>
      <c r="H5026" s="256">
        <v>518.77421100000004</v>
      </c>
      <c r="I5026" s="257">
        <v>1</v>
      </c>
      <c r="J5026" s="258">
        <f t="shared" si="156"/>
        <v>3.3913244974116873E-2</v>
      </c>
      <c r="K5026" s="258">
        <f t="shared" si="157"/>
        <v>7.2363340751102609E-2</v>
      </c>
    </row>
    <row r="5027" spans="1:11">
      <c r="A5027" s="1">
        <v>5026</v>
      </c>
      <c r="B5027">
        <v>58206.570739000003</v>
      </c>
      <c r="C5027" s="255">
        <v>39</v>
      </c>
      <c r="D5027" s="256">
        <v>28.855608</v>
      </c>
      <c r="E5027" s="256">
        <v>455.09506399999998</v>
      </c>
      <c r="F5027" s="1">
        <v>868365</v>
      </c>
      <c r="G5027" s="256">
        <v>104.22686400000001</v>
      </c>
      <c r="H5027" s="256">
        <v>815.43513399999995</v>
      </c>
      <c r="I5027" s="257">
        <v>1</v>
      </c>
      <c r="J5027" s="258">
        <f t="shared" si="156"/>
        <v>3.3019398759798993E-2</v>
      </c>
      <c r="K5027" s="258">
        <f t="shared" si="157"/>
        <v>7.0530057144501904E-2</v>
      </c>
    </row>
    <row r="5028" spans="1:11">
      <c r="A5028" s="1">
        <v>5027</v>
      </c>
      <c r="B5028">
        <v>60637.224730999988</v>
      </c>
      <c r="C5028" s="255">
        <v>43</v>
      </c>
      <c r="D5028" s="256">
        <v>37.766015999999993</v>
      </c>
      <c r="E5028" s="256">
        <v>549.655203999999</v>
      </c>
      <c r="F5028" s="1">
        <v>853500</v>
      </c>
      <c r="G5028" s="256">
        <v>149.239272</v>
      </c>
      <c r="H5028" s="256">
        <v>500.51488899999998</v>
      </c>
      <c r="I5028" s="257">
        <v>1</v>
      </c>
      <c r="J5028" s="258">
        <f t="shared" si="156"/>
        <v>4.3215555945761E-2</v>
      </c>
      <c r="K5028" s="258">
        <f t="shared" si="157"/>
        <v>9.1216598103495597E-2</v>
      </c>
    </row>
    <row r="5029" spans="1:11">
      <c r="A5029" s="1">
        <v>5028</v>
      </c>
      <c r="B5029">
        <v>61963.060606999999</v>
      </c>
      <c r="C5029" s="255">
        <v>40</v>
      </c>
      <c r="D5029" s="256">
        <v>43.814286999999993</v>
      </c>
      <c r="E5029" s="256">
        <v>660.39280000000099</v>
      </c>
      <c r="F5029" s="1">
        <v>888904</v>
      </c>
      <c r="G5029" s="256">
        <v>126.190848</v>
      </c>
      <c r="H5029" s="256">
        <v>524.21969100000001</v>
      </c>
      <c r="I5029" s="257">
        <v>1</v>
      </c>
      <c r="J5029" s="258">
        <f t="shared" si="156"/>
        <v>5.0136577050439446E-2</v>
      </c>
      <c r="K5029" s="258">
        <f t="shared" si="157"/>
        <v>0.10498155206604608</v>
      </c>
    </row>
    <row r="5030" spans="1:11">
      <c r="A5030" s="1">
        <v>5029</v>
      </c>
      <c r="B5030">
        <v>62042.924926</v>
      </c>
      <c r="C5030" s="255">
        <v>40</v>
      </c>
      <c r="D5030" s="256">
        <v>34.907076000000004</v>
      </c>
      <c r="E5030" s="256">
        <v>726.17373199999906</v>
      </c>
      <c r="F5030" s="1">
        <v>897332</v>
      </c>
      <c r="G5030" s="256">
        <v>35.432208000000003</v>
      </c>
      <c r="H5030" s="256">
        <v>276.25723599999998</v>
      </c>
      <c r="I5030" s="257">
        <v>1</v>
      </c>
      <c r="J5030" s="258">
        <f t="shared" si="156"/>
        <v>3.9944078183436968E-2</v>
      </c>
      <c r="K5030" s="258">
        <f t="shared" si="157"/>
        <v>8.4632799225354646E-2</v>
      </c>
    </row>
    <row r="5031" spans="1:11">
      <c r="A5031" s="1">
        <v>5030</v>
      </c>
      <c r="B5031">
        <v>61331.559205000012</v>
      </c>
      <c r="C5031" s="255">
        <v>37</v>
      </c>
      <c r="D5031" s="256">
        <v>60.856222999999993</v>
      </c>
      <c r="E5031" s="256">
        <v>715.96360400000071</v>
      </c>
      <c r="F5031" s="1">
        <v>904551</v>
      </c>
      <c r="G5031" s="256">
        <v>0</v>
      </c>
      <c r="H5031" s="256">
        <v>672.817183</v>
      </c>
      <c r="I5031" s="257">
        <v>1</v>
      </c>
      <c r="J5031" s="258">
        <f t="shared" si="156"/>
        <v>6.9637621021613916E-2</v>
      </c>
      <c r="K5031" s="258">
        <f t="shared" si="157"/>
        <v>0.14261216956066505</v>
      </c>
    </row>
    <row r="5032" spans="1:11">
      <c r="A5032" s="1">
        <v>5031</v>
      </c>
      <c r="B5032">
        <v>62575.106627999987</v>
      </c>
      <c r="C5032" s="255">
        <v>37</v>
      </c>
      <c r="D5032" s="256">
        <v>64.090807000000012</v>
      </c>
      <c r="E5032" s="256">
        <v>653.63104799999962</v>
      </c>
      <c r="F5032" s="1">
        <v>845855</v>
      </c>
      <c r="G5032" s="256">
        <v>0</v>
      </c>
      <c r="H5032" s="256">
        <v>810.09649200000001</v>
      </c>
      <c r="I5032" s="257">
        <v>1</v>
      </c>
      <c r="J5032" s="258">
        <f t="shared" si="156"/>
        <v>7.3338947256641307E-2</v>
      </c>
      <c r="K5032" s="258">
        <f t="shared" si="157"/>
        <v>0.14956863108066901</v>
      </c>
    </row>
    <row r="5033" spans="1:11">
      <c r="A5033" s="1">
        <v>5032</v>
      </c>
      <c r="B5033">
        <v>61822.695555999999</v>
      </c>
      <c r="C5033" s="255">
        <v>36</v>
      </c>
      <c r="D5033" s="256">
        <v>59.296289999999999</v>
      </c>
      <c r="E5033" s="256">
        <v>538.32020600000055</v>
      </c>
      <c r="F5033" s="1">
        <v>854593</v>
      </c>
      <c r="G5033" s="256">
        <v>0</v>
      </c>
      <c r="H5033" s="256">
        <v>767.89573299999995</v>
      </c>
      <c r="I5033" s="257">
        <v>1</v>
      </c>
      <c r="J5033" s="258">
        <f t="shared" si="156"/>
        <v>6.7852593661747868E-2</v>
      </c>
      <c r="K5033" s="258">
        <f t="shared" si="157"/>
        <v>0.13923652452231189</v>
      </c>
    </row>
    <row r="5034" spans="1:11">
      <c r="A5034" s="1">
        <v>5033</v>
      </c>
      <c r="B5034">
        <v>61329.299621999999</v>
      </c>
      <c r="C5034" s="255">
        <v>34</v>
      </c>
      <c r="D5034" s="256">
        <v>43.823004000000012</v>
      </c>
      <c r="E5034" s="256">
        <v>399.75964099999959</v>
      </c>
      <c r="F5034" s="1">
        <v>860434</v>
      </c>
      <c r="G5034" s="256">
        <v>0</v>
      </c>
      <c r="H5034" s="256">
        <v>656.60285699999997</v>
      </c>
      <c r="I5034" s="257">
        <v>1</v>
      </c>
      <c r="J5034" s="258">
        <f t="shared" si="156"/>
        <v>5.0146551891343497E-2</v>
      </c>
      <c r="K5034" s="258">
        <f t="shared" si="157"/>
        <v>0.1050012322938035</v>
      </c>
    </row>
    <row r="5035" spans="1:11">
      <c r="A5035" s="1">
        <v>5034</v>
      </c>
      <c r="B5035">
        <v>60655.024231000003</v>
      </c>
      <c r="C5035" s="255">
        <v>35</v>
      </c>
      <c r="D5035" s="256">
        <v>31.48049</v>
      </c>
      <c r="E5035" s="256">
        <v>222.5243389999998</v>
      </c>
      <c r="F5035" s="1">
        <v>853274</v>
      </c>
      <c r="G5035" s="256">
        <v>0</v>
      </c>
      <c r="H5035" s="256">
        <v>623.43959700000005</v>
      </c>
      <c r="I5035" s="257">
        <v>1</v>
      </c>
      <c r="J5035" s="258">
        <f t="shared" si="156"/>
        <v>3.6023044548701401E-2</v>
      </c>
      <c r="K5035" s="258">
        <f t="shared" si="157"/>
        <v>7.6675335732272754E-2</v>
      </c>
    </row>
    <row r="5036" spans="1:11">
      <c r="A5036" s="1">
        <v>5035</v>
      </c>
      <c r="B5036">
        <v>60153.374022000004</v>
      </c>
      <c r="C5036" s="255">
        <v>36</v>
      </c>
      <c r="D5036" s="256">
        <v>36.604826999999993</v>
      </c>
      <c r="E5036" s="256">
        <v>81.017864999999929</v>
      </c>
      <c r="F5036" s="1">
        <v>865709</v>
      </c>
      <c r="G5036" s="256">
        <v>0</v>
      </c>
      <c r="H5036" s="256">
        <v>620.66186200000004</v>
      </c>
      <c r="I5036" s="257">
        <v>1</v>
      </c>
      <c r="J5036" s="258">
        <f t="shared" si="156"/>
        <v>4.1886810329779096E-2</v>
      </c>
      <c r="K5036" s="258">
        <f t="shared" si="157"/>
        <v>8.8548558148238282E-2</v>
      </c>
    </row>
    <row r="5037" spans="1:11">
      <c r="A5037" s="1">
        <v>5036</v>
      </c>
      <c r="B5037">
        <v>60203.940430000002</v>
      </c>
      <c r="C5037" s="255">
        <v>34</v>
      </c>
      <c r="D5037" s="256">
        <v>52.34974900000001</v>
      </c>
      <c r="E5037" s="256">
        <v>14.64771799999999</v>
      </c>
      <c r="F5037" s="1">
        <v>859584</v>
      </c>
      <c r="G5037" s="256">
        <v>0</v>
      </c>
      <c r="H5037" s="256">
        <v>535.39938500000005</v>
      </c>
      <c r="I5037" s="257">
        <v>1</v>
      </c>
      <c r="J5037" s="258">
        <f t="shared" si="156"/>
        <v>5.990368448332084E-2</v>
      </c>
      <c r="K5037" s="258">
        <f t="shared" si="157"/>
        <v>0.12403779545283038</v>
      </c>
    </row>
    <row r="5038" spans="1:11">
      <c r="A5038" s="1">
        <v>5037</v>
      </c>
      <c r="B5038">
        <v>60708.021483999997</v>
      </c>
      <c r="C5038" s="255">
        <v>38</v>
      </c>
      <c r="D5038" s="256">
        <v>58.130054999999999</v>
      </c>
      <c r="E5038" s="256">
        <v>8.8265999999999991</v>
      </c>
      <c r="F5038" s="1">
        <v>864190</v>
      </c>
      <c r="G5038" s="256">
        <v>0</v>
      </c>
      <c r="H5038" s="256">
        <v>677.82964900000002</v>
      </c>
      <c r="I5038" s="257">
        <v>1</v>
      </c>
      <c r="J5038" s="258">
        <f t="shared" si="156"/>
        <v>6.6518073920814533E-2</v>
      </c>
      <c r="K5038" s="258">
        <f t="shared" si="157"/>
        <v>0.13670393052254251</v>
      </c>
    </row>
    <row r="5039" spans="1:11">
      <c r="A5039" s="1">
        <v>5038</v>
      </c>
      <c r="B5039">
        <v>59156.180724999998</v>
      </c>
      <c r="C5039" s="255">
        <v>36</v>
      </c>
      <c r="D5039" s="256">
        <v>53.389126999999988</v>
      </c>
      <c r="E5039" s="256">
        <v>4.1113199999999992</v>
      </c>
      <c r="F5039" s="1">
        <v>906549</v>
      </c>
      <c r="G5039" s="256">
        <v>30.752904000000001</v>
      </c>
      <c r="H5039" s="256">
        <v>598.54366200000004</v>
      </c>
      <c r="I5039" s="257">
        <v>1</v>
      </c>
      <c r="J5039" s="258">
        <f t="shared" si="156"/>
        <v>6.1093042082168238E-2</v>
      </c>
      <c r="K5039" s="258">
        <f t="shared" si="157"/>
        <v>0.12632939181027619</v>
      </c>
    </row>
    <row r="5040" spans="1:11">
      <c r="A5040" s="1">
        <v>5039</v>
      </c>
      <c r="B5040">
        <v>57926.345397999998</v>
      </c>
      <c r="C5040" s="255">
        <v>31</v>
      </c>
      <c r="D5040" s="256">
        <v>40.824131999999999</v>
      </c>
      <c r="E5040" s="256">
        <v>2.2551999999999999</v>
      </c>
      <c r="F5040" s="1">
        <v>963954</v>
      </c>
      <c r="G5040" s="256">
        <v>162.17964000000001</v>
      </c>
      <c r="H5040" s="256">
        <v>556.44046800000001</v>
      </c>
      <c r="I5040" s="257">
        <v>1</v>
      </c>
      <c r="J5040" s="258">
        <f t="shared" si="156"/>
        <v>4.6714950297726189E-2</v>
      </c>
      <c r="K5040" s="258">
        <f t="shared" si="157"/>
        <v>9.8203943365296434E-2</v>
      </c>
    </row>
    <row r="5041" spans="1:11">
      <c r="A5041" s="1">
        <v>5040</v>
      </c>
      <c r="B5041">
        <v>55902.286865999988</v>
      </c>
      <c r="C5041" s="255">
        <v>30</v>
      </c>
      <c r="D5041" s="256">
        <v>39.084173</v>
      </c>
      <c r="E5041" s="256">
        <v>0.46839999999999993</v>
      </c>
      <c r="F5041" s="1">
        <v>987366</v>
      </c>
      <c r="G5041" s="256">
        <v>167.393856</v>
      </c>
      <c r="H5041" s="256">
        <v>408.96623499999998</v>
      </c>
      <c r="I5041" s="257">
        <v>1</v>
      </c>
      <c r="J5041" s="258">
        <f t="shared" si="156"/>
        <v>4.4723919644457648E-2</v>
      </c>
      <c r="K5041" s="258">
        <f t="shared" si="157"/>
        <v>9.4235342252120366E-2</v>
      </c>
    </row>
    <row r="5042" spans="1:11">
      <c r="A5042" s="1">
        <v>5041</v>
      </c>
      <c r="B5042">
        <v>54395.757812000003</v>
      </c>
      <c r="C5042" s="255">
        <v>27</v>
      </c>
      <c r="D5042" s="256">
        <v>34.481853999999998</v>
      </c>
      <c r="E5042" s="256">
        <v>0.24096000000000001</v>
      </c>
      <c r="F5042" s="1">
        <v>901294</v>
      </c>
      <c r="G5042" s="256">
        <v>146.34933599999999</v>
      </c>
      <c r="H5042" s="256">
        <v>491.40251699999999</v>
      </c>
      <c r="I5042" s="257">
        <v>1</v>
      </c>
      <c r="J5042" s="258">
        <f t="shared" si="156"/>
        <v>3.9457497731573352E-2</v>
      </c>
      <c r="K5042" s="258">
        <f t="shared" si="157"/>
        <v>8.3649272643351785E-2</v>
      </c>
    </row>
    <row r="5043" spans="1:11">
      <c r="A5043" s="1">
        <v>5042</v>
      </c>
      <c r="B5043">
        <v>51487.823547</v>
      </c>
      <c r="C5043" s="255">
        <v>27</v>
      </c>
      <c r="D5043" s="256">
        <v>24.42486000000001</v>
      </c>
      <c r="E5043" s="256">
        <v>0.61104000000000003</v>
      </c>
      <c r="F5043" s="1">
        <v>831913</v>
      </c>
      <c r="G5043" s="256">
        <v>98.174328000000003</v>
      </c>
      <c r="H5043" s="256">
        <v>495.90542499999998</v>
      </c>
      <c r="I5043" s="257">
        <v>1</v>
      </c>
      <c r="J5043" s="258">
        <f t="shared" si="156"/>
        <v>2.7949305105346049E-2</v>
      </c>
      <c r="K5043" s="258">
        <f t="shared" si="157"/>
        <v>6.0057970892189901E-2</v>
      </c>
    </row>
    <row r="5044" spans="1:11">
      <c r="A5044" s="1">
        <v>5043</v>
      </c>
      <c r="B5044">
        <v>50388.316590000002</v>
      </c>
      <c r="C5044" s="255">
        <v>30</v>
      </c>
      <c r="D5044" s="256">
        <v>27.188905000000009</v>
      </c>
      <c r="E5044" s="256">
        <v>0.47576000000000002</v>
      </c>
      <c r="F5044" s="1">
        <v>711397</v>
      </c>
      <c r="G5044" s="256">
        <v>7.55748</v>
      </c>
      <c r="H5044" s="256">
        <v>500.60805800000003</v>
      </c>
      <c r="I5044" s="257">
        <v>1</v>
      </c>
      <c r="J5044" s="258">
        <f t="shared" si="156"/>
        <v>3.1112194760799801E-2</v>
      </c>
      <c r="K5044" s="258">
        <f t="shared" si="157"/>
        <v>6.6605469926513866E-2</v>
      </c>
    </row>
    <row r="5045" spans="1:11">
      <c r="A5045" s="1">
        <v>5044</v>
      </c>
      <c r="B5045">
        <v>50552.076506999998</v>
      </c>
      <c r="C5045" s="255">
        <v>25</v>
      </c>
      <c r="D5045" s="256">
        <v>21.792791999999999</v>
      </c>
      <c r="E5045" s="256">
        <v>4.9599999999999998E-2</v>
      </c>
      <c r="F5045" s="1">
        <v>565229</v>
      </c>
      <c r="G5045" s="256">
        <v>0</v>
      </c>
      <c r="H5045" s="256">
        <v>498.23899</v>
      </c>
      <c r="I5045" s="257">
        <v>1</v>
      </c>
      <c r="J5045" s="258">
        <f t="shared" si="156"/>
        <v>2.4937436394941229E-2</v>
      </c>
      <c r="K5045" s="258">
        <f t="shared" si="157"/>
        <v>5.3777438006807815E-2</v>
      </c>
    </row>
    <row r="5046" spans="1:11">
      <c r="A5046" s="1">
        <v>5045</v>
      </c>
      <c r="B5046">
        <v>49768.225525000002</v>
      </c>
      <c r="C5046" s="255">
        <v>25</v>
      </c>
      <c r="D5046" s="256">
        <v>24.480276</v>
      </c>
      <c r="E5046" s="256">
        <v>4.9520000000000002E-2</v>
      </c>
      <c r="F5046" s="1">
        <v>623075</v>
      </c>
      <c r="G5046" s="256">
        <v>0</v>
      </c>
      <c r="H5046" s="256">
        <v>497.95580899999999</v>
      </c>
      <c r="I5046" s="257">
        <v>1</v>
      </c>
      <c r="J5046" s="258">
        <f t="shared" si="156"/>
        <v>2.8012717493041111E-2</v>
      </c>
      <c r="K5046" s="258">
        <f t="shared" si="157"/>
        <v>6.0189721720539727E-2</v>
      </c>
    </row>
    <row r="5047" spans="1:11">
      <c r="A5047" s="1">
        <v>5046</v>
      </c>
      <c r="B5047">
        <v>49962.244108999999</v>
      </c>
      <c r="C5047" s="255">
        <v>30</v>
      </c>
      <c r="D5047" s="256">
        <v>28.126044</v>
      </c>
      <c r="E5047" s="256">
        <v>0.46056499999999989</v>
      </c>
      <c r="F5047" s="1">
        <v>984651</v>
      </c>
      <c r="G5047" s="256">
        <v>0</v>
      </c>
      <c r="H5047" s="256">
        <v>492.72003100000001</v>
      </c>
      <c r="I5047" s="257">
        <v>1</v>
      </c>
      <c r="J5047" s="258">
        <f t="shared" si="156"/>
        <v>3.2184560532276842E-2</v>
      </c>
      <c r="K5047" s="258">
        <f t="shared" si="157"/>
        <v>6.8814318452296491E-2</v>
      </c>
    </row>
    <row r="5048" spans="1:11">
      <c r="A5048" s="1">
        <v>5047</v>
      </c>
      <c r="B5048">
        <v>50389.525389000002</v>
      </c>
      <c r="C5048" s="255">
        <v>25</v>
      </c>
      <c r="D5048" s="256">
        <v>31.251932</v>
      </c>
      <c r="E5048" s="256">
        <v>29.991169999999979</v>
      </c>
      <c r="F5048" s="1">
        <v>1054646</v>
      </c>
      <c r="G5048" s="256">
        <v>0</v>
      </c>
      <c r="H5048" s="256">
        <v>358.06883599999998</v>
      </c>
      <c r="I5048" s="257">
        <v>1</v>
      </c>
      <c r="J5048" s="258">
        <f t="shared" si="156"/>
        <v>3.5761506211275204E-2</v>
      </c>
      <c r="K5048" s="258">
        <f t="shared" si="157"/>
        <v>7.6141962267048349E-2</v>
      </c>
    </row>
    <row r="5049" spans="1:11">
      <c r="A5049" s="1">
        <v>5048</v>
      </c>
      <c r="B5049">
        <v>51621.353759999998</v>
      </c>
      <c r="C5049" s="255">
        <v>30</v>
      </c>
      <c r="D5049" s="256">
        <v>44.139966000000001</v>
      </c>
      <c r="E5049" s="256">
        <v>143.67976300000001</v>
      </c>
      <c r="F5049" s="1">
        <v>907107</v>
      </c>
      <c r="G5049" s="256">
        <v>0</v>
      </c>
      <c r="H5049" s="256">
        <v>391.80251099999998</v>
      </c>
      <c r="I5049" s="257">
        <v>1</v>
      </c>
      <c r="J5049" s="258">
        <f t="shared" si="156"/>
        <v>5.0509250700867911E-2</v>
      </c>
      <c r="K5049" s="258">
        <f t="shared" si="157"/>
        <v>0.10571652519971668</v>
      </c>
    </row>
    <row r="5050" spans="1:11">
      <c r="A5050" s="1">
        <v>5049</v>
      </c>
      <c r="B5050">
        <v>51446.463929000012</v>
      </c>
      <c r="C5050" s="255">
        <v>39</v>
      </c>
      <c r="D5050" s="256">
        <v>51.366058000000002</v>
      </c>
      <c r="E5050" s="256">
        <v>358.94659399999972</v>
      </c>
      <c r="F5050" s="1">
        <v>860410</v>
      </c>
      <c r="G5050" s="256">
        <v>0</v>
      </c>
      <c r="H5050" s="256">
        <v>557.53259100000002</v>
      </c>
      <c r="I5050" s="257">
        <v>1</v>
      </c>
      <c r="J5050" s="258">
        <f t="shared" si="156"/>
        <v>5.8778049376778448E-2</v>
      </c>
      <c r="K5050" s="258">
        <f t="shared" si="157"/>
        <v>0.1218632512597972</v>
      </c>
    </row>
    <row r="5051" spans="1:11">
      <c r="A5051" s="1">
        <v>5050</v>
      </c>
      <c r="B5051">
        <v>52710.571044999997</v>
      </c>
      <c r="C5051" s="255">
        <v>40</v>
      </c>
      <c r="D5051" s="256">
        <v>55.526598</v>
      </c>
      <c r="E5051" s="256">
        <v>564.29204799999991</v>
      </c>
      <c r="F5051" s="1">
        <v>901677</v>
      </c>
      <c r="G5051" s="256">
        <v>0</v>
      </c>
      <c r="H5051" s="256">
        <v>553.58008600000005</v>
      </c>
      <c r="I5051" s="257">
        <v>1</v>
      </c>
      <c r="J5051" s="258">
        <f t="shared" si="156"/>
        <v>6.3538944704857964E-2</v>
      </c>
      <c r="K5051" s="258">
        <f t="shared" si="157"/>
        <v>0.13102260814479727</v>
      </c>
    </row>
    <row r="5052" spans="1:11">
      <c r="A5052" s="1">
        <v>5051</v>
      </c>
      <c r="B5052">
        <v>53856.063719999998</v>
      </c>
      <c r="C5052" s="255">
        <v>42</v>
      </c>
      <c r="D5052" s="256">
        <v>95.086320000000001</v>
      </c>
      <c r="E5052" s="256">
        <v>695.92103400000019</v>
      </c>
      <c r="F5052" s="1">
        <v>830937</v>
      </c>
      <c r="G5052" s="256">
        <v>0</v>
      </c>
      <c r="H5052" s="256">
        <v>597.81153400000005</v>
      </c>
      <c r="I5052" s="257">
        <v>1</v>
      </c>
      <c r="J5052" s="258">
        <f t="shared" si="156"/>
        <v>0.10880703385913233</v>
      </c>
      <c r="K5052" s="258">
        <f t="shared" si="157"/>
        <v>0.21341245929484867</v>
      </c>
    </row>
    <row r="5053" spans="1:11">
      <c r="A5053" s="1">
        <v>5052</v>
      </c>
      <c r="B5053">
        <v>55599.892638999998</v>
      </c>
      <c r="C5053" s="255">
        <v>39</v>
      </c>
      <c r="D5053" s="256">
        <v>104.074341</v>
      </c>
      <c r="E5053" s="256">
        <v>773.18919800000106</v>
      </c>
      <c r="F5053" s="1">
        <v>828597</v>
      </c>
      <c r="G5053" s="256">
        <v>111.875232</v>
      </c>
      <c r="H5053" s="256">
        <v>587.86061800000004</v>
      </c>
      <c r="I5053" s="257">
        <v>1</v>
      </c>
      <c r="J5053" s="258">
        <f t="shared" si="156"/>
        <v>0.11909200340336955</v>
      </c>
      <c r="K5053" s="258">
        <f t="shared" si="157"/>
        <v>0.23102204531077208</v>
      </c>
    </row>
    <row r="5054" spans="1:11">
      <c r="A5054" s="1">
        <v>5053</v>
      </c>
      <c r="B5054">
        <v>55661.277161999998</v>
      </c>
      <c r="C5054" s="255">
        <v>38</v>
      </c>
      <c r="D5054" s="256">
        <v>93.327559000000008</v>
      </c>
      <c r="E5054" s="256">
        <v>802.5753979999987</v>
      </c>
      <c r="F5054" s="1">
        <v>821564</v>
      </c>
      <c r="G5054" s="256">
        <v>65.737728000000004</v>
      </c>
      <c r="H5054" s="256">
        <v>375.02287000000001</v>
      </c>
      <c r="I5054" s="257">
        <v>1</v>
      </c>
      <c r="J5054" s="258">
        <f t="shared" si="156"/>
        <v>0.10679448812513904</v>
      </c>
      <c r="K5054" s="258">
        <f t="shared" si="157"/>
        <v>0.20992083285506904</v>
      </c>
    </row>
    <row r="5055" spans="1:11">
      <c r="A5055" s="1">
        <v>5054</v>
      </c>
      <c r="B5055">
        <v>56692.174072000002</v>
      </c>
      <c r="C5055" s="255">
        <v>35</v>
      </c>
      <c r="D5055" s="256">
        <v>125.331892</v>
      </c>
      <c r="E5055" s="256">
        <v>845.08589800000004</v>
      </c>
      <c r="F5055" s="1">
        <v>842076</v>
      </c>
      <c r="G5055" s="256">
        <v>0</v>
      </c>
      <c r="H5055" s="256">
        <v>446.242254</v>
      </c>
      <c r="I5055" s="257">
        <v>1</v>
      </c>
      <c r="J5055" s="258">
        <f t="shared" si="156"/>
        <v>0.14341696488488687</v>
      </c>
      <c r="K5055" s="258">
        <f t="shared" si="157"/>
        <v>0.2711714309172884</v>
      </c>
    </row>
    <row r="5056" spans="1:11">
      <c r="A5056" s="1">
        <v>5055</v>
      </c>
      <c r="B5056">
        <v>57146.432495000001</v>
      </c>
      <c r="C5056" s="255">
        <v>34</v>
      </c>
      <c r="D5056" s="256">
        <v>128.306961</v>
      </c>
      <c r="E5056" s="256">
        <v>847.42690399999958</v>
      </c>
      <c r="F5056" s="1">
        <v>845111</v>
      </c>
      <c r="G5056" s="256">
        <v>0</v>
      </c>
      <c r="H5056" s="256">
        <v>613.55492300000003</v>
      </c>
      <c r="I5056" s="257">
        <v>1</v>
      </c>
      <c r="J5056" s="258">
        <f t="shared" si="156"/>
        <v>0.1468213287662134</v>
      </c>
      <c r="K5056" s="258">
        <f t="shared" si="157"/>
        <v>0.2766290154890037</v>
      </c>
    </row>
    <row r="5057" spans="1:11">
      <c r="A5057" s="1">
        <v>5056</v>
      </c>
      <c r="B5057">
        <v>57584.502992000002</v>
      </c>
      <c r="C5057" s="255">
        <v>32</v>
      </c>
      <c r="D5057" s="256">
        <v>83.997068000000013</v>
      </c>
      <c r="E5057" s="256">
        <v>758.37278099999992</v>
      </c>
      <c r="F5057" s="1">
        <v>855480</v>
      </c>
      <c r="G5057" s="256">
        <v>0</v>
      </c>
      <c r="H5057" s="256">
        <v>575.269137</v>
      </c>
      <c r="I5057" s="257">
        <v>1</v>
      </c>
      <c r="J5057" s="258">
        <f t="shared" si="156"/>
        <v>9.6117631031928066E-2</v>
      </c>
      <c r="K5057" s="258">
        <f t="shared" si="157"/>
        <v>0.1911401448390293</v>
      </c>
    </row>
    <row r="5058" spans="1:11">
      <c r="A5058" s="1">
        <v>5057</v>
      </c>
      <c r="B5058">
        <v>58238.246765000004</v>
      </c>
      <c r="C5058" s="255">
        <v>35</v>
      </c>
      <c r="D5058" s="256">
        <v>54.256932999999989</v>
      </c>
      <c r="E5058" s="256">
        <v>577.92493799999954</v>
      </c>
      <c r="F5058" s="1">
        <v>859172</v>
      </c>
      <c r="G5058" s="256">
        <v>0</v>
      </c>
      <c r="H5058" s="256">
        <v>565.92194500000005</v>
      </c>
      <c r="I5058" s="257">
        <v>1</v>
      </c>
      <c r="J5058" s="258">
        <f t="shared" ref="J5058:J5121" si="158">D5058/$L$1</f>
        <v>6.2086070278286859E-2</v>
      </c>
      <c r="K5058" s="258">
        <f t="shared" ref="K5058:K5121" si="159">J5058/(1-$K$1*(1-J5058))</f>
        <v>0.12823796667150128</v>
      </c>
    </row>
    <row r="5059" spans="1:11">
      <c r="A5059" s="1">
        <v>5058</v>
      </c>
      <c r="B5059">
        <v>58897.193299000013</v>
      </c>
      <c r="C5059" s="255">
        <v>35</v>
      </c>
      <c r="D5059" s="256">
        <v>35.626876000000003</v>
      </c>
      <c r="E5059" s="256">
        <v>315.71095799999938</v>
      </c>
      <c r="F5059" s="1">
        <v>885061</v>
      </c>
      <c r="G5059" s="256">
        <v>0</v>
      </c>
      <c r="H5059" s="256">
        <v>685.25728200000003</v>
      </c>
      <c r="I5059" s="257">
        <v>1</v>
      </c>
      <c r="J5059" s="258">
        <f t="shared" si="158"/>
        <v>4.0767743490621046E-2</v>
      </c>
      <c r="K5059" s="258">
        <f t="shared" si="159"/>
        <v>8.6295136863012059E-2</v>
      </c>
    </row>
    <row r="5060" spans="1:11">
      <c r="A5060" s="1">
        <v>5059</v>
      </c>
      <c r="B5060">
        <v>59684.641236000003</v>
      </c>
      <c r="C5060" s="255">
        <v>35</v>
      </c>
      <c r="D5060" s="256">
        <v>27.871773999999998</v>
      </c>
      <c r="E5060" s="256">
        <v>109.869429</v>
      </c>
      <c r="F5060" s="1">
        <v>839568</v>
      </c>
      <c r="G5060" s="256">
        <v>0</v>
      </c>
      <c r="H5060" s="256">
        <v>708.69526299999995</v>
      </c>
      <c r="I5060" s="257">
        <v>1</v>
      </c>
      <c r="J5060" s="258">
        <f t="shared" si="158"/>
        <v>3.1893600018720721E-2</v>
      </c>
      <c r="K5060" s="258">
        <f t="shared" si="159"/>
        <v>6.8215551736753602E-2</v>
      </c>
    </row>
    <row r="5061" spans="1:11">
      <c r="A5061" s="1">
        <v>5060</v>
      </c>
      <c r="B5061">
        <v>60157.936888999997</v>
      </c>
      <c r="C5061" s="255">
        <v>37</v>
      </c>
      <c r="D5061" s="256">
        <v>22.718184999999998</v>
      </c>
      <c r="E5061" s="256">
        <v>18.227230999999989</v>
      </c>
      <c r="F5061" s="1">
        <v>874715</v>
      </c>
      <c r="G5061" s="256">
        <v>0</v>
      </c>
      <c r="H5061" s="256">
        <v>626.92581900000005</v>
      </c>
      <c r="I5061" s="257">
        <v>1</v>
      </c>
      <c r="J5061" s="258">
        <f t="shared" si="158"/>
        <v>2.5996361248526941E-2</v>
      </c>
      <c r="K5061" s="258">
        <f t="shared" si="159"/>
        <v>5.5990681247948683E-2</v>
      </c>
    </row>
    <row r="5062" spans="1:11">
      <c r="A5062" s="1">
        <v>5061</v>
      </c>
      <c r="B5062">
        <v>61256.061218000003</v>
      </c>
      <c r="C5062" s="255">
        <v>40</v>
      </c>
      <c r="D5062" s="256">
        <v>20.593385000000001</v>
      </c>
      <c r="E5062" s="256">
        <v>12.657640000000001</v>
      </c>
      <c r="F5062" s="1">
        <v>854036</v>
      </c>
      <c r="G5062" s="256">
        <v>0</v>
      </c>
      <c r="H5062" s="256">
        <v>569.90874599999995</v>
      </c>
      <c r="I5062" s="257">
        <v>1</v>
      </c>
      <c r="J5062" s="258">
        <f t="shared" si="158"/>
        <v>2.3564958018873254E-2</v>
      </c>
      <c r="K5062" s="258">
        <f t="shared" si="159"/>
        <v>5.0900555164012755E-2</v>
      </c>
    </row>
    <row r="5063" spans="1:11">
      <c r="A5063" s="1">
        <v>5062</v>
      </c>
      <c r="B5063">
        <v>60200.913940000013</v>
      </c>
      <c r="C5063" s="255">
        <v>39</v>
      </c>
      <c r="D5063" s="256">
        <v>13.440051</v>
      </c>
      <c r="E5063" s="256">
        <v>7.5575599999999996</v>
      </c>
      <c r="F5063" s="1">
        <v>872961</v>
      </c>
      <c r="G5063" s="256">
        <v>0</v>
      </c>
      <c r="H5063" s="256">
        <v>525.85447899999997</v>
      </c>
      <c r="I5063" s="257">
        <v>1</v>
      </c>
      <c r="J5063" s="258">
        <f t="shared" si="158"/>
        <v>1.5379416137100116E-2</v>
      </c>
      <c r="K5063" s="258">
        <f t="shared" si="159"/>
        <v>3.3545915577006161E-2</v>
      </c>
    </row>
    <row r="5064" spans="1:11">
      <c r="A5064" s="1">
        <v>5063</v>
      </c>
      <c r="B5064">
        <v>57822.597960999999</v>
      </c>
      <c r="C5064" s="255">
        <v>35</v>
      </c>
      <c r="D5064" s="256">
        <v>12.932399</v>
      </c>
      <c r="E5064" s="256">
        <v>3.5428999999999999</v>
      </c>
      <c r="F5064" s="1">
        <v>391463</v>
      </c>
      <c r="G5064" s="256">
        <v>0</v>
      </c>
      <c r="H5064" s="256">
        <v>482.13016099999999</v>
      </c>
      <c r="I5064" s="257">
        <v>1</v>
      </c>
      <c r="J5064" s="258">
        <f t="shared" si="158"/>
        <v>1.4798511246126774E-2</v>
      </c>
      <c r="K5064" s="258">
        <f t="shared" si="159"/>
        <v>3.2301343901295979E-2</v>
      </c>
    </row>
    <row r="5065" spans="1:11">
      <c r="A5065" s="1">
        <v>5064</v>
      </c>
      <c r="B5065">
        <v>56457.244078999996</v>
      </c>
      <c r="C5065" s="255">
        <v>32</v>
      </c>
      <c r="D5065" s="256">
        <v>24.092227999999999</v>
      </c>
      <c r="E5065" s="256">
        <v>0.35774</v>
      </c>
      <c r="F5065" s="1">
        <v>475282</v>
      </c>
      <c r="G5065" s="256">
        <v>134.40554399999999</v>
      </c>
      <c r="H5065" s="256">
        <v>339.19538</v>
      </c>
      <c r="I5065" s="257">
        <v>1</v>
      </c>
      <c r="J5065" s="258">
        <f t="shared" si="158"/>
        <v>2.7568675154721899E-2</v>
      </c>
      <c r="K5065" s="258">
        <f t="shared" si="159"/>
        <v>5.9266727377161051E-2</v>
      </c>
    </row>
    <row r="5066" spans="1:11">
      <c r="A5066" s="1">
        <v>5065</v>
      </c>
      <c r="B5066">
        <v>53114.994201000001</v>
      </c>
      <c r="C5066" s="255">
        <v>28</v>
      </c>
      <c r="D5066" s="256">
        <v>22.796816</v>
      </c>
      <c r="E5066" s="256">
        <v>7.5160000000000005E-2</v>
      </c>
      <c r="F5066" s="1">
        <v>90846</v>
      </c>
      <c r="G5066" s="256">
        <v>172.260144</v>
      </c>
      <c r="H5066" s="256">
        <v>172.452674</v>
      </c>
      <c r="I5066" s="257">
        <v>1</v>
      </c>
      <c r="J5066" s="258">
        <f t="shared" si="158"/>
        <v>2.6086338501610008E-2</v>
      </c>
      <c r="K5066" s="258">
        <f t="shared" si="159"/>
        <v>5.6178485462348396E-2</v>
      </c>
    </row>
    <row r="5067" spans="1:11">
      <c r="A5067" s="1">
        <v>5066</v>
      </c>
      <c r="B5067">
        <v>51905.035400000001</v>
      </c>
      <c r="C5067" s="255">
        <v>23</v>
      </c>
      <c r="D5067" s="256">
        <v>34.951701999999997</v>
      </c>
      <c r="E5067" s="256">
        <v>0.49808000000000002</v>
      </c>
      <c r="F5067" s="1">
        <v>43871</v>
      </c>
      <c r="G5067" s="256">
        <v>160.36574400000001</v>
      </c>
      <c r="H5067" s="256">
        <v>105.85374400000001</v>
      </c>
      <c r="I5067" s="257">
        <v>1</v>
      </c>
      <c r="J5067" s="258">
        <f t="shared" si="158"/>
        <v>3.9995143601606449E-2</v>
      </c>
      <c r="K5067" s="258">
        <f t="shared" si="159"/>
        <v>8.4735953247791151E-2</v>
      </c>
    </row>
    <row r="5068" spans="1:11">
      <c r="A5068" s="1">
        <v>5067</v>
      </c>
      <c r="B5068">
        <v>51478.235595999999</v>
      </c>
      <c r="C5068" s="255">
        <v>27</v>
      </c>
      <c r="D5068" s="256">
        <v>48.234413000000004</v>
      </c>
      <c r="E5068" s="256">
        <v>0.49343999999999999</v>
      </c>
      <c r="F5068" s="1">
        <v>40026</v>
      </c>
      <c r="G5068" s="256">
        <v>121.067184</v>
      </c>
      <c r="H5068" s="256">
        <v>105.770713</v>
      </c>
      <c r="I5068" s="257">
        <v>1</v>
      </c>
      <c r="J5068" s="258">
        <f t="shared" si="158"/>
        <v>5.519451597733905E-2</v>
      </c>
      <c r="K5068" s="258">
        <f t="shared" si="159"/>
        <v>0.11490311963852237</v>
      </c>
    </row>
    <row r="5069" spans="1:11">
      <c r="A5069" s="1">
        <v>5068</v>
      </c>
      <c r="B5069">
        <v>51262.047669</v>
      </c>
      <c r="C5069" s="255">
        <v>26</v>
      </c>
      <c r="D5069" s="256">
        <v>38.264341999999999</v>
      </c>
      <c r="E5069" s="256">
        <v>4.9599999999999998E-2</v>
      </c>
      <c r="F5069" s="1">
        <v>211846</v>
      </c>
      <c r="G5069" s="256">
        <v>11.211816000000001</v>
      </c>
      <c r="H5069" s="256">
        <v>105.43902300000001</v>
      </c>
      <c r="I5069" s="257">
        <v>1</v>
      </c>
      <c r="J5069" s="258">
        <f t="shared" si="158"/>
        <v>4.3785789118681001E-2</v>
      </c>
      <c r="K5069" s="258">
        <f t="shared" si="159"/>
        <v>9.2359068944194406E-2</v>
      </c>
    </row>
    <row r="5070" spans="1:11">
      <c r="A5070" s="1">
        <v>5069</v>
      </c>
      <c r="B5070">
        <v>51109.021026000002</v>
      </c>
      <c r="C5070" s="255">
        <v>24</v>
      </c>
      <c r="D5070" s="256">
        <v>47.404580000000003</v>
      </c>
      <c r="E5070" s="256">
        <v>4.9599999999999998E-2</v>
      </c>
      <c r="F5070" s="1">
        <v>261095</v>
      </c>
      <c r="G5070" s="256">
        <v>0</v>
      </c>
      <c r="H5070" s="256">
        <v>105.94747</v>
      </c>
      <c r="I5070" s="257">
        <v>1</v>
      </c>
      <c r="J5070" s="258">
        <f t="shared" si="158"/>
        <v>5.4244940188430346E-2</v>
      </c>
      <c r="K5070" s="258">
        <f t="shared" si="159"/>
        <v>0.11304921935591063</v>
      </c>
    </row>
    <row r="5071" spans="1:11">
      <c r="A5071" s="1">
        <v>5070</v>
      </c>
      <c r="B5071">
        <v>51054.677307000013</v>
      </c>
      <c r="C5071" s="255">
        <v>28</v>
      </c>
      <c r="D5071" s="256">
        <v>41.774394000000001</v>
      </c>
      <c r="E5071" s="256">
        <v>0.66120400000000024</v>
      </c>
      <c r="F5071" s="1">
        <v>361750</v>
      </c>
      <c r="G5071" s="256">
        <v>0</v>
      </c>
      <c r="H5071" s="256">
        <v>105.91567999999999</v>
      </c>
      <c r="I5071" s="257">
        <v>1</v>
      </c>
      <c r="J5071" s="258">
        <f t="shared" si="158"/>
        <v>4.7802332684688344E-2</v>
      </c>
      <c r="K5071" s="258">
        <f t="shared" si="159"/>
        <v>0.10036365222967772</v>
      </c>
    </row>
    <row r="5072" spans="1:11">
      <c r="A5072" s="1">
        <v>5071</v>
      </c>
      <c r="B5072">
        <v>52870.567382999987</v>
      </c>
      <c r="C5072" s="255">
        <v>35</v>
      </c>
      <c r="D5072" s="256">
        <v>35.070387999999987</v>
      </c>
      <c r="E5072" s="256">
        <v>33.059863999999962</v>
      </c>
      <c r="F5072" s="1">
        <v>453369</v>
      </c>
      <c r="G5072" s="256">
        <v>0</v>
      </c>
      <c r="H5072" s="256">
        <v>105.684698</v>
      </c>
      <c r="I5072" s="257">
        <v>1</v>
      </c>
      <c r="J5072" s="258">
        <f t="shared" si="158"/>
        <v>4.0130955689198056E-2</v>
      </c>
      <c r="K5072" s="258">
        <f t="shared" si="159"/>
        <v>8.5010238926404538E-2</v>
      </c>
    </row>
    <row r="5073" spans="1:11">
      <c r="A5073" s="1">
        <v>5072</v>
      </c>
      <c r="B5073">
        <v>55685.049224000002</v>
      </c>
      <c r="C5073" s="255">
        <v>39</v>
      </c>
      <c r="D5073" s="256">
        <v>49.877446999999997</v>
      </c>
      <c r="E5073" s="256">
        <v>105.8120159999998</v>
      </c>
      <c r="F5073" s="1">
        <v>1047805</v>
      </c>
      <c r="G5073" s="256">
        <v>0</v>
      </c>
      <c r="H5073" s="256">
        <v>152.08291399999999</v>
      </c>
      <c r="I5073" s="257">
        <v>1</v>
      </c>
      <c r="J5073" s="258">
        <f t="shared" si="158"/>
        <v>5.7074635599906255E-2</v>
      </c>
      <c r="K5073" s="258">
        <f t="shared" si="159"/>
        <v>0.11856189609197838</v>
      </c>
    </row>
    <row r="5074" spans="1:11">
      <c r="A5074" s="1">
        <v>5073</v>
      </c>
      <c r="B5074">
        <v>57871.518798999998</v>
      </c>
      <c r="C5074" s="255">
        <v>40</v>
      </c>
      <c r="D5074" s="256">
        <v>51.455148999999992</v>
      </c>
      <c r="E5074" s="256">
        <v>161.83304100000021</v>
      </c>
      <c r="F5074" s="1">
        <v>931737</v>
      </c>
      <c r="G5074" s="256">
        <v>0</v>
      </c>
      <c r="H5074" s="256">
        <v>454.35555799999997</v>
      </c>
      <c r="I5074" s="257">
        <v>1</v>
      </c>
      <c r="J5074" s="258">
        <f t="shared" si="158"/>
        <v>5.8879995981227361E-2</v>
      </c>
      <c r="K5074" s="258">
        <f t="shared" si="159"/>
        <v>0.12206042541008941</v>
      </c>
    </row>
    <row r="5075" spans="1:11">
      <c r="A5075" s="1">
        <v>5074</v>
      </c>
      <c r="B5075">
        <v>61305.645264999999</v>
      </c>
      <c r="C5075" s="255">
        <v>48</v>
      </c>
      <c r="D5075" s="256">
        <v>56.033893999999997</v>
      </c>
      <c r="E5075" s="256">
        <v>219.02658500000001</v>
      </c>
      <c r="F5075" s="1">
        <v>895589</v>
      </c>
      <c r="G5075" s="256">
        <v>0</v>
      </c>
      <c r="H5075" s="256">
        <v>473.00937599999997</v>
      </c>
      <c r="I5075" s="257">
        <v>1</v>
      </c>
      <c r="J5075" s="258">
        <f t="shared" si="158"/>
        <v>6.4119442225937781E-2</v>
      </c>
      <c r="K5075" s="258">
        <f t="shared" si="159"/>
        <v>0.13213265046598907</v>
      </c>
    </row>
    <row r="5076" spans="1:11">
      <c r="A5076" s="1">
        <v>5075</v>
      </c>
      <c r="B5076">
        <v>63699.480408000003</v>
      </c>
      <c r="C5076" s="255">
        <v>45</v>
      </c>
      <c r="D5076" s="256">
        <v>55.965522999999997</v>
      </c>
      <c r="E5076" s="256">
        <v>300.13462800000019</v>
      </c>
      <c r="F5076" s="1">
        <v>865506</v>
      </c>
      <c r="G5076" s="256">
        <v>0</v>
      </c>
      <c r="H5076" s="256">
        <v>675.32204300000001</v>
      </c>
      <c r="I5076" s="257">
        <v>1</v>
      </c>
      <c r="J5076" s="258">
        <f t="shared" si="158"/>
        <v>6.4041205464729828E-2</v>
      </c>
      <c r="K5076" s="258">
        <f t="shared" si="159"/>
        <v>0.13198312928757522</v>
      </c>
    </row>
    <row r="5077" spans="1:11">
      <c r="A5077" s="1">
        <v>5076</v>
      </c>
      <c r="B5077">
        <v>64518.536619999999</v>
      </c>
      <c r="C5077" s="255">
        <v>46</v>
      </c>
      <c r="D5077" s="256">
        <v>45.017629000000007</v>
      </c>
      <c r="E5077" s="256">
        <v>375.48143899999951</v>
      </c>
      <c r="F5077" s="1">
        <v>867925</v>
      </c>
      <c r="G5077" s="256">
        <v>0</v>
      </c>
      <c r="H5077" s="256">
        <v>670.24682099999995</v>
      </c>
      <c r="I5077" s="257">
        <v>1</v>
      </c>
      <c r="J5077" s="258">
        <f t="shared" si="158"/>
        <v>5.1513558236987805E-2</v>
      </c>
      <c r="K5077" s="258">
        <f t="shared" si="159"/>
        <v>0.10769404726746365</v>
      </c>
    </row>
    <row r="5078" spans="1:11">
      <c r="A5078" s="1">
        <v>5077</v>
      </c>
      <c r="B5078">
        <v>63423.966612999997</v>
      </c>
      <c r="C5078" s="255">
        <v>43</v>
      </c>
      <c r="D5078" s="256">
        <v>30.671503000000001</v>
      </c>
      <c r="E5078" s="256">
        <v>389.36879299999958</v>
      </c>
      <c r="F5078" s="1">
        <v>839861</v>
      </c>
      <c r="G5078" s="256">
        <v>58.996056000000003</v>
      </c>
      <c r="H5078" s="256">
        <v>271.38988899999998</v>
      </c>
      <c r="I5078" s="257">
        <v>1</v>
      </c>
      <c r="J5078" s="258">
        <f t="shared" si="158"/>
        <v>3.5097322784512844E-2</v>
      </c>
      <c r="K5078" s="258">
        <f t="shared" si="159"/>
        <v>7.4785976932931611E-2</v>
      </c>
    </row>
    <row r="5079" spans="1:11">
      <c r="A5079" s="1">
        <v>5078</v>
      </c>
      <c r="B5079">
        <v>63222.446532999988</v>
      </c>
      <c r="C5079" s="255">
        <v>44</v>
      </c>
      <c r="D5079" s="256">
        <v>64.707661999999999</v>
      </c>
      <c r="E5079" s="256">
        <v>344.77758500000027</v>
      </c>
      <c r="F5079" s="1">
        <v>866016</v>
      </c>
      <c r="G5079" s="256">
        <v>117.86644800000001</v>
      </c>
      <c r="H5079" s="256">
        <v>448.58562499999999</v>
      </c>
      <c r="I5079" s="257">
        <v>1</v>
      </c>
      <c r="J5079" s="258">
        <f t="shared" si="158"/>
        <v>7.4044812862452666E-2</v>
      </c>
      <c r="K5079" s="258">
        <f t="shared" si="159"/>
        <v>0.15088871794783573</v>
      </c>
    </row>
    <row r="5080" spans="1:11">
      <c r="A5080" s="1">
        <v>5079</v>
      </c>
      <c r="B5080">
        <v>64996.550170000002</v>
      </c>
      <c r="C5080" s="255">
        <v>38</v>
      </c>
      <c r="D5080" s="256">
        <v>78.212598999999997</v>
      </c>
      <c r="E5080" s="256">
        <v>299.28771100000012</v>
      </c>
      <c r="F5080" s="1">
        <v>862732</v>
      </c>
      <c r="G5080" s="256">
        <v>54.673752</v>
      </c>
      <c r="H5080" s="256">
        <v>606.51372300000003</v>
      </c>
      <c r="I5080" s="257">
        <v>1</v>
      </c>
      <c r="J5080" s="258">
        <f t="shared" si="158"/>
        <v>8.9498477884134536E-2</v>
      </c>
      <c r="K5080" s="258">
        <f t="shared" si="159"/>
        <v>0.17927513238874723</v>
      </c>
    </row>
    <row r="5081" spans="1:11">
      <c r="A5081" s="1">
        <v>5080</v>
      </c>
      <c r="B5081">
        <v>64465.385926000003</v>
      </c>
      <c r="C5081" s="255">
        <v>41</v>
      </c>
      <c r="D5081" s="256">
        <v>88.23346500000001</v>
      </c>
      <c r="E5081" s="256">
        <v>253.92719199999979</v>
      </c>
      <c r="F5081" s="1">
        <v>911439</v>
      </c>
      <c r="G5081" s="256">
        <v>0</v>
      </c>
      <c r="H5081" s="256">
        <v>619.27218800000003</v>
      </c>
      <c r="I5081" s="257">
        <v>1</v>
      </c>
      <c r="J5081" s="258">
        <f t="shared" si="158"/>
        <v>0.10096532933195405</v>
      </c>
      <c r="K5081" s="258">
        <f t="shared" si="159"/>
        <v>0.19972136839531204</v>
      </c>
    </row>
    <row r="5082" spans="1:11">
      <c r="A5082" s="1">
        <v>5081</v>
      </c>
      <c r="B5082">
        <v>64141.869017999998</v>
      </c>
      <c r="C5082" s="255">
        <v>37</v>
      </c>
      <c r="D5082" s="256">
        <v>108.868808</v>
      </c>
      <c r="E5082" s="256">
        <v>185.8774839999999</v>
      </c>
      <c r="F5082" s="1">
        <v>909388</v>
      </c>
      <c r="G5082" s="256">
        <v>0</v>
      </c>
      <c r="H5082" s="256">
        <v>617.50950499999999</v>
      </c>
      <c r="I5082" s="257">
        <v>1</v>
      </c>
      <c r="J5082" s="258">
        <f t="shared" si="158"/>
        <v>0.12457829978339027</v>
      </c>
      <c r="K5082" s="258">
        <f t="shared" si="159"/>
        <v>0.24025835977771295</v>
      </c>
    </row>
    <row r="5083" spans="1:11">
      <c r="A5083" s="1">
        <v>5082</v>
      </c>
      <c r="B5083">
        <v>63780.288938999998</v>
      </c>
      <c r="C5083" s="255">
        <v>36</v>
      </c>
      <c r="D5083" s="256">
        <v>71.287247000000008</v>
      </c>
      <c r="E5083" s="256">
        <v>92.610943000000162</v>
      </c>
      <c r="F5083" s="1">
        <v>880027</v>
      </c>
      <c r="G5083" s="256">
        <v>0</v>
      </c>
      <c r="H5083" s="256">
        <v>604.80906700000003</v>
      </c>
      <c r="I5083" s="257">
        <v>1</v>
      </c>
      <c r="J5083" s="258">
        <f t="shared" si="158"/>
        <v>8.1573815224454269E-2</v>
      </c>
      <c r="K5083" s="258">
        <f t="shared" si="159"/>
        <v>0.16484034350453006</v>
      </c>
    </row>
    <row r="5084" spans="1:11">
      <c r="A5084" s="1">
        <v>5083</v>
      </c>
      <c r="B5084">
        <v>62722.988158</v>
      </c>
      <c r="C5084" s="255">
        <v>33</v>
      </c>
      <c r="D5084" s="256">
        <v>70.831454999999991</v>
      </c>
      <c r="E5084" s="256">
        <v>51.075639999999993</v>
      </c>
      <c r="F5084" s="1">
        <v>878725</v>
      </c>
      <c r="G5084" s="256">
        <v>0</v>
      </c>
      <c r="H5084" s="256">
        <v>597.00030400000003</v>
      </c>
      <c r="I5084" s="257">
        <v>1</v>
      </c>
      <c r="J5084" s="258">
        <f t="shared" si="158"/>
        <v>8.1052253599430579E-2</v>
      </c>
      <c r="K5084" s="258">
        <f t="shared" si="159"/>
        <v>0.16388139466872401</v>
      </c>
    </row>
    <row r="5085" spans="1:11">
      <c r="A5085" s="1">
        <v>5084</v>
      </c>
      <c r="B5085">
        <v>61983.548462999999</v>
      </c>
      <c r="C5085" s="255">
        <v>32</v>
      </c>
      <c r="D5085" s="256">
        <v>110.206181</v>
      </c>
      <c r="E5085" s="256">
        <v>5.6581909999999933</v>
      </c>
      <c r="F5085" s="1">
        <v>832274</v>
      </c>
      <c r="G5085" s="256">
        <v>0</v>
      </c>
      <c r="H5085" s="256">
        <v>531.00304700000004</v>
      </c>
      <c r="I5085" s="257">
        <v>1</v>
      </c>
      <c r="J5085" s="258">
        <f t="shared" si="158"/>
        <v>0.1261086523019575</v>
      </c>
      <c r="K5085" s="258">
        <f t="shared" si="159"/>
        <v>0.24281560165842145</v>
      </c>
    </row>
    <row r="5086" spans="1:11">
      <c r="A5086" s="1">
        <v>5085</v>
      </c>
      <c r="B5086">
        <v>62413.670288000001</v>
      </c>
      <c r="C5086" s="255">
        <v>35</v>
      </c>
      <c r="D5086" s="256">
        <v>106.817869</v>
      </c>
      <c r="E5086" s="256">
        <v>3.50068</v>
      </c>
      <c r="F5086" s="1">
        <v>882233</v>
      </c>
      <c r="G5086" s="256">
        <v>0</v>
      </c>
      <c r="H5086" s="256">
        <v>491.16000500000001</v>
      </c>
      <c r="I5086" s="257">
        <v>1</v>
      </c>
      <c r="J5086" s="258">
        <f t="shared" si="158"/>
        <v>0.12223141550796542</v>
      </c>
      <c r="K5086" s="258">
        <f t="shared" si="159"/>
        <v>0.23632051243604718</v>
      </c>
    </row>
    <row r="5087" spans="1:11">
      <c r="A5087" s="1">
        <v>5086</v>
      </c>
      <c r="B5087">
        <v>60217.381042000001</v>
      </c>
      <c r="C5087" s="255">
        <v>38</v>
      </c>
      <c r="D5087" s="256">
        <v>99.806714999999983</v>
      </c>
      <c r="E5087" s="256">
        <v>1.8038400000000001</v>
      </c>
      <c r="F5087" s="1">
        <v>946967</v>
      </c>
      <c r="G5087" s="256">
        <v>0</v>
      </c>
      <c r="H5087" s="256">
        <v>298.30428599999999</v>
      </c>
      <c r="I5087" s="257">
        <v>1</v>
      </c>
      <c r="J5087" s="258">
        <f t="shared" si="158"/>
        <v>0.11420856983816147</v>
      </c>
      <c r="K5087" s="258">
        <f t="shared" si="159"/>
        <v>0.22270922976936991</v>
      </c>
    </row>
    <row r="5088" spans="1:11">
      <c r="A5088" s="1">
        <v>5087</v>
      </c>
      <c r="B5088">
        <v>58577.635255000001</v>
      </c>
      <c r="C5088" s="255">
        <v>33</v>
      </c>
      <c r="D5088" s="256">
        <v>117.0244610000001</v>
      </c>
      <c r="E5088" s="256">
        <v>1.0203599999999999</v>
      </c>
      <c r="F5088" s="1">
        <v>978577</v>
      </c>
      <c r="G5088" s="256">
        <v>0</v>
      </c>
      <c r="H5088" s="256">
        <v>180.64055500000001</v>
      </c>
      <c r="I5088" s="257">
        <v>1</v>
      </c>
      <c r="J5088" s="258">
        <f t="shared" si="158"/>
        <v>0.13391079274467371</v>
      </c>
      <c r="K5088" s="258">
        <f t="shared" si="159"/>
        <v>0.25572530007322725</v>
      </c>
    </row>
    <row r="5089" spans="1:11">
      <c r="A5089" s="1">
        <v>5088</v>
      </c>
      <c r="B5089">
        <v>56802.047301999999</v>
      </c>
      <c r="C5089" s="255">
        <v>32</v>
      </c>
      <c r="D5089" s="256">
        <v>123.311339</v>
      </c>
      <c r="E5089" s="256">
        <v>0.18204000000000001</v>
      </c>
      <c r="F5089" s="1">
        <v>1017507</v>
      </c>
      <c r="G5089" s="256">
        <v>0</v>
      </c>
      <c r="H5089" s="256">
        <v>74.886482000000001</v>
      </c>
      <c r="I5089" s="257">
        <v>1</v>
      </c>
      <c r="J5089" s="258">
        <f t="shared" si="158"/>
        <v>0.14110485123189062</v>
      </c>
      <c r="K5089" s="258">
        <f t="shared" si="159"/>
        <v>0.2674427604877207</v>
      </c>
    </row>
    <row r="5090" spans="1:11">
      <c r="A5090" s="1">
        <v>5089</v>
      </c>
      <c r="B5090">
        <v>54714.579651</v>
      </c>
      <c r="C5090" s="255">
        <v>24</v>
      </c>
      <c r="D5090" s="256">
        <v>125.70702799999999</v>
      </c>
      <c r="E5090" s="256">
        <v>0.17879999999999999</v>
      </c>
      <c r="F5090" s="1">
        <v>946307</v>
      </c>
      <c r="G5090" s="256">
        <v>138.124728</v>
      </c>
      <c r="H5090" s="256">
        <v>72.011256000000003</v>
      </c>
      <c r="I5090" s="257">
        <v>1</v>
      </c>
      <c r="J5090" s="258">
        <f t="shared" si="158"/>
        <v>0.14384623205448371</v>
      </c>
      <c r="K5090" s="258">
        <f t="shared" si="159"/>
        <v>0.27186172344058313</v>
      </c>
    </row>
    <row r="5091" spans="1:11">
      <c r="A5091" s="1">
        <v>5090</v>
      </c>
      <c r="B5091">
        <v>52775.203277000001</v>
      </c>
      <c r="C5091" s="255">
        <v>22</v>
      </c>
      <c r="D5091" s="256">
        <v>92.101386000000005</v>
      </c>
      <c r="E5091" s="256">
        <v>8.8319999999999996E-2</v>
      </c>
      <c r="F5091" s="1">
        <v>822549</v>
      </c>
      <c r="G5091" s="256">
        <v>190.06159199999999</v>
      </c>
      <c r="H5091" s="256">
        <v>71.832080000000005</v>
      </c>
      <c r="I5091" s="257">
        <v>1</v>
      </c>
      <c r="J5091" s="258">
        <f t="shared" si="158"/>
        <v>0.10539138148342493</v>
      </c>
      <c r="K5091" s="258">
        <f t="shared" si="159"/>
        <v>0.20747753797498855</v>
      </c>
    </row>
    <row r="5092" spans="1:11">
      <c r="A5092" s="1">
        <v>5091</v>
      </c>
      <c r="B5092">
        <v>51266.499329000013</v>
      </c>
      <c r="C5092" s="255">
        <v>36</v>
      </c>
      <c r="D5092" s="256">
        <v>80.900773999999984</v>
      </c>
      <c r="E5092" s="256">
        <v>2E-3</v>
      </c>
      <c r="F5092" s="1">
        <v>675108</v>
      </c>
      <c r="G5092" s="256">
        <v>195.50042400000001</v>
      </c>
      <c r="H5092" s="256">
        <v>71.726101</v>
      </c>
      <c r="I5092" s="257">
        <v>1</v>
      </c>
      <c r="J5092" s="258">
        <f t="shared" si="158"/>
        <v>9.2574549691774921E-2</v>
      </c>
      <c r="K5092" s="258">
        <f t="shared" si="159"/>
        <v>0.18481052563918579</v>
      </c>
    </row>
    <row r="5093" spans="1:11">
      <c r="A5093" s="1">
        <v>5092</v>
      </c>
      <c r="B5093">
        <v>51332.929624999997</v>
      </c>
      <c r="C5093" s="255">
        <v>34</v>
      </c>
      <c r="D5093" s="256">
        <v>71.129993999999982</v>
      </c>
      <c r="E5093" s="256">
        <v>0</v>
      </c>
      <c r="F5093" s="1">
        <v>555236</v>
      </c>
      <c r="G5093" s="256">
        <v>153.954024</v>
      </c>
      <c r="H5093" s="256">
        <v>71.460425999999998</v>
      </c>
      <c r="I5093" s="257">
        <v>1</v>
      </c>
      <c r="J5093" s="258">
        <f t="shared" si="158"/>
        <v>8.13938710169652E-2</v>
      </c>
      <c r="K5093" s="258">
        <f t="shared" si="159"/>
        <v>0.16450962178212047</v>
      </c>
    </row>
    <row r="5094" spans="1:11">
      <c r="A5094" s="1">
        <v>5093</v>
      </c>
      <c r="B5094">
        <v>50725.250671000002</v>
      </c>
      <c r="C5094" s="255">
        <v>19</v>
      </c>
      <c r="D5094" s="256">
        <v>65.397036</v>
      </c>
      <c r="E5094" s="256">
        <v>0</v>
      </c>
      <c r="F5094" s="1">
        <v>602494</v>
      </c>
      <c r="G5094" s="256">
        <v>67.519872000000007</v>
      </c>
      <c r="H5094" s="256">
        <v>71.695235999999994</v>
      </c>
      <c r="I5094" s="257">
        <v>1</v>
      </c>
      <c r="J5094" s="258">
        <f t="shared" si="158"/>
        <v>7.483366177531002E-2</v>
      </c>
      <c r="K5094" s="258">
        <f t="shared" si="159"/>
        <v>0.15236152819475024</v>
      </c>
    </row>
    <row r="5095" spans="1:11">
      <c r="A5095" s="1">
        <v>5094</v>
      </c>
      <c r="B5095">
        <v>51077.075470000003</v>
      </c>
      <c r="C5095" s="255">
        <v>50</v>
      </c>
      <c r="D5095" s="256">
        <v>47.715747000000007</v>
      </c>
      <c r="E5095" s="256">
        <v>0.26758900000000008</v>
      </c>
      <c r="F5095" s="1">
        <v>991543</v>
      </c>
      <c r="G5095" s="256">
        <v>0</v>
      </c>
      <c r="H5095" s="256">
        <v>71.705545999999998</v>
      </c>
      <c r="I5095" s="257">
        <v>1</v>
      </c>
      <c r="J5095" s="258">
        <f t="shared" si="158"/>
        <v>5.4601007794210496E-2</v>
      </c>
      <c r="K5095" s="258">
        <f t="shared" si="159"/>
        <v>0.11374485916908256</v>
      </c>
    </row>
    <row r="5096" spans="1:11">
      <c r="A5096" s="1">
        <v>5095</v>
      </c>
      <c r="B5096">
        <v>52069.009705999997</v>
      </c>
      <c r="C5096" s="255">
        <v>40</v>
      </c>
      <c r="D5096" s="256">
        <v>51.765954999999991</v>
      </c>
      <c r="E5096" s="256">
        <v>30.866731999999988</v>
      </c>
      <c r="F5096" s="1">
        <v>1135239</v>
      </c>
      <c r="G5096" s="256">
        <v>0</v>
      </c>
      <c r="H5096" s="256">
        <v>71.956496999999999</v>
      </c>
      <c r="I5096" s="257">
        <v>1</v>
      </c>
      <c r="J5096" s="258">
        <f t="shared" si="158"/>
        <v>5.9235650495626707E-2</v>
      </c>
      <c r="K5096" s="258">
        <f t="shared" si="159"/>
        <v>0.12274793534902172</v>
      </c>
    </row>
    <row r="5097" spans="1:11">
      <c r="A5097" s="1">
        <v>5096</v>
      </c>
      <c r="B5097">
        <v>53911.442199999998</v>
      </c>
      <c r="C5097" s="255">
        <v>61</v>
      </c>
      <c r="D5097" s="256">
        <v>41.733432999999998</v>
      </c>
      <c r="E5097" s="256">
        <v>156.43287099999989</v>
      </c>
      <c r="F5097" s="1">
        <v>1236807</v>
      </c>
      <c r="G5097" s="256">
        <v>0</v>
      </c>
      <c r="H5097" s="256">
        <v>74.156833000000006</v>
      </c>
      <c r="I5097" s="257">
        <v>1</v>
      </c>
      <c r="J5097" s="258">
        <f t="shared" si="158"/>
        <v>4.7755461116686715E-2</v>
      </c>
      <c r="K5097" s="258">
        <f t="shared" si="159"/>
        <v>0.10027066993996143</v>
      </c>
    </row>
    <row r="5098" spans="1:11">
      <c r="A5098" s="1">
        <v>5097</v>
      </c>
      <c r="B5098">
        <v>56666.588623000003</v>
      </c>
      <c r="C5098" s="255">
        <v>45</v>
      </c>
      <c r="D5098" s="256">
        <v>49.973101999999997</v>
      </c>
      <c r="E5098" s="256">
        <v>347.75569599999972</v>
      </c>
      <c r="F5098" s="1">
        <v>1103635</v>
      </c>
      <c r="G5098" s="256">
        <v>0</v>
      </c>
      <c r="H5098" s="256">
        <v>344.15492599999999</v>
      </c>
      <c r="I5098" s="257">
        <v>1</v>
      </c>
      <c r="J5098" s="258">
        <f t="shared" si="158"/>
        <v>5.7184093372841367E-2</v>
      </c>
      <c r="K5098" s="258">
        <f t="shared" si="159"/>
        <v>0.11877442048783668</v>
      </c>
    </row>
    <row r="5099" spans="1:11">
      <c r="A5099" s="1">
        <v>5098</v>
      </c>
      <c r="B5099">
        <v>60169.265319999999</v>
      </c>
      <c r="C5099" s="255">
        <v>65</v>
      </c>
      <c r="D5099" s="256">
        <v>52.600889000000002</v>
      </c>
      <c r="E5099" s="256">
        <v>546.3174859999998</v>
      </c>
      <c r="F5099" s="1">
        <v>1008858</v>
      </c>
      <c r="G5099" s="256">
        <v>0</v>
      </c>
      <c r="H5099" s="256">
        <v>469.65744799999999</v>
      </c>
      <c r="I5099" s="257">
        <v>1</v>
      </c>
      <c r="J5099" s="258">
        <f t="shared" si="158"/>
        <v>6.0191063345846826E-2</v>
      </c>
      <c r="K5099" s="258">
        <f t="shared" si="159"/>
        <v>0.12459207165197753</v>
      </c>
    </row>
    <row r="5100" spans="1:11">
      <c r="A5100" s="1">
        <v>5099</v>
      </c>
      <c r="B5100">
        <v>62540.288818000001</v>
      </c>
      <c r="C5100" s="255">
        <v>63</v>
      </c>
      <c r="D5100" s="256">
        <v>28.034274</v>
      </c>
      <c r="E5100" s="256">
        <v>781.85989099999892</v>
      </c>
      <c r="F5100" s="1">
        <v>953849</v>
      </c>
      <c r="G5100" s="256">
        <v>0</v>
      </c>
      <c r="H5100" s="256">
        <v>507.32169900000002</v>
      </c>
      <c r="I5100" s="257">
        <v>1</v>
      </c>
      <c r="J5100" s="258">
        <f t="shared" si="158"/>
        <v>3.207954835494941E-2</v>
      </c>
      <c r="K5100" s="258">
        <f t="shared" si="159"/>
        <v>6.8598261487553186E-2</v>
      </c>
    </row>
    <row r="5101" spans="1:11">
      <c r="A5101" s="1">
        <v>5100</v>
      </c>
      <c r="B5101">
        <v>63538.002625000001</v>
      </c>
      <c r="C5101" s="255">
        <v>62</v>
      </c>
      <c r="D5101" s="256">
        <v>25.434372</v>
      </c>
      <c r="E5101" s="256">
        <v>997.78991800000063</v>
      </c>
      <c r="F5101" s="1">
        <v>936957</v>
      </c>
      <c r="G5101" s="256">
        <v>0</v>
      </c>
      <c r="H5101" s="256">
        <v>640.04266299999995</v>
      </c>
      <c r="I5101" s="257">
        <v>1</v>
      </c>
      <c r="J5101" s="258">
        <f t="shared" si="158"/>
        <v>2.9104487116440803E-2</v>
      </c>
      <c r="K5101" s="258">
        <f t="shared" si="159"/>
        <v>6.2454980060124884E-2</v>
      </c>
    </row>
    <row r="5102" spans="1:11">
      <c r="A5102" s="1">
        <v>5101</v>
      </c>
      <c r="B5102">
        <v>63158.151244000001</v>
      </c>
      <c r="C5102" s="255">
        <v>59</v>
      </c>
      <c r="D5102" s="256">
        <v>39.361918000000003</v>
      </c>
      <c r="E5102" s="256">
        <v>1077.761123999999</v>
      </c>
      <c r="F5102" s="1">
        <v>869661</v>
      </c>
      <c r="G5102" s="256">
        <v>7.9799999999999996E-2</v>
      </c>
      <c r="H5102" s="256">
        <v>452.663319</v>
      </c>
      <c r="I5102" s="257">
        <v>1</v>
      </c>
      <c r="J5102" s="258">
        <f t="shared" si="158"/>
        <v>4.5041742540739726E-2</v>
      </c>
      <c r="K5102" s="258">
        <f t="shared" si="159"/>
        <v>9.4870067353410054E-2</v>
      </c>
    </row>
    <row r="5103" spans="1:11">
      <c r="A5103" s="1">
        <v>5102</v>
      </c>
      <c r="B5103">
        <v>62761.073058000002</v>
      </c>
      <c r="C5103" s="255">
        <v>28</v>
      </c>
      <c r="D5103" s="256">
        <v>64.659692000000007</v>
      </c>
      <c r="E5103" s="256">
        <v>1088.0386320000021</v>
      </c>
      <c r="F5103" s="1">
        <v>894950</v>
      </c>
      <c r="G5103" s="256">
        <v>132.909672</v>
      </c>
      <c r="H5103" s="256">
        <v>619.20104200000003</v>
      </c>
      <c r="I5103" s="257">
        <v>1</v>
      </c>
      <c r="J5103" s="258">
        <f t="shared" si="158"/>
        <v>7.3989920913597976E-2</v>
      </c>
      <c r="K5103" s="258">
        <f t="shared" si="159"/>
        <v>0.15078613571666505</v>
      </c>
    </row>
    <row r="5104" spans="1:11">
      <c r="A5104" s="1">
        <v>5103</v>
      </c>
      <c r="B5104">
        <v>65600.144409</v>
      </c>
      <c r="C5104" s="255">
        <v>47</v>
      </c>
      <c r="D5104" s="256">
        <v>62.350387000000012</v>
      </c>
      <c r="E5104" s="256">
        <v>1005.561189</v>
      </c>
      <c r="F5104" s="1">
        <v>885754</v>
      </c>
      <c r="G5104" s="256">
        <v>142.94078400000001</v>
      </c>
      <c r="H5104" s="256">
        <v>611.59873800000003</v>
      </c>
      <c r="I5104" s="257">
        <v>1</v>
      </c>
      <c r="J5104" s="258">
        <f t="shared" si="158"/>
        <v>7.1347389082246596E-2</v>
      </c>
      <c r="K5104" s="258">
        <f t="shared" si="159"/>
        <v>0.1458327894629495</v>
      </c>
    </row>
    <row r="5105" spans="1:11">
      <c r="A5105" s="1">
        <v>5104</v>
      </c>
      <c r="B5105">
        <v>66007.336121</v>
      </c>
      <c r="C5105" s="255">
        <v>26</v>
      </c>
      <c r="D5105" s="256">
        <v>56.30755400000001</v>
      </c>
      <c r="E5105" s="256">
        <v>872.25926300000026</v>
      </c>
      <c r="F5105" s="1">
        <v>855821</v>
      </c>
      <c r="G5105" s="256">
        <v>117.19545599999999</v>
      </c>
      <c r="H5105" s="256">
        <v>629.32108100000005</v>
      </c>
      <c r="I5105" s="257">
        <v>1</v>
      </c>
      <c r="J5105" s="258">
        <f t="shared" si="158"/>
        <v>6.4432590667121453E-2</v>
      </c>
      <c r="K5105" s="258">
        <f t="shared" si="159"/>
        <v>0.13273085469122692</v>
      </c>
    </row>
    <row r="5106" spans="1:11">
      <c r="A5106" s="1">
        <v>5105</v>
      </c>
      <c r="B5106">
        <v>66285.696595000001</v>
      </c>
      <c r="C5106" s="255">
        <v>24</v>
      </c>
      <c r="D5106" s="256">
        <v>43.450921000000001</v>
      </c>
      <c r="E5106" s="256">
        <v>649.59186600000021</v>
      </c>
      <c r="F5106" s="1">
        <v>896138</v>
      </c>
      <c r="G5106" s="256">
        <v>19.181736000000001</v>
      </c>
      <c r="H5106" s="256">
        <v>657.91416300000003</v>
      </c>
      <c r="I5106" s="257">
        <v>1</v>
      </c>
      <c r="J5106" s="258">
        <f t="shared" si="158"/>
        <v>4.9720778261872836E-2</v>
      </c>
      <c r="K5106" s="258">
        <f t="shared" si="159"/>
        <v>0.10416078416174224</v>
      </c>
    </row>
    <row r="5107" spans="1:11">
      <c r="A5107" s="1">
        <v>5106</v>
      </c>
      <c r="B5107">
        <v>66636.758971999996</v>
      </c>
      <c r="C5107" s="255">
        <v>23</v>
      </c>
      <c r="D5107" s="256">
        <v>23.215895</v>
      </c>
      <c r="E5107" s="256">
        <v>361.18953999999979</v>
      </c>
      <c r="F5107" s="1">
        <v>888483</v>
      </c>
      <c r="G5107" s="256">
        <v>0</v>
      </c>
      <c r="H5107" s="256">
        <v>661.52033900000004</v>
      </c>
      <c r="I5107" s="257">
        <v>1</v>
      </c>
      <c r="J5107" s="258">
        <f t="shared" si="158"/>
        <v>2.6565889534215448E-2</v>
      </c>
      <c r="K5107" s="258">
        <f t="shared" si="159"/>
        <v>5.7178749221506057E-2</v>
      </c>
    </row>
    <row r="5108" spans="1:11">
      <c r="A5108" s="1">
        <v>5107</v>
      </c>
      <c r="B5108">
        <v>66211.614866999997</v>
      </c>
      <c r="C5108" s="255">
        <v>24</v>
      </c>
      <c r="D5108" s="256">
        <v>20.168046</v>
      </c>
      <c r="E5108" s="256">
        <v>123.20747299999999</v>
      </c>
      <c r="F5108" s="1">
        <v>857683</v>
      </c>
      <c r="G5108" s="256">
        <v>0</v>
      </c>
      <c r="H5108" s="256">
        <v>586.32979799999998</v>
      </c>
      <c r="I5108" s="257">
        <v>1</v>
      </c>
      <c r="J5108" s="258">
        <f t="shared" si="158"/>
        <v>2.3078243684207553E-2</v>
      </c>
      <c r="K5108" s="258">
        <f t="shared" si="159"/>
        <v>4.9878087602449307E-2</v>
      </c>
    </row>
    <row r="5109" spans="1:11">
      <c r="A5109" s="1">
        <v>5108</v>
      </c>
      <c r="B5109">
        <v>65934.696716999999</v>
      </c>
      <c r="C5109" s="255">
        <v>33</v>
      </c>
      <c r="D5109" s="256">
        <v>23.337516999999991</v>
      </c>
      <c r="E5109" s="256">
        <v>19.97927499999998</v>
      </c>
      <c r="F5109" s="1">
        <v>870361</v>
      </c>
      <c r="G5109" s="256">
        <v>0</v>
      </c>
      <c r="H5109" s="256">
        <v>535.92067399999996</v>
      </c>
      <c r="I5109" s="257">
        <v>1</v>
      </c>
      <c r="J5109" s="258">
        <f t="shared" si="158"/>
        <v>2.6705061279131168E-2</v>
      </c>
      <c r="K5109" s="258">
        <f t="shared" si="159"/>
        <v>5.7468825770055972E-2</v>
      </c>
    </row>
    <row r="5110" spans="1:11">
      <c r="A5110" s="1">
        <v>5109</v>
      </c>
      <c r="B5110">
        <v>65660.790527000005</v>
      </c>
      <c r="C5110" s="255">
        <v>24</v>
      </c>
      <c r="D5110" s="256">
        <v>26.601669000000001</v>
      </c>
      <c r="E5110" s="256">
        <v>17.236180000000001</v>
      </c>
      <c r="F5110" s="1">
        <v>877606</v>
      </c>
      <c r="G5110" s="256">
        <v>0</v>
      </c>
      <c r="H5110" s="256">
        <v>448.10432900000001</v>
      </c>
      <c r="I5110" s="257">
        <v>1</v>
      </c>
      <c r="J5110" s="258">
        <f t="shared" si="158"/>
        <v>3.0440222101269995E-2</v>
      </c>
      <c r="K5110" s="258">
        <f t="shared" si="159"/>
        <v>6.5218502158490801E-2</v>
      </c>
    </row>
    <row r="5111" spans="1:11">
      <c r="A5111" s="1">
        <v>5110</v>
      </c>
      <c r="B5111">
        <v>63816.717406999996</v>
      </c>
      <c r="C5111" s="255">
        <v>38</v>
      </c>
      <c r="D5111" s="256">
        <v>15.811631999999999</v>
      </c>
      <c r="E5111" s="256">
        <v>13.761900000000001</v>
      </c>
      <c r="F5111" s="1">
        <v>976157</v>
      </c>
      <c r="G5111" s="256">
        <v>0</v>
      </c>
      <c r="H5111" s="256">
        <v>324.65771000000001</v>
      </c>
      <c r="I5111" s="257">
        <v>1</v>
      </c>
      <c r="J5111" s="258">
        <f t="shared" si="158"/>
        <v>1.8093210236679053E-2</v>
      </c>
      <c r="K5111" s="258">
        <f t="shared" si="159"/>
        <v>3.9337233286856545E-2</v>
      </c>
    </row>
    <row r="5112" spans="1:11">
      <c r="A5112" s="1">
        <v>5111</v>
      </c>
      <c r="B5112">
        <v>60940.284912000003</v>
      </c>
      <c r="C5112" s="255">
        <v>32</v>
      </c>
      <c r="D5112" s="256">
        <v>18.704718</v>
      </c>
      <c r="E5112" s="256">
        <v>7.9151200000000008</v>
      </c>
      <c r="F5112" s="1">
        <v>1040926</v>
      </c>
      <c r="G5112" s="256">
        <v>0</v>
      </c>
      <c r="H5112" s="256">
        <v>173.123806</v>
      </c>
      <c r="I5112" s="257">
        <v>1</v>
      </c>
      <c r="J5112" s="258">
        <f t="shared" si="158"/>
        <v>2.140376117985765E-2</v>
      </c>
      <c r="K5112" s="258">
        <f t="shared" si="159"/>
        <v>4.6351355209685946E-2</v>
      </c>
    </row>
    <row r="5113" spans="1:11">
      <c r="A5113" s="1">
        <v>5112</v>
      </c>
      <c r="B5113">
        <v>58426.073548</v>
      </c>
      <c r="C5113" s="255">
        <v>17</v>
      </c>
      <c r="D5113" s="256">
        <v>24.676005</v>
      </c>
      <c r="E5113" s="256">
        <v>1.8089599999999999</v>
      </c>
      <c r="F5113" s="1">
        <v>372533</v>
      </c>
      <c r="G5113" s="256">
        <v>0</v>
      </c>
      <c r="H5113" s="256">
        <v>112.025969</v>
      </c>
      <c r="I5113" s="257">
        <v>1</v>
      </c>
      <c r="J5113" s="258">
        <f t="shared" si="158"/>
        <v>2.8236689689359298E-2</v>
      </c>
      <c r="K5113" s="258">
        <f t="shared" si="159"/>
        <v>6.0654906906464766E-2</v>
      </c>
    </row>
    <row r="5114" spans="1:11">
      <c r="A5114" s="1">
        <v>5113</v>
      </c>
      <c r="B5114">
        <v>55865.537291999994</v>
      </c>
      <c r="C5114" s="255">
        <v>25</v>
      </c>
      <c r="D5114" s="256">
        <v>20.379375</v>
      </c>
      <c r="E5114" s="256">
        <v>0.24515999999999999</v>
      </c>
      <c r="F5114" s="1">
        <v>947196</v>
      </c>
      <c r="G5114" s="256">
        <v>0.49324800000000002</v>
      </c>
      <c r="H5114" s="256">
        <v>69.664800999999997</v>
      </c>
      <c r="I5114" s="257">
        <v>1</v>
      </c>
      <c r="J5114" s="258">
        <f t="shared" si="158"/>
        <v>2.3320066920803698E-2</v>
      </c>
      <c r="K5114" s="258">
        <f t="shared" si="159"/>
        <v>5.0386246810389279E-2</v>
      </c>
    </row>
    <row r="5115" spans="1:11">
      <c r="A5115" s="1">
        <v>5114</v>
      </c>
      <c r="B5115">
        <v>54551.403381999997</v>
      </c>
      <c r="C5115" s="255">
        <v>18</v>
      </c>
      <c r="D5115" s="256">
        <v>22.366610999999999</v>
      </c>
      <c r="E5115" s="256">
        <v>0.1646</v>
      </c>
      <c r="F5115" s="1">
        <v>812007</v>
      </c>
      <c r="G5115" s="256">
        <v>187.56477599999999</v>
      </c>
      <c r="H5115" s="256">
        <v>70.504683</v>
      </c>
      <c r="I5115" s="257">
        <v>1</v>
      </c>
      <c r="J5115" s="258">
        <f t="shared" si="158"/>
        <v>2.5594056015534532E-2</v>
      </c>
      <c r="K5115" s="258">
        <f t="shared" si="159"/>
        <v>5.5150483349904106E-2</v>
      </c>
    </row>
    <row r="5116" spans="1:11">
      <c r="A5116" s="1">
        <v>5115</v>
      </c>
      <c r="B5116">
        <v>52679.484772000003</v>
      </c>
      <c r="C5116" s="255">
        <v>26</v>
      </c>
      <c r="D5116" s="256">
        <v>25.86187</v>
      </c>
      <c r="E5116" s="256">
        <v>0.22015999999999999</v>
      </c>
      <c r="F5116" s="1">
        <v>635909</v>
      </c>
      <c r="G5116" s="256">
        <v>226.190664</v>
      </c>
      <c r="H5116" s="256">
        <v>70.967675999999997</v>
      </c>
      <c r="I5116" s="257">
        <v>1</v>
      </c>
      <c r="J5116" s="258">
        <f t="shared" si="158"/>
        <v>2.9593671989309071E-2</v>
      </c>
      <c r="K5116" s="258">
        <f t="shared" si="159"/>
        <v>6.3468072582916021E-2</v>
      </c>
    </row>
    <row r="5117" spans="1:11">
      <c r="A5117" s="1">
        <v>5116</v>
      </c>
      <c r="B5117">
        <v>53358.228364000002</v>
      </c>
      <c r="C5117" s="255">
        <v>28</v>
      </c>
      <c r="D5117" s="256">
        <v>28.488032999999991</v>
      </c>
      <c r="E5117" s="256">
        <v>5.1999999999999998E-2</v>
      </c>
      <c r="F5117" s="1">
        <v>522510</v>
      </c>
      <c r="G5117" s="256">
        <v>224.32452000000001</v>
      </c>
      <c r="H5117" s="256">
        <v>70.868091000000007</v>
      </c>
      <c r="I5117" s="257">
        <v>1</v>
      </c>
      <c r="J5117" s="258">
        <f t="shared" si="158"/>
        <v>3.259878362324968E-2</v>
      </c>
      <c r="K5117" s="258">
        <f t="shared" si="159"/>
        <v>6.9666040284515021E-2</v>
      </c>
    </row>
    <row r="5118" spans="1:11">
      <c r="A5118" s="1">
        <v>5117</v>
      </c>
      <c r="B5118">
        <v>53522.481172</v>
      </c>
      <c r="C5118" s="255">
        <v>38</v>
      </c>
      <c r="D5118" s="256">
        <v>25.381494</v>
      </c>
      <c r="E5118" s="256">
        <v>5.7520000000000002E-2</v>
      </c>
      <c r="F5118" s="1">
        <v>595224</v>
      </c>
      <c r="G5118" s="256">
        <v>181.56499199999999</v>
      </c>
      <c r="H5118" s="256">
        <v>70.845573000000002</v>
      </c>
      <c r="I5118" s="257">
        <v>1</v>
      </c>
      <c r="J5118" s="258">
        <f t="shared" si="158"/>
        <v>2.904397895568326E-2</v>
      </c>
      <c r="K5118" s="258">
        <f t="shared" si="159"/>
        <v>6.2329587511731829E-2</v>
      </c>
    </row>
    <row r="5119" spans="1:11">
      <c r="A5119" s="1">
        <v>5118</v>
      </c>
      <c r="B5119">
        <v>54079.294890999998</v>
      </c>
      <c r="C5119" s="255">
        <v>29</v>
      </c>
      <c r="D5119" s="256">
        <v>24.495574000000001</v>
      </c>
      <c r="E5119" s="256">
        <v>0.68326900000000013</v>
      </c>
      <c r="F5119" s="1">
        <v>958624</v>
      </c>
      <c r="G5119" s="256">
        <v>109.72046400000001</v>
      </c>
      <c r="H5119" s="256">
        <v>70.759043000000005</v>
      </c>
      <c r="I5119" s="257">
        <v>1</v>
      </c>
      <c r="J5119" s="258">
        <f t="shared" si="158"/>
        <v>2.8030222955488043E-2</v>
      </c>
      <c r="K5119" s="258">
        <f t="shared" si="159"/>
        <v>6.0226089041176351E-2</v>
      </c>
    </row>
    <row r="5120" spans="1:11">
      <c r="A5120" s="1">
        <v>5119</v>
      </c>
      <c r="B5120">
        <v>54255.667968999987</v>
      </c>
      <c r="C5120" s="255">
        <v>33</v>
      </c>
      <c r="D5120" s="256">
        <v>25.209918999999999</v>
      </c>
      <c r="E5120" s="256">
        <v>49.876143000000027</v>
      </c>
      <c r="F5120" s="1">
        <v>1019899</v>
      </c>
      <c r="G5120" s="256">
        <v>3.8537520000000001</v>
      </c>
      <c r="H5120" s="256">
        <v>70.724006000000003</v>
      </c>
      <c r="I5120" s="257">
        <v>1</v>
      </c>
      <c r="J5120" s="258">
        <f t="shared" si="158"/>
        <v>2.8847646120062104E-2</v>
      </c>
      <c r="K5120" s="258">
        <f t="shared" si="159"/>
        <v>6.192259878004313E-2</v>
      </c>
    </row>
    <row r="5121" spans="1:11">
      <c r="A5121" s="1">
        <v>5120</v>
      </c>
      <c r="B5121">
        <v>56778.292602999987</v>
      </c>
      <c r="C5121" s="255">
        <v>35</v>
      </c>
      <c r="D5121" s="256">
        <v>21.884231</v>
      </c>
      <c r="E5121" s="256">
        <v>242.97155399999971</v>
      </c>
      <c r="F5121" s="1">
        <v>954615</v>
      </c>
      <c r="G5121" s="256">
        <v>0</v>
      </c>
      <c r="H5121" s="256">
        <v>124.004779</v>
      </c>
      <c r="I5121" s="257">
        <v>1</v>
      </c>
      <c r="J5121" s="258">
        <f t="shared" si="158"/>
        <v>2.5042069809811478E-2</v>
      </c>
      <c r="K5121" s="258">
        <f t="shared" si="159"/>
        <v>5.3996378264714227E-2</v>
      </c>
    </row>
    <row r="5122" spans="1:11">
      <c r="A5122" s="1">
        <v>5121</v>
      </c>
      <c r="B5122">
        <v>58091.317260000003</v>
      </c>
      <c r="C5122" s="255">
        <v>39</v>
      </c>
      <c r="D5122" s="256">
        <v>20.124782</v>
      </c>
      <c r="E5122" s="256">
        <v>500.59256599999998</v>
      </c>
      <c r="F5122" s="1">
        <v>881646</v>
      </c>
      <c r="G5122" s="256">
        <v>0</v>
      </c>
      <c r="H5122" s="256">
        <v>235.09358800000001</v>
      </c>
      <c r="I5122" s="257">
        <v>1</v>
      </c>
      <c r="J5122" s="258">
        <f t="shared" ref="J5122:J5185" si="160">D5122/$L$1</f>
        <v>2.3028736799170026E-2</v>
      </c>
      <c r="K5122" s="258">
        <f t="shared" ref="K5122:K5185" si="161">J5122/(1-$K$1*(1-J5122))</f>
        <v>4.977401947232081E-2</v>
      </c>
    </row>
    <row r="5123" spans="1:11">
      <c r="A5123" s="1">
        <v>5122</v>
      </c>
      <c r="B5123">
        <v>62252.239929000003</v>
      </c>
      <c r="C5123" s="255">
        <v>52</v>
      </c>
      <c r="D5123" s="256">
        <v>17.849088999999999</v>
      </c>
      <c r="E5123" s="256">
        <v>711.57787899999914</v>
      </c>
      <c r="F5123" s="1">
        <v>849092</v>
      </c>
      <c r="G5123" s="256">
        <v>0</v>
      </c>
      <c r="H5123" s="256">
        <v>463.49257799999998</v>
      </c>
      <c r="I5123" s="257">
        <v>1</v>
      </c>
      <c r="J5123" s="258">
        <f t="shared" si="160"/>
        <v>2.0424667093832914E-2</v>
      </c>
      <c r="K5123" s="258">
        <f t="shared" si="161"/>
        <v>4.4282698744235093E-2</v>
      </c>
    </row>
    <row r="5124" spans="1:11">
      <c r="A5124" s="1">
        <v>5123</v>
      </c>
      <c r="B5124">
        <v>64480.041505000001</v>
      </c>
      <c r="C5124" s="255">
        <v>59</v>
      </c>
      <c r="D5124" s="256">
        <v>31.324733999999999</v>
      </c>
      <c r="E5124" s="256">
        <v>847.21126799999968</v>
      </c>
      <c r="F5124" s="1">
        <v>837185</v>
      </c>
      <c r="G5124" s="256">
        <v>0</v>
      </c>
      <c r="H5124" s="256">
        <v>647.45657000000006</v>
      </c>
      <c r="I5124" s="257">
        <v>1</v>
      </c>
      <c r="J5124" s="258">
        <f t="shared" si="160"/>
        <v>3.5844813354500564E-2</v>
      </c>
      <c r="K5124" s="258">
        <f t="shared" si="161"/>
        <v>7.631189182008806E-2</v>
      </c>
    </row>
    <row r="5125" spans="1:11">
      <c r="A5125" s="1">
        <v>5124</v>
      </c>
      <c r="B5125">
        <v>66158.259155000007</v>
      </c>
      <c r="C5125" s="255">
        <v>60</v>
      </c>
      <c r="D5125" s="256">
        <v>41.553639999999987</v>
      </c>
      <c r="E5125" s="256">
        <v>932.18961299999978</v>
      </c>
      <c r="F5125" s="1">
        <v>835980</v>
      </c>
      <c r="G5125" s="256">
        <v>0</v>
      </c>
      <c r="H5125" s="256">
        <v>715.75654399999996</v>
      </c>
      <c r="I5125" s="257">
        <v>1</v>
      </c>
      <c r="J5125" s="258">
        <f t="shared" si="160"/>
        <v>4.7549724444590921E-2</v>
      </c>
      <c r="K5125" s="258">
        <f t="shared" si="161"/>
        <v>9.9862417144269938E-2</v>
      </c>
    </row>
    <row r="5126" spans="1:11">
      <c r="A5126" s="1">
        <v>5125</v>
      </c>
      <c r="B5126">
        <v>65497.574095999997</v>
      </c>
      <c r="C5126" s="255">
        <v>24</v>
      </c>
      <c r="D5126" s="256">
        <v>43.329366</v>
      </c>
      <c r="E5126" s="256">
        <v>994.99043799999868</v>
      </c>
      <c r="F5126" s="1">
        <v>826391</v>
      </c>
      <c r="G5126" s="256">
        <v>0</v>
      </c>
      <c r="H5126" s="256">
        <v>335.54861399999999</v>
      </c>
      <c r="I5126" s="257">
        <v>1</v>
      </c>
      <c r="J5126" s="258">
        <f t="shared" si="160"/>
        <v>4.9581683184886503E-2</v>
      </c>
      <c r="K5126" s="258">
        <f t="shared" si="161"/>
        <v>0.10388604123085413</v>
      </c>
    </row>
    <row r="5127" spans="1:11">
      <c r="A5127" s="1">
        <v>5126</v>
      </c>
      <c r="B5127">
        <v>66046.164063999997</v>
      </c>
      <c r="C5127" s="255">
        <v>30</v>
      </c>
      <c r="D5127" s="256">
        <v>67.564020000000014</v>
      </c>
      <c r="E5127" s="256">
        <v>1028.6300240000021</v>
      </c>
      <c r="F5127" s="1">
        <v>865114</v>
      </c>
      <c r="G5127" s="256">
        <v>24.473735999999999</v>
      </c>
      <c r="H5127" s="256">
        <v>835.024044</v>
      </c>
      <c r="I5127" s="257">
        <v>1</v>
      </c>
      <c r="J5127" s="258">
        <f t="shared" si="160"/>
        <v>7.7313336048751236E-2</v>
      </c>
      <c r="K5127" s="258">
        <f t="shared" si="161"/>
        <v>0.15697427422441079</v>
      </c>
    </row>
    <row r="5128" spans="1:11">
      <c r="A5128" s="1">
        <v>5127</v>
      </c>
      <c r="B5128">
        <v>67712.485107999993</v>
      </c>
      <c r="C5128" s="255">
        <v>26</v>
      </c>
      <c r="D5128" s="256">
        <v>58.453625000000002</v>
      </c>
      <c r="E5128" s="256">
        <v>961.38449399999865</v>
      </c>
      <c r="F5128" s="1">
        <v>790799</v>
      </c>
      <c r="G5128" s="256">
        <v>158.850888</v>
      </c>
      <c r="H5128" s="256">
        <v>851.54772500000001</v>
      </c>
      <c r="I5128" s="257">
        <v>1</v>
      </c>
      <c r="J5128" s="258">
        <f t="shared" si="160"/>
        <v>6.68883342479131E-2</v>
      </c>
      <c r="K5128" s="258">
        <f t="shared" si="161"/>
        <v>0.13740736013316104</v>
      </c>
    </row>
    <row r="5129" spans="1:11">
      <c r="A5129" s="1">
        <v>5128</v>
      </c>
      <c r="B5129">
        <v>67835.329652999993</v>
      </c>
      <c r="C5129" s="255">
        <v>33</v>
      </c>
      <c r="D5129" s="256">
        <v>62.863727999999988</v>
      </c>
      <c r="E5129" s="256">
        <v>791.60785600000065</v>
      </c>
      <c r="F5129" s="1">
        <v>800536</v>
      </c>
      <c r="G5129" s="256">
        <v>167.263488</v>
      </c>
      <c r="H5129" s="256">
        <v>874.62354500000004</v>
      </c>
      <c r="I5129" s="257">
        <v>1</v>
      </c>
      <c r="J5129" s="258">
        <f t="shared" si="160"/>
        <v>7.1934803881434098E-2</v>
      </c>
      <c r="K5129" s="258">
        <f t="shared" si="161"/>
        <v>0.14693642301447135</v>
      </c>
    </row>
    <row r="5130" spans="1:11">
      <c r="A5130" s="1">
        <v>5129</v>
      </c>
      <c r="B5130">
        <v>68476.881531999999</v>
      </c>
      <c r="C5130" s="255">
        <v>29</v>
      </c>
      <c r="D5130" s="256">
        <v>49.298073000000002</v>
      </c>
      <c r="E5130" s="256">
        <v>598.7602459999996</v>
      </c>
      <c r="F5130" s="1">
        <v>877381</v>
      </c>
      <c r="G5130" s="256">
        <v>139.351968</v>
      </c>
      <c r="H5130" s="256">
        <v>908.16255799999999</v>
      </c>
      <c r="I5130" s="257">
        <v>1</v>
      </c>
      <c r="J5130" s="258">
        <f t="shared" si="160"/>
        <v>5.6411659406957575E-2</v>
      </c>
      <c r="K5130" s="258">
        <f t="shared" si="161"/>
        <v>0.11727351746318569</v>
      </c>
    </row>
    <row r="5131" spans="1:11">
      <c r="A5131" s="1">
        <v>5130</v>
      </c>
      <c r="B5131">
        <v>68815.798094999991</v>
      </c>
      <c r="C5131" s="255">
        <v>27</v>
      </c>
      <c r="D5131" s="256">
        <v>34.993337999999987</v>
      </c>
      <c r="E5131" s="256">
        <v>351.22421700000001</v>
      </c>
      <c r="F5131" s="1">
        <v>858146</v>
      </c>
      <c r="G5131" s="256">
        <v>66.715152000000003</v>
      </c>
      <c r="H5131" s="256">
        <v>823.76392499999997</v>
      </c>
      <c r="I5131" s="257">
        <v>1</v>
      </c>
      <c r="J5131" s="258">
        <f t="shared" si="160"/>
        <v>4.0042787570389315E-2</v>
      </c>
      <c r="K5131" s="258">
        <f t="shared" si="161"/>
        <v>8.4832184747240344E-2</v>
      </c>
    </row>
    <row r="5132" spans="1:11">
      <c r="A5132" s="1">
        <v>5131</v>
      </c>
      <c r="B5132">
        <v>67659.600707999998</v>
      </c>
      <c r="C5132" s="255">
        <v>26</v>
      </c>
      <c r="D5132" s="256">
        <v>43.308032000000011</v>
      </c>
      <c r="E5132" s="256">
        <v>133.08351900000011</v>
      </c>
      <c r="F5132" s="1">
        <v>825673</v>
      </c>
      <c r="G5132" s="256">
        <v>0</v>
      </c>
      <c r="H5132" s="256">
        <v>743.66768999999999</v>
      </c>
      <c r="I5132" s="257">
        <v>1</v>
      </c>
      <c r="J5132" s="258">
        <f t="shared" si="160"/>
        <v>4.955727074300896E-2</v>
      </c>
      <c r="K5132" s="258">
        <f t="shared" si="161"/>
        <v>0.10383781227983664</v>
      </c>
    </row>
    <row r="5133" spans="1:11">
      <c r="A5133" s="1">
        <v>5132</v>
      </c>
      <c r="B5133">
        <v>66740.02233800001</v>
      </c>
      <c r="C5133" s="255">
        <v>24</v>
      </c>
      <c r="D5133" s="256">
        <v>42.188505999999997</v>
      </c>
      <c r="E5133" s="256">
        <v>24.046868000000039</v>
      </c>
      <c r="F5133" s="1">
        <v>827802</v>
      </c>
      <c r="G5133" s="256">
        <v>0</v>
      </c>
      <c r="H5133" s="256">
        <v>526.75897099999997</v>
      </c>
      <c r="I5133" s="257">
        <v>1</v>
      </c>
      <c r="J5133" s="258">
        <f t="shared" si="160"/>
        <v>4.8276199991841177E-2</v>
      </c>
      <c r="K5133" s="258">
        <f t="shared" si="161"/>
        <v>0.10130312979397306</v>
      </c>
    </row>
    <row r="5134" spans="1:11">
      <c r="A5134" s="1">
        <v>5133</v>
      </c>
      <c r="B5134">
        <v>66906.976379</v>
      </c>
      <c r="C5134" s="255">
        <v>28</v>
      </c>
      <c r="D5134" s="256">
        <v>50.329389999999997</v>
      </c>
      <c r="E5134" s="256">
        <v>17.05164000000001</v>
      </c>
      <c r="F5134" s="1">
        <v>856234</v>
      </c>
      <c r="G5134" s="256">
        <v>0</v>
      </c>
      <c r="H5134" s="256">
        <v>479.057366</v>
      </c>
      <c r="I5134" s="257">
        <v>1</v>
      </c>
      <c r="J5134" s="258">
        <f t="shared" si="160"/>
        <v>5.759179282403059E-2</v>
      </c>
      <c r="K5134" s="258">
        <f t="shared" si="161"/>
        <v>0.11956554670433799</v>
      </c>
    </row>
    <row r="5135" spans="1:11">
      <c r="A5135" s="1">
        <v>5134</v>
      </c>
      <c r="B5135">
        <v>64490.518370999998</v>
      </c>
      <c r="C5135" s="255">
        <v>41</v>
      </c>
      <c r="D5135" s="256">
        <v>42.300184000000002</v>
      </c>
      <c r="E5135" s="256">
        <v>13.229359999999989</v>
      </c>
      <c r="F5135" s="1">
        <v>901310</v>
      </c>
      <c r="G5135" s="256">
        <v>0</v>
      </c>
      <c r="H5135" s="256">
        <v>452.46462200000002</v>
      </c>
      <c r="I5135" s="257">
        <v>1</v>
      </c>
      <c r="J5135" s="258">
        <f t="shared" si="160"/>
        <v>4.8403992842877171E-2</v>
      </c>
      <c r="K5135" s="258">
        <f t="shared" si="161"/>
        <v>0.10155631282522136</v>
      </c>
    </row>
    <row r="5136" spans="1:11">
      <c r="A5136" s="1">
        <v>5135</v>
      </c>
      <c r="B5136">
        <v>61640.521911000003</v>
      </c>
      <c r="C5136" s="255">
        <v>23</v>
      </c>
      <c r="D5136" s="256">
        <v>40.252930999999997</v>
      </c>
      <c r="E5136" s="256">
        <v>6.7523400000000002</v>
      </c>
      <c r="F5136" s="1">
        <v>960580</v>
      </c>
      <c r="G5136" s="256">
        <v>0</v>
      </c>
      <c r="H5136" s="256">
        <v>399.066937</v>
      </c>
      <c r="I5136" s="257">
        <v>1</v>
      </c>
      <c r="J5136" s="258">
        <f t="shared" si="160"/>
        <v>4.6061326447866709E-2</v>
      </c>
      <c r="K5136" s="258">
        <f t="shared" si="161"/>
        <v>9.690313054751884E-2</v>
      </c>
    </row>
    <row r="5137" spans="1:11">
      <c r="A5137" s="1">
        <v>5136</v>
      </c>
      <c r="B5137">
        <v>58973.821595000001</v>
      </c>
      <c r="C5137" s="255">
        <v>18</v>
      </c>
      <c r="D5137" s="256">
        <v>49.191302999999998</v>
      </c>
      <c r="E5137" s="256">
        <v>1.0890599999999999</v>
      </c>
      <c r="F5137" s="1">
        <v>989532</v>
      </c>
      <c r="G5137" s="256">
        <v>0</v>
      </c>
      <c r="H5137" s="256">
        <v>280.20319000000001</v>
      </c>
      <c r="I5137" s="257">
        <v>1</v>
      </c>
      <c r="J5137" s="258">
        <f t="shared" si="160"/>
        <v>5.6289482767824417E-2</v>
      </c>
      <c r="K5137" s="258">
        <f t="shared" si="161"/>
        <v>0.11703587529078986</v>
      </c>
    </row>
    <row r="5138" spans="1:11">
      <c r="A5138" s="1">
        <v>5137</v>
      </c>
      <c r="B5138">
        <v>57416.991028999997</v>
      </c>
      <c r="C5138" s="255">
        <v>15</v>
      </c>
      <c r="D5138" s="256">
        <v>46.667383999999998</v>
      </c>
      <c r="E5138" s="256">
        <v>0.23580000000000001</v>
      </c>
      <c r="F5138" s="1">
        <v>926070</v>
      </c>
      <c r="G5138" s="256">
        <v>0</v>
      </c>
      <c r="H5138" s="256">
        <v>84.989637999999999</v>
      </c>
      <c r="I5138" s="257">
        <v>1</v>
      </c>
      <c r="J5138" s="258">
        <f t="shared" si="160"/>
        <v>5.3401368682741437E-2</v>
      </c>
      <c r="K5138" s="258">
        <f t="shared" si="161"/>
        <v>0.11139888775765514</v>
      </c>
    </row>
    <row r="5139" spans="1:11">
      <c r="A5139" s="1">
        <v>5138</v>
      </c>
      <c r="B5139">
        <v>55286.751190000003</v>
      </c>
      <c r="C5139" s="255">
        <v>16</v>
      </c>
      <c r="D5139" s="256">
        <v>47.150736999999992</v>
      </c>
      <c r="E5139" s="256">
        <v>0.16023999999999999</v>
      </c>
      <c r="F5139" s="1">
        <v>827719</v>
      </c>
      <c r="G5139" s="256">
        <v>87.683064000000002</v>
      </c>
      <c r="H5139" s="256">
        <v>84.458252999999999</v>
      </c>
      <c r="I5139" s="257">
        <v>1</v>
      </c>
      <c r="J5139" s="258">
        <f t="shared" si="160"/>
        <v>5.3954468289886946E-2</v>
      </c>
      <c r="K5139" s="258">
        <f t="shared" si="161"/>
        <v>0.1124813114372378</v>
      </c>
    </row>
    <row r="5140" spans="1:11">
      <c r="A5140" s="1">
        <v>5139</v>
      </c>
      <c r="B5140">
        <v>53962.148528999998</v>
      </c>
      <c r="C5140" s="255">
        <v>31</v>
      </c>
      <c r="D5140" s="256">
        <v>53.170715999999999</v>
      </c>
      <c r="E5140" s="256">
        <v>5.1920000000000001E-2</v>
      </c>
      <c r="F5140" s="1">
        <v>675641</v>
      </c>
      <c r="G5140" s="256">
        <v>215.18666400000001</v>
      </c>
      <c r="H5140" s="256">
        <v>84.383791000000002</v>
      </c>
      <c r="I5140" s="257">
        <v>1</v>
      </c>
      <c r="J5140" s="258">
        <f t="shared" si="160"/>
        <v>6.0843114931004895E-2</v>
      </c>
      <c r="K5140" s="258">
        <f t="shared" si="161"/>
        <v>0.12584835897356875</v>
      </c>
    </row>
    <row r="5141" spans="1:11">
      <c r="A5141" s="1">
        <v>5140</v>
      </c>
      <c r="B5141">
        <v>53263.538819000001</v>
      </c>
      <c r="C5141" s="255">
        <v>32</v>
      </c>
      <c r="D5141" s="256">
        <v>57.715542000000013</v>
      </c>
      <c r="E5141" s="256">
        <v>7.8399999999999997E-2</v>
      </c>
      <c r="F5141" s="1">
        <v>538544</v>
      </c>
      <c r="G5141" s="256">
        <v>245.96006399999999</v>
      </c>
      <c r="H5141" s="256">
        <v>84.361911000000006</v>
      </c>
      <c r="I5141" s="257">
        <v>1</v>
      </c>
      <c r="J5141" s="258">
        <f t="shared" si="160"/>
        <v>6.604374775038277E-2</v>
      </c>
      <c r="K5141" s="258">
        <f t="shared" si="161"/>
        <v>0.1358019333423566</v>
      </c>
    </row>
    <row r="5142" spans="1:11">
      <c r="A5142" s="1">
        <v>5141</v>
      </c>
      <c r="B5142">
        <v>53276.111848</v>
      </c>
      <c r="C5142" s="255">
        <v>27</v>
      </c>
      <c r="D5142" s="256">
        <v>73.150424000000015</v>
      </c>
      <c r="E5142" s="256">
        <v>5.7520000000000002E-2</v>
      </c>
      <c r="F5142" s="1">
        <v>598970</v>
      </c>
      <c r="G5142" s="256">
        <v>239.961456</v>
      </c>
      <c r="H5142" s="256">
        <v>84.216953000000004</v>
      </c>
      <c r="I5142" s="257">
        <v>1</v>
      </c>
      <c r="J5142" s="258">
        <f t="shared" si="160"/>
        <v>8.3705843921374687E-2</v>
      </c>
      <c r="K5142" s="258">
        <f t="shared" si="161"/>
        <v>0.16874878090525963</v>
      </c>
    </row>
    <row r="5143" spans="1:11">
      <c r="A5143" s="1">
        <v>5142</v>
      </c>
      <c r="B5143">
        <v>53916.870024999997</v>
      </c>
      <c r="C5143" s="255">
        <v>34</v>
      </c>
      <c r="D5143" s="256">
        <v>79.242988000000011</v>
      </c>
      <c r="E5143" s="256">
        <v>0.89470700000000059</v>
      </c>
      <c r="F5143" s="1">
        <v>978606</v>
      </c>
      <c r="G5143" s="256">
        <v>191.219112</v>
      </c>
      <c r="H5143" s="256">
        <v>84.082538999999997</v>
      </c>
      <c r="I5143" s="257">
        <v>1</v>
      </c>
      <c r="J5143" s="258">
        <f t="shared" si="160"/>
        <v>9.0677549393170534E-2</v>
      </c>
      <c r="K5143" s="258">
        <f t="shared" si="161"/>
        <v>0.18140130091176443</v>
      </c>
    </row>
    <row r="5144" spans="1:11">
      <c r="A5144" s="1">
        <v>5143</v>
      </c>
      <c r="B5144">
        <v>55314.96933</v>
      </c>
      <c r="C5144" s="255">
        <v>20</v>
      </c>
      <c r="D5144" s="256">
        <v>99.772041999999999</v>
      </c>
      <c r="E5144" s="256">
        <v>62.627915999999907</v>
      </c>
      <c r="F5144" s="1">
        <v>1017569</v>
      </c>
      <c r="G5144" s="256">
        <v>108.29028</v>
      </c>
      <c r="H5144" s="256">
        <v>82.303521000000003</v>
      </c>
      <c r="I5144" s="257">
        <v>1</v>
      </c>
      <c r="J5144" s="258">
        <f t="shared" si="160"/>
        <v>0.11416889361254882</v>
      </c>
      <c r="K5144" s="258">
        <f t="shared" si="161"/>
        <v>0.2226413343630857</v>
      </c>
    </row>
    <row r="5145" spans="1:11">
      <c r="A5145" s="1">
        <v>5144</v>
      </c>
      <c r="B5145">
        <v>57269.935975</v>
      </c>
      <c r="C5145" s="255">
        <v>34</v>
      </c>
      <c r="D5145" s="256">
        <v>104.906409</v>
      </c>
      <c r="E5145" s="256">
        <v>307.90148999999991</v>
      </c>
      <c r="F5145" s="1">
        <v>935600</v>
      </c>
      <c r="G5145" s="256">
        <v>9.3901920000000008</v>
      </c>
      <c r="H5145" s="256">
        <v>75.183982</v>
      </c>
      <c r="I5145" s="257">
        <v>1</v>
      </c>
      <c r="J5145" s="258">
        <f t="shared" si="160"/>
        <v>0.12004413669708729</v>
      </c>
      <c r="K5145" s="258">
        <f t="shared" si="161"/>
        <v>0.23263273157919351</v>
      </c>
    </row>
    <row r="5146" spans="1:11">
      <c r="A5146" s="1">
        <v>5145</v>
      </c>
      <c r="B5146">
        <v>60801.118592000013</v>
      </c>
      <c r="C5146" s="255">
        <v>20</v>
      </c>
      <c r="D5146" s="256">
        <v>92.995128000000022</v>
      </c>
      <c r="E5146" s="256">
        <v>630.25383700000043</v>
      </c>
      <c r="F5146" s="1">
        <v>885894</v>
      </c>
      <c r="G5146" s="256">
        <v>0</v>
      </c>
      <c r="H5146" s="256">
        <v>137.20769799999999</v>
      </c>
      <c r="I5146" s="257">
        <v>1</v>
      </c>
      <c r="J5146" s="258">
        <f t="shared" si="160"/>
        <v>0.10641408817830313</v>
      </c>
      <c r="K5146" s="258">
        <f t="shared" si="161"/>
        <v>0.20925915742571854</v>
      </c>
    </row>
    <row r="5147" spans="1:11">
      <c r="A5147" s="1">
        <v>5146</v>
      </c>
      <c r="B5147">
        <v>62973.055786999998</v>
      </c>
      <c r="C5147" s="255">
        <v>60</v>
      </c>
      <c r="D5147" s="256">
        <v>96.081984000000006</v>
      </c>
      <c r="E5147" s="256">
        <v>899.1731060000011</v>
      </c>
      <c r="F5147" s="1">
        <v>843721</v>
      </c>
      <c r="G5147" s="256">
        <v>0</v>
      </c>
      <c r="H5147" s="256">
        <v>386.811531</v>
      </c>
      <c r="I5147" s="257">
        <v>1</v>
      </c>
      <c r="J5147" s="258">
        <f t="shared" si="160"/>
        <v>0.10994636963908806</v>
      </c>
      <c r="K5147" s="258">
        <f t="shared" si="161"/>
        <v>0.21538241470957353</v>
      </c>
    </row>
    <row r="5148" spans="1:11">
      <c r="A5148" s="1">
        <v>5147</v>
      </c>
      <c r="B5148">
        <v>65249.323120000001</v>
      </c>
      <c r="C5148" s="255">
        <v>58</v>
      </c>
      <c r="D5148" s="256">
        <v>93.858615999999998</v>
      </c>
      <c r="E5148" s="256">
        <v>1053.883542</v>
      </c>
      <c r="F5148" s="1">
        <v>855461</v>
      </c>
      <c r="G5148" s="256">
        <v>0</v>
      </c>
      <c r="H5148" s="256">
        <v>571.61812599999996</v>
      </c>
      <c r="I5148" s="257">
        <v>1</v>
      </c>
      <c r="J5148" s="258">
        <f t="shared" si="160"/>
        <v>0.10740217529801659</v>
      </c>
      <c r="K5148" s="258">
        <f t="shared" si="161"/>
        <v>0.21097672792057048</v>
      </c>
    </row>
    <row r="5149" spans="1:11">
      <c r="A5149" s="1">
        <v>5148</v>
      </c>
      <c r="B5149">
        <v>67190.107239000004</v>
      </c>
      <c r="C5149" s="255">
        <v>53</v>
      </c>
      <c r="D5149" s="256">
        <v>77.760210000000029</v>
      </c>
      <c r="E5149" s="256">
        <v>1159.4230080000009</v>
      </c>
      <c r="F5149" s="1">
        <v>883789</v>
      </c>
      <c r="G5149" s="256">
        <v>0</v>
      </c>
      <c r="H5149" s="256">
        <v>703.94773999999995</v>
      </c>
      <c r="I5149" s="257">
        <v>1</v>
      </c>
      <c r="J5149" s="258">
        <f t="shared" si="160"/>
        <v>8.8980810303345884E-2</v>
      </c>
      <c r="K5149" s="258">
        <f t="shared" si="161"/>
        <v>0.1783398989118242</v>
      </c>
    </row>
    <row r="5150" spans="1:11">
      <c r="A5150" s="1">
        <v>5149</v>
      </c>
      <c r="B5150">
        <v>66171.499450999996</v>
      </c>
      <c r="C5150" s="255">
        <v>52</v>
      </c>
      <c r="D5150" s="256">
        <v>87.803770999999998</v>
      </c>
      <c r="E5150" s="256">
        <v>1175.4431509999999</v>
      </c>
      <c r="F5150" s="1">
        <v>861241</v>
      </c>
      <c r="G5150" s="256">
        <v>0</v>
      </c>
      <c r="H5150" s="256">
        <v>397.63777700000003</v>
      </c>
      <c r="I5150" s="257">
        <v>1</v>
      </c>
      <c r="J5150" s="258">
        <f t="shared" si="160"/>
        <v>0.10047363158187742</v>
      </c>
      <c r="K5150" s="258">
        <f t="shared" si="161"/>
        <v>0.19885510960160133</v>
      </c>
    </row>
    <row r="5151" spans="1:11">
      <c r="A5151" s="1">
        <v>5150</v>
      </c>
      <c r="B5151">
        <v>66430.157898999998</v>
      </c>
      <c r="C5151" s="255">
        <v>27</v>
      </c>
      <c r="D5151" s="256">
        <v>136.38091399999999</v>
      </c>
      <c r="E5151" s="256">
        <v>1143.701238000001</v>
      </c>
      <c r="F5151" s="1">
        <v>851809</v>
      </c>
      <c r="G5151" s="256">
        <v>0</v>
      </c>
      <c r="H5151" s="256">
        <v>793.79571699999997</v>
      </c>
      <c r="I5151" s="257">
        <v>1</v>
      </c>
      <c r="J5151" s="258">
        <f t="shared" si="160"/>
        <v>0.15606033262552821</v>
      </c>
      <c r="K5151" s="258">
        <f t="shared" si="161"/>
        <v>0.29124798088853393</v>
      </c>
    </row>
    <row r="5152" spans="1:11">
      <c r="A5152" s="1">
        <v>5151</v>
      </c>
      <c r="B5152">
        <v>69243.994263000001</v>
      </c>
      <c r="C5152" s="255">
        <v>31</v>
      </c>
      <c r="D5152" s="256">
        <v>113.32662999999999</v>
      </c>
      <c r="E5152" s="256">
        <v>1064.2493679999991</v>
      </c>
      <c r="F5152" s="1">
        <v>856755</v>
      </c>
      <c r="G5152" s="256">
        <v>100.596216</v>
      </c>
      <c r="H5152" s="256">
        <v>918.66956300000004</v>
      </c>
      <c r="I5152" s="257">
        <v>1</v>
      </c>
      <c r="J5152" s="258">
        <f t="shared" si="160"/>
        <v>0.12967937414710509</v>
      </c>
      <c r="K5152" s="258">
        <f t="shared" si="161"/>
        <v>0.24875022015422282</v>
      </c>
    </row>
    <row r="5153" spans="1:11">
      <c r="A5153" s="1">
        <v>5152</v>
      </c>
      <c r="B5153">
        <v>69156.845031999997</v>
      </c>
      <c r="C5153" s="255">
        <v>29</v>
      </c>
      <c r="D5153" s="256">
        <v>93.424850000000006</v>
      </c>
      <c r="E5153" s="256">
        <v>884.24063200000001</v>
      </c>
      <c r="F5153" s="1">
        <v>868830</v>
      </c>
      <c r="G5153" s="256">
        <v>185.310552</v>
      </c>
      <c r="H5153" s="256">
        <v>883.63163399999996</v>
      </c>
      <c r="I5153" s="257">
        <v>1</v>
      </c>
      <c r="J5153" s="258">
        <f t="shared" si="160"/>
        <v>0.10690581796870843</v>
      </c>
      <c r="K5153" s="258">
        <f t="shared" si="161"/>
        <v>0.21011437932236399</v>
      </c>
    </row>
    <row r="5154" spans="1:11">
      <c r="A5154" s="1">
        <v>5153</v>
      </c>
      <c r="B5154">
        <v>69518.453368999995</v>
      </c>
      <c r="C5154" s="255">
        <v>27</v>
      </c>
      <c r="D5154" s="256">
        <v>88.103337999999994</v>
      </c>
      <c r="E5154" s="256">
        <v>664.80599099999938</v>
      </c>
      <c r="F5154" s="1">
        <v>851441</v>
      </c>
      <c r="G5154" s="256">
        <v>189.18647999999999</v>
      </c>
      <c r="H5154" s="256">
        <v>842.24846200000002</v>
      </c>
      <c r="I5154" s="257">
        <v>1</v>
      </c>
      <c r="J5154" s="258">
        <f t="shared" si="160"/>
        <v>0.10081642533719445</v>
      </c>
      <c r="K5154" s="258">
        <f t="shared" si="161"/>
        <v>0.19945913152159306</v>
      </c>
    </row>
    <row r="5155" spans="1:11">
      <c r="A5155" s="1">
        <v>5154</v>
      </c>
      <c r="B5155">
        <v>69459.163878000007</v>
      </c>
      <c r="C5155" s="255">
        <v>25</v>
      </c>
      <c r="D5155" s="256">
        <v>83.885589999999979</v>
      </c>
      <c r="E5155" s="256">
        <v>405.06660500000032</v>
      </c>
      <c r="F5155" s="1">
        <v>809561</v>
      </c>
      <c r="G5155" s="256">
        <v>148.549128</v>
      </c>
      <c r="H5155" s="256">
        <v>813.55789500000003</v>
      </c>
      <c r="I5155" s="257">
        <v>1</v>
      </c>
      <c r="J5155" s="258">
        <f t="shared" si="160"/>
        <v>9.5990067040382793E-2</v>
      </c>
      <c r="K5155" s="258">
        <f t="shared" si="161"/>
        <v>0.19091310664892824</v>
      </c>
    </row>
    <row r="5156" spans="1:11">
      <c r="A5156" s="1">
        <v>5155</v>
      </c>
      <c r="B5156">
        <v>68869.963317999995</v>
      </c>
      <c r="C5156" s="255">
        <v>37</v>
      </c>
      <c r="D5156" s="256">
        <v>80.141689999999997</v>
      </c>
      <c r="E5156" s="256">
        <v>137.909513</v>
      </c>
      <c r="F5156" s="1">
        <v>855719</v>
      </c>
      <c r="G5156" s="256">
        <v>65.285976000000005</v>
      </c>
      <c r="H5156" s="256">
        <v>526.66074000000003</v>
      </c>
      <c r="I5156" s="257">
        <v>1</v>
      </c>
      <c r="J5156" s="258">
        <f t="shared" si="160"/>
        <v>9.1705931803419113E-2</v>
      </c>
      <c r="K5156" s="258">
        <f t="shared" si="161"/>
        <v>0.18325123931727147</v>
      </c>
    </row>
    <row r="5157" spans="1:11">
      <c r="A5157" s="1">
        <v>5156</v>
      </c>
      <c r="B5157">
        <v>67402.873351999995</v>
      </c>
      <c r="C5157" s="255">
        <v>24</v>
      </c>
      <c r="D5157" s="256">
        <v>78.663542000000007</v>
      </c>
      <c r="E5157" s="256">
        <v>20.467409000000011</v>
      </c>
      <c r="F5157" s="1">
        <v>844623</v>
      </c>
      <c r="G5157" s="256">
        <v>0</v>
      </c>
      <c r="H5157" s="256">
        <v>522.28096800000003</v>
      </c>
      <c r="I5157" s="257">
        <v>1</v>
      </c>
      <c r="J5157" s="258">
        <f t="shared" si="160"/>
        <v>9.0014490810805162E-2</v>
      </c>
      <c r="K5157" s="258">
        <f t="shared" si="161"/>
        <v>0.18020631546789254</v>
      </c>
    </row>
    <row r="5158" spans="1:11">
      <c r="A5158" s="1">
        <v>5157</v>
      </c>
      <c r="B5158">
        <v>67059.542663999993</v>
      </c>
      <c r="C5158" s="255">
        <v>24</v>
      </c>
      <c r="D5158" s="256">
        <v>68.385140000000007</v>
      </c>
      <c r="E5158" s="256">
        <v>17.7376</v>
      </c>
      <c r="F5158" s="1">
        <v>857233</v>
      </c>
      <c r="G5158" s="256">
        <v>0</v>
      </c>
      <c r="H5158" s="256">
        <v>469.108881</v>
      </c>
      <c r="I5158" s="257">
        <v>1</v>
      </c>
      <c r="J5158" s="258">
        <f t="shared" si="160"/>
        <v>7.8252941573945717E-2</v>
      </c>
      <c r="K5158" s="258">
        <f t="shared" si="161"/>
        <v>0.15871548268359906</v>
      </c>
    </row>
    <row r="5159" spans="1:11">
      <c r="A5159" s="1">
        <v>5158</v>
      </c>
      <c r="B5159">
        <v>64864.097046000003</v>
      </c>
      <c r="C5159" s="255">
        <v>27</v>
      </c>
      <c r="D5159" s="256">
        <v>73.247361000000012</v>
      </c>
      <c r="E5159" s="256">
        <v>14.385899999999999</v>
      </c>
      <c r="F5159" s="1">
        <v>917702</v>
      </c>
      <c r="G5159" s="256">
        <v>0</v>
      </c>
      <c r="H5159" s="256">
        <v>427.77148</v>
      </c>
      <c r="I5159" s="257">
        <v>1</v>
      </c>
      <c r="J5159" s="258">
        <f t="shared" si="160"/>
        <v>8.381676868364546E-2</v>
      </c>
      <c r="K5159" s="258">
        <f t="shared" si="161"/>
        <v>0.16895162265047484</v>
      </c>
    </row>
    <row r="5160" spans="1:11">
      <c r="A5160" s="1">
        <v>5159</v>
      </c>
      <c r="B5160">
        <v>62103.171020000002</v>
      </c>
      <c r="C5160" s="255">
        <v>23</v>
      </c>
      <c r="D5160" s="256">
        <v>83.700082000000023</v>
      </c>
      <c r="E5160" s="256">
        <v>8.8396000000000008</v>
      </c>
      <c r="F5160" s="1">
        <v>922720</v>
      </c>
      <c r="G5160" s="256">
        <v>0</v>
      </c>
      <c r="H5160" s="256">
        <v>239.53043600000001</v>
      </c>
      <c r="I5160" s="257">
        <v>1</v>
      </c>
      <c r="J5160" s="258">
        <f t="shared" si="160"/>
        <v>9.5777790708339069E-2</v>
      </c>
      <c r="K5160" s="258">
        <f t="shared" si="161"/>
        <v>0.19053515708751029</v>
      </c>
    </row>
    <row r="5161" spans="1:11">
      <c r="A5161" s="1">
        <v>5160</v>
      </c>
      <c r="B5161">
        <v>59669.858397999997</v>
      </c>
      <c r="C5161" s="255">
        <v>17</v>
      </c>
      <c r="D5161" s="256">
        <v>97.611494000000008</v>
      </c>
      <c r="E5161" s="256">
        <v>2.6001599999999998</v>
      </c>
      <c r="F5161" s="1">
        <v>954832</v>
      </c>
      <c r="G5161" s="256">
        <v>0</v>
      </c>
      <c r="H5161" s="256">
        <v>197.832786</v>
      </c>
      <c r="I5161" s="257">
        <v>1</v>
      </c>
      <c r="J5161" s="258">
        <f t="shared" si="160"/>
        <v>0.11169658403751974</v>
      </c>
      <c r="K5161" s="258">
        <f t="shared" si="161"/>
        <v>0.21839919904079319</v>
      </c>
    </row>
    <row r="5162" spans="1:11">
      <c r="A5162" s="1">
        <v>5161</v>
      </c>
      <c r="B5162">
        <v>57435.741212000001</v>
      </c>
      <c r="C5162" s="255">
        <v>16</v>
      </c>
      <c r="D5162" s="256">
        <v>95.172742000000014</v>
      </c>
      <c r="E5162" s="256">
        <v>0.39988000000000001</v>
      </c>
      <c r="F5162" s="1">
        <v>909348</v>
      </c>
      <c r="G5162" s="256">
        <v>0</v>
      </c>
      <c r="H5162" s="256">
        <v>136.037194</v>
      </c>
      <c r="I5162" s="257">
        <v>1</v>
      </c>
      <c r="J5162" s="258">
        <f t="shared" si="160"/>
        <v>0.10890592633367731</v>
      </c>
      <c r="K5162" s="258">
        <f t="shared" si="161"/>
        <v>0.21358364008535438</v>
      </c>
    </row>
    <row r="5163" spans="1:11">
      <c r="A5163" s="1">
        <v>5162</v>
      </c>
      <c r="B5163">
        <v>55718.590880999996</v>
      </c>
      <c r="C5163" s="255">
        <v>16</v>
      </c>
      <c r="D5163" s="256">
        <v>76.118287999999993</v>
      </c>
      <c r="E5163" s="256">
        <v>0.154</v>
      </c>
      <c r="F5163" s="1">
        <v>811144</v>
      </c>
      <c r="G5163" s="256">
        <v>18.306456000000001</v>
      </c>
      <c r="H5163" s="256">
        <v>99.413999000000004</v>
      </c>
      <c r="I5163" s="257">
        <v>1</v>
      </c>
      <c r="J5163" s="258">
        <f t="shared" si="160"/>
        <v>8.7101963139547156E-2</v>
      </c>
      <c r="K5163" s="258">
        <f t="shared" si="161"/>
        <v>0.17493653258331052</v>
      </c>
    </row>
    <row r="5164" spans="1:11">
      <c r="A5164" s="1">
        <v>5163</v>
      </c>
      <c r="B5164">
        <v>54407.390256999999</v>
      </c>
      <c r="C5164" s="255">
        <v>28</v>
      </c>
      <c r="D5164" s="256">
        <v>62.002777999999999</v>
      </c>
      <c r="E5164" s="256">
        <v>9.128E-2</v>
      </c>
      <c r="F5164" s="1">
        <v>692992</v>
      </c>
      <c r="G5164" s="256">
        <v>167.398056</v>
      </c>
      <c r="H5164" s="256">
        <v>99.316272999999995</v>
      </c>
      <c r="I5164" s="257">
        <v>1</v>
      </c>
      <c r="J5164" s="258">
        <f t="shared" si="160"/>
        <v>7.0949620988658146E-2</v>
      </c>
      <c r="K5164" s="258">
        <f t="shared" si="161"/>
        <v>0.14508463564039586</v>
      </c>
    </row>
    <row r="5165" spans="1:11">
      <c r="A5165" s="1">
        <v>5164</v>
      </c>
      <c r="B5165">
        <v>54105.981964999999</v>
      </c>
      <c r="C5165" s="255">
        <v>29</v>
      </c>
      <c r="D5165" s="256">
        <v>64.647769000000025</v>
      </c>
      <c r="E5165" s="256">
        <v>4.9520000000000002E-2</v>
      </c>
      <c r="F5165" s="1">
        <v>534284</v>
      </c>
      <c r="G5165" s="256">
        <v>233.97712799999999</v>
      </c>
      <c r="H5165" s="256">
        <v>99.129375999999993</v>
      </c>
      <c r="I5165" s="257">
        <v>1</v>
      </c>
      <c r="J5165" s="258">
        <f t="shared" si="160"/>
        <v>7.3976277455057346E-2</v>
      </c>
      <c r="K5165" s="258">
        <f t="shared" si="161"/>
        <v>0.15076063682361485</v>
      </c>
    </row>
    <row r="5166" spans="1:11">
      <c r="A5166" s="1">
        <v>5165</v>
      </c>
      <c r="B5166">
        <v>53884.924134000001</v>
      </c>
      <c r="C5166" s="255">
        <v>26</v>
      </c>
      <c r="D5166" s="256">
        <v>62.277035000000019</v>
      </c>
      <c r="E5166" s="256">
        <v>5.9920000000000001E-2</v>
      </c>
      <c r="F5166" s="1">
        <v>596975</v>
      </c>
      <c r="G5166" s="256">
        <v>249.97543200000001</v>
      </c>
      <c r="H5166" s="256">
        <v>99.386527999999998</v>
      </c>
      <c r="I5166" s="257">
        <v>1</v>
      </c>
      <c r="J5166" s="258">
        <f t="shared" si="160"/>
        <v>7.1263452575421701E-2</v>
      </c>
      <c r="K5166" s="258">
        <f t="shared" si="161"/>
        <v>0.14567497071875274</v>
      </c>
    </row>
    <row r="5167" spans="1:11">
      <c r="A5167" s="1">
        <v>5166</v>
      </c>
      <c r="B5167">
        <v>54154.423341000002</v>
      </c>
      <c r="C5167" s="255">
        <v>43</v>
      </c>
      <c r="D5167" s="256">
        <v>67.493990999999994</v>
      </c>
      <c r="E5167" s="256">
        <v>0.64023200000000036</v>
      </c>
      <c r="F5167" s="1">
        <v>955710</v>
      </c>
      <c r="G5167" s="256">
        <v>243.01569599999999</v>
      </c>
      <c r="H5167" s="256">
        <v>95.834166999999994</v>
      </c>
      <c r="I5167" s="257">
        <v>1</v>
      </c>
      <c r="J5167" s="258">
        <f t="shared" si="160"/>
        <v>7.7233202042365001E-2</v>
      </c>
      <c r="K5167" s="258">
        <f t="shared" si="161"/>
        <v>0.15682560660891443</v>
      </c>
    </row>
    <row r="5168" spans="1:11">
      <c r="A5168" s="1">
        <v>5167</v>
      </c>
      <c r="B5168">
        <v>55153.340912</v>
      </c>
      <c r="C5168" s="255">
        <v>30</v>
      </c>
      <c r="D5168" s="256">
        <v>74.560783999999998</v>
      </c>
      <c r="E5168" s="256">
        <v>61.349902999999941</v>
      </c>
      <c r="F5168" s="1">
        <v>1012114</v>
      </c>
      <c r="G5168" s="256">
        <v>183.64130399999999</v>
      </c>
      <c r="H5168" s="256">
        <v>90.181158999999994</v>
      </c>
      <c r="I5168" s="257">
        <v>1</v>
      </c>
      <c r="J5168" s="258">
        <f t="shared" si="160"/>
        <v>8.5319715278196193E-2</v>
      </c>
      <c r="K5168" s="258">
        <f t="shared" si="161"/>
        <v>0.17169506559352304</v>
      </c>
    </row>
    <row r="5169" spans="1:11">
      <c r="A5169" s="1">
        <v>5168</v>
      </c>
      <c r="B5169">
        <v>57117.692383000001</v>
      </c>
      <c r="C5169" s="255">
        <v>25</v>
      </c>
      <c r="D5169" s="256">
        <v>63.857241000000002</v>
      </c>
      <c r="E5169" s="256">
        <v>307.59453100000007</v>
      </c>
      <c r="F5169" s="1">
        <v>961945</v>
      </c>
      <c r="G5169" s="256">
        <v>93.106104000000002</v>
      </c>
      <c r="H5169" s="256">
        <v>141.101224</v>
      </c>
      <c r="I5169" s="257">
        <v>1</v>
      </c>
      <c r="J5169" s="258">
        <f t="shared" si="160"/>
        <v>7.3071678277566887E-2</v>
      </c>
      <c r="K5169" s="258">
        <f t="shared" si="161"/>
        <v>0.14906824758174492</v>
      </c>
    </row>
    <row r="5170" spans="1:11">
      <c r="A5170" s="1">
        <v>5169</v>
      </c>
      <c r="B5170">
        <v>60670.202210000003</v>
      </c>
      <c r="C5170" s="255">
        <v>42</v>
      </c>
      <c r="D5170" s="256">
        <v>44.93338700000001</v>
      </c>
      <c r="E5170" s="256">
        <v>647.57770399999868</v>
      </c>
      <c r="F5170" s="1">
        <v>868635</v>
      </c>
      <c r="G5170" s="256">
        <v>3.910536</v>
      </c>
      <c r="H5170" s="256">
        <v>333.1739</v>
      </c>
      <c r="I5170" s="257">
        <v>1</v>
      </c>
      <c r="J5170" s="258">
        <f t="shared" si="160"/>
        <v>5.1417160330891949E-2</v>
      </c>
      <c r="K5170" s="258">
        <f t="shared" si="161"/>
        <v>0.10750443407380429</v>
      </c>
    </row>
    <row r="5171" spans="1:11">
      <c r="A5171" s="1">
        <v>5170</v>
      </c>
      <c r="B5171">
        <v>63959.637573</v>
      </c>
      <c r="C5171" s="255">
        <v>62</v>
      </c>
      <c r="D5171" s="256">
        <v>49.121183000000002</v>
      </c>
      <c r="E5171" s="256">
        <v>913.40850499999988</v>
      </c>
      <c r="F5171" s="1">
        <v>866843</v>
      </c>
      <c r="G5171" s="256">
        <v>0</v>
      </c>
      <c r="H5171" s="256">
        <v>511.726654</v>
      </c>
      <c r="I5171" s="257">
        <v>1</v>
      </c>
      <c r="J5171" s="258">
        <f t="shared" si="160"/>
        <v>5.6209244630369921E-2</v>
      </c>
      <c r="K5171" s="258">
        <f t="shared" si="161"/>
        <v>0.11687977033066269</v>
      </c>
    </row>
    <row r="5172" spans="1:11">
      <c r="A5172" s="1">
        <v>5171</v>
      </c>
      <c r="B5172">
        <v>67002.656799999997</v>
      </c>
      <c r="C5172" s="255">
        <v>60</v>
      </c>
      <c r="D5172" s="256">
        <v>40.815408000000012</v>
      </c>
      <c r="E5172" s="256">
        <v>1055.0680970000001</v>
      </c>
      <c r="F5172" s="1">
        <v>837714</v>
      </c>
      <c r="G5172" s="256">
        <v>0</v>
      </c>
      <c r="H5172" s="256">
        <v>538.72605699999997</v>
      </c>
      <c r="I5172" s="257">
        <v>1</v>
      </c>
      <c r="J5172" s="258">
        <f t="shared" si="160"/>
        <v>4.6704967446739999E-2</v>
      </c>
      <c r="K5172" s="258">
        <f t="shared" si="161"/>
        <v>9.8184090728963974E-2</v>
      </c>
    </row>
    <row r="5173" spans="1:11">
      <c r="A5173" s="1">
        <v>5172</v>
      </c>
      <c r="B5173">
        <v>69021.919859999995</v>
      </c>
      <c r="C5173" s="255">
        <v>54</v>
      </c>
      <c r="D5173" s="256">
        <v>36.123083000000001</v>
      </c>
      <c r="E5173" s="256">
        <v>1120.092042999999</v>
      </c>
      <c r="F5173" s="1">
        <v>853959</v>
      </c>
      <c r="G5173" s="256">
        <v>0</v>
      </c>
      <c r="H5173" s="256">
        <v>507.81522100000001</v>
      </c>
      <c r="I5173" s="257">
        <v>1</v>
      </c>
      <c r="J5173" s="258">
        <f t="shared" si="160"/>
        <v>4.1335551897236616E-2</v>
      </c>
      <c r="K5173" s="258">
        <f t="shared" si="161"/>
        <v>8.7439243836519673E-2</v>
      </c>
    </row>
    <row r="5174" spans="1:11">
      <c r="A5174" s="1">
        <v>5173</v>
      </c>
      <c r="B5174">
        <v>68142.131286000003</v>
      </c>
      <c r="C5174" s="255">
        <v>53</v>
      </c>
      <c r="D5174" s="256">
        <v>29.466169000000001</v>
      </c>
      <c r="E5174" s="256">
        <v>1126.288338999999</v>
      </c>
      <c r="F5174" s="1">
        <v>861395</v>
      </c>
      <c r="G5174" s="256">
        <v>0</v>
      </c>
      <c r="H5174" s="256">
        <v>316.14011799999997</v>
      </c>
      <c r="I5174" s="257">
        <v>1</v>
      </c>
      <c r="J5174" s="258">
        <f t="shared" si="160"/>
        <v>3.3718062157436696E-2</v>
      </c>
      <c r="K5174" s="258">
        <f t="shared" si="161"/>
        <v>7.1963348010521955E-2</v>
      </c>
    </row>
    <row r="5175" spans="1:11">
      <c r="A5175" s="1">
        <v>5174</v>
      </c>
      <c r="B5175">
        <v>68676.971495000005</v>
      </c>
      <c r="C5175" s="255">
        <v>32</v>
      </c>
      <c r="D5175" s="256">
        <v>74.999536999999989</v>
      </c>
      <c r="E5175" s="256">
        <v>1091.5170760000001</v>
      </c>
      <c r="F5175" s="1">
        <v>851293</v>
      </c>
      <c r="G5175" s="256">
        <v>0</v>
      </c>
      <c r="H5175" s="256">
        <v>620.69827199999997</v>
      </c>
      <c r="I5175" s="257">
        <v>1</v>
      </c>
      <c r="J5175" s="258">
        <f t="shared" si="160"/>
        <v>8.5821779218906019E-2</v>
      </c>
      <c r="K5175" s="258">
        <f t="shared" si="161"/>
        <v>0.17260948853355099</v>
      </c>
    </row>
    <row r="5176" spans="1:11">
      <c r="A5176" s="1">
        <v>5175</v>
      </c>
      <c r="B5176">
        <v>70878.640686999992</v>
      </c>
      <c r="C5176" s="255">
        <v>30</v>
      </c>
      <c r="D5176" s="256">
        <v>88.722494999999995</v>
      </c>
      <c r="E5176" s="256">
        <v>1024.309786</v>
      </c>
      <c r="F5176" s="1">
        <v>880993</v>
      </c>
      <c r="G5176" s="256">
        <v>20.651736</v>
      </c>
      <c r="H5176" s="256">
        <v>720.75797399999999</v>
      </c>
      <c r="I5176" s="257">
        <v>1</v>
      </c>
      <c r="J5176" s="258">
        <f t="shared" si="160"/>
        <v>0.10152492511574429</v>
      </c>
      <c r="K5176" s="258">
        <f t="shared" si="161"/>
        <v>0.20070612103579444</v>
      </c>
    </row>
    <row r="5177" spans="1:11">
      <c r="A5177" s="1">
        <v>5176</v>
      </c>
      <c r="B5177">
        <v>71265.877197000009</v>
      </c>
      <c r="C5177" s="255">
        <v>30</v>
      </c>
      <c r="D5177" s="256">
        <v>71.778377000000006</v>
      </c>
      <c r="E5177" s="256">
        <v>891.22970299999963</v>
      </c>
      <c r="F5177" s="1">
        <v>847518</v>
      </c>
      <c r="G5177" s="256">
        <v>169.35374400000001</v>
      </c>
      <c r="H5177" s="256">
        <v>743.77123300000005</v>
      </c>
      <c r="I5177" s="257">
        <v>1</v>
      </c>
      <c r="J5177" s="258">
        <f t="shared" si="160"/>
        <v>8.2135814032897339E-2</v>
      </c>
      <c r="K5177" s="258">
        <f t="shared" si="161"/>
        <v>0.16587239697707221</v>
      </c>
    </row>
    <row r="5178" spans="1:11">
      <c r="A5178" s="1">
        <v>5177</v>
      </c>
      <c r="B5178">
        <v>71646.464598999999</v>
      </c>
      <c r="C5178" s="255">
        <v>31</v>
      </c>
      <c r="D5178" s="256">
        <v>38.972014000000009</v>
      </c>
      <c r="E5178" s="256">
        <v>678.89819500000112</v>
      </c>
      <c r="F5178" s="1">
        <v>865897</v>
      </c>
      <c r="G5178" s="256">
        <v>208.159392</v>
      </c>
      <c r="H5178" s="256">
        <v>757.53695600000003</v>
      </c>
      <c r="I5178" s="257">
        <v>1</v>
      </c>
      <c r="J5178" s="258">
        <f t="shared" si="160"/>
        <v>4.4595576386346432E-2</v>
      </c>
      <c r="K5178" s="258">
        <f t="shared" si="161"/>
        <v>9.3978894982032907E-2</v>
      </c>
    </row>
    <row r="5179" spans="1:11">
      <c r="A5179" s="1">
        <v>5178</v>
      </c>
      <c r="B5179">
        <v>72248.551512999999</v>
      </c>
      <c r="C5179" s="255">
        <v>25</v>
      </c>
      <c r="D5179" s="256">
        <v>30.484172000000001</v>
      </c>
      <c r="E5179" s="256">
        <v>388.77172000000053</v>
      </c>
      <c r="F5179" s="1">
        <v>848821</v>
      </c>
      <c r="G5179" s="256">
        <v>200.33143200000001</v>
      </c>
      <c r="H5179" s="256">
        <v>777.393282</v>
      </c>
      <c r="I5179" s="257">
        <v>1</v>
      </c>
      <c r="J5179" s="258">
        <f t="shared" si="160"/>
        <v>3.4882960398210955E-2</v>
      </c>
      <c r="K5179" s="258">
        <f t="shared" si="161"/>
        <v>7.4347887701981308E-2</v>
      </c>
    </row>
    <row r="5180" spans="1:11">
      <c r="A5180" s="1">
        <v>5179</v>
      </c>
      <c r="B5180">
        <v>70941.016906999997</v>
      </c>
      <c r="C5180" s="255">
        <v>25</v>
      </c>
      <c r="D5180" s="256">
        <v>35.335554999999999</v>
      </c>
      <c r="E5180" s="256">
        <v>121.928594</v>
      </c>
      <c r="F5180" s="1">
        <v>839799</v>
      </c>
      <c r="G5180" s="256">
        <v>146.10792000000001</v>
      </c>
      <c r="H5180" s="256">
        <v>772.50979099999995</v>
      </c>
      <c r="I5180" s="257">
        <v>1</v>
      </c>
      <c r="J5180" s="258">
        <f t="shared" si="160"/>
        <v>4.0434385612107326E-2</v>
      </c>
      <c r="K5180" s="258">
        <f t="shared" si="161"/>
        <v>8.5622731581863676E-2</v>
      </c>
    </row>
    <row r="5181" spans="1:11">
      <c r="A5181" s="1">
        <v>5180</v>
      </c>
      <c r="B5181">
        <v>70026.086915000007</v>
      </c>
      <c r="C5181" s="255">
        <v>25</v>
      </c>
      <c r="D5181" s="256">
        <v>31.435469000000001</v>
      </c>
      <c r="E5181" s="256">
        <v>18.177534999999931</v>
      </c>
      <c r="F5181" s="1">
        <v>846271</v>
      </c>
      <c r="G5181" s="256">
        <v>54.343800000000002</v>
      </c>
      <c r="H5181" s="256">
        <v>788.39230599999996</v>
      </c>
      <c r="I5181" s="257">
        <v>1</v>
      </c>
      <c r="J5181" s="258">
        <f t="shared" si="160"/>
        <v>3.5971527133037695E-2</v>
      </c>
      <c r="K5181" s="258">
        <f t="shared" si="161"/>
        <v>7.6570298488281952E-2</v>
      </c>
    </row>
    <row r="5182" spans="1:11">
      <c r="A5182" s="1">
        <v>5181</v>
      </c>
      <c r="B5182">
        <v>69949.22381499999</v>
      </c>
      <c r="C5182" s="255">
        <v>26</v>
      </c>
      <c r="D5182" s="256">
        <v>35.382157999999997</v>
      </c>
      <c r="E5182" s="256">
        <v>16.918479999999999</v>
      </c>
      <c r="F5182" s="1">
        <v>888329</v>
      </c>
      <c r="G5182" s="256">
        <v>0</v>
      </c>
      <c r="H5182" s="256">
        <v>741.47699799999998</v>
      </c>
      <c r="I5182" s="257">
        <v>1</v>
      </c>
      <c r="J5182" s="258">
        <f t="shared" si="160"/>
        <v>4.04877133063428E-2</v>
      </c>
      <c r="K5182" s="258">
        <f t="shared" si="161"/>
        <v>8.5730332210309138E-2</v>
      </c>
    </row>
    <row r="5183" spans="1:11">
      <c r="A5183" s="1">
        <v>5182</v>
      </c>
      <c r="B5183">
        <v>67757.847289999991</v>
      </c>
      <c r="C5183" s="255">
        <v>27</v>
      </c>
      <c r="D5183" s="256">
        <v>29.520792000000011</v>
      </c>
      <c r="E5183" s="256">
        <v>14.91874</v>
      </c>
      <c r="F5183" s="1">
        <v>916062</v>
      </c>
      <c r="G5183" s="256">
        <v>0</v>
      </c>
      <c r="H5183" s="256">
        <v>603.51412400000004</v>
      </c>
      <c r="I5183" s="257">
        <v>1</v>
      </c>
      <c r="J5183" s="258">
        <f t="shared" si="160"/>
        <v>3.3780567117250977E-2</v>
      </c>
      <c r="K5183" s="258">
        <f t="shared" si="161"/>
        <v>7.2091460844126348E-2</v>
      </c>
    </row>
    <row r="5184" spans="1:11">
      <c r="A5184" s="1">
        <v>5183</v>
      </c>
      <c r="B5184">
        <v>64428.314818999999</v>
      </c>
      <c r="C5184" s="255">
        <v>37</v>
      </c>
      <c r="D5184" s="256">
        <v>29.745508999999998</v>
      </c>
      <c r="E5184" s="256">
        <v>10.87006</v>
      </c>
      <c r="F5184" s="1">
        <v>962167</v>
      </c>
      <c r="G5184" s="256">
        <v>0</v>
      </c>
      <c r="H5184" s="256">
        <v>239.25844699999999</v>
      </c>
      <c r="I5184" s="257">
        <v>1</v>
      </c>
      <c r="J5184" s="258">
        <f t="shared" si="160"/>
        <v>3.4037710208157448E-2</v>
      </c>
      <c r="K5184" s="258">
        <f t="shared" si="161"/>
        <v>7.2618314614229518E-2</v>
      </c>
    </row>
    <row r="5185" spans="1:11">
      <c r="A5185" s="1">
        <v>5184</v>
      </c>
      <c r="B5185">
        <v>60638.209962000001</v>
      </c>
      <c r="C5185" s="255">
        <v>19</v>
      </c>
      <c r="D5185" s="256">
        <v>29.979393999999999</v>
      </c>
      <c r="E5185" s="256">
        <v>2.7062400000000002</v>
      </c>
      <c r="F5185" s="1">
        <v>993761</v>
      </c>
      <c r="G5185" s="256">
        <v>0</v>
      </c>
      <c r="H5185" s="256">
        <v>115.76864399999999</v>
      </c>
      <c r="I5185" s="257">
        <v>1</v>
      </c>
      <c r="J5185" s="258">
        <f t="shared" si="160"/>
        <v>3.4305344218119586E-2</v>
      </c>
      <c r="K5185" s="258">
        <f t="shared" si="161"/>
        <v>7.31663254004426E-2</v>
      </c>
    </row>
    <row r="5186" spans="1:11">
      <c r="A5186" s="1">
        <v>5185</v>
      </c>
      <c r="B5186">
        <v>58975.233337999998</v>
      </c>
      <c r="C5186" s="255">
        <v>17</v>
      </c>
      <c r="D5186" s="256">
        <v>35.546287</v>
      </c>
      <c r="E5186" s="256">
        <v>0.53512000000000004</v>
      </c>
      <c r="F5186" s="1">
        <v>903654</v>
      </c>
      <c r="G5186" s="256">
        <v>0</v>
      </c>
      <c r="H5186" s="256">
        <v>93.935822999999999</v>
      </c>
      <c r="I5186" s="257">
        <v>1</v>
      </c>
      <c r="J5186" s="258">
        <f t="shared" ref="J5186:J5249" si="162">D5186/$L$1</f>
        <v>4.0675525703123598E-2</v>
      </c>
      <c r="K5186" s="258">
        <f t="shared" ref="K5186:K5249" si="163">J5186/(1-$K$1*(1-J5186))</f>
        <v>8.6109179603538588E-2</v>
      </c>
    </row>
    <row r="5187" spans="1:11">
      <c r="A5187" s="1">
        <v>5186</v>
      </c>
      <c r="B5187">
        <v>56656.176756999987</v>
      </c>
      <c r="C5187" s="255">
        <v>16</v>
      </c>
      <c r="D5187" s="256">
        <v>39.757293999999987</v>
      </c>
      <c r="E5187" s="256">
        <v>0.22352</v>
      </c>
      <c r="F5187" s="1">
        <v>806427</v>
      </c>
      <c r="G5187" s="256">
        <v>0</v>
      </c>
      <c r="H5187" s="256">
        <v>89.648405999999994</v>
      </c>
      <c r="I5187" s="257">
        <v>1</v>
      </c>
      <c r="J5187" s="258">
        <f t="shared" si="162"/>
        <v>4.5494170290799746E-2</v>
      </c>
      <c r="K5187" s="258">
        <f t="shared" si="163"/>
        <v>9.5772806422789653E-2</v>
      </c>
    </row>
    <row r="5188" spans="1:11">
      <c r="A5188" s="1">
        <v>5187</v>
      </c>
      <c r="B5188">
        <v>55356.246947</v>
      </c>
      <c r="C5188" s="255">
        <v>31</v>
      </c>
      <c r="D5188" s="256">
        <v>37.708016000000001</v>
      </c>
      <c r="E5188" s="256">
        <v>6.8959999999999994E-2</v>
      </c>
      <c r="F5188" s="1">
        <v>690765</v>
      </c>
      <c r="G5188" s="256">
        <v>77.317967999999993</v>
      </c>
      <c r="H5188" s="256">
        <v>88.011655000000005</v>
      </c>
      <c r="I5188" s="257">
        <v>1</v>
      </c>
      <c r="J5188" s="258">
        <f t="shared" si="162"/>
        <v>4.3149186693445536E-2</v>
      </c>
      <c r="K5188" s="258">
        <f t="shared" si="163"/>
        <v>9.108352801803174E-2</v>
      </c>
    </row>
    <row r="5189" spans="1:11">
      <c r="A5189" s="1">
        <v>5188</v>
      </c>
      <c r="B5189">
        <v>54115.993713000003</v>
      </c>
      <c r="C5189" s="255">
        <v>41</v>
      </c>
      <c r="D5189" s="256">
        <v>32.468224999999997</v>
      </c>
      <c r="E5189" s="256">
        <v>7.1840000000000001E-2</v>
      </c>
      <c r="F5189" s="1">
        <v>542312</v>
      </c>
      <c r="G5189" s="256">
        <v>198.503424</v>
      </c>
      <c r="H5189" s="256">
        <v>87.698013000000003</v>
      </c>
      <c r="I5189" s="257">
        <v>1</v>
      </c>
      <c r="J5189" s="258">
        <f t="shared" si="162"/>
        <v>3.7153307194146612E-2</v>
      </c>
      <c r="K5189" s="258">
        <f t="shared" si="163"/>
        <v>7.8976608842094148E-2</v>
      </c>
    </row>
    <row r="5190" spans="1:11">
      <c r="A5190" s="1">
        <v>5189</v>
      </c>
      <c r="B5190">
        <v>53385.302184</v>
      </c>
      <c r="C5190" s="255">
        <v>24</v>
      </c>
      <c r="D5190" s="256">
        <v>33.397247000000007</v>
      </c>
      <c r="E5190" s="256">
        <v>4.9520000000000002E-2</v>
      </c>
      <c r="F5190" s="1">
        <v>604451</v>
      </c>
      <c r="G5190" s="256">
        <v>247.96581599999999</v>
      </c>
      <c r="H5190" s="256">
        <v>87.701434000000006</v>
      </c>
      <c r="I5190" s="257">
        <v>1</v>
      </c>
      <c r="J5190" s="258">
        <f t="shared" si="162"/>
        <v>3.8216384703191865E-2</v>
      </c>
      <c r="K5190" s="258">
        <f t="shared" si="163"/>
        <v>8.1135546046113061E-2</v>
      </c>
    </row>
    <row r="5191" spans="1:11">
      <c r="A5191" s="1">
        <v>5190</v>
      </c>
      <c r="B5191">
        <v>54256.455779999997</v>
      </c>
      <c r="C5191" s="255">
        <v>29</v>
      </c>
      <c r="D5191" s="256">
        <v>35.328335000000003</v>
      </c>
      <c r="E5191" s="256">
        <v>0.72468100000000013</v>
      </c>
      <c r="F5191" s="1">
        <v>975165</v>
      </c>
      <c r="G5191" s="256">
        <v>249.14568</v>
      </c>
      <c r="H5191" s="256">
        <v>85.788689000000005</v>
      </c>
      <c r="I5191" s="257">
        <v>1</v>
      </c>
      <c r="J5191" s="258">
        <f t="shared" si="162"/>
        <v>4.0426123784491508E-2</v>
      </c>
      <c r="K5191" s="258">
        <f t="shared" si="163"/>
        <v>8.5606060288939329E-2</v>
      </c>
    </row>
    <row r="5192" spans="1:11">
      <c r="A5192" s="1">
        <v>5191</v>
      </c>
      <c r="B5192">
        <v>54555.999816000003</v>
      </c>
      <c r="C5192" s="255">
        <v>19</v>
      </c>
      <c r="D5192" s="256">
        <v>37.284274999999987</v>
      </c>
      <c r="E5192" s="256">
        <v>56.799176000000067</v>
      </c>
      <c r="F5192" s="1">
        <v>1011133</v>
      </c>
      <c r="G5192" s="256">
        <v>234.62124</v>
      </c>
      <c r="H5192" s="256">
        <v>71.594386999999998</v>
      </c>
      <c r="I5192" s="257">
        <v>1</v>
      </c>
      <c r="J5192" s="258">
        <f t="shared" si="162"/>
        <v>4.2664300946110859E-2</v>
      </c>
      <c r="K5192" s="258">
        <f t="shared" si="163"/>
        <v>9.0110711475634056E-2</v>
      </c>
    </row>
    <row r="5193" spans="1:11">
      <c r="A5193" s="1">
        <v>5192</v>
      </c>
      <c r="B5193">
        <v>55384.671326999996</v>
      </c>
      <c r="C5193" s="255">
        <v>31</v>
      </c>
      <c r="D5193" s="256">
        <v>34.059868999999999</v>
      </c>
      <c r="E5193" s="256">
        <v>291.34850700000021</v>
      </c>
      <c r="F5193" s="1">
        <v>930524</v>
      </c>
      <c r="G5193" s="256">
        <v>155.01981599999999</v>
      </c>
      <c r="H5193" s="256">
        <v>75.502343999999994</v>
      </c>
      <c r="I5193" s="257">
        <v>1</v>
      </c>
      <c r="J5193" s="258">
        <f t="shared" si="162"/>
        <v>3.8974621370567418E-2</v>
      </c>
      <c r="K5193" s="258">
        <f t="shared" si="163"/>
        <v>8.2672129236398731E-2</v>
      </c>
    </row>
    <row r="5194" spans="1:11">
      <c r="A5194" s="1">
        <v>5193</v>
      </c>
      <c r="B5194">
        <v>57449.56781</v>
      </c>
      <c r="C5194" s="255">
        <v>38</v>
      </c>
      <c r="D5194" s="256">
        <v>39.747494000000003</v>
      </c>
      <c r="E5194" s="256">
        <v>632.0324420000004</v>
      </c>
      <c r="F5194" s="1">
        <v>917112</v>
      </c>
      <c r="G5194" s="256">
        <v>58.407719999999998</v>
      </c>
      <c r="H5194" s="256">
        <v>440.37442299999998</v>
      </c>
      <c r="I5194" s="257">
        <v>1</v>
      </c>
      <c r="J5194" s="258">
        <f t="shared" si="162"/>
        <v>4.5482956175753354E-2</v>
      </c>
      <c r="K5194" s="258">
        <f t="shared" si="163"/>
        <v>9.5750442082610118E-2</v>
      </c>
    </row>
    <row r="5195" spans="1:11">
      <c r="A5195" s="1">
        <v>5194</v>
      </c>
      <c r="B5195">
        <v>60540.011962999997</v>
      </c>
      <c r="C5195" s="255">
        <v>52</v>
      </c>
      <c r="D5195" s="256">
        <v>44.125242999999998</v>
      </c>
      <c r="E5195" s="256">
        <v>866.16262700000073</v>
      </c>
      <c r="F5195" s="1">
        <v>863323</v>
      </c>
      <c r="G5195" s="256">
        <v>0</v>
      </c>
      <c r="H5195" s="256">
        <v>605.68468099999996</v>
      </c>
      <c r="I5195" s="257">
        <v>1</v>
      </c>
      <c r="J5195" s="258">
        <f t="shared" si="162"/>
        <v>5.049240320945686E-2</v>
      </c>
      <c r="K5195" s="258">
        <f t="shared" si="163"/>
        <v>0.1056833128128347</v>
      </c>
    </row>
    <row r="5196" spans="1:11">
      <c r="A5196" s="1">
        <v>5195</v>
      </c>
      <c r="B5196">
        <v>64519.516419</v>
      </c>
      <c r="C5196" s="255">
        <v>40</v>
      </c>
      <c r="D5196" s="256">
        <v>37.494672999999992</v>
      </c>
      <c r="E5196" s="256">
        <v>1030.7020099999991</v>
      </c>
      <c r="F5196" s="1">
        <v>876584</v>
      </c>
      <c r="G5196" s="256">
        <v>0</v>
      </c>
      <c r="H5196" s="256">
        <v>766.16427699999997</v>
      </c>
      <c r="I5196" s="257">
        <v>1</v>
      </c>
      <c r="J5196" s="258">
        <f t="shared" si="162"/>
        <v>4.2905058841777602E-2</v>
      </c>
      <c r="K5196" s="258">
        <f t="shared" si="163"/>
        <v>9.0593876153106753E-2</v>
      </c>
    </row>
    <row r="5197" spans="1:11">
      <c r="A5197" s="1">
        <v>5196</v>
      </c>
      <c r="B5197">
        <v>66493.286865000002</v>
      </c>
      <c r="C5197" s="255">
        <v>51</v>
      </c>
      <c r="D5197" s="256">
        <v>45.254684999999988</v>
      </c>
      <c r="E5197" s="256">
        <v>1127.839927999999</v>
      </c>
      <c r="F5197" s="1">
        <v>877525</v>
      </c>
      <c r="G5197" s="256">
        <v>0</v>
      </c>
      <c r="H5197" s="256">
        <v>742.52680399999997</v>
      </c>
      <c r="I5197" s="257">
        <v>1</v>
      </c>
      <c r="J5197" s="258">
        <f t="shared" si="162"/>
        <v>5.1784820814175653E-2</v>
      </c>
      <c r="K5197" s="258">
        <f t="shared" si="163"/>
        <v>0.10822739107651132</v>
      </c>
    </row>
    <row r="5198" spans="1:11">
      <c r="A5198" s="1">
        <v>5197</v>
      </c>
      <c r="B5198">
        <v>66737.043455999999</v>
      </c>
      <c r="C5198" s="255">
        <v>50</v>
      </c>
      <c r="D5198" s="256">
        <v>57.665195000000011</v>
      </c>
      <c r="E5198" s="256">
        <v>1132.895708999999</v>
      </c>
      <c r="F5198" s="1">
        <v>837428</v>
      </c>
      <c r="G5198" s="256">
        <v>0</v>
      </c>
      <c r="H5198" s="256">
        <v>409.59009600000002</v>
      </c>
      <c r="I5198" s="257">
        <v>1</v>
      </c>
      <c r="J5198" s="258">
        <f t="shared" si="162"/>
        <v>6.5986135806480578E-2</v>
      </c>
      <c r="K5198" s="258">
        <f t="shared" si="163"/>
        <v>0.1356923103062464</v>
      </c>
    </row>
    <row r="5199" spans="1:11">
      <c r="A5199" s="1">
        <v>5198</v>
      </c>
      <c r="B5199">
        <v>66573.947388999994</v>
      </c>
      <c r="C5199" s="255">
        <v>32</v>
      </c>
      <c r="D5199" s="256">
        <v>130.87511799999999</v>
      </c>
      <c r="E5199" s="256">
        <v>1110.7309049999999</v>
      </c>
      <c r="F5199" s="1">
        <v>858719</v>
      </c>
      <c r="G5199" s="256">
        <v>0</v>
      </c>
      <c r="H5199" s="256">
        <v>777.05987500000003</v>
      </c>
      <c r="I5199" s="257">
        <v>1</v>
      </c>
      <c r="J5199" s="258">
        <f t="shared" si="162"/>
        <v>0.1497600642820538</v>
      </c>
      <c r="K5199" s="258">
        <f t="shared" si="163"/>
        <v>0.28130927166232389</v>
      </c>
    </row>
    <row r="5200" spans="1:11">
      <c r="A5200" s="1">
        <v>5199</v>
      </c>
      <c r="B5200">
        <v>68138.526672000007</v>
      </c>
      <c r="C5200" s="255">
        <v>23</v>
      </c>
      <c r="D5200" s="256">
        <v>150.070607</v>
      </c>
      <c r="E5200" s="256">
        <v>1030.312181999999</v>
      </c>
      <c r="F5200" s="1">
        <v>857324</v>
      </c>
      <c r="G5200" s="256">
        <v>0</v>
      </c>
      <c r="H5200" s="256">
        <v>828.16240300000004</v>
      </c>
      <c r="I5200" s="257">
        <v>1</v>
      </c>
      <c r="J5200" s="258">
        <f t="shared" si="162"/>
        <v>0.17172541346756864</v>
      </c>
      <c r="K5200" s="258">
        <f t="shared" si="163"/>
        <v>0.31541139866839146</v>
      </c>
    </row>
    <row r="5201" spans="1:11">
      <c r="A5201" s="1">
        <v>5200</v>
      </c>
      <c r="B5201">
        <v>67556.986388999998</v>
      </c>
      <c r="C5201" s="255">
        <v>22</v>
      </c>
      <c r="D5201" s="256">
        <v>151.084754</v>
      </c>
      <c r="E5201" s="256">
        <v>900.29567399999894</v>
      </c>
      <c r="F5201" s="1">
        <v>841221</v>
      </c>
      <c r="G5201" s="256">
        <v>111.089496</v>
      </c>
      <c r="H5201" s="256">
        <v>821.95774300000005</v>
      </c>
      <c r="I5201" s="257">
        <v>1</v>
      </c>
      <c r="J5201" s="258">
        <f t="shared" si="162"/>
        <v>0.1728858992973614</v>
      </c>
      <c r="K5201" s="258">
        <f t="shared" si="163"/>
        <v>0.31717106023996683</v>
      </c>
    </row>
    <row r="5202" spans="1:11">
      <c r="A5202" s="1">
        <v>5201</v>
      </c>
      <c r="B5202">
        <v>68001.739319</v>
      </c>
      <c r="C5202" s="255">
        <v>21</v>
      </c>
      <c r="D5202" s="256">
        <v>137.40719200000001</v>
      </c>
      <c r="E5202" s="256">
        <v>672.74133599999982</v>
      </c>
      <c r="F5202" s="1">
        <v>854988</v>
      </c>
      <c r="G5202" s="256">
        <v>196.80192</v>
      </c>
      <c r="H5202" s="256">
        <v>782.41377499999999</v>
      </c>
      <c r="I5202" s="257">
        <v>1</v>
      </c>
      <c r="J5202" s="258">
        <f t="shared" si="162"/>
        <v>0.15723469992773198</v>
      </c>
      <c r="K5202" s="258">
        <f t="shared" si="163"/>
        <v>0.29308635571390712</v>
      </c>
    </row>
    <row r="5203" spans="1:11">
      <c r="A5203" s="1">
        <v>5202</v>
      </c>
      <c r="B5203">
        <v>67488.821168000009</v>
      </c>
      <c r="C5203" s="255">
        <v>24</v>
      </c>
      <c r="D5203" s="256">
        <v>107.30061000000001</v>
      </c>
      <c r="E5203" s="256">
        <v>367.46792099999999</v>
      </c>
      <c r="F5203" s="1">
        <v>827334</v>
      </c>
      <c r="G5203" s="256">
        <v>219.937872</v>
      </c>
      <c r="H5203" s="256">
        <v>771.98661400000003</v>
      </c>
      <c r="I5203" s="257">
        <v>1</v>
      </c>
      <c r="J5203" s="258">
        <f t="shared" si="162"/>
        <v>0.12278381480506927</v>
      </c>
      <c r="K5203" s="258">
        <f t="shared" si="163"/>
        <v>0.2372491532309676</v>
      </c>
    </row>
    <row r="5204" spans="1:11">
      <c r="A5204" s="1">
        <v>5203</v>
      </c>
      <c r="B5204">
        <v>67166.744751999999</v>
      </c>
      <c r="C5204" s="255">
        <v>23</v>
      </c>
      <c r="D5204" s="256">
        <v>94.403494999999992</v>
      </c>
      <c r="E5204" s="256">
        <v>114.457461</v>
      </c>
      <c r="F5204" s="1">
        <v>825273</v>
      </c>
      <c r="G5204" s="256">
        <v>195.15871200000001</v>
      </c>
      <c r="H5204" s="256">
        <v>671.14396399999998</v>
      </c>
      <c r="I5204" s="257">
        <v>1</v>
      </c>
      <c r="J5204" s="258">
        <f t="shared" si="162"/>
        <v>0.10802567895029937</v>
      </c>
      <c r="K5204" s="258">
        <f t="shared" si="163"/>
        <v>0.21205866501009765</v>
      </c>
    </row>
    <row r="5205" spans="1:11">
      <c r="A5205" s="1">
        <v>5204</v>
      </c>
      <c r="B5205">
        <v>67433.90991300001</v>
      </c>
      <c r="C5205" s="255">
        <v>23</v>
      </c>
      <c r="D5205" s="256">
        <v>88.383494000000013</v>
      </c>
      <c r="E5205" s="256">
        <v>18.508705999999979</v>
      </c>
      <c r="F5205" s="1">
        <v>805848</v>
      </c>
      <c r="G5205" s="256">
        <v>125.23056</v>
      </c>
      <c r="H5205" s="256">
        <v>658.15724799999998</v>
      </c>
      <c r="I5205" s="257">
        <v>1</v>
      </c>
      <c r="J5205" s="258">
        <f t="shared" si="162"/>
        <v>0.10113700713463747</v>
      </c>
      <c r="K5205" s="258">
        <f t="shared" si="163"/>
        <v>0.20002360710303535</v>
      </c>
    </row>
    <row r="5206" spans="1:11">
      <c r="A5206" s="1">
        <v>5205</v>
      </c>
      <c r="B5206">
        <v>68058.655761000002</v>
      </c>
      <c r="C5206" s="255">
        <v>25</v>
      </c>
      <c r="D5206" s="256">
        <v>71.725239000000002</v>
      </c>
      <c r="E5206" s="256">
        <v>16.706299999999999</v>
      </c>
      <c r="F5206" s="1">
        <v>820801</v>
      </c>
      <c r="G5206" s="256">
        <v>30.019416</v>
      </c>
      <c r="H5206" s="256">
        <v>578.368245</v>
      </c>
      <c r="I5206" s="257">
        <v>1</v>
      </c>
      <c r="J5206" s="258">
        <f t="shared" si="162"/>
        <v>8.2075008354801818E-2</v>
      </c>
      <c r="K5206" s="258">
        <f t="shared" si="163"/>
        <v>0.16576079571861077</v>
      </c>
    </row>
    <row r="5207" spans="1:11">
      <c r="A5207" s="1">
        <v>5206</v>
      </c>
      <c r="B5207">
        <v>66836.751158999992</v>
      </c>
      <c r="C5207" s="255">
        <v>24</v>
      </c>
      <c r="D5207" s="256">
        <v>64.853621000000004</v>
      </c>
      <c r="E5207" s="256">
        <v>13.75314</v>
      </c>
      <c r="F5207" s="1">
        <v>893396</v>
      </c>
      <c r="G5207" s="256">
        <v>0</v>
      </c>
      <c r="H5207" s="256">
        <v>505.827225</v>
      </c>
      <c r="I5207" s="257">
        <v>1</v>
      </c>
      <c r="J5207" s="258">
        <f t="shared" si="162"/>
        <v>7.4211833374499464E-2</v>
      </c>
      <c r="K5207" s="258">
        <f t="shared" si="163"/>
        <v>0.15120076874161661</v>
      </c>
    </row>
    <row r="5208" spans="1:11">
      <c r="A5208" s="1">
        <v>5207</v>
      </c>
      <c r="B5208">
        <v>64222.274231000003</v>
      </c>
      <c r="C5208" s="255">
        <v>23</v>
      </c>
      <c r="D5208" s="256">
        <v>48.001106999999998</v>
      </c>
      <c r="E5208" s="256">
        <v>9.6509000000000036</v>
      </c>
      <c r="F5208" s="1">
        <v>927256</v>
      </c>
      <c r="G5208" s="256">
        <v>0</v>
      </c>
      <c r="H5208" s="256">
        <v>333.52782100000002</v>
      </c>
      <c r="I5208" s="257">
        <v>1</v>
      </c>
      <c r="J5208" s="258">
        <f t="shared" si="162"/>
        <v>5.4927544515602604E-2</v>
      </c>
      <c r="K5208" s="258">
        <f t="shared" si="163"/>
        <v>0.11438230652698983</v>
      </c>
    </row>
    <row r="5209" spans="1:11">
      <c r="A5209" s="1">
        <v>5208</v>
      </c>
      <c r="B5209">
        <v>61806.335327000001</v>
      </c>
      <c r="C5209" s="255">
        <v>38</v>
      </c>
      <c r="D5209" s="256">
        <v>42.856059000000002</v>
      </c>
      <c r="E5209" s="256">
        <v>2.7665599999999988</v>
      </c>
      <c r="F5209" s="1">
        <v>963925</v>
      </c>
      <c r="G5209" s="256">
        <v>0</v>
      </c>
      <c r="H5209" s="256">
        <v>110.492769</v>
      </c>
      <c r="I5209" s="257">
        <v>1</v>
      </c>
      <c r="J5209" s="258">
        <f t="shared" si="162"/>
        <v>4.9040079189961013E-2</v>
      </c>
      <c r="K5209" s="258">
        <f t="shared" si="163"/>
        <v>0.10281541623384428</v>
      </c>
    </row>
    <row r="5210" spans="1:11">
      <c r="A5210" s="1">
        <v>5209</v>
      </c>
      <c r="B5210">
        <v>59013.682250000013</v>
      </c>
      <c r="C5210" s="255">
        <v>28</v>
      </c>
      <c r="D5210" s="256">
        <v>35.300758000000002</v>
      </c>
      <c r="E5210" s="256">
        <v>0.52792000000000006</v>
      </c>
      <c r="F5210" s="1">
        <v>884685</v>
      </c>
      <c r="G5210" s="256">
        <v>0</v>
      </c>
      <c r="H5210" s="256">
        <v>67.080102999999994</v>
      </c>
      <c r="I5210" s="257">
        <v>1</v>
      </c>
      <c r="J5210" s="258">
        <f t="shared" si="162"/>
        <v>4.0394567493610402E-2</v>
      </c>
      <c r="K5210" s="258">
        <f t="shared" si="163"/>
        <v>8.5542380847596883E-2</v>
      </c>
    </row>
    <row r="5211" spans="1:11">
      <c r="A5211" s="1">
        <v>5210</v>
      </c>
      <c r="B5211">
        <v>56492.680053999997</v>
      </c>
      <c r="C5211" s="255">
        <v>41</v>
      </c>
      <c r="D5211" s="256">
        <v>41.311348000000002</v>
      </c>
      <c r="E5211" s="256">
        <v>0.24440000000000001</v>
      </c>
      <c r="F5211" s="1">
        <v>802154</v>
      </c>
      <c r="G5211" s="256">
        <v>0</v>
      </c>
      <c r="H5211" s="256">
        <v>66.981218999999996</v>
      </c>
      <c r="I5211" s="257">
        <v>1</v>
      </c>
      <c r="J5211" s="258">
        <f t="shared" si="162"/>
        <v>4.7272470325935415E-2</v>
      </c>
      <c r="K5211" s="258">
        <f t="shared" si="163"/>
        <v>9.9311941934395173E-2</v>
      </c>
    </row>
    <row r="5212" spans="1:11">
      <c r="A5212" s="1">
        <v>5211</v>
      </c>
      <c r="B5212">
        <v>55713.374327999998</v>
      </c>
      <c r="C5212" s="255">
        <v>44</v>
      </c>
      <c r="D5212" s="256">
        <v>48.452747000000002</v>
      </c>
      <c r="E5212" s="256">
        <v>8.072E-2</v>
      </c>
      <c r="F5212" s="1">
        <v>689602</v>
      </c>
      <c r="G5212" s="256">
        <v>3.2592000000000003E-2</v>
      </c>
      <c r="H5212" s="256">
        <v>66.598215999999994</v>
      </c>
      <c r="I5212" s="257">
        <v>1</v>
      </c>
      <c r="J5212" s="258">
        <f t="shared" si="162"/>
        <v>5.5444355017598465E-2</v>
      </c>
      <c r="K5212" s="258">
        <f t="shared" si="163"/>
        <v>0.11539022216405675</v>
      </c>
    </row>
    <row r="5213" spans="1:11">
      <c r="A5213" s="1">
        <v>5212</v>
      </c>
      <c r="B5213">
        <v>54738.88379</v>
      </c>
      <c r="C5213" s="255">
        <v>43</v>
      </c>
      <c r="D5213" s="256">
        <v>47.134200999999997</v>
      </c>
      <c r="E5213" s="256">
        <v>6.1760000000000002E-2</v>
      </c>
      <c r="F5213" s="1">
        <v>551640</v>
      </c>
      <c r="G5213" s="256">
        <v>134.533896</v>
      </c>
      <c r="H5213" s="256">
        <v>66.706992</v>
      </c>
      <c r="I5213" s="257">
        <v>1</v>
      </c>
      <c r="J5213" s="258">
        <f t="shared" si="162"/>
        <v>5.3935546187192318E-2</v>
      </c>
      <c r="K5213" s="258">
        <f t="shared" si="163"/>
        <v>0.11244430329879963</v>
      </c>
    </row>
    <row r="5214" spans="1:11">
      <c r="A5214" s="1">
        <v>5213</v>
      </c>
      <c r="B5214">
        <v>54101.479277999999</v>
      </c>
      <c r="C5214" s="255">
        <v>43</v>
      </c>
      <c r="D5214" s="256">
        <v>49.12032</v>
      </c>
      <c r="E5214" s="256">
        <v>4.9520000000000002E-2</v>
      </c>
      <c r="F5214" s="1">
        <v>606010</v>
      </c>
      <c r="G5214" s="256">
        <v>223.16195999999999</v>
      </c>
      <c r="H5214" s="256">
        <v>66.429743999999999</v>
      </c>
      <c r="I5214" s="257">
        <v>1</v>
      </c>
      <c r="J5214" s="258">
        <f t="shared" si="162"/>
        <v>5.620825710166736E-2</v>
      </c>
      <c r="K5214" s="258">
        <f t="shared" si="163"/>
        <v>0.11687784889462234</v>
      </c>
    </row>
    <row r="5215" spans="1:11">
      <c r="A5215" s="1">
        <v>5214</v>
      </c>
      <c r="B5215">
        <v>54233.622924000003</v>
      </c>
      <c r="C5215" s="255">
        <v>40</v>
      </c>
      <c r="D5215" s="256">
        <v>52.783563000000001</v>
      </c>
      <c r="E5215" s="256">
        <v>0.62565200000000032</v>
      </c>
      <c r="F5215" s="1">
        <v>960016</v>
      </c>
      <c r="G5215" s="256">
        <v>250.34217599999999</v>
      </c>
      <c r="H5215" s="256">
        <v>66.706233999999995</v>
      </c>
      <c r="I5215" s="257">
        <v>1</v>
      </c>
      <c r="J5215" s="258">
        <f t="shared" si="162"/>
        <v>6.0400096738906763E-2</v>
      </c>
      <c r="K5215" s="258">
        <f t="shared" si="163"/>
        <v>0.12499501280653175</v>
      </c>
    </row>
    <row r="5216" spans="1:11">
      <c r="A5216" s="1">
        <v>5215</v>
      </c>
      <c r="B5216">
        <v>54629.166442000002</v>
      </c>
      <c r="C5216" s="255">
        <v>43</v>
      </c>
      <c r="D5216" s="256">
        <v>50.095000000000013</v>
      </c>
      <c r="E5216" s="256">
        <v>51.484748999999972</v>
      </c>
      <c r="F5216" s="1">
        <v>1011442</v>
      </c>
      <c r="G5216" s="256">
        <v>248.05300800000001</v>
      </c>
      <c r="H5216" s="256">
        <v>66.543592000000004</v>
      </c>
      <c r="I5216" s="257">
        <v>1</v>
      </c>
      <c r="J5216" s="258">
        <f t="shared" si="162"/>
        <v>5.7323580943854341E-2</v>
      </c>
      <c r="K5216" s="258">
        <f t="shared" si="163"/>
        <v>0.11904517405520762</v>
      </c>
    </row>
    <row r="5217" spans="1:11">
      <c r="A5217" s="1">
        <v>5216</v>
      </c>
      <c r="B5217">
        <v>54843.919892000013</v>
      </c>
      <c r="C5217" s="255">
        <v>48</v>
      </c>
      <c r="D5217" s="256">
        <v>55.16470600000001</v>
      </c>
      <c r="E5217" s="256">
        <v>258.87618699999979</v>
      </c>
      <c r="F5217" s="1">
        <v>930730</v>
      </c>
      <c r="G5217" s="256">
        <v>207.443208</v>
      </c>
      <c r="H5217" s="256">
        <v>66.740273000000002</v>
      </c>
      <c r="I5217" s="257">
        <v>1</v>
      </c>
      <c r="J5217" s="258">
        <f t="shared" si="162"/>
        <v>6.3124832610738132E-2</v>
      </c>
      <c r="K5217" s="258">
        <f t="shared" si="163"/>
        <v>0.1302298386440183</v>
      </c>
    </row>
    <row r="5218" spans="1:11">
      <c r="A5218" s="1">
        <v>5217</v>
      </c>
      <c r="B5218">
        <v>56189.798767</v>
      </c>
      <c r="C5218" s="255">
        <v>34</v>
      </c>
      <c r="D5218" s="256">
        <v>57.775558999999987</v>
      </c>
      <c r="E5218" s="256">
        <v>523.34958099999915</v>
      </c>
      <c r="F5218" s="1">
        <v>907877</v>
      </c>
      <c r="G5218" s="256">
        <v>115.451616</v>
      </c>
      <c r="H5218" s="256">
        <v>494.40109200000001</v>
      </c>
      <c r="I5218" s="257">
        <v>1</v>
      </c>
      <c r="J5218" s="258">
        <f t="shared" si="162"/>
        <v>6.6112425050662352E-2</v>
      </c>
      <c r="K5218" s="258">
        <f t="shared" si="163"/>
        <v>0.13593259268953625</v>
      </c>
    </row>
    <row r="5219" spans="1:11">
      <c r="A5219" s="1">
        <v>5218</v>
      </c>
      <c r="B5219">
        <v>57845.503844999999</v>
      </c>
      <c r="C5219" s="255">
        <v>36</v>
      </c>
      <c r="D5219" s="256">
        <v>63.816990000000011</v>
      </c>
      <c r="E5219" s="256">
        <v>765.59078600000123</v>
      </c>
      <c r="F5219" s="1">
        <v>845191</v>
      </c>
      <c r="G5219" s="256">
        <v>22.911168</v>
      </c>
      <c r="H5219" s="256">
        <v>554.14167499999996</v>
      </c>
      <c r="I5219" s="257">
        <v>1</v>
      </c>
      <c r="J5219" s="258">
        <f t="shared" si="162"/>
        <v>7.3025619160757421E-2</v>
      </c>
      <c r="K5219" s="258">
        <f t="shared" si="163"/>
        <v>0.14898198495231066</v>
      </c>
    </row>
    <row r="5220" spans="1:11">
      <c r="A5220" s="1">
        <v>5219</v>
      </c>
      <c r="B5220">
        <v>60457.566040999998</v>
      </c>
      <c r="C5220" s="255">
        <v>43</v>
      </c>
      <c r="D5220" s="256">
        <v>69.815840999999992</v>
      </c>
      <c r="E5220" s="256">
        <v>883.77475600000025</v>
      </c>
      <c r="F5220" s="1">
        <v>888562</v>
      </c>
      <c r="G5220" s="256">
        <v>0</v>
      </c>
      <c r="H5220" s="256">
        <v>600.05393900000001</v>
      </c>
      <c r="I5220" s="257">
        <v>1</v>
      </c>
      <c r="J5220" s="258">
        <f t="shared" si="162"/>
        <v>7.9890089085273244E-2</v>
      </c>
      <c r="K5220" s="258">
        <f t="shared" si="163"/>
        <v>0.16174062038060166</v>
      </c>
    </row>
    <row r="5221" spans="1:11">
      <c r="A5221" s="1">
        <v>5220</v>
      </c>
      <c r="B5221">
        <v>62029.473570999988</v>
      </c>
      <c r="C5221" s="255">
        <v>35</v>
      </c>
      <c r="D5221" s="256">
        <v>76.934731000000014</v>
      </c>
      <c r="E5221" s="256">
        <v>976.36108699999932</v>
      </c>
      <c r="F5221" s="1">
        <v>866147</v>
      </c>
      <c r="G5221" s="256">
        <v>0</v>
      </c>
      <c r="H5221" s="256">
        <v>624.26958000000002</v>
      </c>
      <c r="I5221" s="257">
        <v>1</v>
      </c>
      <c r="J5221" s="258">
        <f t="shared" si="162"/>
        <v>8.8036216785550639E-2</v>
      </c>
      <c r="K5221" s="258">
        <f t="shared" si="163"/>
        <v>0.17663061484619963</v>
      </c>
    </row>
    <row r="5222" spans="1:11">
      <c r="A5222" s="1">
        <v>5221</v>
      </c>
      <c r="B5222">
        <v>62063.455137999998</v>
      </c>
      <c r="C5222" s="255">
        <v>34</v>
      </c>
      <c r="D5222" s="256">
        <v>78.339103999999992</v>
      </c>
      <c r="E5222" s="256">
        <v>1043.0665710000001</v>
      </c>
      <c r="F5222" s="1">
        <v>865592</v>
      </c>
      <c r="G5222" s="256">
        <v>0</v>
      </c>
      <c r="H5222" s="256">
        <v>276.31320299999999</v>
      </c>
      <c r="I5222" s="257">
        <v>1</v>
      </c>
      <c r="J5222" s="258">
        <f t="shared" si="162"/>
        <v>8.9643237233516748E-2</v>
      </c>
      <c r="K5222" s="258">
        <f t="shared" si="163"/>
        <v>0.17953646805481899</v>
      </c>
    </row>
    <row r="5223" spans="1:11">
      <c r="A5223" s="1">
        <v>5222</v>
      </c>
      <c r="B5223">
        <v>62873.316652000001</v>
      </c>
      <c r="C5223" s="255">
        <v>23</v>
      </c>
      <c r="D5223" s="256">
        <v>138.86784800000001</v>
      </c>
      <c r="E5223" s="256">
        <v>1047.869209</v>
      </c>
      <c r="F5223" s="1">
        <v>854060</v>
      </c>
      <c r="G5223" s="256">
        <v>0</v>
      </c>
      <c r="H5223" s="256">
        <v>716.16642899999999</v>
      </c>
      <c r="I5223" s="257">
        <v>1</v>
      </c>
      <c r="J5223" s="258">
        <f t="shared" si="162"/>
        <v>0.15890612486928554</v>
      </c>
      <c r="K5223" s="258">
        <f t="shared" si="163"/>
        <v>0.29569521258533588</v>
      </c>
    </row>
    <row r="5224" spans="1:11">
      <c r="A5224" s="1">
        <v>5223</v>
      </c>
      <c r="B5224">
        <v>63867.036988</v>
      </c>
      <c r="C5224" s="255">
        <v>21</v>
      </c>
      <c r="D5224" s="256">
        <v>129.401938</v>
      </c>
      <c r="E5224" s="256">
        <v>1015.073771</v>
      </c>
      <c r="F5224" s="1">
        <v>865131</v>
      </c>
      <c r="G5224" s="256">
        <v>0</v>
      </c>
      <c r="H5224" s="256">
        <v>805.06342500000005</v>
      </c>
      <c r="I5224" s="257">
        <v>1</v>
      </c>
      <c r="J5224" s="258">
        <f t="shared" si="162"/>
        <v>0.14807430815918993</v>
      </c>
      <c r="K5224" s="258">
        <f t="shared" si="163"/>
        <v>0.2786280029647919</v>
      </c>
    </row>
    <row r="5225" spans="1:11">
      <c r="A5225" s="1">
        <v>5224</v>
      </c>
      <c r="B5225">
        <v>64325.374755999997</v>
      </c>
      <c r="C5225" s="255">
        <v>38</v>
      </c>
      <c r="D5225" s="256">
        <v>86.349095000000005</v>
      </c>
      <c r="E5225" s="256">
        <v>894.96526700000015</v>
      </c>
      <c r="F5225" s="1">
        <v>863367</v>
      </c>
      <c r="G5225" s="256">
        <v>19.569984000000002</v>
      </c>
      <c r="H5225" s="256">
        <v>811.32988499999999</v>
      </c>
      <c r="I5225" s="257">
        <v>1</v>
      </c>
      <c r="J5225" s="258">
        <f t="shared" si="162"/>
        <v>9.8809049539097055E-2</v>
      </c>
      <c r="K5225" s="258">
        <f t="shared" si="163"/>
        <v>0.1959156014174068</v>
      </c>
    </row>
    <row r="5226" spans="1:11">
      <c r="A5226" s="1">
        <v>5225</v>
      </c>
      <c r="B5226">
        <v>64904.465270999986</v>
      </c>
      <c r="C5226" s="255">
        <v>20</v>
      </c>
      <c r="D5226" s="256">
        <v>66.396037999999976</v>
      </c>
      <c r="E5226" s="256">
        <v>672.56406800000013</v>
      </c>
      <c r="F5226" s="1">
        <v>865966</v>
      </c>
      <c r="G5226" s="256">
        <v>165.23085599999999</v>
      </c>
      <c r="H5226" s="256">
        <v>597.76762499999995</v>
      </c>
      <c r="I5226" s="257">
        <v>1</v>
      </c>
      <c r="J5226" s="258">
        <f t="shared" si="162"/>
        <v>7.5976817220166207E-2</v>
      </c>
      <c r="K5226" s="258">
        <f t="shared" si="163"/>
        <v>0.15449123030716624</v>
      </c>
    </row>
    <row r="5227" spans="1:11">
      <c r="A5227" s="1">
        <v>5226</v>
      </c>
      <c r="B5227">
        <v>66019.119323999999</v>
      </c>
      <c r="C5227" s="255">
        <v>22</v>
      </c>
      <c r="D5227" s="256">
        <v>62.48357699999999</v>
      </c>
      <c r="E5227" s="256">
        <v>369.04778400000038</v>
      </c>
      <c r="F5227" s="1">
        <v>826294</v>
      </c>
      <c r="G5227" s="256">
        <v>215.75114400000001</v>
      </c>
      <c r="H5227" s="256">
        <v>495.092962</v>
      </c>
      <c r="I5227" s="257">
        <v>1</v>
      </c>
      <c r="J5227" s="258">
        <f t="shared" si="162"/>
        <v>7.1499798060106867E-2</v>
      </c>
      <c r="K5227" s="258">
        <f t="shared" si="163"/>
        <v>0.14611927510167644</v>
      </c>
    </row>
    <row r="5228" spans="1:11">
      <c r="A5228" s="1">
        <v>5227</v>
      </c>
      <c r="B5228">
        <v>66660.837157999995</v>
      </c>
      <c r="C5228" s="255">
        <v>35</v>
      </c>
      <c r="D5228" s="256">
        <v>51.944799000000003</v>
      </c>
      <c r="E5228" s="256">
        <v>110.19191600000011</v>
      </c>
      <c r="F5228" s="1">
        <v>852232</v>
      </c>
      <c r="G5228" s="256">
        <v>219.93266399999999</v>
      </c>
      <c r="H5228" s="256">
        <v>572.60320999999999</v>
      </c>
      <c r="I5228" s="257">
        <v>1</v>
      </c>
      <c r="J5228" s="258">
        <f t="shared" si="162"/>
        <v>5.9440301229438934E-2</v>
      </c>
      <c r="K5228" s="258">
        <f t="shared" si="163"/>
        <v>0.1231432897738676</v>
      </c>
    </row>
    <row r="5229" spans="1:11">
      <c r="A5229" s="1">
        <v>5228</v>
      </c>
      <c r="B5229">
        <v>67259.271424000006</v>
      </c>
      <c r="C5229" s="255">
        <v>24</v>
      </c>
      <c r="D5229" s="256">
        <v>57.563385999999987</v>
      </c>
      <c r="E5229" s="256">
        <v>16.975511999999991</v>
      </c>
      <c r="F5229" s="1">
        <v>831156</v>
      </c>
      <c r="G5229" s="256">
        <v>175.846104</v>
      </c>
      <c r="H5229" s="256">
        <v>558.54774799999996</v>
      </c>
      <c r="I5229" s="257">
        <v>1</v>
      </c>
      <c r="J5229" s="258">
        <f t="shared" si="162"/>
        <v>6.5869636027015274E-2</v>
      </c>
      <c r="K5229" s="258">
        <f t="shared" si="163"/>
        <v>0.13547059283076801</v>
      </c>
    </row>
    <row r="5230" spans="1:11">
      <c r="A5230" s="1">
        <v>5229</v>
      </c>
      <c r="B5230">
        <v>68322.59515400001</v>
      </c>
      <c r="C5230" s="255">
        <v>28</v>
      </c>
      <c r="D5230" s="256">
        <v>67.519235999999992</v>
      </c>
      <c r="E5230" s="256">
        <v>10.67962</v>
      </c>
      <c r="F5230" s="1">
        <v>838403</v>
      </c>
      <c r="G5230" s="256">
        <v>93.697968000000003</v>
      </c>
      <c r="H5230" s="256">
        <v>555.61328800000001</v>
      </c>
      <c r="I5230" s="257">
        <v>1</v>
      </c>
      <c r="J5230" s="258">
        <f t="shared" si="162"/>
        <v>7.7262089831584044E-2</v>
      </c>
      <c r="K5230" s="258">
        <f t="shared" si="163"/>
        <v>0.15687920338658884</v>
      </c>
    </row>
    <row r="5231" spans="1:11">
      <c r="A5231" s="1">
        <v>5230</v>
      </c>
      <c r="B5231">
        <v>67165.294068000003</v>
      </c>
      <c r="C5231" s="255">
        <v>30</v>
      </c>
      <c r="D5231" s="256">
        <v>50.667381000000013</v>
      </c>
      <c r="E5231" s="256">
        <v>8.8254000000000001</v>
      </c>
      <c r="F5231" s="1">
        <v>892503</v>
      </c>
      <c r="G5231" s="256">
        <v>8.6990400000000001</v>
      </c>
      <c r="H5231" s="256">
        <v>431.36068399999999</v>
      </c>
      <c r="I5231" s="257">
        <v>1</v>
      </c>
      <c r="J5231" s="258">
        <f t="shared" si="162"/>
        <v>5.7978555064709204E-2</v>
      </c>
      <c r="K5231" s="258">
        <f t="shared" si="163"/>
        <v>0.12031536449485902</v>
      </c>
    </row>
    <row r="5232" spans="1:11">
      <c r="A5232" s="1">
        <v>5231</v>
      </c>
      <c r="B5232">
        <v>64815.372742</v>
      </c>
      <c r="C5232" s="255">
        <v>37</v>
      </c>
      <c r="D5232" s="256">
        <v>48.003407000000003</v>
      </c>
      <c r="E5232" s="256">
        <v>7.2396199999999986</v>
      </c>
      <c r="F5232" s="1">
        <v>960825</v>
      </c>
      <c r="G5232" s="256">
        <v>0</v>
      </c>
      <c r="H5232" s="256">
        <v>194.59602100000001</v>
      </c>
      <c r="I5232" s="257">
        <v>1</v>
      </c>
      <c r="J5232" s="258">
        <f t="shared" si="162"/>
        <v>5.493017639974615E-2</v>
      </c>
      <c r="K5232" s="258">
        <f t="shared" si="163"/>
        <v>0.11438744241212978</v>
      </c>
    </row>
    <row r="5233" spans="1:11">
      <c r="A5233" s="1">
        <v>5232</v>
      </c>
      <c r="B5233">
        <v>61794.456665000012</v>
      </c>
      <c r="C5233" s="255">
        <v>25</v>
      </c>
      <c r="D5233" s="256">
        <v>71.967010999999985</v>
      </c>
      <c r="E5233" s="256">
        <v>2.6043599999999998</v>
      </c>
      <c r="F5233" s="1">
        <v>938564</v>
      </c>
      <c r="G5233" s="256">
        <v>0</v>
      </c>
      <c r="H5233" s="256">
        <v>93.781353999999993</v>
      </c>
      <c r="I5233" s="257">
        <v>1</v>
      </c>
      <c r="J5233" s="258">
        <f t="shared" si="162"/>
        <v>8.235166743878139E-2</v>
      </c>
      <c r="K5233" s="258">
        <f t="shared" si="163"/>
        <v>0.1662684473425903</v>
      </c>
    </row>
    <row r="5234" spans="1:11">
      <c r="A5234" s="1">
        <v>5233</v>
      </c>
      <c r="B5234">
        <v>57877.738708999997</v>
      </c>
      <c r="C5234" s="255">
        <v>16</v>
      </c>
      <c r="D5234" s="256">
        <v>78.532700000000006</v>
      </c>
      <c r="E5234" s="256">
        <v>0.52248000000000006</v>
      </c>
      <c r="F5234" s="1">
        <v>846074</v>
      </c>
      <c r="G5234" s="256">
        <v>0</v>
      </c>
      <c r="H5234" s="256">
        <v>64.337041999999997</v>
      </c>
      <c r="I5234" s="257">
        <v>1</v>
      </c>
      <c r="J5234" s="258">
        <f t="shared" si="162"/>
        <v>8.9864768643366177E-2</v>
      </c>
      <c r="K5234" s="258">
        <f t="shared" si="163"/>
        <v>0.17993623985058779</v>
      </c>
    </row>
    <row r="5235" spans="1:11">
      <c r="A5235" s="1">
        <v>5234</v>
      </c>
      <c r="B5235">
        <v>55532.557464999998</v>
      </c>
      <c r="C5235" s="255">
        <v>18</v>
      </c>
      <c r="D5235" s="256">
        <v>84.677147000000005</v>
      </c>
      <c r="E5235" s="256">
        <v>0.66904000000000008</v>
      </c>
      <c r="F5235" s="1">
        <v>760721</v>
      </c>
      <c r="G5235" s="256">
        <v>0</v>
      </c>
      <c r="H5235" s="256">
        <v>64.217242999999996</v>
      </c>
      <c r="I5235" s="257">
        <v>1</v>
      </c>
      <c r="J5235" s="258">
        <f t="shared" si="162"/>
        <v>9.6895843699953119E-2</v>
      </c>
      <c r="K5235" s="258">
        <f t="shared" si="163"/>
        <v>0.19252383552927763</v>
      </c>
    </row>
    <row r="5236" spans="1:11">
      <c r="A5236" s="1">
        <v>5235</v>
      </c>
      <c r="B5236">
        <v>54026.785828</v>
      </c>
      <c r="C5236" s="255">
        <v>17</v>
      </c>
      <c r="D5236" s="256">
        <v>96.60682700000001</v>
      </c>
      <c r="E5236" s="256">
        <v>0.56243999999999994</v>
      </c>
      <c r="F5236" s="1">
        <v>661780</v>
      </c>
      <c r="G5236" s="256">
        <v>0</v>
      </c>
      <c r="H5236" s="256">
        <v>64.440645000000004</v>
      </c>
      <c r="I5236" s="257">
        <v>1</v>
      </c>
      <c r="J5236" s="258">
        <f t="shared" si="162"/>
        <v>0.11054694614758823</v>
      </c>
      <c r="K5236" s="258">
        <f t="shared" si="163"/>
        <v>0.21641888919656607</v>
      </c>
    </row>
    <row r="5237" spans="1:11">
      <c r="A5237" s="1">
        <v>5236</v>
      </c>
      <c r="B5237">
        <v>54647.616638</v>
      </c>
      <c r="C5237" s="255">
        <v>17</v>
      </c>
      <c r="D5237" s="256">
        <v>93.599110999999994</v>
      </c>
      <c r="E5237" s="256">
        <v>0.53408</v>
      </c>
      <c r="F5237" s="1">
        <v>555646</v>
      </c>
      <c r="G5237" s="256">
        <v>36.08052</v>
      </c>
      <c r="H5237" s="256">
        <v>64.139070000000004</v>
      </c>
      <c r="I5237" s="257">
        <v>1</v>
      </c>
      <c r="J5237" s="258">
        <f t="shared" si="162"/>
        <v>0.10710522438729025</v>
      </c>
      <c r="K5237" s="258">
        <f t="shared" si="163"/>
        <v>0.21046093012667511</v>
      </c>
    </row>
    <row r="5238" spans="1:11">
      <c r="A5238" s="1">
        <v>5237</v>
      </c>
      <c r="B5238">
        <v>54013.359772000003</v>
      </c>
      <c r="C5238" s="255">
        <v>25</v>
      </c>
      <c r="D5238" s="256">
        <v>115.732961</v>
      </c>
      <c r="E5238" s="256">
        <v>0.11504</v>
      </c>
      <c r="F5238" s="1">
        <v>620471</v>
      </c>
      <c r="G5238" s="256">
        <v>173.98130399999999</v>
      </c>
      <c r="H5238" s="256">
        <v>64.252634</v>
      </c>
      <c r="I5238" s="257">
        <v>1</v>
      </c>
      <c r="J5238" s="258">
        <f t="shared" si="162"/>
        <v>0.13243293258320063</v>
      </c>
      <c r="K5238" s="258">
        <f t="shared" si="163"/>
        <v>0.25329624851444549</v>
      </c>
    </row>
    <row r="5239" spans="1:11">
      <c r="A5239" s="1">
        <v>5238</v>
      </c>
      <c r="B5239">
        <v>54777.356324</v>
      </c>
      <c r="C5239" s="255">
        <v>31</v>
      </c>
      <c r="D5239" s="256">
        <v>120.99193699999999</v>
      </c>
      <c r="E5239" s="256">
        <v>0.44735500000000022</v>
      </c>
      <c r="F5239" s="1">
        <v>965287</v>
      </c>
      <c r="G5239" s="256">
        <v>237.017256</v>
      </c>
      <c r="H5239" s="256">
        <v>64.248931999999996</v>
      </c>
      <c r="I5239" s="257">
        <v>1</v>
      </c>
      <c r="J5239" s="258">
        <f t="shared" si="162"/>
        <v>0.13845076542914908</v>
      </c>
      <c r="K5239" s="258">
        <f t="shared" si="163"/>
        <v>0.2631403829738303</v>
      </c>
    </row>
    <row r="5240" spans="1:11">
      <c r="A5240" s="1">
        <v>5239</v>
      </c>
      <c r="B5240">
        <v>56529.120422</v>
      </c>
      <c r="C5240" s="255">
        <v>33</v>
      </c>
      <c r="D5240" s="256">
        <v>89.104016000000016</v>
      </c>
      <c r="E5240" s="256">
        <v>48.176680999999988</v>
      </c>
      <c r="F5240" s="1">
        <v>1103775</v>
      </c>
      <c r="G5240" s="256">
        <v>249.21539999999999</v>
      </c>
      <c r="H5240" s="256">
        <v>64.054260999999997</v>
      </c>
      <c r="I5240" s="257">
        <v>1</v>
      </c>
      <c r="J5240" s="258">
        <f t="shared" si="162"/>
        <v>0.10196149862458313</v>
      </c>
      <c r="K5240" s="258">
        <f t="shared" si="163"/>
        <v>0.20147355261701319</v>
      </c>
    </row>
    <row r="5241" spans="1:11">
      <c r="A5241" s="1">
        <v>5240</v>
      </c>
      <c r="B5241">
        <v>61385.519927000001</v>
      </c>
      <c r="C5241" s="255">
        <v>54</v>
      </c>
      <c r="D5241" s="256">
        <v>67.476278000000008</v>
      </c>
      <c r="E5241" s="256">
        <v>261.42149499999971</v>
      </c>
      <c r="F5241" s="1">
        <v>1061139</v>
      </c>
      <c r="G5241" s="256">
        <v>234.01005599999999</v>
      </c>
      <c r="H5241" s="256">
        <v>64.075753000000006</v>
      </c>
      <c r="I5241" s="257">
        <v>1</v>
      </c>
      <c r="J5241" s="258">
        <f t="shared" si="162"/>
        <v>7.7212933101567363E-2</v>
      </c>
      <c r="K5241" s="258">
        <f t="shared" si="163"/>
        <v>0.15678799869279936</v>
      </c>
    </row>
    <row r="5242" spans="1:11">
      <c r="A5242" s="1">
        <v>5241</v>
      </c>
      <c r="B5242">
        <v>66260.553406000006</v>
      </c>
      <c r="C5242" s="255">
        <v>57</v>
      </c>
      <c r="D5242" s="256">
        <v>78.909098999999998</v>
      </c>
      <c r="E5242" s="256">
        <v>546.80500499999971</v>
      </c>
      <c r="F5242" s="1">
        <v>907453</v>
      </c>
      <c r="G5242" s="256">
        <v>158.75344799999999</v>
      </c>
      <c r="H5242" s="256">
        <v>131.232722</v>
      </c>
      <c r="I5242" s="257">
        <v>1</v>
      </c>
      <c r="J5242" s="258">
        <f t="shared" si="162"/>
        <v>9.0295481060647054E-2</v>
      </c>
      <c r="K5242" s="258">
        <f t="shared" si="163"/>
        <v>0.18071293808369843</v>
      </c>
    </row>
    <row r="5243" spans="1:11">
      <c r="A5243" s="1">
        <v>5242</v>
      </c>
      <c r="B5243">
        <v>71060.251282000012</v>
      </c>
      <c r="C5243" s="255">
        <v>61</v>
      </c>
      <c r="D5243" s="256">
        <v>64.268595000000005</v>
      </c>
      <c r="E5243" s="256">
        <v>805.57240800000045</v>
      </c>
      <c r="F5243" s="1">
        <v>873977</v>
      </c>
      <c r="G5243" s="256">
        <v>62.200152000000003</v>
      </c>
      <c r="H5243" s="256">
        <v>439.56488300000001</v>
      </c>
      <c r="I5243" s="257">
        <v>1</v>
      </c>
      <c r="J5243" s="258">
        <f t="shared" si="162"/>
        <v>7.3542389612342385E-2</v>
      </c>
      <c r="K5243" s="258">
        <f t="shared" si="163"/>
        <v>0.14994931671706935</v>
      </c>
    </row>
    <row r="5244" spans="1:11">
      <c r="A5244" s="1">
        <v>5243</v>
      </c>
      <c r="B5244">
        <v>74854.286865000002</v>
      </c>
      <c r="C5244" s="255">
        <v>58</v>
      </c>
      <c r="D5244" s="256">
        <v>62.918946000000012</v>
      </c>
      <c r="E5244" s="256">
        <v>994.75679800000137</v>
      </c>
      <c r="F5244" s="1">
        <v>876383</v>
      </c>
      <c r="G5244" s="256">
        <v>0</v>
      </c>
      <c r="H5244" s="256">
        <v>643.71813199999997</v>
      </c>
      <c r="I5244" s="257">
        <v>1</v>
      </c>
      <c r="J5244" s="258">
        <f t="shared" si="162"/>
        <v>7.1997989698233358E-2</v>
      </c>
      <c r="K5244" s="258">
        <f t="shared" si="163"/>
        <v>0.14705504961600835</v>
      </c>
    </row>
    <row r="5245" spans="1:11">
      <c r="A5245" s="1">
        <v>5244</v>
      </c>
      <c r="B5245">
        <v>77270.193113999994</v>
      </c>
      <c r="C5245" s="255">
        <v>57</v>
      </c>
      <c r="D5245" s="256">
        <v>52.062338000000011</v>
      </c>
      <c r="E5245" s="256">
        <v>1124.697741</v>
      </c>
      <c r="F5245" s="1">
        <v>833035</v>
      </c>
      <c r="G5245" s="256">
        <v>0</v>
      </c>
      <c r="H5245" s="256">
        <v>802.35459000000003</v>
      </c>
      <c r="I5245" s="257">
        <v>1</v>
      </c>
      <c r="J5245" s="258">
        <f t="shared" si="162"/>
        <v>5.9574800807851151E-2</v>
      </c>
      <c r="K5245" s="258">
        <f t="shared" si="163"/>
        <v>0.12340302232675422</v>
      </c>
    </row>
    <row r="5246" spans="1:11">
      <c r="A5246" s="1">
        <v>5245</v>
      </c>
      <c r="B5246">
        <v>76377.035644000003</v>
      </c>
      <c r="C5246" s="255">
        <v>43</v>
      </c>
      <c r="D5246" s="256">
        <v>48.503431999999997</v>
      </c>
      <c r="E5246" s="256">
        <v>1187.173326000004</v>
      </c>
      <c r="F5246" s="1">
        <v>823346</v>
      </c>
      <c r="G5246" s="256">
        <v>0</v>
      </c>
      <c r="H5246" s="256">
        <v>309.17370299999999</v>
      </c>
      <c r="I5246" s="257">
        <v>1</v>
      </c>
      <c r="J5246" s="258">
        <f t="shared" si="162"/>
        <v>5.550235373404E-2</v>
      </c>
      <c r="K5246" s="258">
        <f t="shared" si="163"/>
        <v>0.11550326041072646</v>
      </c>
    </row>
    <row r="5247" spans="1:11">
      <c r="A5247" s="1">
        <v>5246</v>
      </c>
      <c r="B5247">
        <v>76026.630676999994</v>
      </c>
      <c r="C5247" s="255">
        <v>30</v>
      </c>
      <c r="D5247" s="256">
        <v>95.144732000000005</v>
      </c>
      <c r="E5247" s="256">
        <v>1156.3072560000001</v>
      </c>
      <c r="F5247" s="1">
        <v>822260</v>
      </c>
      <c r="G5247" s="256">
        <v>0</v>
      </c>
      <c r="H5247" s="256">
        <v>847.35553200000004</v>
      </c>
      <c r="I5247" s="257">
        <v>1</v>
      </c>
      <c r="J5247" s="258">
        <f t="shared" si="162"/>
        <v>0.10887387456199875</v>
      </c>
      <c r="K5247" s="258">
        <f t="shared" si="163"/>
        <v>0.21352816314384726</v>
      </c>
    </row>
    <row r="5248" spans="1:11">
      <c r="A5248" s="1">
        <v>5247</v>
      </c>
      <c r="B5248">
        <v>79158.076172999994</v>
      </c>
      <c r="C5248" s="255">
        <v>30</v>
      </c>
      <c r="D5248" s="256">
        <v>93.131550000000004</v>
      </c>
      <c r="E5248" s="256">
        <v>1094.3682279999989</v>
      </c>
      <c r="F5248" s="1">
        <v>870602</v>
      </c>
      <c r="G5248" s="256">
        <v>0</v>
      </c>
      <c r="H5248" s="256">
        <v>944.37900100000002</v>
      </c>
      <c r="I5248" s="257">
        <v>1</v>
      </c>
      <c r="J5248" s="258">
        <f t="shared" si="162"/>
        <v>0.10657019552553382</v>
      </c>
      <c r="K5248" s="258">
        <f t="shared" si="163"/>
        <v>0.20953075959013345</v>
      </c>
    </row>
    <row r="5249" spans="1:11">
      <c r="A5249" s="1">
        <v>5248</v>
      </c>
      <c r="B5249">
        <v>78814.642151000007</v>
      </c>
      <c r="C5249" s="255">
        <v>26</v>
      </c>
      <c r="D5249" s="256">
        <v>109.37391599999999</v>
      </c>
      <c r="E5249" s="256">
        <v>921.93152300000088</v>
      </c>
      <c r="F5249" s="1">
        <v>862471</v>
      </c>
      <c r="G5249" s="256">
        <v>0</v>
      </c>
      <c r="H5249" s="256">
        <v>569.32057699999996</v>
      </c>
      <c r="I5249" s="257">
        <v>1</v>
      </c>
      <c r="J5249" s="258">
        <f t="shared" si="162"/>
        <v>0.12515629358164135</v>
      </c>
      <c r="K5249" s="258">
        <f t="shared" si="163"/>
        <v>0.24122517110622752</v>
      </c>
    </row>
    <row r="5250" spans="1:11">
      <c r="A5250" s="1">
        <v>5249</v>
      </c>
      <c r="B5250">
        <v>79375.832335000014</v>
      </c>
      <c r="C5250" s="255">
        <v>30</v>
      </c>
      <c r="D5250" s="256">
        <v>90.452165000000008</v>
      </c>
      <c r="E5250" s="256">
        <v>674.00032899999883</v>
      </c>
      <c r="F5250" s="1">
        <v>827793</v>
      </c>
      <c r="G5250" s="256">
        <v>71.049047999999999</v>
      </c>
      <c r="H5250" s="256">
        <v>538.85770200000002</v>
      </c>
      <c r="I5250" s="257">
        <v>1</v>
      </c>
      <c r="J5250" s="258">
        <f t="shared" ref="J5250:J5313" si="164">D5250/$L$1</f>
        <v>0.10350418209251158</v>
      </c>
      <c r="K5250" s="258">
        <f t="shared" ref="K5250:K5313" si="165">J5250/(1-$K$1*(1-J5250))</f>
        <v>0.20417953829218646</v>
      </c>
    </row>
    <row r="5251" spans="1:11">
      <c r="A5251" s="1">
        <v>5250</v>
      </c>
      <c r="B5251">
        <v>78769.834594999993</v>
      </c>
      <c r="C5251" s="255">
        <v>23</v>
      </c>
      <c r="D5251" s="256">
        <v>50.289810999999993</v>
      </c>
      <c r="E5251" s="256">
        <v>359.56427599999989</v>
      </c>
      <c r="F5251" s="1">
        <v>828281</v>
      </c>
      <c r="G5251" s="256">
        <v>187.245576</v>
      </c>
      <c r="H5251" s="256">
        <v>341.036788</v>
      </c>
      <c r="I5251" s="257">
        <v>1</v>
      </c>
      <c r="J5251" s="258">
        <f t="shared" si="164"/>
        <v>5.7546502675109995E-2</v>
      </c>
      <c r="K5251" s="258">
        <f t="shared" si="165"/>
        <v>0.11947769915840172</v>
      </c>
    </row>
    <row r="5252" spans="1:11">
      <c r="A5252" s="1">
        <v>5251</v>
      </c>
      <c r="B5252">
        <v>76345.82074000001</v>
      </c>
      <c r="C5252" s="255">
        <v>17</v>
      </c>
      <c r="D5252" s="256">
        <v>51.771476</v>
      </c>
      <c r="E5252" s="256">
        <v>107.1365709999999</v>
      </c>
      <c r="F5252" s="1">
        <v>817268</v>
      </c>
      <c r="G5252" s="256">
        <v>218.32591199999999</v>
      </c>
      <c r="H5252" s="256">
        <v>301.556332</v>
      </c>
      <c r="I5252" s="257">
        <v>1</v>
      </c>
      <c r="J5252" s="258">
        <f t="shared" si="164"/>
        <v>5.9241968161868677E-2</v>
      </c>
      <c r="K5252" s="258">
        <f t="shared" si="165"/>
        <v>0.12276014288838158</v>
      </c>
    </row>
    <row r="5253" spans="1:11">
      <c r="A5253" s="1">
        <v>5252</v>
      </c>
      <c r="B5253">
        <v>74558.206909</v>
      </c>
      <c r="C5253" s="255">
        <v>21</v>
      </c>
      <c r="D5253" s="256">
        <v>65.144787000000008</v>
      </c>
      <c r="E5253" s="256">
        <v>17.932524000000001</v>
      </c>
      <c r="F5253" s="1">
        <v>817502</v>
      </c>
      <c r="G5253" s="256">
        <v>202.77566400000001</v>
      </c>
      <c r="H5253" s="256">
        <v>388.16924899999998</v>
      </c>
      <c r="I5253" s="257">
        <v>1</v>
      </c>
      <c r="J5253" s="258">
        <f t="shared" si="164"/>
        <v>7.454501388690786E-2</v>
      </c>
      <c r="K5253" s="258">
        <f t="shared" si="165"/>
        <v>0.1518229138147523</v>
      </c>
    </row>
    <row r="5254" spans="1:11">
      <c r="A5254" s="1">
        <v>5253</v>
      </c>
      <c r="B5254">
        <v>73988.424071999994</v>
      </c>
      <c r="C5254" s="255">
        <v>23</v>
      </c>
      <c r="D5254" s="256">
        <v>96.128300999999993</v>
      </c>
      <c r="E5254" s="256">
        <v>16.845140000000001</v>
      </c>
      <c r="F5254" s="1">
        <v>862931</v>
      </c>
      <c r="G5254" s="256">
        <v>141.053472</v>
      </c>
      <c r="H5254" s="256">
        <v>309.59212600000001</v>
      </c>
      <c r="I5254" s="257">
        <v>1</v>
      </c>
      <c r="J5254" s="258">
        <f t="shared" si="164"/>
        <v>0.10999937006425177</v>
      </c>
      <c r="K5254" s="258">
        <f t="shared" si="165"/>
        <v>0.21547393676465493</v>
      </c>
    </row>
    <row r="5255" spans="1:11">
      <c r="A5255" s="1">
        <v>5254</v>
      </c>
      <c r="B5255">
        <v>71013.035828000007</v>
      </c>
      <c r="C5255" s="255">
        <v>24</v>
      </c>
      <c r="D5255" s="256">
        <v>73.306168999999997</v>
      </c>
      <c r="E5255" s="256">
        <v>14.56686</v>
      </c>
      <c r="F5255" s="1">
        <v>939830</v>
      </c>
      <c r="G5255" s="256">
        <v>47.76408</v>
      </c>
      <c r="H5255" s="256">
        <v>222.94924900000001</v>
      </c>
      <c r="I5255" s="257">
        <v>1</v>
      </c>
      <c r="J5255" s="258">
        <f t="shared" si="164"/>
        <v>8.3884062528303507E-2</v>
      </c>
      <c r="K5255" s="258">
        <f t="shared" si="165"/>
        <v>0.16907465472934707</v>
      </c>
    </row>
    <row r="5256" spans="1:11">
      <c r="A5256" s="1">
        <v>5255</v>
      </c>
      <c r="B5256">
        <v>67655.175048999998</v>
      </c>
      <c r="C5256" s="255">
        <v>22</v>
      </c>
      <c r="D5256" s="256">
        <v>80.667221000000012</v>
      </c>
      <c r="E5256" s="256">
        <v>10.53022</v>
      </c>
      <c r="F5256" s="1">
        <v>983946</v>
      </c>
      <c r="G5256" s="256">
        <v>0</v>
      </c>
      <c r="H5256" s="256">
        <v>131.23265599999999</v>
      </c>
      <c r="I5256" s="257">
        <v>1</v>
      </c>
      <c r="J5256" s="258">
        <f t="shared" si="164"/>
        <v>9.2307295588567442E-2</v>
      </c>
      <c r="K5256" s="258">
        <f t="shared" si="165"/>
        <v>0.18433108533244161</v>
      </c>
    </row>
    <row r="5257" spans="1:11">
      <c r="A5257" s="1">
        <v>5256</v>
      </c>
      <c r="B5257">
        <v>63802.961180999999</v>
      </c>
      <c r="C5257" s="255">
        <v>19</v>
      </c>
      <c r="D5257" s="256">
        <v>91.376447000000013</v>
      </c>
      <c r="E5257" s="256">
        <v>2.3717800000000002</v>
      </c>
      <c r="F5257" s="1">
        <v>990275</v>
      </c>
      <c r="G5257" s="256">
        <v>0</v>
      </c>
      <c r="H5257" s="256">
        <v>67.670634000000007</v>
      </c>
      <c r="I5257" s="257">
        <v>1</v>
      </c>
      <c r="J5257" s="258">
        <f t="shared" si="164"/>
        <v>0.10456183563162622</v>
      </c>
      <c r="K5257" s="258">
        <f t="shared" si="165"/>
        <v>0.20602951603671993</v>
      </c>
    </row>
    <row r="5258" spans="1:11">
      <c r="A5258" s="1">
        <v>5257</v>
      </c>
      <c r="B5258">
        <v>60422.479796</v>
      </c>
      <c r="C5258" s="255">
        <v>17</v>
      </c>
      <c r="D5258" s="256">
        <v>101.802374</v>
      </c>
      <c r="E5258" s="256">
        <v>0.53467999999999993</v>
      </c>
      <c r="F5258" s="1">
        <v>939456</v>
      </c>
      <c r="G5258" s="256">
        <v>0</v>
      </c>
      <c r="H5258" s="256">
        <v>67.100268999999997</v>
      </c>
      <c r="I5258" s="257">
        <v>1</v>
      </c>
      <c r="J5258" s="258">
        <f t="shared" si="164"/>
        <v>0.11649219735034497</v>
      </c>
      <c r="K5258" s="258">
        <f t="shared" si="165"/>
        <v>0.22660734294817572</v>
      </c>
    </row>
    <row r="5259" spans="1:11">
      <c r="A5259" s="1">
        <v>5258</v>
      </c>
      <c r="B5259">
        <v>56817.283814000002</v>
      </c>
      <c r="C5259" s="255">
        <v>25</v>
      </c>
      <c r="D5259" s="256">
        <v>144.42185599999999</v>
      </c>
      <c r="E5259" s="256">
        <v>0.29392000000000001</v>
      </c>
      <c r="F5259" s="1">
        <v>823708</v>
      </c>
      <c r="G5259" s="256">
        <v>0</v>
      </c>
      <c r="H5259" s="256">
        <v>64.095603999999994</v>
      </c>
      <c r="I5259" s="257">
        <v>1</v>
      </c>
      <c r="J5259" s="258">
        <f t="shared" si="164"/>
        <v>0.16526156208159842</v>
      </c>
      <c r="K5259" s="258">
        <f t="shared" si="165"/>
        <v>0.30553418066691879</v>
      </c>
    </row>
    <row r="5260" spans="1:11">
      <c r="A5260" s="1">
        <v>5259</v>
      </c>
      <c r="B5260">
        <v>56644.121428999999</v>
      </c>
      <c r="C5260" s="255">
        <v>31</v>
      </c>
      <c r="D5260" s="256">
        <v>170.13081</v>
      </c>
      <c r="E5260" s="256">
        <v>6.4399999999999999E-2</v>
      </c>
      <c r="F5260" s="1">
        <v>660225</v>
      </c>
      <c r="G5260" s="256">
        <v>0</v>
      </c>
      <c r="H5260" s="256">
        <v>61.057338999999999</v>
      </c>
      <c r="I5260" s="257">
        <v>1</v>
      </c>
      <c r="J5260" s="258">
        <f t="shared" si="164"/>
        <v>0.19468025268147521</v>
      </c>
      <c r="K5260" s="258">
        <f t="shared" si="165"/>
        <v>0.34946919819280625</v>
      </c>
    </row>
    <row r="5261" spans="1:11">
      <c r="A5261" s="1">
        <v>5260</v>
      </c>
      <c r="B5261">
        <v>56282.036926000001</v>
      </c>
      <c r="C5261" s="255">
        <v>31</v>
      </c>
      <c r="D5261" s="256">
        <v>199.39128700000001</v>
      </c>
      <c r="E5261" s="256">
        <v>8.0119999999999997E-2</v>
      </c>
      <c r="F5261" s="1">
        <v>537624</v>
      </c>
      <c r="G5261" s="256">
        <v>0</v>
      </c>
      <c r="H5261" s="256">
        <v>60.937393999999998</v>
      </c>
      <c r="I5261" s="257">
        <v>1</v>
      </c>
      <c r="J5261" s="258">
        <f t="shared" si="164"/>
        <v>0.22816294200706236</v>
      </c>
      <c r="K5261" s="258">
        <f t="shared" si="165"/>
        <v>0.39646752057632367</v>
      </c>
    </row>
    <row r="5262" spans="1:11">
      <c r="A5262" s="1">
        <v>5261</v>
      </c>
      <c r="B5262">
        <v>56251.224394999997</v>
      </c>
      <c r="C5262" s="255">
        <v>25</v>
      </c>
      <c r="D5262" s="256">
        <v>164.234241</v>
      </c>
      <c r="E5262" s="256">
        <v>5.5E-2</v>
      </c>
      <c r="F5262" s="1">
        <v>581273</v>
      </c>
      <c r="G5262" s="256">
        <v>74.023319999999998</v>
      </c>
      <c r="H5262" s="256">
        <v>60.845032000000003</v>
      </c>
      <c r="I5262" s="257">
        <v>1</v>
      </c>
      <c r="J5262" s="258">
        <f t="shared" si="164"/>
        <v>0.18793282378912024</v>
      </c>
      <c r="K5262" s="258">
        <f t="shared" si="165"/>
        <v>0.33961939226287075</v>
      </c>
    </row>
    <row r="5263" spans="1:11">
      <c r="A5263" s="1">
        <v>5262</v>
      </c>
      <c r="B5263">
        <v>56788.969175999999</v>
      </c>
      <c r="C5263" s="255">
        <v>42</v>
      </c>
      <c r="D5263" s="256">
        <v>133.543237</v>
      </c>
      <c r="E5263" s="256">
        <v>0.63940100000000022</v>
      </c>
      <c r="F5263" s="1">
        <v>969883</v>
      </c>
      <c r="G5263" s="256">
        <v>197.27030400000001</v>
      </c>
      <c r="H5263" s="256">
        <v>60.897025999999997</v>
      </c>
      <c r="I5263" s="257">
        <v>1</v>
      </c>
      <c r="J5263" s="258">
        <f t="shared" si="164"/>
        <v>0.15281318605996252</v>
      </c>
      <c r="K5263" s="258">
        <f t="shared" si="165"/>
        <v>0.2861416951260396</v>
      </c>
    </row>
    <row r="5264" spans="1:11">
      <c r="A5264" s="1">
        <v>5263</v>
      </c>
      <c r="B5264">
        <v>57396.472778000003</v>
      </c>
      <c r="C5264" s="255">
        <v>32</v>
      </c>
      <c r="D5264" s="256">
        <v>124.356892</v>
      </c>
      <c r="E5264" s="256">
        <v>53.512611000000092</v>
      </c>
      <c r="F5264" s="1">
        <v>1131058</v>
      </c>
      <c r="G5264" s="256">
        <v>238.84039200000001</v>
      </c>
      <c r="H5264" s="256">
        <v>60.900283000000002</v>
      </c>
      <c r="I5264" s="257">
        <v>1</v>
      </c>
      <c r="J5264" s="258">
        <f t="shared" si="164"/>
        <v>0.14230127486751473</v>
      </c>
      <c r="K5264" s="258">
        <f t="shared" si="165"/>
        <v>0.26937443515720438</v>
      </c>
    </row>
    <row r="5265" spans="1:11">
      <c r="A5265" s="1">
        <v>5264</v>
      </c>
      <c r="B5265">
        <v>60457.587586000001</v>
      </c>
      <c r="C5265" s="255">
        <v>36</v>
      </c>
      <c r="D5265" s="256">
        <v>109.188632</v>
      </c>
      <c r="E5265" s="256">
        <v>214.78418600000009</v>
      </c>
      <c r="F5265" s="1">
        <v>1162525</v>
      </c>
      <c r="G5265" s="256">
        <v>237.374256</v>
      </c>
      <c r="H5265" s="256">
        <v>65.028631000000004</v>
      </c>
      <c r="I5265" s="257">
        <v>1</v>
      </c>
      <c r="J5265" s="258">
        <f t="shared" si="164"/>
        <v>0.12494427357222722</v>
      </c>
      <c r="K5265" s="258">
        <f t="shared" si="165"/>
        <v>0.2408706624502992</v>
      </c>
    </row>
    <row r="5266" spans="1:11">
      <c r="A5266" s="1">
        <v>5265</v>
      </c>
      <c r="B5266">
        <v>65221.711792999988</v>
      </c>
      <c r="C5266" s="255">
        <v>26</v>
      </c>
      <c r="D5266" s="256">
        <v>90.362135000000009</v>
      </c>
      <c r="E5266" s="256">
        <v>420.71742899999981</v>
      </c>
      <c r="F5266" s="1">
        <v>1058368</v>
      </c>
      <c r="G5266" s="256">
        <v>189.02318399999999</v>
      </c>
      <c r="H5266" s="256">
        <v>164.11205899999999</v>
      </c>
      <c r="I5266" s="257">
        <v>1</v>
      </c>
      <c r="J5266" s="258">
        <f t="shared" si="164"/>
        <v>0.10340116099275362</v>
      </c>
      <c r="K5266" s="258">
        <f t="shared" si="165"/>
        <v>0.2039991136384727</v>
      </c>
    </row>
    <row r="5267" spans="1:11">
      <c r="A5267" s="1">
        <v>5266</v>
      </c>
      <c r="B5267">
        <v>71864.252563999995</v>
      </c>
      <c r="C5267" s="255">
        <v>45</v>
      </c>
      <c r="D5267" s="256">
        <v>39.659671000000003</v>
      </c>
      <c r="E5267" s="256">
        <v>599.63132599999994</v>
      </c>
      <c r="F5267" s="1">
        <v>945045</v>
      </c>
      <c r="G5267" s="256">
        <v>103.975872</v>
      </c>
      <c r="H5267" s="256">
        <v>585.80285400000002</v>
      </c>
      <c r="I5267" s="257">
        <v>1</v>
      </c>
      <c r="J5267" s="258">
        <f t="shared" si="164"/>
        <v>4.538246054047574E-2</v>
      </c>
      <c r="K5267" s="258">
        <f t="shared" si="165"/>
        <v>9.5549997437517478E-2</v>
      </c>
    </row>
    <row r="5268" spans="1:11">
      <c r="A5268" s="1">
        <v>5267</v>
      </c>
      <c r="B5268">
        <v>74132.029783999998</v>
      </c>
      <c r="C5268" s="255">
        <v>39</v>
      </c>
      <c r="D5268" s="256">
        <v>15.317951000000001</v>
      </c>
      <c r="E5268" s="256">
        <v>735.13218700000073</v>
      </c>
      <c r="F5268" s="1">
        <v>924739</v>
      </c>
      <c r="G5268" s="256">
        <v>9.4308479999999992</v>
      </c>
      <c r="H5268" s="256">
        <v>618.98343399999999</v>
      </c>
      <c r="I5268" s="257">
        <v>1</v>
      </c>
      <c r="J5268" s="258">
        <f t="shared" si="164"/>
        <v>1.7528292325431568E-2</v>
      </c>
      <c r="K5268" s="258">
        <f t="shared" si="165"/>
        <v>3.8134781438185217E-2</v>
      </c>
    </row>
    <row r="5269" spans="1:11">
      <c r="A5269" s="1">
        <v>5268</v>
      </c>
      <c r="B5269">
        <v>76273.425352999999</v>
      </c>
      <c r="C5269" s="255">
        <v>56</v>
      </c>
      <c r="D5269" s="256">
        <v>9.0544449999999959</v>
      </c>
      <c r="E5269" s="256">
        <v>875.02287700000056</v>
      </c>
      <c r="F5269" s="1">
        <v>862371</v>
      </c>
      <c r="G5269" s="256">
        <v>0</v>
      </c>
      <c r="H5269" s="256">
        <v>608.54199600000004</v>
      </c>
      <c r="I5269" s="257">
        <v>1</v>
      </c>
      <c r="J5269" s="258">
        <f t="shared" si="164"/>
        <v>1.0360978358302762E-2</v>
      </c>
      <c r="K5269" s="258">
        <f t="shared" si="165"/>
        <v>2.2736474866846757E-2</v>
      </c>
    </row>
    <row r="5270" spans="1:11">
      <c r="A5270" s="1">
        <v>5269</v>
      </c>
      <c r="B5270">
        <v>74611.82531700001</v>
      </c>
      <c r="C5270" s="255">
        <v>24</v>
      </c>
      <c r="D5270" s="256">
        <v>7.812837</v>
      </c>
      <c r="E5270" s="256">
        <v>839.42516599999942</v>
      </c>
      <c r="F5270" s="1">
        <v>848322</v>
      </c>
      <c r="G5270" s="256">
        <v>0</v>
      </c>
      <c r="H5270" s="256">
        <v>279.66339399999998</v>
      </c>
      <c r="I5270" s="257">
        <v>1</v>
      </c>
      <c r="J5270" s="258">
        <f t="shared" si="164"/>
        <v>8.9402094853905587E-3</v>
      </c>
      <c r="K5270" s="258">
        <f t="shared" si="165"/>
        <v>1.9652392021185402E-2</v>
      </c>
    </row>
    <row r="5271" spans="1:11">
      <c r="A5271" s="1">
        <v>5270</v>
      </c>
      <c r="B5271">
        <v>74612.876342999996</v>
      </c>
      <c r="C5271" s="255">
        <v>33</v>
      </c>
      <c r="D5271" s="256">
        <v>59.812517</v>
      </c>
      <c r="E5271" s="256">
        <v>712.08489300000019</v>
      </c>
      <c r="F5271" s="1">
        <v>844937</v>
      </c>
      <c r="G5271" s="256">
        <v>0</v>
      </c>
      <c r="H5271" s="256">
        <v>331.16278</v>
      </c>
      <c r="I5271" s="257">
        <v>1</v>
      </c>
      <c r="J5271" s="258">
        <f t="shared" si="164"/>
        <v>6.8443310903386817E-2</v>
      </c>
      <c r="K5271" s="258">
        <f t="shared" si="165"/>
        <v>0.14035512797736679</v>
      </c>
    </row>
    <row r="5272" spans="1:11">
      <c r="A5272" s="1">
        <v>5271</v>
      </c>
      <c r="B5272">
        <v>78072.155578000005</v>
      </c>
      <c r="C5272" s="255">
        <v>27</v>
      </c>
      <c r="D5272" s="256">
        <v>63.261173999999997</v>
      </c>
      <c r="E5272" s="256">
        <v>579.48089100000004</v>
      </c>
      <c r="F5272" s="1">
        <v>860993</v>
      </c>
      <c r="G5272" s="256">
        <v>0</v>
      </c>
      <c r="H5272" s="256">
        <v>344.20752800000002</v>
      </c>
      <c r="I5272" s="257">
        <v>1</v>
      </c>
      <c r="J5272" s="258">
        <f t="shared" si="164"/>
        <v>7.238960032722333E-2</v>
      </c>
      <c r="K5272" s="258">
        <f t="shared" si="165"/>
        <v>0.14778989355031702</v>
      </c>
    </row>
    <row r="5273" spans="1:11">
      <c r="A5273" s="1">
        <v>5272</v>
      </c>
      <c r="B5273">
        <v>77530.775573000006</v>
      </c>
      <c r="C5273" s="255">
        <v>27</v>
      </c>
      <c r="D5273" s="256">
        <v>48.637422000000001</v>
      </c>
      <c r="E5273" s="256">
        <v>403.59811100000019</v>
      </c>
      <c r="F5273" s="1">
        <v>839025</v>
      </c>
      <c r="G5273" s="256">
        <v>0</v>
      </c>
      <c r="H5273" s="256">
        <v>546.95318499999996</v>
      </c>
      <c r="I5273" s="257">
        <v>1</v>
      </c>
      <c r="J5273" s="258">
        <f t="shared" si="164"/>
        <v>5.5655678149863282E-2</v>
      </c>
      <c r="K5273" s="258">
        <f t="shared" si="165"/>
        <v>0.11580201412214422</v>
      </c>
    </row>
    <row r="5274" spans="1:11">
      <c r="A5274" s="1">
        <v>5273</v>
      </c>
      <c r="B5274">
        <v>76748.700133999999</v>
      </c>
      <c r="C5274" s="255">
        <v>31</v>
      </c>
      <c r="D5274" s="256">
        <v>28.965152</v>
      </c>
      <c r="E5274" s="256">
        <v>290.58944700000001</v>
      </c>
      <c r="F5274" s="1">
        <v>838372</v>
      </c>
      <c r="G5274" s="256">
        <v>0</v>
      </c>
      <c r="H5274" s="256">
        <v>634.12603999999999</v>
      </c>
      <c r="I5274" s="257">
        <v>1</v>
      </c>
      <c r="J5274" s="258">
        <f t="shared" si="164"/>
        <v>3.3144749680068752E-2</v>
      </c>
      <c r="K5274" s="258">
        <f t="shared" si="165"/>
        <v>7.0787384667014536E-2</v>
      </c>
    </row>
    <row r="5275" spans="1:11">
      <c r="A5275" s="1">
        <v>5274</v>
      </c>
      <c r="B5275">
        <v>76048.085755000007</v>
      </c>
      <c r="C5275" s="255">
        <v>23</v>
      </c>
      <c r="D5275" s="256">
        <v>32.260815999999998</v>
      </c>
      <c r="E5275" s="256">
        <v>154.79082700000001</v>
      </c>
      <c r="F5275" s="1">
        <v>834702</v>
      </c>
      <c r="G5275" s="256">
        <v>135.234792</v>
      </c>
      <c r="H5275" s="256">
        <v>671.508241</v>
      </c>
      <c r="I5275" s="257">
        <v>1</v>
      </c>
      <c r="J5275" s="258">
        <f t="shared" si="164"/>
        <v>3.6915969603569035E-2</v>
      </c>
      <c r="K5275" s="258">
        <f t="shared" si="165"/>
        <v>7.8493881860688064E-2</v>
      </c>
    </row>
    <row r="5276" spans="1:11">
      <c r="A5276" s="1">
        <v>5275</v>
      </c>
      <c r="B5276">
        <v>74616.102417000002</v>
      </c>
      <c r="C5276" s="255">
        <v>23</v>
      </c>
      <c r="D5276" s="256">
        <v>13.362833999999999</v>
      </c>
      <c r="E5276" s="256">
        <v>54.18503299999999</v>
      </c>
      <c r="F5276" s="1">
        <v>817787</v>
      </c>
      <c r="G5276" s="256">
        <v>197.77816799999999</v>
      </c>
      <c r="H5276" s="256">
        <v>571.87348599999996</v>
      </c>
      <c r="I5276" s="257">
        <v>1</v>
      </c>
      <c r="J5276" s="258">
        <f t="shared" si="164"/>
        <v>1.5291056920616601E-2</v>
      </c>
      <c r="K5276" s="258">
        <f t="shared" si="165"/>
        <v>3.3356720421683167E-2</v>
      </c>
    </row>
    <row r="5277" spans="1:11">
      <c r="A5277" s="1">
        <v>5276</v>
      </c>
      <c r="B5277">
        <v>73471.619691</v>
      </c>
      <c r="C5277" s="255">
        <v>27</v>
      </c>
      <c r="D5277" s="256">
        <v>26.725899999999999</v>
      </c>
      <c r="E5277" s="256">
        <v>15.949867999999981</v>
      </c>
      <c r="F5277" s="1">
        <v>846857</v>
      </c>
      <c r="G5277" s="256">
        <v>206.32231200000001</v>
      </c>
      <c r="H5277" s="256">
        <v>447.83358800000002</v>
      </c>
      <c r="I5277" s="257">
        <v>1</v>
      </c>
      <c r="J5277" s="258">
        <f t="shared" si="164"/>
        <v>3.0582379318242463E-2</v>
      </c>
      <c r="K5277" s="258">
        <f t="shared" si="165"/>
        <v>6.5512101237239273E-2</v>
      </c>
    </row>
    <row r="5278" spans="1:11">
      <c r="A5278" s="1">
        <v>5277</v>
      </c>
      <c r="B5278">
        <v>72727.558594000002</v>
      </c>
      <c r="C5278" s="255">
        <v>27</v>
      </c>
      <c r="D5278" s="256">
        <v>52.879550000000009</v>
      </c>
      <c r="E5278" s="256">
        <v>16.378620000000002</v>
      </c>
      <c r="F5278" s="1">
        <v>890635</v>
      </c>
      <c r="G5278" s="256">
        <v>169.54812000000001</v>
      </c>
      <c r="H5278" s="256">
        <v>352.71085299999999</v>
      </c>
      <c r="I5278" s="257">
        <v>1</v>
      </c>
      <c r="J5278" s="258">
        <f t="shared" si="164"/>
        <v>6.050993441859652E-2</v>
      </c>
      <c r="K5278" s="258">
        <f t="shared" si="165"/>
        <v>0.1252066634899863</v>
      </c>
    </row>
    <row r="5279" spans="1:11">
      <c r="A5279" s="1">
        <v>5278</v>
      </c>
      <c r="B5279">
        <v>69483.614013999992</v>
      </c>
      <c r="C5279" s="255">
        <v>26</v>
      </c>
      <c r="D5279" s="256">
        <v>49.866107999999997</v>
      </c>
      <c r="E5279" s="256">
        <v>10.711040000000001</v>
      </c>
      <c r="F5279" s="1">
        <v>944027</v>
      </c>
      <c r="G5279" s="256">
        <v>99.359232000000006</v>
      </c>
      <c r="H5279" s="256">
        <v>311.87647199999998</v>
      </c>
      <c r="I5279" s="257">
        <v>1</v>
      </c>
      <c r="J5279" s="258">
        <f t="shared" si="164"/>
        <v>5.7061660411078581E-2</v>
      </c>
      <c r="K5279" s="258">
        <f t="shared" si="165"/>
        <v>0.11853669980093048</v>
      </c>
    </row>
    <row r="5280" spans="1:11">
      <c r="A5280" s="1">
        <v>5279</v>
      </c>
      <c r="B5280">
        <v>66338.366028000004</v>
      </c>
      <c r="C5280" s="255">
        <v>24</v>
      </c>
      <c r="D5280" s="256">
        <v>41.526092999999989</v>
      </c>
      <c r="E5280" s="256">
        <v>8.2354399999999988</v>
      </c>
      <c r="F5280" s="1">
        <v>1085751</v>
      </c>
      <c r="G5280" s="256">
        <v>10.356528000000001</v>
      </c>
      <c r="H5280" s="256">
        <v>234.33196100000001</v>
      </c>
      <c r="I5280" s="257">
        <v>1</v>
      </c>
      <c r="J5280" s="258">
        <f t="shared" si="164"/>
        <v>4.7518202482633436E-2</v>
      </c>
      <c r="K5280" s="258">
        <f t="shared" si="165"/>
        <v>9.9799849514031536E-2</v>
      </c>
    </row>
    <row r="5281" spans="1:11">
      <c r="A5281" s="1">
        <v>5280</v>
      </c>
      <c r="B5281">
        <v>63206.480224999999</v>
      </c>
      <c r="C5281" s="255">
        <v>20</v>
      </c>
      <c r="D5281" s="256">
        <v>44.443525999999999</v>
      </c>
      <c r="E5281" s="256">
        <v>1.65056</v>
      </c>
      <c r="F5281" s="1">
        <v>1063198</v>
      </c>
      <c r="G5281" s="256">
        <v>0</v>
      </c>
      <c r="H5281" s="256">
        <v>123.661092</v>
      </c>
      <c r="I5281" s="257">
        <v>1</v>
      </c>
      <c r="J5281" s="258">
        <f t="shared" si="164"/>
        <v>5.085661363591764E-2</v>
      </c>
      <c r="K5281" s="258">
        <f t="shared" si="165"/>
        <v>0.10640101388118597</v>
      </c>
    </row>
    <row r="5282" spans="1:11">
      <c r="A5282" s="1">
        <v>5281</v>
      </c>
      <c r="B5282">
        <v>60473.577026999999</v>
      </c>
      <c r="C5282" s="255">
        <v>16</v>
      </c>
      <c r="D5282" s="256">
        <v>38.485204000000003</v>
      </c>
      <c r="E5282" s="256">
        <v>0.50751999999999997</v>
      </c>
      <c r="F5282" s="1">
        <v>961468</v>
      </c>
      <c r="G5282" s="256">
        <v>0</v>
      </c>
      <c r="H5282" s="256">
        <v>61.348264999999998</v>
      </c>
      <c r="I5282" s="257">
        <v>1</v>
      </c>
      <c r="J5282" s="258">
        <f t="shared" si="164"/>
        <v>4.4038520942903413E-2</v>
      </c>
      <c r="K5282" s="258">
        <f t="shared" si="165"/>
        <v>9.2864937701758341E-2</v>
      </c>
    </row>
    <row r="5283" spans="1:11">
      <c r="A5283" s="1">
        <v>5282</v>
      </c>
      <c r="B5283">
        <v>57696.207520000004</v>
      </c>
      <c r="C5283" s="255">
        <v>33</v>
      </c>
      <c r="D5283" s="256">
        <v>42.034438999999992</v>
      </c>
      <c r="E5283" s="256">
        <v>0.17680000000000001</v>
      </c>
      <c r="F5283" s="1">
        <v>794399</v>
      </c>
      <c r="G5283" s="256">
        <v>0</v>
      </c>
      <c r="H5283" s="256">
        <v>60.654651000000001</v>
      </c>
      <c r="I5283" s="257">
        <v>1</v>
      </c>
      <c r="J5283" s="258">
        <f t="shared" si="164"/>
        <v>4.8099901516039656E-2</v>
      </c>
      <c r="K5283" s="258">
        <f t="shared" si="165"/>
        <v>0.10095372487289904</v>
      </c>
    </row>
    <row r="5284" spans="1:11">
      <c r="A5284" s="1">
        <v>5283</v>
      </c>
      <c r="B5284">
        <v>57068.607575000002</v>
      </c>
      <c r="C5284" s="255">
        <v>31</v>
      </c>
      <c r="D5284" s="256">
        <v>41.706937000000003</v>
      </c>
      <c r="E5284" s="256">
        <v>6.9919999999999996E-2</v>
      </c>
      <c r="F5284" s="1">
        <v>626391</v>
      </c>
      <c r="G5284" s="256">
        <v>0</v>
      </c>
      <c r="H5284" s="256">
        <v>60.698858999999999</v>
      </c>
      <c r="I5284" s="257">
        <v>1</v>
      </c>
      <c r="J5284" s="258">
        <f t="shared" si="164"/>
        <v>4.7725141811353095E-2</v>
      </c>
      <c r="K5284" s="258">
        <f t="shared" si="165"/>
        <v>0.10021051812799311</v>
      </c>
    </row>
    <row r="5285" spans="1:11">
      <c r="A5285" s="1">
        <v>5284</v>
      </c>
      <c r="B5285">
        <v>56645.881561000002</v>
      </c>
      <c r="C5285" s="255">
        <v>26</v>
      </c>
      <c r="D5285" s="256">
        <v>45.208167000000003</v>
      </c>
      <c r="E5285" s="256">
        <v>7.1480000000000002E-2</v>
      </c>
      <c r="F5285" s="1">
        <v>520716</v>
      </c>
      <c r="G5285" s="256">
        <v>0</v>
      </c>
      <c r="H5285" s="256">
        <v>60.836163999999997</v>
      </c>
      <c r="I5285" s="257">
        <v>1</v>
      </c>
      <c r="J5285" s="258">
        <f t="shared" si="164"/>
        <v>5.1731590385223757E-2</v>
      </c>
      <c r="K5285" s="258">
        <f t="shared" si="165"/>
        <v>0.10812275812483288</v>
      </c>
    </row>
    <row r="5286" spans="1:11">
      <c r="A5286" s="1">
        <v>5285</v>
      </c>
      <c r="B5286">
        <v>56384.581420000002</v>
      </c>
      <c r="C5286" s="255">
        <v>28</v>
      </c>
      <c r="D5286" s="256">
        <v>59.557897000000011</v>
      </c>
      <c r="E5286" s="256">
        <v>2.7119999999999998E-2</v>
      </c>
      <c r="F5286" s="1">
        <v>581154</v>
      </c>
      <c r="G5286" s="256">
        <v>0</v>
      </c>
      <c r="H5286" s="256">
        <v>60.943536000000002</v>
      </c>
      <c r="I5286" s="257">
        <v>1</v>
      </c>
      <c r="J5286" s="258">
        <f t="shared" si="164"/>
        <v>6.8151949885721916E-2</v>
      </c>
      <c r="K5286" s="258">
        <f t="shared" si="165"/>
        <v>0.13980358260074291</v>
      </c>
    </row>
    <row r="5287" spans="1:11">
      <c r="A5287" s="1">
        <v>5286</v>
      </c>
      <c r="B5287">
        <v>56839.070495</v>
      </c>
      <c r="C5287" s="255">
        <v>31</v>
      </c>
      <c r="D5287" s="256">
        <v>53.398203000000002</v>
      </c>
      <c r="E5287" s="256">
        <v>0.10172200000000001</v>
      </c>
      <c r="F5287" s="1">
        <v>917874</v>
      </c>
      <c r="G5287" s="256">
        <v>112.113456</v>
      </c>
      <c r="H5287" s="256">
        <v>60.933877000000003</v>
      </c>
      <c r="I5287" s="257">
        <v>1</v>
      </c>
      <c r="J5287" s="258">
        <f t="shared" si="164"/>
        <v>6.1103427725858167E-2</v>
      </c>
      <c r="K5287" s="258">
        <f t="shared" si="165"/>
        <v>0.12634937505980529</v>
      </c>
    </row>
    <row r="5288" spans="1:11">
      <c r="A5288" s="1">
        <v>5287</v>
      </c>
      <c r="B5288">
        <v>58328.652738999997</v>
      </c>
      <c r="C5288" s="255">
        <v>32</v>
      </c>
      <c r="D5288" s="256">
        <v>60.419148999999997</v>
      </c>
      <c r="E5288" s="256">
        <v>17.044132999999981</v>
      </c>
      <c r="F5288" s="1">
        <v>1019837</v>
      </c>
      <c r="G5288" s="256">
        <v>201.76917599999999</v>
      </c>
      <c r="H5288" s="256">
        <v>60.750349999999997</v>
      </c>
      <c r="I5288" s="257">
        <v>1</v>
      </c>
      <c r="J5288" s="258">
        <f t="shared" si="164"/>
        <v>6.9137478356328871E-2</v>
      </c>
      <c r="K5288" s="258">
        <f t="shared" si="165"/>
        <v>0.14166772501493993</v>
      </c>
    </row>
    <row r="5289" spans="1:11">
      <c r="A5289" s="1">
        <v>5288</v>
      </c>
      <c r="B5289">
        <v>60826.398254</v>
      </c>
      <c r="C5289" s="255">
        <v>36</v>
      </c>
      <c r="D5289" s="256">
        <v>69.922117</v>
      </c>
      <c r="E5289" s="256">
        <v>93.48492899999998</v>
      </c>
      <c r="F5289" s="1">
        <v>932892</v>
      </c>
      <c r="G5289" s="256">
        <v>220.38643200000001</v>
      </c>
      <c r="H5289" s="256">
        <v>61.068933999999999</v>
      </c>
      <c r="I5289" s="257">
        <v>1</v>
      </c>
      <c r="J5289" s="258">
        <f t="shared" si="164"/>
        <v>8.0011700441464273E-2</v>
      </c>
      <c r="K5289" s="258">
        <f t="shared" si="165"/>
        <v>0.1619648950567584</v>
      </c>
    </row>
    <row r="5290" spans="1:11">
      <c r="A5290" s="1">
        <v>5289</v>
      </c>
      <c r="B5290">
        <v>66252.990233999997</v>
      </c>
      <c r="C5290" s="255">
        <v>23</v>
      </c>
      <c r="D5290" s="256">
        <v>87.178235000000001</v>
      </c>
      <c r="E5290" s="256">
        <v>225.54237999999961</v>
      </c>
      <c r="F5290" s="1">
        <v>857439</v>
      </c>
      <c r="G5290" s="256">
        <v>196.623504</v>
      </c>
      <c r="H5290" s="256">
        <v>426.55960399999998</v>
      </c>
      <c r="I5290" s="257">
        <v>1</v>
      </c>
      <c r="J5290" s="258">
        <f t="shared" si="164"/>
        <v>9.975783232987033E-2</v>
      </c>
      <c r="K5290" s="258">
        <f t="shared" si="165"/>
        <v>0.19759237642942523</v>
      </c>
    </row>
    <row r="5291" spans="1:11">
      <c r="A5291" s="1">
        <v>5290</v>
      </c>
      <c r="B5291">
        <v>70939.583740000002</v>
      </c>
      <c r="C5291" s="255">
        <v>53</v>
      </c>
      <c r="D5291" s="256">
        <v>83.700419999999994</v>
      </c>
      <c r="E5291" s="256">
        <v>319.27869799999979</v>
      </c>
      <c r="F5291" s="1">
        <v>826313</v>
      </c>
      <c r="G5291" s="256">
        <v>131.937288</v>
      </c>
      <c r="H5291" s="256">
        <v>791.81688199999996</v>
      </c>
      <c r="I5291" s="257">
        <v>1</v>
      </c>
      <c r="J5291" s="258">
        <f t="shared" si="164"/>
        <v>9.5778177480878399E-2</v>
      </c>
      <c r="K5291" s="258">
        <f t="shared" si="165"/>
        <v>0.19053584588027503</v>
      </c>
    </row>
    <row r="5292" spans="1:11">
      <c r="A5292" s="1">
        <v>5291</v>
      </c>
      <c r="B5292">
        <v>73111.756592999998</v>
      </c>
      <c r="C5292" s="255">
        <v>39</v>
      </c>
      <c r="D5292" s="256">
        <v>80.555384000000004</v>
      </c>
      <c r="E5292" s="256">
        <v>420.8712509999998</v>
      </c>
      <c r="F5292" s="1">
        <v>833393</v>
      </c>
      <c r="G5292" s="256">
        <v>34.079135999999998</v>
      </c>
      <c r="H5292" s="256">
        <v>818.389004</v>
      </c>
      <c r="I5292" s="257">
        <v>1</v>
      </c>
      <c r="J5292" s="258">
        <f t="shared" si="164"/>
        <v>9.2179320794236311E-2</v>
      </c>
      <c r="K5292" s="258">
        <f t="shared" si="165"/>
        <v>0.18410140537077349</v>
      </c>
    </row>
    <row r="5293" spans="1:11">
      <c r="A5293" s="1">
        <v>5292</v>
      </c>
      <c r="B5293">
        <v>74678.301085999992</v>
      </c>
      <c r="C5293" s="255">
        <v>52</v>
      </c>
      <c r="D5293" s="256">
        <v>81.783507</v>
      </c>
      <c r="E5293" s="256">
        <v>512.41464099999985</v>
      </c>
      <c r="F5293" s="1">
        <v>845728</v>
      </c>
      <c r="G5293" s="256">
        <v>0</v>
      </c>
      <c r="H5293" s="256">
        <v>775.03277100000003</v>
      </c>
      <c r="I5293" s="257">
        <v>1</v>
      </c>
      <c r="J5293" s="258">
        <f t="shared" si="164"/>
        <v>9.3584658815985169E-2</v>
      </c>
      <c r="K5293" s="258">
        <f t="shared" si="165"/>
        <v>0.18662007149050183</v>
      </c>
    </row>
    <row r="5294" spans="1:11">
      <c r="A5294" s="1">
        <v>5293</v>
      </c>
      <c r="B5294">
        <v>73045.677611999999</v>
      </c>
      <c r="C5294" s="255">
        <v>36</v>
      </c>
      <c r="D5294" s="256">
        <v>104.873164</v>
      </c>
      <c r="E5294" s="256">
        <v>592.90260300000057</v>
      </c>
      <c r="F5294" s="1">
        <v>827031</v>
      </c>
      <c r="G5294" s="256">
        <v>0</v>
      </c>
      <c r="H5294" s="256">
        <v>328.34775500000001</v>
      </c>
      <c r="I5294" s="257">
        <v>1</v>
      </c>
      <c r="J5294" s="258">
        <f t="shared" si="164"/>
        <v>0.12000609452823854</v>
      </c>
      <c r="K5294" s="258">
        <f t="shared" si="165"/>
        <v>0.23256843984695802</v>
      </c>
    </row>
    <row r="5295" spans="1:11">
      <c r="A5295" s="1">
        <v>5294</v>
      </c>
      <c r="B5295">
        <v>72604.423951000004</v>
      </c>
      <c r="C5295" s="255">
        <v>30</v>
      </c>
      <c r="D5295" s="256">
        <v>143.46193600000001</v>
      </c>
      <c r="E5295" s="256">
        <v>599.90372700000057</v>
      </c>
      <c r="F5295" s="1">
        <v>863122</v>
      </c>
      <c r="G5295" s="256">
        <v>0</v>
      </c>
      <c r="H5295" s="256">
        <v>442.60924299999999</v>
      </c>
      <c r="I5295" s="257">
        <v>1</v>
      </c>
      <c r="J5295" s="258">
        <f t="shared" si="164"/>
        <v>0.1641631280698283</v>
      </c>
      <c r="K5295" s="258">
        <f t="shared" si="165"/>
        <v>0.30384277519961311</v>
      </c>
    </row>
    <row r="5296" spans="1:11">
      <c r="A5296" s="1">
        <v>5295</v>
      </c>
      <c r="B5296">
        <v>75506.823120999994</v>
      </c>
      <c r="C5296" s="255">
        <v>28</v>
      </c>
      <c r="D5296" s="256">
        <v>171.07436799999999</v>
      </c>
      <c r="E5296" s="256">
        <v>570.38719199999969</v>
      </c>
      <c r="F5296" s="1">
        <v>870197</v>
      </c>
      <c r="G5296" s="256">
        <v>0</v>
      </c>
      <c r="H5296" s="256">
        <v>683.691821</v>
      </c>
      <c r="I5296" s="257">
        <v>1</v>
      </c>
      <c r="J5296" s="258">
        <f t="shared" si="164"/>
        <v>0.19575996369830764</v>
      </c>
      <c r="K5296" s="258">
        <f t="shared" si="165"/>
        <v>0.35103317871387962</v>
      </c>
    </row>
    <row r="5297" spans="1:11">
      <c r="A5297" s="1">
        <v>5296</v>
      </c>
      <c r="B5297">
        <v>75290.001587000006</v>
      </c>
      <c r="C5297" s="255">
        <v>30</v>
      </c>
      <c r="D5297" s="256">
        <v>159.46741700000001</v>
      </c>
      <c r="E5297" s="256">
        <v>454.87817900000027</v>
      </c>
      <c r="F5297" s="1">
        <v>831857</v>
      </c>
      <c r="G5297" s="256">
        <v>0</v>
      </c>
      <c r="H5297" s="256">
        <v>700.03751199999999</v>
      </c>
      <c r="I5297" s="257">
        <v>1</v>
      </c>
      <c r="J5297" s="258">
        <f t="shared" si="164"/>
        <v>0.18247815922361257</v>
      </c>
      <c r="K5297" s="258">
        <f t="shared" si="165"/>
        <v>0.33155964943847732</v>
      </c>
    </row>
    <row r="5298" spans="1:11">
      <c r="A5298" s="1">
        <v>5297</v>
      </c>
      <c r="B5298">
        <v>75274.945680000004</v>
      </c>
      <c r="C5298" s="255">
        <v>28</v>
      </c>
      <c r="D5298" s="256">
        <v>120.30592</v>
      </c>
      <c r="E5298" s="256">
        <v>305.13300100000021</v>
      </c>
      <c r="F5298" s="1">
        <v>801325</v>
      </c>
      <c r="G5298" s="256">
        <v>0</v>
      </c>
      <c r="H5298" s="256">
        <v>518.37439400000005</v>
      </c>
      <c r="I5298" s="257">
        <v>1</v>
      </c>
      <c r="J5298" s="258">
        <f t="shared" si="164"/>
        <v>0.13766575792284386</v>
      </c>
      <c r="K5298" s="258">
        <f t="shared" si="165"/>
        <v>0.26186327642486712</v>
      </c>
    </row>
    <row r="5299" spans="1:11">
      <c r="A5299" s="1">
        <v>5298</v>
      </c>
      <c r="B5299">
        <v>74644.504942999993</v>
      </c>
      <c r="C5299" s="255">
        <v>23</v>
      </c>
      <c r="D5299" s="256">
        <v>72.000500000000002</v>
      </c>
      <c r="E5299" s="256">
        <v>162.79616699999971</v>
      </c>
      <c r="F5299" s="1">
        <v>811491</v>
      </c>
      <c r="G5299" s="256">
        <v>22.464288</v>
      </c>
      <c r="H5299" s="256">
        <v>507.80651</v>
      </c>
      <c r="I5299" s="257">
        <v>1</v>
      </c>
      <c r="J5299" s="258">
        <f t="shared" si="164"/>
        <v>8.2389988816208876E-2</v>
      </c>
      <c r="K5299" s="258">
        <f t="shared" si="165"/>
        <v>0.16633874001139204</v>
      </c>
    </row>
    <row r="5300" spans="1:11">
      <c r="A5300" s="1">
        <v>5299</v>
      </c>
      <c r="B5300">
        <v>72316.168151000005</v>
      </c>
      <c r="C5300" s="255">
        <v>23</v>
      </c>
      <c r="D5300" s="256">
        <v>63.676591999999999</v>
      </c>
      <c r="E5300" s="256">
        <v>58.609224999999931</v>
      </c>
      <c r="F5300" s="1">
        <v>789992</v>
      </c>
      <c r="G5300" s="256">
        <v>161.70487199999999</v>
      </c>
      <c r="H5300" s="256">
        <v>510.497343</v>
      </c>
      <c r="I5300" s="257">
        <v>1</v>
      </c>
      <c r="J5300" s="258">
        <f t="shared" si="164"/>
        <v>7.2864962086850713E-2</v>
      </c>
      <c r="K5300" s="258">
        <f t="shared" si="165"/>
        <v>0.14868102571323305</v>
      </c>
    </row>
    <row r="5301" spans="1:11">
      <c r="A5301" s="1">
        <v>5300</v>
      </c>
      <c r="B5301">
        <v>70554.339722000004</v>
      </c>
      <c r="C5301" s="255">
        <v>28</v>
      </c>
      <c r="D5301" s="256">
        <v>77.366878000000014</v>
      </c>
      <c r="E5301" s="256">
        <v>13.688045999999989</v>
      </c>
      <c r="F5301" s="1">
        <v>802260</v>
      </c>
      <c r="G5301" s="256">
        <v>191.13964799999999</v>
      </c>
      <c r="H5301" s="256">
        <v>517.56933700000002</v>
      </c>
      <c r="I5301" s="257">
        <v>1</v>
      </c>
      <c r="J5301" s="258">
        <f t="shared" si="164"/>
        <v>8.8530721497281237E-2</v>
      </c>
      <c r="K5301" s="258">
        <f t="shared" si="165"/>
        <v>0.17752588734886487</v>
      </c>
    </row>
    <row r="5302" spans="1:11">
      <c r="A5302" s="1">
        <v>5301</v>
      </c>
      <c r="B5302">
        <v>70297.947569999989</v>
      </c>
      <c r="C5302" s="255">
        <v>27</v>
      </c>
      <c r="D5302" s="256">
        <v>106.041473</v>
      </c>
      <c r="E5302" s="256">
        <v>12.289859999999999</v>
      </c>
      <c r="F5302" s="1">
        <v>785383</v>
      </c>
      <c r="G5302" s="256">
        <v>179.33697599999999</v>
      </c>
      <c r="H5302" s="256">
        <v>506.323601</v>
      </c>
      <c r="I5302" s="257">
        <v>1</v>
      </c>
      <c r="J5302" s="258">
        <f t="shared" si="164"/>
        <v>0.12134298754209089</v>
      </c>
      <c r="K5302" s="258">
        <f t="shared" si="165"/>
        <v>0.23482468197622605</v>
      </c>
    </row>
    <row r="5303" spans="1:11">
      <c r="A5303" s="1">
        <v>5302</v>
      </c>
      <c r="B5303">
        <v>68163.374084999989</v>
      </c>
      <c r="C5303" s="255">
        <v>28</v>
      </c>
      <c r="D5303" s="256">
        <v>93.490795999999989</v>
      </c>
      <c r="E5303" s="256">
        <v>4.3089599999999999</v>
      </c>
      <c r="F5303" s="1">
        <v>875600</v>
      </c>
      <c r="G5303" s="256">
        <v>132.29176799999999</v>
      </c>
      <c r="H5303" s="256">
        <v>322.541719</v>
      </c>
      <c r="I5303" s="257">
        <v>1</v>
      </c>
      <c r="J5303" s="258">
        <f t="shared" si="164"/>
        <v>0.10698127980859111</v>
      </c>
      <c r="K5303" s="258">
        <f t="shared" si="165"/>
        <v>0.2102455429278465</v>
      </c>
    </row>
    <row r="5304" spans="1:11">
      <c r="A5304" s="1">
        <v>5303</v>
      </c>
      <c r="B5304">
        <v>65383.913453000001</v>
      </c>
      <c r="C5304" s="255">
        <v>33</v>
      </c>
      <c r="D5304" s="256">
        <v>102.757977</v>
      </c>
      <c r="E5304" s="256">
        <v>2.2648000000000001</v>
      </c>
      <c r="F5304" s="1">
        <v>926253</v>
      </c>
      <c r="G5304" s="256">
        <v>44.240112000000003</v>
      </c>
      <c r="H5304" s="256">
        <v>129.836151</v>
      </c>
      <c r="I5304" s="257">
        <v>1</v>
      </c>
      <c r="J5304" s="258">
        <f t="shared" si="164"/>
        <v>0.11758569143000741</v>
      </c>
      <c r="K5304" s="258">
        <f t="shared" si="165"/>
        <v>0.22846718232936108</v>
      </c>
    </row>
    <row r="5305" spans="1:11">
      <c r="A5305" s="1">
        <v>5304</v>
      </c>
      <c r="B5305">
        <v>61789.468263000002</v>
      </c>
      <c r="C5305" s="255">
        <v>26</v>
      </c>
      <c r="D5305" s="256">
        <v>115.312074</v>
      </c>
      <c r="E5305" s="256">
        <v>0.67403999999999997</v>
      </c>
      <c r="F5305" s="1">
        <v>937923</v>
      </c>
      <c r="G5305" s="256">
        <v>0</v>
      </c>
      <c r="H5305" s="256">
        <v>71.585193000000004</v>
      </c>
      <c r="I5305" s="257">
        <v>1</v>
      </c>
      <c r="J5305" s="258">
        <f t="shared" si="164"/>
        <v>0.13195131266079888</v>
      </c>
      <c r="K5305" s="258">
        <f t="shared" si="165"/>
        <v>0.25250301223821708</v>
      </c>
    </row>
    <row r="5306" spans="1:11">
      <c r="A5306" s="1">
        <v>5305</v>
      </c>
      <c r="B5306">
        <v>59318.098510999997</v>
      </c>
      <c r="C5306" s="255">
        <v>22</v>
      </c>
      <c r="D5306" s="256">
        <v>125.184781</v>
      </c>
      <c r="E5306" s="256">
        <v>0.20784</v>
      </c>
      <c r="F5306" s="1">
        <v>924687</v>
      </c>
      <c r="G5306" s="256">
        <v>0</v>
      </c>
      <c r="H5306" s="256">
        <v>70.117845000000003</v>
      </c>
      <c r="I5306" s="257">
        <v>1</v>
      </c>
      <c r="J5306" s="258">
        <f t="shared" si="164"/>
        <v>0.1432486261421734</v>
      </c>
      <c r="K5306" s="258">
        <f t="shared" si="165"/>
        <v>0.27090056183352451</v>
      </c>
    </row>
    <row r="5307" spans="1:11">
      <c r="A5307" s="1">
        <v>5306</v>
      </c>
      <c r="B5307">
        <v>56405.203553000007</v>
      </c>
      <c r="C5307" s="255">
        <v>33</v>
      </c>
      <c r="D5307" s="256">
        <v>101.04145800000001</v>
      </c>
      <c r="E5307" s="256">
        <v>0.11352</v>
      </c>
      <c r="F5307" s="1">
        <v>802657</v>
      </c>
      <c r="G5307" s="256">
        <v>0</v>
      </c>
      <c r="H5307" s="256">
        <v>67.974033000000006</v>
      </c>
      <c r="I5307" s="257">
        <v>1</v>
      </c>
      <c r="J5307" s="258">
        <f t="shared" si="164"/>
        <v>0.11562148310905394</v>
      </c>
      <c r="K5307" s="258">
        <f t="shared" si="165"/>
        <v>0.22512329747548834</v>
      </c>
    </row>
    <row r="5308" spans="1:11">
      <c r="A5308" s="1">
        <v>5307</v>
      </c>
      <c r="B5308">
        <v>56504.239165999999</v>
      </c>
      <c r="C5308" s="255">
        <v>47</v>
      </c>
      <c r="D5308" s="256">
        <v>78.954344000000006</v>
      </c>
      <c r="E5308" s="256">
        <v>3.2320000000000002E-2</v>
      </c>
      <c r="F5308" s="1">
        <v>655766</v>
      </c>
      <c r="G5308" s="256">
        <v>0</v>
      </c>
      <c r="H5308" s="256">
        <v>68.588283000000004</v>
      </c>
      <c r="I5308" s="257">
        <v>1</v>
      </c>
      <c r="J5308" s="258">
        <f t="shared" si="164"/>
        <v>9.0347254798940402E-2</v>
      </c>
      <c r="K5308" s="258">
        <f t="shared" si="165"/>
        <v>0.18080625142697271</v>
      </c>
    </row>
    <row r="5309" spans="1:11">
      <c r="A5309" s="1">
        <v>5308</v>
      </c>
      <c r="B5309">
        <v>56190.308043999998</v>
      </c>
      <c r="C5309" s="255">
        <v>31</v>
      </c>
      <c r="D5309" s="256">
        <v>94.582463999999987</v>
      </c>
      <c r="E5309" s="256">
        <v>0</v>
      </c>
      <c r="F5309" s="1">
        <v>523484</v>
      </c>
      <c r="G5309" s="256">
        <v>0</v>
      </c>
      <c r="H5309" s="256">
        <v>68.198847999999998</v>
      </c>
      <c r="I5309" s="257">
        <v>1</v>
      </c>
      <c r="J5309" s="258">
        <f t="shared" si="164"/>
        <v>0.10823047272129328</v>
      </c>
      <c r="K5309" s="258">
        <f t="shared" si="165"/>
        <v>0.21241371644934184</v>
      </c>
    </row>
    <row r="5310" spans="1:11">
      <c r="A5310" s="1">
        <v>5309</v>
      </c>
      <c r="B5310">
        <v>55614.601134999997</v>
      </c>
      <c r="C5310" s="255">
        <v>32</v>
      </c>
      <c r="D5310" s="256">
        <v>107.52901799999999</v>
      </c>
      <c r="E5310" s="256">
        <v>0</v>
      </c>
      <c r="F5310" s="1">
        <v>578806</v>
      </c>
      <c r="G5310" s="256">
        <v>0</v>
      </c>
      <c r="H5310" s="256">
        <v>68.149068</v>
      </c>
      <c r="I5310" s="257">
        <v>1</v>
      </c>
      <c r="J5310" s="258">
        <f t="shared" si="164"/>
        <v>0.1230451814978774</v>
      </c>
      <c r="K5310" s="258">
        <f t="shared" si="165"/>
        <v>0.23768815800062593</v>
      </c>
    </row>
    <row r="5311" spans="1:11">
      <c r="A5311" s="1">
        <v>5310</v>
      </c>
      <c r="B5311">
        <v>56061.828155000003</v>
      </c>
      <c r="C5311" s="255">
        <v>51</v>
      </c>
      <c r="D5311" s="256">
        <v>98.083927000000003</v>
      </c>
      <c r="E5311" s="256">
        <v>9.5724000000000004E-2</v>
      </c>
      <c r="F5311" s="1">
        <v>919039</v>
      </c>
      <c r="G5311" s="256">
        <v>0</v>
      </c>
      <c r="H5311" s="256">
        <v>68.341601999999995</v>
      </c>
      <c r="I5311" s="257">
        <v>1</v>
      </c>
      <c r="J5311" s="258">
        <f t="shared" si="164"/>
        <v>0.11223718791647068</v>
      </c>
      <c r="K5311" s="258">
        <f t="shared" si="165"/>
        <v>0.21932872507553391</v>
      </c>
    </row>
    <row r="5312" spans="1:11">
      <c r="A5312" s="1">
        <v>5311</v>
      </c>
      <c r="B5312">
        <v>58172.436095999998</v>
      </c>
      <c r="C5312" s="255">
        <v>35</v>
      </c>
      <c r="D5312" s="256">
        <v>101.890764</v>
      </c>
      <c r="E5312" s="256">
        <v>23.094077999999989</v>
      </c>
      <c r="F5312" s="1">
        <v>998542</v>
      </c>
      <c r="G5312" s="256">
        <v>124.935552</v>
      </c>
      <c r="H5312" s="256">
        <v>68.478440000000006</v>
      </c>
      <c r="I5312" s="257">
        <v>1</v>
      </c>
      <c r="J5312" s="258">
        <f t="shared" si="164"/>
        <v>0.11659334180227884</v>
      </c>
      <c r="K5312" s="258">
        <f t="shared" si="165"/>
        <v>0.22677955433643321</v>
      </c>
    </row>
    <row r="5313" spans="1:11">
      <c r="A5313" s="1">
        <v>5312</v>
      </c>
      <c r="B5313">
        <v>60783.249512000002</v>
      </c>
      <c r="C5313" s="255">
        <v>39</v>
      </c>
      <c r="D5313" s="256">
        <v>111.670317</v>
      </c>
      <c r="E5313" s="256">
        <v>129.88869899999989</v>
      </c>
      <c r="F5313" s="1">
        <v>928756</v>
      </c>
      <c r="G5313" s="256">
        <v>193.30768800000001</v>
      </c>
      <c r="H5313" s="256">
        <v>68.519772000000003</v>
      </c>
      <c r="I5313" s="257">
        <v>1</v>
      </c>
      <c r="J5313" s="258">
        <f t="shared" si="164"/>
        <v>0.12778405939865001</v>
      </c>
      <c r="K5313" s="258">
        <f t="shared" si="165"/>
        <v>0.24560574430691082</v>
      </c>
    </row>
    <row r="5314" spans="1:11">
      <c r="A5314" s="1">
        <v>5313</v>
      </c>
      <c r="B5314">
        <v>64991.641479999998</v>
      </c>
      <c r="C5314" s="255">
        <v>44</v>
      </c>
      <c r="D5314" s="256">
        <v>85.940238999999991</v>
      </c>
      <c r="E5314" s="256">
        <v>293.35784799999999</v>
      </c>
      <c r="F5314" s="1">
        <v>868762</v>
      </c>
      <c r="G5314" s="256">
        <v>191.40122400000001</v>
      </c>
      <c r="H5314" s="256">
        <v>588.75993400000004</v>
      </c>
      <c r="I5314" s="257">
        <v>1</v>
      </c>
      <c r="J5314" s="258">
        <f t="shared" ref="J5314:J5377" si="166">D5314/$L$1</f>
        <v>9.8341196659360933E-2</v>
      </c>
      <c r="K5314" s="258">
        <f t="shared" ref="K5314:K5377" si="167">J5314/(1-$K$1*(1-J5314))</f>
        <v>0.19508749136569864</v>
      </c>
    </row>
    <row r="5315" spans="1:11">
      <c r="A5315" s="1">
        <v>5314</v>
      </c>
      <c r="B5315">
        <v>70538.030639000004</v>
      </c>
      <c r="C5315" s="255">
        <v>61</v>
      </c>
      <c r="D5315" s="256">
        <v>94.739562000000021</v>
      </c>
      <c r="E5315" s="256">
        <v>467.2085969999996</v>
      </c>
      <c r="F5315" s="1">
        <v>832738</v>
      </c>
      <c r="G5315" s="256">
        <v>149.102856</v>
      </c>
      <c r="H5315" s="256">
        <v>616.21004900000003</v>
      </c>
      <c r="I5315" s="257">
        <v>1</v>
      </c>
      <c r="J5315" s="258">
        <f t="shared" si="166"/>
        <v>0.10841023956267705</v>
      </c>
      <c r="K5315" s="258">
        <f t="shared" si="167"/>
        <v>0.21272524929406095</v>
      </c>
    </row>
    <row r="5316" spans="1:11">
      <c r="A5316" s="1">
        <v>5315</v>
      </c>
      <c r="B5316">
        <v>72164.800537000003</v>
      </c>
      <c r="C5316" s="255">
        <v>39</v>
      </c>
      <c r="D5316" s="256">
        <v>92.864192999999986</v>
      </c>
      <c r="E5316" s="256">
        <v>641.39224399999989</v>
      </c>
      <c r="F5316" s="1">
        <v>860164</v>
      </c>
      <c r="G5316" s="256">
        <v>69.542255999999995</v>
      </c>
      <c r="H5316" s="256">
        <v>636.57261300000005</v>
      </c>
      <c r="I5316" s="257">
        <v>1</v>
      </c>
      <c r="J5316" s="258">
        <f t="shared" si="166"/>
        <v>0.10626425959120091</v>
      </c>
      <c r="K5316" s="258">
        <f t="shared" si="167"/>
        <v>0.20899839304495704</v>
      </c>
    </row>
    <row r="5317" spans="1:11">
      <c r="A5317" s="1">
        <v>5316</v>
      </c>
      <c r="B5317">
        <v>73567.261962000004</v>
      </c>
      <c r="C5317" s="255">
        <v>43</v>
      </c>
      <c r="D5317" s="256">
        <v>67.524281999999985</v>
      </c>
      <c r="E5317" s="256">
        <v>757.11577800000146</v>
      </c>
      <c r="F5317" s="1">
        <v>835276</v>
      </c>
      <c r="G5317" s="256">
        <v>0</v>
      </c>
      <c r="H5317" s="256">
        <v>618.64236500000004</v>
      </c>
      <c r="I5317" s="257">
        <v>1</v>
      </c>
      <c r="J5317" s="258">
        <f t="shared" si="166"/>
        <v>7.7267863956535482E-2</v>
      </c>
      <c r="K5317" s="258">
        <f t="shared" si="167"/>
        <v>0.15688991595824006</v>
      </c>
    </row>
    <row r="5318" spans="1:11">
      <c r="A5318" s="1">
        <v>5317</v>
      </c>
      <c r="B5318">
        <v>72229.612915000005</v>
      </c>
      <c r="C5318" s="255">
        <v>27</v>
      </c>
      <c r="D5318" s="256">
        <v>58.334299000000001</v>
      </c>
      <c r="E5318" s="256">
        <v>841.05466500000034</v>
      </c>
      <c r="F5318" s="1">
        <v>881156</v>
      </c>
      <c r="G5318" s="256">
        <v>0</v>
      </c>
      <c r="H5318" s="256">
        <v>250.73279299999999</v>
      </c>
      <c r="I5318" s="257">
        <v>1</v>
      </c>
      <c r="J5318" s="258">
        <f t="shared" si="166"/>
        <v>6.6751789809951098E-2</v>
      </c>
      <c r="K5318" s="258">
        <f t="shared" si="167"/>
        <v>0.13714801818745739</v>
      </c>
    </row>
    <row r="5319" spans="1:11">
      <c r="A5319" s="1">
        <v>5318</v>
      </c>
      <c r="B5319">
        <v>71357.368407999995</v>
      </c>
      <c r="C5319" s="255">
        <v>36</v>
      </c>
      <c r="D5319" s="256">
        <v>98.274933000000004</v>
      </c>
      <c r="E5319" s="256">
        <v>862.64066700000103</v>
      </c>
      <c r="F5319" s="1">
        <v>882101</v>
      </c>
      <c r="G5319" s="256">
        <v>0</v>
      </c>
      <c r="H5319" s="256">
        <v>584.07433900000001</v>
      </c>
      <c r="I5319" s="257">
        <v>1</v>
      </c>
      <c r="J5319" s="258">
        <f t="shared" si="166"/>
        <v>0.11245575559591497</v>
      </c>
      <c r="K5319" s="258">
        <f t="shared" si="167"/>
        <v>0.2197042285155186</v>
      </c>
    </row>
    <row r="5320" spans="1:11">
      <c r="A5320" s="1">
        <v>5319</v>
      </c>
      <c r="B5320">
        <v>74645.547118999995</v>
      </c>
      <c r="C5320" s="255">
        <v>34</v>
      </c>
      <c r="D5320" s="256">
        <v>108.79603</v>
      </c>
      <c r="E5320" s="256">
        <v>822.68782499999895</v>
      </c>
      <c r="F5320" s="1">
        <v>805363</v>
      </c>
      <c r="G5320" s="256">
        <v>0</v>
      </c>
      <c r="H5320" s="256">
        <v>692.127747</v>
      </c>
      <c r="I5320" s="257">
        <v>1</v>
      </c>
      <c r="J5320" s="258">
        <f t="shared" si="166"/>
        <v>0.12449502010330379</v>
      </c>
      <c r="K5320" s="258">
        <f t="shared" si="167"/>
        <v>0.24011895997973348</v>
      </c>
    </row>
    <row r="5321" spans="1:11">
      <c r="A5321" s="1">
        <v>5320</v>
      </c>
      <c r="B5321">
        <v>73860.976806999999</v>
      </c>
      <c r="C5321" s="255">
        <v>32</v>
      </c>
      <c r="D5321" s="256">
        <v>88.893526000000023</v>
      </c>
      <c r="E5321" s="256">
        <v>734.39529900000139</v>
      </c>
      <c r="F5321" s="1">
        <v>833315</v>
      </c>
      <c r="G5321" s="256">
        <v>0</v>
      </c>
      <c r="H5321" s="256">
        <v>705.75011300000006</v>
      </c>
      <c r="I5321" s="257">
        <v>1</v>
      </c>
      <c r="J5321" s="258">
        <f t="shared" si="166"/>
        <v>0.10172063545355066</v>
      </c>
      <c r="K5321" s="258">
        <f t="shared" si="167"/>
        <v>0.20105024090832119</v>
      </c>
    </row>
    <row r="5322" spans="1:11">
      <c r="A5322" s="1">
        <v>5321</v>
      </c>
      <c r="B5322">
        <v>73902.040160999997</v>
      </c>
      <c r="C5322" s="255">
        <v>32</v>
      </c>
      <c r="D5322" s="256">
        <v>73.570145999999994</v>
      </c>
      <c r="E5322" s="256">
        <v>549.10345099999915</v>
      </c>
      <c r="F5322" s="1">
        <v>828212</v>
      </c>
      <c r="G5322" s="256">
        <v>0</v>
      </c>
      <c r="H5322" s="256">
        <v>674.55296799999996</v>
      </c>
      <c r="I5322" s="257">
        <v>1</v>
      </c>
      <c r="J5322" s="258">
        <f t="shared" si="166"/>
        <v>8.4186130737242848E-2</v>
      </c>
      <c r="K5322" s="258">
        <f t="shared" si="167"/>
        <v>0.16962669433559621</v>
      </c>
    </row>
    <row r="5323" spans="1:11">
      <c r="A5323" s="1">
        <v>5322</v>
      </c>
      <c r="B5323">
        <v>73569.239379999999</v>
      </c>
      <c r="C5323" s="255">
        <v>26</v>
      </c>
      <c r="D5323" s="256">
        <v>84.560368000000011</v>
      </c>
      <c r="E5323" s="256">
        <v>306.79865800000039</v>
      </c>
      <c r="F5323" s="1">
        <v>821664</v>
      </c>
      <c r="G5323" s="256">
        <v>0</v>
      </c>
      <c r="H5323" s="256">
        <v>533.45786399999997</v>
      </c>
      <c r="I5323" s="257">
        <v>1</v>
      </c>
      <c r="J5323" s="258">
        <f t="shared" si="166"/>
        <v>9.6762213787605744E-2</v>
      </c>
      <c r="K5323" s="258">
        <f t="shared" si="167"/>
        <v>0.1922864040294939</v>
      </c>
    </row>
    <row r="5324" spans="1:11">
      <c r="A5324" s="1">
        <v>5323</v>
      </c>
      <c r="B5324">
        <v>72652.910278999989</v>
      </c>
      <c r="C5324" s="255">
        <v>25</v>
      </c>
      <c r="D5324" s="256">
        <v>78.579173999999995</v>
      </c>
      <c r="E5324" s="256">
        <v>99.981687999999991</v>
      </c>
      <c r="F5324" s="1">
        <v>825907</v>
      </c>
      <c r="G5324" s="256">
        <v>38.121720000000003</v>
      </c>
      <c r="H5324" s="256">
        <v>465.90824300000003</v>
      </c>
      <c r="I5324" s="257">
        <v>1</v>
      </c>
      <c r="J5324" s="258">
        <f t="shared" si="166"/>
        <v>8.9917948723230126E-2</v>
      </c>
      <c r="K5324" s="258">
        <f t="shared" si="167"/>
        <v>0.18003217868227517</v>
      </c>
    </row>
    <row r="5325" spans="1:11">
      <c r="A5325" s="1">
        <v>5324</v>
      </c>
      <c r="B5325">
        <v>70643.188658999992</v>
      </c>
      <c r="C5325" s="255">
        <v>23</v>
      </c>
      <c r="D5325" s="256">
        <v>112.589799</v>
      </c>
      <c r="E5325" s="256">
        <v>14.38724899999996</v>
      </c>
      <c r="F5325" s="1">
        <v>820417</v>
      </c>
      <c r="G5325" s="256">
        <v>160.36574400000001</v>
      </c>
      <c r="H5325" s="256">
        <v>536.48652900000002</v>
      </c>
      <c r="I5325" s="257">
        <v>1</v>
      </c>
      <c r="J5325" s="258">
        <f t="shared" si="166"/>
        <v>0.12883622030998679</v>
      </c>
      <c r="K5325" s="258">
        <f t="shared" si="167"/>
        <v>0.24735291596339759</v>
      </c>
    </row>
    <row r="5326" spans="1:11">
      <c r="A5326" s="1">
        <v>5325</v>
      </c>
      <c r="B5326">
        <v>70085.021668000001</v>
      </c>
      <c r="C5326" s="255">
        <v>29</v>
      </c>
      <c r="D5326" s="256">
        <v>115.811595</v>
      </c>
      <c r="E5326" s="256">
        <v>13.06894</v>
      </c>
      <c r="F5326" s="1">
        <v>828468</v>
      </c>
      <c r="G5326" s="256">
        <v>170.33536799999999</v>
      </c>
      <c r="H5326" s="256">
        <v>506.38860499999998</v>
      </c>
      <c r="I5326" s="257">
        <v>1</v>
      </c>
      <c r="J5326" s="258">
        <f t="shared" si="166"/>
        <v>0.13252291326917606</v>
      </c>
      <c r="K5326" s="258">
        <f t="shared" si="167"/>
        <v>0.2534443591447742</v>
      </c>
    </row>
    <row r="5327" spans="1:11">
      <c r="A5327" s="1">
        <v>5326</v>
      </c>
      <c r="B5327">
        <v>67559.394469000006</v>
      </c>
      <c r="C5327" s="255">
        <v>32</v>
      </c>
      <c r="D5327" s="256">
        <v>97.388544999999993</v>
      </c>
      <c r="E5327" s="256">
        <v>7.2612999999999994</v>
      </c>
      <c r="F5327" s="1">
        <v>855909</v>
      </c>
      <c r="G5327" s="256">
        <v>148.33694399999999</v>
      </c>
      <c r="H5327" s="256">
        <v>476.02402499999999</v>
      </c>
      <c r="I5327" s="257">
        <v>1</v>
      </c>
      <c r="J5327" s="258">
        <f t="shared" si="166"/>
        <v>0.11144146406451141</v>
      </c>
      <c r="K5327" s="258">
        <f t="shared" si="167"/>
        <v>0.2179601647497971</v>
      </c>
    </row>
    <row r="5328" spans="1:11">
      <c r="A5328" s="1">
        <v>5327</v>
      </c>
      <c r="B5328">
        <v>64416.318603</v>
      </c>
      <c r="C5328" s="255">
        <v>23</v>
      </c>
      <c r="D5328" s="256">
        <v>78.655513000000013</v>
      </c>
      <c r="E5328" s="256">
        <v>4.3839199999999998</v>
      </c>
      <c r="F5328" s="1">
        <v>891513</v>
      </c>
      <c r="G5328" s="256">
        <v>97.958112</v>
      </c>
      <c r="H5328" s="256">
        <v>347.22374100000002</v>
      </c>
      <c r="I5328" s="257">
        <v>1</v>
      </c>
      <c r="J5328" s="258">
        <f t="shared" si="166"/>
        <v>9.000530324654929E-2</v>
      </c>
      <c r="K5328" s="258">
        <f t="shared" si="167"/>
        <v>0.18018974508847882</v>
      </c>
    </row>
    <row r="5329" spans="1:11">
      <c r="A5329" s="1">
        <v>5328</v>
      </c>
      <c r="B5329">
        <v>61457.245300000002</v>
      </c>
      <c r="C5329" s="255">
        <v>21</v>
      </c>
      <c r="D5329" s="256">
        <v>79.504519999999999</v>
      </c>
      <c r="E5329" s="256">
        <v>0.80420000000000025</v>
      </c>
      <c r="F5329" s="1">
        <v>942762</v>
      </c>
      <c r="G5329" s="256">
        <v>11.059775999999999</v>
      </c>
      <c r="H5329" s="256">
        <v>272.22379699999999</v>
      </c>
      <c r="I5329" s="257">
        <v>1</v>
      </c>
      <c r="J5329" s="258">
        <f t="shared" si="166"/>
        <v>9.0976819794835517E-2</v>
      </c>
      <c r="K5329" s="258">
        <f t="shared" si="167"/>
        <v>0.18194008473053883</v>
      </c>
    </row>
    <row r="5330" spans="1:11">
      <c r="A5330" s="1">
        <v>5329</v>
      </c>
      <c r="B5330">
        <v>59144.423155999997</v>
      </c>
      <c r="C5330" s="255">
        <v>29</v>
      </c>
      <c r="D5330" s="256">
        <v>74.614312000000012</v>
      </c>
      <c r="E5330" s="256">
        <v>0</v>
      </c>
      <c r="F5330" s="1">
        <v>908958</v>
      </c>
      <c r="G5330" s="256">
        <v>0</v>
      </c>
      <c r="H5330" s="256">
        <v>68.932022000000003</v>
      </c>
      <c r="I5330" s="257">
        <v>1</v>
      </c>
      <c r="J5330" s="258">
        <f t="shared" si="166"/>
        <v>8.5380967232298668E-2</v>
      </c>
      <c r="K5330" s="258">
        <f t="shared" si="167"/>
        <v>0.17180667989706438</v>
      </c>
    </row>
    <row r="5331" spans="1:11">
      <c r="A5331" s="1">
        <v>5330</v>
      </c>
      <c r="B5331">
        <v>57658.472290999998</v>
      </c>
      <c r="C5331" s="255">
        <v>26</v>
      </c>
      <c r="D5331" s="256">
        <v>75.486374999999995</v>
      </c>
      <c r="E5331" s="256">
        <v>8.6400000000000001E-3</v>
      </c>
      <c r="F5331" s="1">
        <v>792150</v>
      </c>
      <c r="G5331" s="256">
        <v>0</v>
      </c>
      <c r="H5331" s="256">
        <v>68.699999000000005</v>
      </c>
      <c r="I5331" s="257">
        <v>1</v>
      </c>
      <c r="J5331" s="258">
        <f t="shared" si="166"/>
        <v>8.6378866702677734E-2</v>
      </c>
      <c r="K5331" s="258">
        <f t="shared" si="167"/>
        <v>0.17362293933216175</v>
      </c>
    </row>
    <row r="5332" spans="1:11">
      <c r="A5332" s="1">
        <v>5331</v>
      </c>
      <c r="B5332">
        <v>56662.428925</v>
      </c>
      <c r="C5332" s="255">
        <v>23</v>
      </c>
      <c r="D5332" s="256">
        <v>68.465584000000007</v>
      </c>
      <c r="E5332" s="256">
        <v>4.9520000000000002E-2</v>
      </c>
      <c r="F5332" s="1">
        <v>642624</v>
      </c>
      <c r="G5332" s="256">
        <v>0</v>
      </c>
      <c r="H5332" s="256">
        <v>68.719656000000001</v>
      </c>
      <c r="I5332" s="257">
        <v>1</v>
      </c>
      <c r="J5332" s="258">
        <f t="shared" si="166"/>
        <v>7.834499343831236E-2</v>
      </c>
      <c r="K5332" s="258">
        <f t="shared" si="167"/>
        <v>0.15888587019243469</v>
      </c>
    </row>
    <row r="5333" spans="1:11">
      <c r="A5333" s="1">
        <v>5332</v>
      </c>
      <c r="B5333">
        <v>56735.454772999998</v>
      </c>
      <c r="C5333" s="255">
        <v>27</v>
      </c>
      <c r="D5333" s="256">
        <v>55.739544000000002</v>
      </c>
      <c r="E5333" s="256">
        <v>4.9680000000000002E-2</v>
      </c>
      <c r="F5333" s="1">
        <v>523138</v>
      </c>
      <c r="G5333" s="256">
        <v>0</v>
      </c>
      <c r="H5333" s="256">
        <v>68.715530999999999</v>
      </c>
      <c r="I5333" s="257">
        <v>1</v>
      </c>
      <c r="J5333" s="258">
        <f t="shared" si="166"/>
        <v>6.3782618270436769E-2</v>
      </c>
      <c r="K5333" s="258">
        <f t="shared" si="167"/>
        <v>0.13148874496779953</v>
      </c>
    </row>
    <row r="5334" spans="1:11">
      <c r="A5334" s="1">
        <v>5333</v>
      </c>
      <c r="B5334">
        <v>57067.545654000001</v>
      </c>
      <c r="C5334" s="255">
        <v>29</v>
      </c>
      <c r="D5334" s="256">
        <v>43.627558000000008</v>
      </c>
      <c r="E5334" s="256">
        <v>4.9599999999999998E-2</v>
      </c>
      <c r="F5334" s="1">
        <v>584459</v>
      </c>
      <c r="G5334" s="256">
        <v>0</v>
      </c>
      <c r="H5334" s="256">
        <v>68.701137000000003</v>
      </c>
      <c r="I5334" s="257">
        <v>1</v>
      </c>
      <c r="J5334" s="258">
        <f t="shared" si="166"/>
        <v>4.992290353120471E-2</v>
      </c>
      <c r="K5334" s="258">
        <f t="shared" si="167"/>
        <v>0.10455986845938108</v>
      </c>
    </row>
    <row r="5335" spans="1:11">
      <c r="A5335" s="1">
        <v>5334</v>
      </c>
      <c r="B5335">
        <v>57307.869721000003</v>
      </c>
      <c r="C5335" s="255">
        <v>42</v>
      </c>
      <c r="D5335" s="256">
        <v>35.006062999999997</v>
      </c>
      <c r="E5335" s="256">
        <v>0.28612900000000002</v>
      </c>
      <c r="F5335" s="1">
        <v>918176</v>
      </c>
      <c r="G5335" s="256">
        <v>0</v>
      </c>
      <c r="H5335" s="256">
        <v>68.688175000000001</v>
      </c>
      <c r="I5335" s="257">
        <v>1</v>
      </c>
      <c r="J5335" s="258">
        <f t="shared" si="166"/>
        <v>4.0057348755487852E-2</v>
      </c>
      <c r="K5335" s="258">
        <f t="shared" si="167"/>
        <v>8.4861593361791193E-2</v>
      </c>
    </row>
    <row r="5336" spans="1:11">
      <c r="A5336" s="1">
        <v>5335</v>
      </c>
      <c r="B5336">
        <v>58599.689026</v>
      </c>
      <c r="C5336" s="255">
        <v>31</v>
      </c>
      <c r="D5336" s="256">
        <v>46.864423000000002</v>
      </c>
      <c r="E5336" s="256">
        <v>43.991528000000052</v>
      </c>
      <c r="F5336" s="1">
        <v>997957</v>
      </c>
      <c r="G5336" s="256">
        <v>0</v>
      </c>
      <c r="H5336" s="256">
        <v>68.658482000000006</v>
      </c>
      <c r="I5336" s="257">
        <v>1</v>
      </c>
      <c r="J5336" s="258">
        <f t="shared" si="166"/>
        <v>5.3626839908723994E-2</v>
      </c>
      <c r="K5336" s="258">
        <f t="shared" si="167"/>
        <v>0.11184030392878117</v>
      </c>
    </row>
    <row r="5337" spans="1:11">
      <c r="A5337" s="1">
        <v>5336</v>
      </c>
      <c r="B5337">
        <v>61503.514220999998</v>
      </c>
      <c r="C5337" s="255">
        <v>42</v>
      </c>
      <c r="D5337" s="256">
        <v>51.332609000000012</v>
      </c>
      <c r="E5337" s="256">
        <v>241.0940329999996</v>
      </c>
      <c r="F5337" s="1">
        <v>905337</v>
      </c>
      <c r="G5337" s="256">
        <v>98.005656000000002</v>
      </c>
      <c r="H5337" s="256">
        <v>68.663281999999995</v>
      </c>
      <c r="I5337" s="257">
        <v>1</v>
      </c>
      <c r="J5337" s="258">
        <f t="shared" si="166"/>
        <v>5.8739773771249143E-2</v>
      </c>
      <c r="K5337" s="258">
        <f t="shared" si="167"/>
        <v>0.1217892108656327</v>
      </c>
    </row>
    <row r="5338" spans="1:11">
      <c r="A5338" s="1">
        <v>5337</v>
      </c>
      <c r="B5338">
        <v>63553.514281999996</v>
      </c>
      <c r="C5338" s="255">
        <v>56</v>
      </c>
      <c r="D5338" s="256">
        <v>43.230204000000001</v>
      </c>
      <c r="E5338" s="256">
        <v>518.23640200000057</v>
      </c>
      <c r="F5338" s="1">
        <v>873882</v>
      </c>
      <c r="G5338" s="256">
        <v>160.93761599999999</v>
      </c>
      <c r="H5338" s="256">
        <v>373.48721599999999</v>
      </c>
      <c r="I5338" s="257">
        <v>1</v>
      </c>
      <c r="J5338" s="258">
        <f t="shared" si="166"/>
        <v>4.9468212360781215E-2</v>
      </c>
      <c r="K5338" s="258">
        <f t="shared" si="167"/>
        <v>0.10366184651210422</v>
      </c>
    </row>
    <row r="5339" spans="1:11">
      <c r="A5339" s="1">
        <v>5338</v>
      </c>
      <c r="B5339">
        <v>69535.581726000004</v>
      </c>
      <c r="C5339" s="255">
        <v>62</v>
      </c>
      <c r="D5339" s="256">
        <v>46.089204000000002</v>
      </c>
      <c r="E5339" s="256">
        <v>765.39095100000111</v>
      </c>
      <c r="F5339" s="1">
        <v>863129</v>
      </c>
      <c r="G5339" s="256">
        <v>144.19574399999999</v>
      </c>
      <c r="H5339" s="256">
        <v>398.33710100000002</v>
      </c>
      <c r="I5339" s="257">
        <v>1</v>
      </c>
      <c r="J5339" s="258">
        <f t="shared" si="166"/>
        <v>5.2739758780952481E-2</v>
      </c>
      <c r="K5339" s="258">
        <f t="shared" si="167"/>
        <v>0.11010230202956808</v>
      </c>
    </row>
    <row r="5340" spans="1:11">
      <c r="A5340" s="1">
        <v>5339</v>
      </c>
      <c r="B5340">
        <v>72071.28143399999</v>
      </c>
      <c r="C5340" s="255">
        <v>59</v>
      </c>
      <c r="D5340" s="256">
        <v>46.574556999999992</v>
      </c>
      <c r="E5340" s="256">
        <v>938.45308300000022</v>
      </c>
      <c r="F5340" s="1">
        <v>819394</v>
      </c>
      <c r="G5340" s="256">
        <v>81.060336000000007</v>
      </c>
      <c r="H5340" s="256">
        <v>263.291673</v>
      </c>
      <c r="I5340" s="257">
        <v>1</v>
      </c>
      <c r="J5340" s="258">
        <f t="shared" si="166"/>
        <v>5.3295146983005422E-2</v>
      </c>
      <c r="K5340" s="258">
        <f t="shared" si="167"/>
        <v>0.11119085313230416</v>
      </c>
    </row>
    <row r="5341" spans="1:11">
      <c r="A5341" s="1">
        <v>5340</v>
      </c>
      <c r="B5341">
        <v>73822.59314099999</v>
      </c>
      <c r="C5341" s="255">
        <v>54</v>
      </c>
      <c r="D5341" s="256">
        <v>71.992063000000002</v>
      </c>
      <c r="E5341" s="256">
        <v>1051.772114000001</v>
      </c>
      <c r="F5341" s="1">
        <v>833649</v>
      </c>
      <c r="G5341" s="256">
        <v>0</v>
      </c>
      <c r="H5341" s="256">
        <v>244.65386799999999</v>
      </c>
      <c r="I5341" s="257">
        <v>1</v>
      </c>
      <c r="J5341" s="258">
        <f t="shared" si="166"/>
        <v>8.238033437859188E-2</v>
      </c>
      <c r="K5341" s="258">
        <f t="shared" si="167"/>
        <v>0.16632103149909677</v>
      </c>
    </row>
    <row r="5342" spans="1:11">
      <c r="A5342" s="1">
        <v>5341</v>
      </c>
      <c r="B5342">
        <v>72055.900635000013</v>
      </c>
      <c r="C5342" s="255">
        <v>59</v>
      </c>
      <c r="D5342" s="256">
        <v>67.499349999999993</v>
      </c>
      <c r="E5342" s="256">
        <v>1094.049186</v>
      </c>
      <c r="F5342" s="1">
        <v>850390</v>
      </c>
      <c r="G5342" s="256">
        <v>0</v>
      </c>
      <c r="H5342" s="256">
        <v>219.66406900000001</v>
      </c>
      <c r="I5342" s="257">
        <v>1</v>
      </c>
      <c r="J5342" s="258">
        <f t="shared" si="166"/>
        <v>7.723933433241946E-2</v>
      </c>
      <c r="K5342" s="258">
        <f t="shared" si="167"/>
        <v>0.15683698440375943</v>
      </c>
    </row>
    <row r="5343" spans="1:11">
      <c r="A5343" s="1">
        <v>5342</v>
      </c>
      <c r="B5343">
        <v>71821.435117999994</v>
      </c>
      <c r="C5343" s="255">
        <v>60</v>
      </c>
      <c r="D5343" s="256">
        <v>72.858392000000009</v>
      </c>
      <c r="E5343" s="256">
        <v>1083.430085</v>
      </c>
      <c r="F5343" s="1">
        <v>856793</v>
      </c>
      <c r="G5343" s="256">
        <v>0</v>
      </c>
      <c r="H5343" s="256">
        <v>523.04046500000004</v>
      </c>
      <c r="I5343" s="257">
        <v>1</v>
      </c>
      <c r="J5343" s="258">
        <f t="shared" si="166"/>
        <v>8.337167244737137E-2</v>
      </c>
      <c r="K5343" s="258">
        <f t="shared" si="167"/>
        <v>0.16813739902380098</v>
      </c>
    </row>
    <row r="5344" spans="1:11">
      <c r="A5344" s="1">
        <v>5343</v>
      </c>
      <c r="B5344">
        <v>75197.305603000001</v>
      </c>
      <c r="C5344" s="255">
        <v>63</v>
      </c>
      <c r="D5344" s="256">
        <v>97.887357999999992</v>
      </c>
      <c r="E5344" s="256">
        <v>981.7191759999987</v>
      </c>
      <c r="F5344" s="1">
        <v>858088</v>
      </c>
      <c r="G5344" s="256">
        <v>0</v>
      </c>
      <c r="H5344" s="256">
        <v>683.658816</v>
      </c>
      <c r="I5344" s="257">
        <v>1</v>
      </c>
      <c r="J5344" s="258">
        <f t="shared" si="166"/>
        <v>0.11201225451029136</v>
      </c>
      <c r="K5344" s="258">
        <f t="shared" si="167"/>
        <v>0.21894210094754737</v>
      </c>
    </row>
    <row r="5345" spans="1:11">
      <c r="A5345" s="1">
        <v>5344</v>
      </c>
      <c r="B5345">
        <v>74699.146118999997</v>
      </c>
      <c r="C5345" s="255">
        <v>54</v>
      </c>
      <c r="D5345" s="256">
        <v>79.752762999999987</v>
      </c>
      <c r="E5345" s="256">
        <v>844.09439200000133</v>
      </c>
      <c r="F5345" s="1">
        <v>845762</v>
      </c>
      <c r="G5345" s="256">
        <v>0</v>
      </c>
      <c r="H5345" s="256">
        <v>693.65695200000005</v>
      </c>
      <c r="I5345" s="257">
        <v>1</v>
      </c>
      <c r="J5345" s="258">
        <f t="shared" si="166"/>
        <v>9.1260883627638081E-2</v>
      </c>
      <c r="K5345" s="258">
        <f t="shared" si="167"/>
        <v>0.18245116376528281</v>
      </c>
    </row>
    <row r="5346" spans="1:11">
      <c r="A5346" s="1">
        <v>5345</v>
      </c>
      <c r="B5346">
        <v>74975.253905999998</v>
      </c>
      <c r="C5346" s="255">
        <v>40</v>
      </c>
      <c r="D5346" s="256">
        <v>69.575254000000001</v>
      </c>
      <c r="E5346" s="256">
        <v>600.49193299999968</v>
      </c>
      <c r="F5346" s="1">
        <v>827840</v>
      </c>
      <c r="G5346" s="256">
        <v>0</v>
      </c>
      <c r="H5346" s="256">
        <v>665.25524800000005</v>
      </c>
      <c r="I5346" s="257">
        <v>1</v>
      </c>
      <c r="J5346" s="258">
        <f t="shared" si="166"/>
        <v>7.9614785993776319E-2</v>
      </c>
      <c r="K5346" s="258">
        <f t="shared" si="167"/>
        <v>0.16123268419492598</v>
      </c>
    </row>
    <row r="5347" spans="1:11">
      <c r="A5347" s="1">
        <v>5346</v>
      </c>
      <c r="B5347">
        <v>73857.08361999999</v>
      </c>
      <c r="C5347" s="255">
        <v>25</v>
      </c>
      <c r="D5347" s="256">
        <v>70.315170000000009</v>
      </c>
      <c r="E5347" s="256">
        <v>331.66496199999978</v>
      </c>
      <c r="F5347" s="1">
        <v>846780</v>
      </c>
      <c r="G5347" s="256">
        <v>0</v>
      </c>
      <c r="H5347" s="256">
        <v>525.35420399999998</v>
      </c>
      <c r="I5347" s="257">
        <v>1</v>
      </c>
      <c r="J5347" s="258">
        <f t="shared" si="166"/>
        <v>8.0461469988539328E-2</v>
      </c>
      <c r="K5347" s="258">
        <f t="shared" si="167"/>
        <v>0.1627938290121754</v>
      </c>
    </row>
    <row r="5348" spans="1:11">
      <c r="A5348" s="1">
        <v>5347</v>
      </c>
      <c r="B5348">
        <v>71348.97802699999</v>
      </c>
      <c r="C5348" s="255">
        <v>24</v>
      </c>
      <c r="D5348" s="256">
        <v>63.422862000000023</v>
      </c>
      <c r="E5348" s="256">
        <v>103.3615700000001</v>
      </c>
      <c r="F5348" s="1">
        <v>828524</v>
      </c>
      <c r="G5348" s="256">
        <v>0</v>
      </c>
      <c r="H5348" s="256">
        <v>521.16288699999996</v>
      </c>
      <c r="I5348" s="257">
        <v>1</v>
      </c>
      <c r="J5348" s="258">
        <f t="shared" si="166"/>
        <v>7.2574619493919634E-2</v>
      </c>
      <c r="K5348" s="258">
        <f t="shared" si="167"/>
        <v>0.14813685093269416</v>
      </c>
    </row>
    <row r="5349" spans="1:11">
      <c r="A5349" s="1">
        <v>5348</v>
      </c>
      <c r="B5349">
        <v>70056.577514999997</v>
      </c>
      <c r="C5349" s="255">
        <v>24</v>
      </c>
      <c r="D5349" s="256">
        <v>62.766902999999999</v>
      </c>
      <c r="E5349" s="256">
        <v>17.117482999999989</v>
      </c>
      <c r="F5349" s="1">
        <v>827741</v>
      </c>
      <c r="G5349" s="256">
        <v>28.881215999999998</v>
      </c>
      <c r="H5349" s="256">
        <v>641.91470300000003</v>
      </c>
      <c r="I5349" s="257">
        <v>1</v>
      </c>
      <c r="J5349" s="258">
        <f t="shared" si="166"/>
        <v>7.182400728047815E-2</v>
      </c>
      <c r="K5349" s="258">
        <f t="shared" si="167"/>
        <v>0.14672837009633272</v>
      </c>
    </row>
    <row r="5350" spans="1:11">
      <c r="A5350" s="1">
        <v>5349</v>
      </c>
      <c r="B5350">
        <v>69038.184448</v>
      </c>
      <c r="C5350" s="255">
        <v>26</v>
      </c>
      <c r="D5350" s="256">
        <v>61.824395999999979</v>
      </c>
      <c r="E5350" s="256">
        <v>16.438759999999998</v>
      </c>
      <c r="F5350" s="1">
        <v>845811</v>
      </c>
      <c r="G5350" s="256">
        <v>144.009432</v>
      </c>
      <c r="H5350" s="256">
        <v>546.78622199999995</v>
      </c>
      <c r="I5350" s="257">
        <v>1</v>
      </c>
      <c r="J5350" s="258">
        <f t="shared" si="166"/>
        <v>7.0745498920269531E-2</v>
      </c>
      <c r="K5350" s="258">
        <f t="shared" si="167"/>
        <v>0.14470044668484791</v>
      </c>
    </row>
    <row r="5351" spans="1:11">
      <c r="A5351" s="1">
        <v>5350</v>
      </c>
      <c r="B5351">
        <v>67036.757689999999</v>
      </c>
      <c r="C5351" s="255">
        <v>26</v>
      </c>
      <c r="D5351" s="256">
        <v>49.739612000000022</v>
      </c>
      <c r="E5351" s="256">
        <v>13.53412</v>
      </c>
      <c r="F5351" s="1">
        <v>873673</v>
      </c>
      <c r="G5351" s="256">
        <v>142.52649600000001</v>
      </c>
      <c r="H5351" s="256">
        <v>216.19400999999999</v>
      </c>
      <c r="I5351" s="257">
        <v>1</v>
      </c>
      <c r="J5351" s="258">
        <f t="shared" si="166"/>
        <v>5.6916911360373475E-2</v>
      </c>
      <c r="K5351" s="258">
        <f t="shared" si="167"/>
        <v>0.11825556350268686</v>
      </c>
    </row>
    <row r="5352" spans="1:11">
      <c r="A5352" s="1">
        <v>5351</v>
      </c>
      <c r="B5352">
        <v>63826.616212000001</v>
      </c>
      <c r="C5352" s="255">
        <v>23</v>
      </c>
      <c r="D5352" s="256">
        <v>52.028879000000003</v>
      </c>
      <c r="E5352" s="256">
        <v>9.1271199999999997</v>
      </c>
      <c r="F5352" s="1">
        <v>896139</v>
      </c>
      <c r="G5352" s="256">
        <v>114.572472</v>
      </c>
      <c r="H5352" s="256">
        <v>117.209215</v>
      </c>
      <c r="I5352" s="257">
        <v>1</v>
      </c>
      <c r="J5352" s="258">
        <f t="shared" si="166"/>
        <v>5.9536513759347293E-2</v>
      </c>
      <c r="K5352" s="258">
        <f t="shared" si="167"/>
        <v>0.12332909419332135</v>
      </c>
    </row>
    <row r="5353" spans="1:11">
      <c r="A5353" s="1">
        <v>5352</v>
      </c>
      <c r="B5353">
        <v>60692.983702999998</v>
      </c>
      <c r="C5353" s="255">
        <v>18</v>
      </c>
      <c r="D5353" s="256">
        <v>67.741073999999998</v>
      </c>
      <c r="E5353" s="256">
        <v>2.3431600000000001</v>
      </c>
      <c r="F5353" s="1">
        <v>940748</v>
      </c>
      <c r="G5353" s="256">
        <v>37.662072000000002</v>
      </c>
      <c r="H5353" s="256">
        <v>75.430561999999995</v>
      </c>
      <c r="I5353" s="257">
        <v>1</v>
      </c>
      <c r="J5353" s="258">
        <f t="shared" si="166"/>
        <v>7.7515938490121283E-2</v>
      </c>
      <c r="K5353" s="258">
        <f t="shared" si="167"/>
        <v>0.15735003122672667</v>
      </c>
    </row>
    <row r="5354" spans="1:11">
      <c r="A5354" s="1">
        <v>5353</v>
      </c>
      <c r="B5354">
        <v>58388.239990999988</v>
      </c>
      <c r="C5354" s="255">
        <v>16</v>
      </c>
      <c r="D5354" s="256">
        <v>58.316831000000001</v>
      </c>
      <c r="E5354" s="256">
        <v>1.0374000000000001</v>
      </c>
      <c r="F5354" s="1">
        <v>881294</v>
      </c>
      <c r="G5354" s="256">
        <v>0</v>
      </c>
      <c r="H5354" s="256">
        <v>68.336094000000003</v>
      </c>
      <c r="I5354" s="257">
        <v>1</v>
      </c>
      <c r="J5354" s="258">
        <f t="shared" si="166"/>
        <v>6.673180122202961E-2</v>
      </c>
      <c r="K5354" s="258">
        <f t="shared" si="167"/>
        <v>0.13711004669377327</v>
      </c>
    </row>
    <row r="5355" spans="1:11">
      <c r="A5355" s="1">
        <v>5354</v>
      </c>
      <c r="B5355">
        <v>56383.483825000003</v>
      </c>
      <c r="C5355" s="255">
        <v>19</v>
      </c>
      <c r="D5355" s="256">
        <v>51.780381000000013</v>
      </c>
      <c r="E5355" s="256">
        <v>0.26328000000000001</v>
      </c>
      <c r="F5355" s="1">
        <v>765939</v>
      </c>
      <c r="G5355" s="256">
        <v>0</v>
      </c>
      <c r="H5355" s="256">
        <v>66.026460999999998</v>
      </c>
      <c r="I5355" s="257">
        <v>1</v>
      </c>
      <c r="J5355" s="258">
        <f t="shared" si="166"/>
        <v>5.9252158130694024E-2</v>
      </c>
      <c r="K5355" s="258">
        <f t="shared" si="167"/>
        <v>0.1227798324541876</v>
      </c>
    </row>
    <row r="5356" spans="1:11">
      <c r="A5356" s="1">
        <v>5355</v>
      </c>
      <c r="B5356">
        <v>55311.126861999997</v>
      </c>
      <c r="C5356" s="255">
        <v>16</v>
      </c>
      <c r="D5356" s="256">
        <v>41.847940000000001</v>
      </c>
      <c r="E5356" s="256">
        <v>3.4320000000000003E-2</v>
      </c>
      <c r="F5356" s="1">
        <v>660641</v>
      </c>
      <c r="G5356" s="256">
        <v>0</v>
      </c>
      <c r="H5356" s="256">
        <v>66.016345999999999</v>
      </c>
      <c r="I5356" s="257">
        <v>1</v>
      </c>
      <c r="J5356" s="258">
        <f t="shared" si="166"/>
        <v>4.7886491185219267E-2</v>
      </c>
      <c r="K5356" s="258">
        <f t="shared" si="167"/>
        <v>0.10053057786298829</v>
      </c>
    </row>
    <row r="5357" spans="1:11">
      <c r="A5357" s="1">
        <v>5356</v>
      </c>
      <c r="B5357">
        <v>55237.892822000002</v>
      </c>
      <c r="C5357" s="255">
        <v>29</v>
      </c>
      <c r="D5357" s="256">
        <v>38.266004999999993</v>
      </c>
      <c r="E5357" s="256">
        <v>5.7600000000000004E-3</v>
      </c>
      <c r="F5357" s="1">
        <v>517810</v>
      </c>
      <c r="G5357" s="256">
        <v>0</v>
      </c>
      <c r="H5357" s="256">
        <v>65.961652000000001</v>
      </c>
      <c r="I5357" s="257">
        <v>1</v>
      </c>
      <c r="J5357" s="258">
        <f t="shared" si="166"/>
        <v>4.3787692085346518E-2</v>
      </c>
      <c r="K5357" s="258">
        <f t="shared" si="167"/>
        <v>9.2362879036225823E-2</v>
      </c>
    </row>
    <row r="5358" spans="1:11">
      <c r="A5358" s="1">
        <v>5357</v>
      </c>
      <c r="B5358">
        <v>54832.746917999997</v>
      </c>
      <c r="C5358" s="255">
        <v>24</v>
      </c>
      <c r="D5358" s="256">
        <v>52.455068000000033</v>
      </c>
      <c r="E5358" s="256">
        <v>0</v>
      </c>
      <c r="F5358" s="1">
        <v>581605</v>
      </c>
      <c r="G5358" s="256">
        <v>0</v>
      </c>
      <c r="H5358" s="256">
        <v>65.850482999999997</v>
      </c>
      <c r="I5358" s="257">
        <v>1</v>
      </c>
      <c r="J5358" s="258">
        <f t="shared" si="166"/>
        <v>6.002420074684868E-2</v>
      </c>
      <c r="K5358" s="258">
        <f t="shared" si="167"/>
        <v>0.12427028293651492</v>
      </c>
    </row>
    <row r="5359" spans="1:11">
      <c r="A5359" s="1">
        <v>5358</v>
      </c>
      <c r="B5359">
        <v>55308.675416000013</v>
      </c>
      <c r="C5359" s="255">
        <v>27</v>
      </c>
      <c r="D5359" s="256">
        <v>50.115586999999998</v>
      </c>
      <c r="E5359" s="256">
        <v>0.38306799999999991</v>
      </c>
      <c r="F5359" s="1">
        <v>924178</v>
      </c>
      <c r="G5359" s="256">
        <v>0</v>
      </c>
      <c r="H5359" s="256">
        <v>65.789653999999999</v>
      </c>
      <c r="I5359" s="257">
        <v>1</v>
      </c>
      <c r="J5359" s="258">
        <f t="shared" si="166"/>
        <v>5.7347138595533954E-2</v>
      </c>
      <c r="K5359" s="258">
        <f t="shared" si="167"/>
        <v>0.11909089232518438</v>
      </c>
    </row>
    <row r="5360" spans="1:11">
      <c r="A5360" s="1">
        <v>5359</v>
      </c>
      <c r="B5360">
        <v>55908.683655000001</v>
      </c>
      <c r="C5360" s="255">
        <v>28</v>
      </c>
      <c r="D5360" s="256">
        <v>44.435498000000003</v>
      </c>
      <c r="E5360" s="256">
        <v>57.417055999999988</v>
      </c>
      <c r="F5360" s="1">
        <v>996432</v>
      </c>
      <c r="G5360" s="256">
        <v>0</v>
      </c>
      <c r="H5360" s="256">
        <v>65.697567000000006</v>
      </c>
      <c r="I5360" s="257">
        <v>1</v>
      </c>
      <c r="J5360" s="258">
        <f t="shared" si="166"/>
        <v>5.0847427215959223E-2</v>
      </c>
      <c r="K5360" s="258">
        <f t="shared" si="167"/>
        <v>0.10638291882002623</v>
      </c>
    </row>
    <row r="5361" spans="1:11">
      <c r="A5361" s="1">
        <v>5360</v>
      </c>
      <c r="B5361">
        <v>56881.279723</v>
      </c>
      <c r="C5361" s="255">
        <v>31</v>
      </c>
      <c r="D5361" s="256">
        <v>39.502085999999998</v>
      </c>
      <c r="E5361" s="256">
        <v>285.8840109999997</v>
      </c>
      <c r="F5361" s="1">
        <v>913586</v>
      </c>
      <c r="G5361" s="256">
        <v>0</v>
      </c>
      <c r="H5361" s="256">
        <v>61.790793000000001</v>
      </c>
      <c r="I5361" s="257">
        <v>1</v>
      </c>
      <c r="J5361" s="258">
        <f t="shared" si="166"/>
        <v>4.5202136426232054E-2</v>
      </c>
      <c r="K5361" s="258">
        <f t="shared" si="167"/>
        <v>9.5190213061648765E-2</v>
      </c>
    </row>
    <row r="5362" spans="1:11">
      <c r="A5362" s="1">
        <v>5361</v>
      </c>
      <c r="B5362">
        <v>57589.816038999998</v>
      </c>
      <c r="C5362" s="255">
        <v>35</v>
      </c>
      <c r="D5362" s="256">
        <v>36.96347200000001</v>
      </c>
      <c r="E5362" s="256">
        <v>616.42754699999944</v>
      </c>
      <c r="F5362" s="1">
        <v>880154</v>
      </c>
      <c r="G5362" s="256">
        <v>44.675232000000001</v>
      </c>
      <c r="H5362" s="256">
        <v>517.16707299999996</v>
      </c>
      <c r="I5362" s="257">
        <v>1</v>
      </c>
      <c r="J5362" s="258">
        <f t="shared" si="166"/>
        <v>4.2297206890066746E-2</v>
      </c>
      <c r="K5362" s="258">
        <f t="shared" si="167"/>
        <v>8.9373488820334107E-2</v>
      </c>
    </row>
    <row r="5363" spans="1:11">
      <c r="A5363" s="1">
        <v>5362</v>
      </c>
      <c r="B5363">
        <v>58802.616151000002</v>
      </c>
      <c r="C5363" s="255">
        <v>51</v>
      </c>
      <c r="D5363" s="256">
        <v>49.707704999999997</v>
      </c>
      <c r="E5363" s="256">
        <v>872.4536750000002</v>
      </c>
      <c r="F5363" s="1">
        <v>831616</v>
      </c>
      <c r="G5363" s="256">
        <v>114.72216</v>
      </c>
      <c r="H5363" s="256">
        <v>673.79637600000001</v>
      </c>
      <c r="I5363" s="257">
        <v>1</v>
      </c>
      <c r="J5363" s="258">
        <f t="shared" si="166"/>
        <v>5.6880400261517763E-2</v>
      </c>
      <c r="K5363" s="258">
        <f t="shared" si="167"/>
        <v>0.11818463577409354</v>
      </c>
    </row>
    <row r="5364" spans="1:11">
      <c r="A5364" s="1">
        <v>5363</v>
      </c>
      <c r="B5364">
        <v>61459.444641000002</v>
      </c>
      <c r="C5364" s="255">
        <v>38</v>
      </c>
      <c r="D5364" s="256">
        <v>55.657459000000003</v>
      </c>
      <c r="E5364" s="256">
        <v>991.35497600000099</v>
      </c>
      <c r="F5364" s="1">
        <v>827450</v>
      </c>
      <c r="G5364" s="256">
        <v>78.330168</v>
      </c>
      <c r="H5364" s="256">
        <v>684.396028</v>
      </c>
      <c r="I5364" s="257">
        <v>1</v>
      </c>
      <c r="J5364" s="258">
        <f t="shared" si="166"/>
        <v>6.3688688613948566E-2</v>
      </c>
      <c r="K5364" s="258">
        <f t="shared" si="167"/>
        <v>0.13130909217325981</v>
      </c>
    </row>
    <row r="5365" spans="1:11">
      <c r="A5365" s="1">
        <v>5364</v>
      </c>
      <c r="B5365">
        <v>63388.597289999998</v>
      </c>
      <c r="C5365" s="255">
        <v>51</v>
      </c>
      <c r="D5365" s="256">
        <v>57.322102999999998</v>
      </c>
      <c r="E5365" s="256">
        <v>1008.0387560000009</v>
      </c>
      <c r="F5365" s="1">
        <v>823894</v>
      </c>
      <c r="G5365" s="256">
        <v>0</v>
      </c>
      <c r="H5365" s="256">
        <v>551.70803799999999</v>
      </c>
      <c r="I5365" s="257">
        <v>1</v>
      </c>
      <c r="J5365" s="258">
        <f t="shared" si="166"/>
        <v>6.5593536504490568E-2</v>
      </c>
      <c r="K5365" s="258">
        <f t="shared" si="167"/>
        <v>0.13494489841826507</v>
      </c>
    </row>
    <row r="5366" spans="1:11">
      <c r="A5366" s="1">
        <v>5365</v>
      </c>
      <c r="B5366">
        <v>62867.090576000002</v>
      </c>
      <c r="C5366" s="255">
        <v>49</v>
      </c>
      <c r="D5366" s="256">
        <v>48.174840000000003</v>
      </c>
      <c r="E5366" s="256">
        <v>917.96190199999944</v>
      </c>
      <c r="F5366" s="1">
        <v>833668</v>
      </c>
      <c r="G5366" s="256">
        <v>0</v>
      </c>
      <c r="H5366" s="256">
        <v>75.185574000000003</v>
      </c>
      <c r="I5366" s="257">
        <v>1</v>
      </c>
      <c r="J5366" s="258">
        <f t="shared" si="166"/>
        <v>5.5126346745128882E-2</v>
      </c>
      <c r="K5366" s="258">
        <f t="shared" si="167"/>
        <v>0.11477016404989651</v>
      </c>
    </row>
    <row r="5367" spans="1:11">
      <c r="A5367" s="1">
        <v>5366</v>
      </c>
      <c r="B5367">
        <v>62701.489073999997</v>
      </c>
      <c r="C5367" s="255">
        <v>48</v>
      </c>
      <c r="D5367" s="256">
        <v>87.774096000000029</v>
      </c>
      <c r="E5367" s="256">
        <v>774.70687100000134</v>
      </c>
      <c r="F5367" s="1">
        <v>849994</v>
      </c>
      <c r="G5367" s="256">
        <v>0</v>
      </c>
      <c r="H5367" s="256">
        <v>581.81371799999999</v>
      </c>
      <c r="I5367" s="257">
        <v>1</v>
      </c>
      <c r="J5367" s="258">
        <f t="shared" si="166"/>
        <v>0.10043967455493845</v>
      </c>
      <c r="K5367" s="258">
        <f t="shared" si="167"/>
        <v>0.1987952508664193</v>
      </c>
    </row>
    <row r="5368" spans="1:11">
      <c r="A5368" s="1">
        <v>5367</v>
      </c>
      <c r="B5368">
        <v>64646.247559000003</v>
      </c>
      <c r="C5368" s="255">
        <v>46</v>
      </c>
      <c r="D5368" s="256">
        <v>91.496492000000018</v>
      </c>
      <c r="E5368" s="256">
        <v>599.88214699999889</v>
      </c>
      <c r="F5368" s="1">
        <v>830897</v>
      </c>
      <c r="G5368" s="256">
        <v>0</v>
      </c>
      <c r="H5368" s="256">
        <v>683.57113400000003</v>
      </c>
      <c r="I5368" s="257">
        <v>1</v>
      </c>
      <c r="J5368" s="258">
        <f t="shared" si="166"/>
        <v>0.10469920281945745</v>
      </c>
      <c r="K5368" s="258">
        <f t="shared" si="167"/>
        <v>0.20626947852707547</v>
      </c>
    </row>
    <row r="5369" spans="1:11">
      <c r="A5369" s="1">
        <v>5368</v>
      </c>
      <c r="B5369">
        <v>64219.690673999998</v>
      </c>
      <c r="C5369" s="255">
        <v>49</v>
      </c>
      <c r="D5369" s="256">
        <v>75.988668999999987</v>
      </c>
      <c r="E5369" s="256">
        <v>445.59813000000071</v>
      </c>
      <c r="F5369" s="1">
        <v>849286</v>
      </c>
      <c r="G5369" s="256">
        <v>0</v>
      </c>
      <c r="H5369" s="256">
        <v>674.69511899999998</v>
      </c>
      <c r="I5369" s="257">
        <v>1</v>
      </c>
      <c r="J5369" s="258">
        <f t="shared" si="166"/>
        <v>8.6953640447894068E-2</v>
      </c>
      <c r="K5369" s="258">
        <f t="shared" si="167"/>
        <v>0.17466725734778366</v>
      </c>
    </row>
    <row r="5370" spans="1:11">
      <c r="A5370" s="1">
        <v>5369</v>
      </c>
      <c r="B5370">
        <v>63775.719603999998</v>
      </c>
      <c r="C5370" s="255">
        <v>48</v>
      </c>
      <c r="D5370" s="256">
        <v>75.882902000000001</v>
      </c>
      <c r="E5370" s="256">
        <v>346.20357699999983</v>
      </c>
      <c r="F5370" s="1">
        <v>820750</v>
      </c>
      <c r="G5370" s="256">
        <v>0</v>
      </c>
      <c r="H5370" s="256">
        <v>635.90806599999996</v>
      </c>
      <c r="I5370" s="257">
        <v>1</v>
      </c>
      <c r="J5370" s="258">
        <f t="shared" si="166"/>
        <v>8.6832611539106999E-2</v>
      </c>
      <c r="K5370" s="258">
        <f t="shared" si="167"/>
        <v>0.17444746773190456</v>
      </c>
    </row>
    <row r="5371" spans="1:11">
      <c r="A5371" s="1">
        <v>5370</v>
      </c>
      <c r="B5371">
        <v>62441.085874999997</v>
      </c>
      <c r="C5371" s="255">
        <v>51</v>
      </c>
      <c r="D5371" s="256">
        <v>68.482729000000006</v>
      </c>
      <c r="E5371" s="256">
        <v>215.08514399999979</v>
      </c>
      <c r="F5371" s="1">
        <v>831818</v>
      </c>
      <c r="G5371" s="256">
        <v>0</v>
      </c>
      <c r="H5371" s="256">
        <v>353.44215000000003</v>
      </c>
      <c r="I5371" s="257">
        <v>1</v>
      </c>
      <c r="J5371" s="258">
        <f t="shared" si="166"/>
        <v>7.8364612418156315E-2</v>
      </c>
      <c r="K5371" s="258">
        <f t="shared" si="167"/>
        <v>0.15892218029601402</v>
      </c>
    </row>
    <row r="5372" spans="1:11">
      <c r="A5372" s="1">
        <v>5371</v>
      </c>
      <c r="B5372">
        <v>61254.875795</v>
      </c>
      <c r="C5372" s="255">
        <v>49</v>
      </c>
      <c r="D5372" s="256">
        <v>44.398462999999992</v>
      </c>
      <c r="E5372" s="256">
        <v>86.714945000000242</v>
      </c>
      <c r="F5372" s="1">
        <v>797266</v>
      </c>
      <c r="G5372" s="256">
        <v>0</v>
      </c>
      <c r="H5372" s="256">
        <v>257.106268</v>
      </c>
      <c r="I5372" s="257">
        <v>1</v>
      </c>
      <c r="J5372" s="258">
        <f t="shared" si="166"/>
        <v>5.080504815976087E-2</v>
      </c>
      <c r="K5372" s="258">
        <f t="shared" si="167"/>
        <v>0.10629943721107886</v>
      </c>
    </row>
    <row r="5373" spans="1:11">
      <c r="A5373" s="1">
        <v>5372</v>
      </c>
      <c r="B5373">
        <v>61122.708802000001</v>
      </c>
      <c r="C5373" s="255">
        <v>41</v>
      </c>
      <c r="D5373" s="256">
        <v>42.705067</v>
      </c>
      <c r="E5373" s="256">
        <v>16.194216999999991</v>
      </c>
      <c r="F5373" s="1">
        <v>803262</v>
      </c>
      <c r="G5373" s="256">
        <v>0</v>
      </c>
      <c r="H5373" s="256">
        <v>356.66452600000002</v>
      </c>
      <c r="I5373" s="257">
        <v>1</v>
      </c>
      <c r="J5373" s="258">
        <f t="shared" si="166"/>
        <v>4.8867299428829669E-2</v>
      </c>
      <c r="K5373" s="258">
        <f t="shared" si="167"/>
        <v>0.10247358946629269</v>
      </c>
    </row>
    <row r="5374" spans="1:11">
      <c r="A5374" s="1">
        <v>5373</v>
      </c>
      <c r="B5374">
        <v>61824.446289</v>
      </c>
      <c r="C5374" s="255">
        <v>42</v>
      </c>
      <c r="D5374" s="256">
        <v>45.028629000000002</v>
      </c>
      <c r="E5374" s="256">
        <v>17.043399999999998</v>
      </c>
      <c r="F5374" s="1">
        <v>809101</v>
      </c>
      <c r="G5374" s="256">
        <v>0.13675200000000001</v>
      </c>
      <c r="H5374" s="256">
        <v>229.55475200000001</v>
      </c>
      <c r="I5374" s="257">
        <v>1</v>
      </c>
      <c r="J5374" s="258">
        <f t="shared" si="166"/>
        <v>5.1526145508978667E-2</v>
      </c>
      <c r="K5374" s="258">
        <f t="shared" si="167"/>
        <v>0.10771880313461492</v>
      </c>
    </row>
    <row r="5375" spans="1:11">
      <c r="A5375" s="1">
        <v>5374</v>
      </c>
      <c r="B5375">
        <v>60739.366700000013</v>
      </c>
      <c r="C5375" s="255">
        <v>24</v>
      </c>
      <c r="D5375" s="256">
        <v>27.702138000000009</v>
      </c>
      <c r="E5375" s="256">
        <v>12.88796000000001</v>
      </c>
      <c r="F5375" s="1">
        <v>852815</v>
      </c>
      <c r="G5375" s="256">
        <v>117.53028</v>
      </c>
      <c r="H5375" s="256">
        <v>140.42336399999999</v>
      </c>
      <c r="I5375" s="257">
        <v>1</v>
      </c>
      <c r="J5375" s="258">
        <f t="shared" si="166"/>
        <v>3.1699485975862328E-2</v>
      </c>
      <c r="K5375" s="258">
        <f t="shared" si="167"/>
        <v>6.7815857067411361E-2</v>
      </c>
    </row>
    <row r="5376" spans="1:11">
      <c r="A5376" s="1">
        <v>5375</v>
      </c>
      <c r="B5376">
        <v>58885.152526999998</v>
      </c>
      <c r="C5376" s="255">
        <v>22</v>
      </c>
      <c r="D5376" s="256">
        <v>35.277920000000002</v>
      </c>
      <c r="E5376" s="256">
        <v>7.9013999999999989</v>
      </c>
      <c r="F5376" s="1">
        <v>908671</v>
      </c>
      <c r="G5376" s="256">
        <v>118.73383200000001</v>
      </c>
      <c r="H5376" s="256">
        <v>82.718850000000003</v>
      </c>
      <c r="I5376" s="257">
        <v>1</v>
      </c>
      <c r="J5376" s="258">
        <f t="shared" si="166"/>
        <v>4.036843402836246E-2</v>
      </c>
      <c r="K5376" s="258">
        <f t="shared" si="167"/>
        <v>8.5489640926542501E-2</v>
      </c>
    </row>
    <row r="5377" spans="1:11">
      <c r="A5377" s="1">
        <v>5376</v>
      </c>
      <c r="B5377">
        <v>56379.490538999999</v>
      </c>
      <c r="C5377" s="255">
        <v>30</v>
      </c>
      <c r="D5377" s="256">
        <v>52.499315000000003</v>
      </c>
      <c r="E5377" s="256">
        <v>2.2892800000000002</v>
      </c>
      <c r="F5377" s="1">
        <v>936306</v>
      </c>
      <c r="G5377" s="256">
        <v>91.961016000000001</v>
      </c>
      <c r="H5377" s="256">
        <v>69.631046999999995</v>
      </c>
      <c r="I5377" s="257">
        <v>1</v>
      </c>
      <c r="J5377" s="258">
        <f t="shared" si="166"/>
        <v>6.0074832476283174E-2</v>
      </c>
      <c r="K5377" s="258">
        <f t="shared" si="167"/>
        <v>0.12436793738692441</v>
      </c>
    </row>
    <row r="5378" spans="1:11">
      <c r="A5378" s="1">
        <v>5377</v>
      </c>
      <c r="B5378">
        <v>55024.848022999999</v>
      </c>
      <c r="C5378" s="255">
        <v>43</v>
      </c>
      <c r="D5378" s="256">
        <v>69.015500000000003</v>
      </c>
      <c r="E5378" s="256">
        <v>1.16628</v>
      </c>
      <c r="F5378" s="1">
        <v>875137</v>
      </c>
      <c r="G5378" s="256">
        <v>8.9154239999999998</v>
      </c>
      <c r="H5378" s="256">
        <v>65.095061999999999</v>
      </c>
      <c r="I5378" s="257">
        <v>1</v>
      </c>
      <c r="J5378" s="258">
        <f t="shared" ref="J5378:J5441" si="168">D5378/$L$1</f>
        <v>7.8974260916869515E-2</v>
      </c>
      <c r="K5378" s="258">
        <f t="shared" ref="K5378:K5441" si="169">J5378/(1-$K$1*(1-J5378))</f>
        <v>0.16004970444791938</v>
      </c>
    </row>
    <row r="5379" spans="1:11">
      <c r="A5379" s="1">
        <v>5378</v>
      </c>
      <c r="B5379">
        <v>53649.316650000001</v>
      </c>
      <c r="C5379" s="255">
        <v>45</v>
      </c>
      <c r="D5379" s="256">
        <v>82.697578000000007</v>
      </c>
      <c r="E5379" s="256">
        <v>0.17244000000000001</v>
      </c>
      <c r="F5379" s="1">
        <v>769318</v>
      </c>
      <c r="G5379" s="256">
        <v>0</v>
      </c>
      <c r="H5379" s="256">
        <v>59.203156999999997</v>
      </c>
      <c r="I5379" s="257">
        <v>1</v>
      </c>
      <c r="J5379" s="258">
        <f t="shared" si="168"/>
        <v>9.4630627933799921E-2</v>
      </c>
      <c r="K5379" s="258">
        <f t="shared" si="169"/>
        <v>0.18848963758604434</v>
      </c>
    </row>
    <row r="5380" spans="1:11">
      <c r="A5380" s="1">
        <v>5379</v>
      </c>
      <c r="B5380">
        <v>53126.036985999999</v>
      </c>
      <c r="C5380" s="255">
        <v>43</v>
      </c>
      <c r="D5380" s="256">
        <v>75.703499999999977</v>
      </c>
      <c r="E5380" s="256">
        <v>5.0039999999999987E-2</v>
      </c>
      <c r="F5380" s="1">
        <v>660407</v>
      </c>
      <c r="G5380" s="256">
        <v>0</v>
      </c>
      <c r="H5380" s="256">
        <v>59.121229</v>
      </c>
      <c r="I5380" s="257">
        <v>1</v>
      </c>
      <c r="J5380" s="258">
        <f t="shared" si="168"/>
        <v>8.6627322287315595E-2</v>
      </c>
      <c r="K5380" s="258">
        <f t="shared" si="169"/>
        <v>0.17407452610271995</v>
      </c>
    </row>
    <row r="5381" spans="1:11">
      <c r="A5381" s="1">
        <v>5380</v>
      </c>
      <c r="B5381">
        <v>52700.096038999996</v>
      </c>
      <c r="C5381" s="255">
        <v>44</v>
      </c>
      <c r="D5381" s="256">
        <v>75.762811000000013</v>
      </c>
      <c r="E5381" s="256">
        <v>1.6799999999999999E-2</v>
      </c>
      <c r="F5381" s="1">
        <v>531653</v>
      </c>
      <c r="G5381" s="256">
        <v>0</v>
      </c>
      <c r="H5381" s="256">
        <v>59.119802999999997</v>
      </c>
      <c r="I5381" s="257">
        <v>1</v>
      </c>
      <c r="J5381" s="258">
        <f t="shared" si="168"/>
        <v>8.6695191713592926E-2</v>
      </c>
      <c r="K5381" s="258">
        <f t="shared" si="169"/>
        <v>0.17419784078242948</v>
      </c>
    </row>
    <row r="5382" spans="1:11">
      <c r="A5382" s="1">
        <v>5381</v>
      </c>
      <c r="B5382">
        <v>52412.265717000002</v>
      </c>
      <c r="C5382" s="255">
        <v>43</v>
      </c>
      <c r="D5382" s="256">
        <v>92.156193999999971</v>
      </c>
      <c r="E5382" s="256">
        <v>5.0400000000000002E-3</v>
      </c>
      <c r="F5382" s="1">
        <v>578738</v>
      </c>
      <c r="G5382" s="256">
        <v>0</v>
      </c>
      <c r="H5382" s="256">
        <v>59.129412000000002</v>
      </c>
      <c r="I5382" s="257">
        <v>1</v>
      </c>
      <c r="J5382" s="258">
        <f t="shared" si="168"/>
        <v>0.1054540981382681</v>
      </c>
      <c r="K5382" s="258">
        <f t="shared" si="169"/>
        <v>0.20758690789295212</v>
      </c>
    </row>
    <row r="5383" spans="1:11">
      <c r="A5383" s="1">
        <v>5382</v>
      </c>
      <c r="B5383">
        <v>52511.053251999998</v>
      </c>
      <c r="C5383" s="255">
        <v>44</v>
      </c>
      <c r="D5383" s="256">
        <v>117.85145199999999</v>
      </c>
      <c r="E5383" s="256">
        <v>8.8971999999999982E-2</v>
      </c>
      <c r="F5383" s="1">
        <v>922937</v>
      </c>
      <c r="G5383" s="256">
        <v>0</v>
      </c>
      <c r="H5383" s="256">
        <v>58.974589999999999</v>
      </c>
      <c r="I5383" s="257">
        <v>1</v>
      </c>
      <c r="J5383" s="258">
        <f t="shared" si="168"/>
        <v>0.13485711644021883</v>
      </c>
      <c r="K5383" s="258">
        <f t="shared" si="169"/>
        <v>0.2572767473149199</v>
      </c>
    </row>
    <row r="5384" spans="1:11">
      <c r="A5384" s="1">
        <v>5383</v>
      </c>
      <c r="B5384">
        <v>52210.231994000002</v>
      </c>
      <c r="C5384" s="255">
        <v>44</v>
      </c>
      <c r="D5384" s="256">
        <v>162.90132299999999</v>
      </c>
      <c r="E5384" s="256">
        <v>26.379660000000001</v>
      </c>
      <c r="F5384" s="1">
        <v>962127</v>
      </c>
      <c r="G5384" s="256">
        <v>0</v>
      </c>
      <c r="H5384" s="256">
        <v>59.601498999999997</v>
      </c>
      <c r="I5384" s="257">
        <v>1</v>
      </c>
      <c r="J5384" s="258">
        <f t="shared" si="168"/>
        <v>0.1864075691157093</v>
      </c>
      <c r="K5384" s="258">
        <f t="shared" si="169"/>
        <v>0.33737451064399415</v>
      </c>
    </row>
    <row r="5385" spans="1:11">
      <c r="A5385" s="1">
        <v>5384</v>
      </c>
      <c r="B5385">
        <v>52248.904936999999</v>
      </c>
      <c r="C5385" s="255">
        <v>30</v>
      </c>
      <c r="D5385" s="256">
        <v>176.84746200000001</v>
      </c>
      <c r="E5385" s="256">
        <v>143.28282599999969</v>
      </c>
      <c r="F5385" s="1">
        <v>890681</v>
      </c>
      <c r="G5385" s="256">
        <v>0</v>
      </c>
      <c r="H5385" s="256">
        <v>60.262996000000001</v>
      </c>
      <c r="I5385" s="257">
        <v>1</v>
      </c>
      <c r="J5385" s="258">
        <f t="shared" si="168"/>
        <v>0.20236610046256517</v>
      </c>
      <c r="K5385" s="258">
        <f t="shared" si="169"/>
        <v>0.36053021887118442</v>
      </c>
    </row>
    <row r="5386" spans="1:11">
      <c r="A5386" s="1">
        <v>5385</v>
      </c>
      <c r="B5386">
        <v>53225.358673000002</v>
      </c>
      <c r="C5386" s="255">
        <v>34</v>
      </c>
      <c r="D5386" s="256">
        <v>213.69659999999999</v>
      </c>
      <c r="E5386" s="256">
        <v>281.44024000000007</v>
      </c>
      <c r="F5386" s="1">
        <v>848596</v>
      </c>
      <c r="G5386" s="256">
        <v>0</v>
      </c>
      <c r="H5386" s="256">
        <v>387.57944400000002</v>
      </c>
      <c r="I5386" s="257">
        <v>1</v>
      </c>
      <c r="J5386" s="258">
        <f t="shared" si="168"/>
        <v>0.24453247524755883</v>
      </c>
      <c r="K5386" s="258">
        <f t="shared" si="169"/>
        <v>0.41836691498273643</v>
      </c>
    </row>
    <row r="5387" spans="1:11">
      <c r="A5387" s="1">
        <v>5386</v>
      </c>
      <c r="B5387">
        <v>53369.587373000002</v>
      </c>
      <c r="C5387" s="255">
        <v>34</v>
      </c>
      <c r="D5387" s="256">
        <v>190.35980200000009</v>
      </c>
      <c r="E5387" s="256">
        <v>364.98175300000071</v>
      </c>
      <c r="F5387" s="1">
        <v>858438</v>
      </c>
      <c r="G5387" s="256">
        <v>3.2331599999999998</v>
      </c>
      <c r="H5387" s="256">
        <v>393.98650300000003</v>
      </c>
      <c r="I5387" s="257">
        <v>1</v>
      </c>
      <c r="J5387" s="258">
        <f t="shared" si="168"/>
        <v>0.21782823671829699</v>
      </c>
      <c r="K5387" s="258">
        <f t="shared" si="169"/>
        <v>0.38228522745949334</v>
      </c>
    </row>
    <row r="5388" spans="1:11">
      <c r="A5388" s="1">
        <v>5387</v>
      </c>
      <c r="B5388">
        <v>53814.341737000002</v>
      </c>
      <c r="C5388" s="255">
        <v>48</v>
      </c>
      <c r="D5388" s="256">
        <v>180.55023</v>
      </c>
      <c r="E5388" s="256">
        <v>426.53413799999942</v>
      </c>
      <c r="F5388" s="1">
        <v>818164</v>
      </c>
      <c r="G5388" s="256">
        <v>32.333447999999997</v>
      </c>
      <c r="H5388" s="256">
        <v>446.07826299999999</v>
      </c>
      <c r="I5388" s="257">
        <v>1</v>
      </c>
      <c r="J5388" s="258">
        <f t="shared" si="168"/>
        <v>0.20660316845666266</v>
      </c>
      <c r="K5388" s="258">
        <f t="shared" si="169"/>
        <v>0.36655701377793193</v>
      </c>
    </row>
    <row r="5389" spans="1:11">
      <c r="A5389" s="1">
        <v>5388</v>
      </c>
      <c r="B5389">
        <v>55181.967773999997</v>
      </c>
      <c r="C5389" s="255">
        <v>45</v>
      </c>
      <c r="D5389" s="256">
        <v>178.99345299999999</v>
      </c>
      <c r="E5389" s="256">
        <v>482.90943500000049</v>
      </c>
      <c r="F5389" s="1">
        <v>808861</v>
      </c>
      <c r="G5389" s="256">
        <v>16.409231999999999</v>
      </c>
      <c r="H5389" s="256">
        <v>333.10027700000001</v>
      </c>
      <c r="I5389" s="257">
        <v>1</v>
      </c>
      <c r="J5389" s="258">
        <f t="shared" si="168"/>
        <v>0.20482175249956053</v>
      </c>
      <c r="K5389" s="258">
        <f t="shared" si="169"/>
        <v>0.36402921459481868</v>
      </c>
    </row>
    <row r="5390" spans="1:11">
      <c r="A5390" s="1">
        <v>5389</v>
      </c>
      <c r="B5390">
        <v>55215.189940999997</v>
      </c>
      <c r="C5390" s="255">
        <v>49</v>
      </c>
      <c r="D5390" s="256">
        <v>181.72947600000009</v>
      </c>
      <c r="E5390" s="256">
        <v>490.03067200000038</v>
      </c>
      <c r="F5390" s="1">
        <v>795897</v>
      </c>
      <c r="G5390" s="256">
        <v>0</v>
      </c>
      <c r="H5390" s="256">
        <v>67.154064000000005</v>
      </c>
      <c r="I5390" s="257">
        <v>1</v>
      </c>
      <c r="J5390" s="258">
        <f t="shared" si="168"/>
        <v>0.20795257665176639</v>
      </c>
      <c r="K5390" s="258">
        <f t="shared" si="169"/>
        <v>0.36846595905560792</v>
      </c>
    </row>
    <row r="5391" spans="1:11">
      <c r="A5391" s="1">
        <v>5390</v>
      </c>
      <c r="B5391">
        <v>55816.021667000001</v>
      </c>
      <c r="C5391" s="255">
        <v>45</v>
      </c>
      <c r="D5391" s="256">
        <v>230.09065100000009</v>
      </c>
      <c r="E5391" s="256">
        <v>370.59327600000012</v>
      </c>
      <c r="F5391" s="1">
        <v>792731</v>
      </c>
      <c r="G5391" s="256">
        <v>0</v>
      </c>
      <c r="H5391" s="256">
        <v>500.452856</v>
      </c>
      <c r="I5391" s="257">
        <v>1</v>
      </c>
      <c r="J5391" s="258">
        <f t="shared" si="168"/>
        <v>0.26329214606293327</v>
      </c>
      <c r="K5391" s="258">
        <f t="shared" si="169"/>
        <v>0.44264865236585388</v>
      </c>
    </row>
    <row r="5392" spans="1:11">
      <c r="A5392" s="1">
        <v>5391</v>
      </c>
      <c r="B5392">
        <v>56584.312866</v>
      </c>
      <c r="C5392" s="255">
        <v>49</v>
      </c>
      <c r="D5392" s="256">
        <v>220.354748</v>
      </c>
      <c r="E5392" s="256">
        <v>244.88379000000009</v>
      </c>
      <c r="F5392" s="1">
        <v>778207</v>
      </c>
      <c r="G5392" s="256">
        <v>0</v>
      </c>
      <c r="H5392" s="256">
        <v>654.87244199999998</v>
      </c>
      <c r="I5392" s="257">
        <v>1</v>
      </c>
      <c r="J5392" s="258">
        <f t="shared" si="168"/>
        <v>0.25215137705041663</v>
      </c>
      <c r="K5392" s="258">
        <f t="shared" si="169"/>
        <v>0.4283311507339565</v>
      </c>
    </row>
    <row r="5393" spans="1:11">
      <c r="A5393" s="1">
        <v>5392</v>
      </c>
      <c r="B5393">
        <v>56190.819457999998</v>
      </c>
      <c r="C5393" s="255">
        <v>50</v>
      </c>
      <c r="D5393" s="256">
        <v>225.50121300000001</v>
      </c>
      <c r="E5393" s="256">
        <v>175.19015199999981</v>
      </c>
      <c r="F5393" s="1">
        <v>808390</v>
      </c>
      <c r="G5393" s="256">
        <v>0</v>
      </c>
      <c r="H5393" s="256">
        <v>650.62718400000006</v>
      </c>
      <c r="I5393" s="257">
        <v>1</v>
      </c>
      <c r="J5393" s="258">
        <f t="shared" si="168"/>
        <v>0.25804046384555018</v>
      </c>
      <c r="K5393" s="258">
        <f t="shared" si="169"/>
        <v>0.43593641160762669</v>
      </c>
    </row>
    <row r="5394" spans="1:11">
      <c r="A5394" s="1">
        <v>5393</v>
      </c>
      <c r="B5394">
        <v>56191.013793999999</v>
      </c>
      <c r="C5394" s="255">
        <v>49</v>
      </c>
      <c r="D5394" s="256">
        <v>239.691664</v>
      </c>
      <c r="E5394" s="256">
        <v>121.91433600000011</v>
      </c>
      <c r="F5394" s="1">
        <v>795441</v>
      </c>
      <c r="G5394" s="256">
        <v>0</v>
      </c>
      <c r="H5394" s="256">
        <v>556.045973</v>
      </c>
      <c r="I5394" s="257">
        <v>1</v>
      </c>
      <c r="J5394" s="258">
        <f t="shared" si="168"/>
        <v>0.27427856079191804</v>
      </c>
      <c r="K5394" s="258">
        <f t="shared" si="169"/>
        <v>0.4564818111000169</v>
      </c>
    </row>
    <row r="5395" spans="1:11">
      <c r="A5395" s="1">
        <v>5394</v>
      </c>
      <c r="B5395">
        <v>56146.585021000014</v>
      </c>
      <c r="C5395" s="255">
        <v>52</v>
      </c>
      <c r="D5395" s="256">
        <v>289.37842099999989</v>
      </c>
      <c r="E5395" s="256">
        <v>79.556654999999978</v>
      </c>
      <c r="F5395" s="1">
        <v>798026</v>
      </c>
      <c r="G5395" s="256">
        <v>0</v>
      </c>
      <c r="H5395" s="256">
        <v>370.520129</v>
      </c>
      <c r="I5395" s="257">
        <v>1</v>
      </c>
      <c r="J5395" s="258">
        <f t="shared" si="168"/>
        <v>0.33113499031037524</v>
      </c>
      <c r="K5395" s="258">
        <f t="shared" si="169"/>
        <v>0.52384478700524129</v>
      </c>
    </row>
    <row r="5396" spans="1:11">
      <c r="A5396" s="1">
        <v>5395</v>
      </c>
      <c r="B5396">
        <v>56288.144103999999</v>
      </c>
      <c r="C5396" s="255">
        <v>52</v>
      </c>
      <c r="D5396" s="256">
        <v>293.23170299999998</v>
      </c>
      <c r="E5396" s="256">
        <v>31.557527999999941</v>
      </c>
      <c r="F5396" s="1">
        <v>826226</v>
      </c>
      <c r="G5396" s="256">
        <v>0</v>
      </c>
      <c r="H5396" s="256">
        <v>204.63642300000001</v>
      </c>
      <c r="I5396" s="257">
        <v>1</v>
      </c>
      <c r="J5396" s="258">
        <f t="shared" si="168"/>
        <v>0.33554429109142131</v>
      </c>
      <c r="K5396" s="258">
        <f t="shared" si="169"/>
        <v>0.5287914734298893</v>
      </c>
    </row>
    <row r="5397" spans="1:11">
      <c r="A5397" s="1">
        <v>5396</v>
      </c>
      <c r="B5397">
        <v>57033.447021</v>
      </c>
      <c r="C5397" s="255">
        <v>55</v>
      </c>
      <c r="D5397" s="256">
        <v>279.66972199999998</v>
      </c>
      <c r="E5397" s="256">
        <v>8.871817999999994</v>
      </c>
      <c r="F5397" s="1">
        <v>796958</v>
      </c>
      <c r="G5397" s="256">
        <v>0</v>
      </c>
      <c r="H5397" s="256">
        <v>243.71702099999999</v>
      </c>
      <c r="I5397" s="257">
        <v>1</v>
      </c>
      <c r="J5397" s="258">
        <f t="shared" si="168"/>
        <v>0.3200253507657897</v>
      </c>
      <c r="K5397" s="258">
        <f t="shared" si="169"/>
        <v>0.51121121883076193</v>
      </c>
    </row>
    <row r="5398" spans="1:11">
      <c r="A5398" s="1">
        <v>5397</v>
      </c>
      <c r="B5398">
        <v>57795.995605999997</v>
      </c>
      <c r="C5398" s="255">
        <v>53</v>
      </c>
      <c r="D5398" s="256">
        <v>324.18886600000008</v>
      </c>
      <c r="E5398" s="256">
        <v>8.2607599999999994</v>
      </c>
      <c r="F5398" s="1">
        <v>799170</v>
      </c>
      <c r="G5398" s="256">
        <v>0</v>
      </c>
      <c r="H5398" s="256">
        <v>279.97531800000002</v>
      </c>
      <c r="I5398" s="257">
        <v>1</v>
      </c>
      <c r="J5398" s="258">
        <f t="shared" si="168"/>
        <v>0.3709684938865625</v>
      </c>
      <c r="K5398" s="258">
        <f t="shared" si="169"/>
        <v>0.56720177748568368</v>
      </c>
    </row>
    <row r="5399" spans="1:11">
      <c r="A5399" s="1">
        <v>5398</v>
      </c>
      <c r="B5399">
        <v>56643.754485999998</v>
      </c>
      <c r="C5399" s="255">
        <v>54</v>
      </c>
      <c r="D5399" s="256">
        <v>334.82230399999997</v>
      </c>
      <c r="E5399" s="256">
        <v>3.7535200000000009</v>
      </c>
      <c r="F5399" s="1">
        <v>813996</v>
      </c>
      <c r="G5399" s="256">
        <v>0</v>
      </c>
      <c r="H5399" s="256">
        <v>187.356964</v>
      </c>
      <c r="I5399" s="257">
        <v>1</v>
      </c>
      <c r="J5399" s="258">
        <f t="shared" si="168"/>
        <v>0.383136309914199</v>
      </c>
      <c r="K5399" s="258">
        <f t="shared" si="169"/>
        <v>0.5798726051652433</v>
      </c>
    </row>
    <row r="5400" spans="1:11">
      <c r="A5400" s="1">
        <v>5399</v>
      </c>
      <c r="B5400">
        <v>56313.667114000003</v>
      </c>
      <c r="C5400" s="255">
        <v>53</v>
      </c>
      <c r="D5400" s="256">
        <v>313.61026099999992</v>
      </c>
      <c r="E5400" s="256">
        <v>0.71239999999999992</v>
      </c>
      <c r="F5400" s="1">
        <v>919070</v>
      </c>
      <c r="G5400" s="256">
        <v>29.736000000000001</v>
      </c>
      <c r="H5400" s="256">
        <v>99.002143000000004</v>
      </c>
      <c r="I5400" s="257">
        <v>1</v>
      </c>
      <c r="J5400" s="258">
        <f t="shared" si="168"/>
        <v>0.35886342312120523</v>
      </c>
      <c r="K5400" s="258">
        <f t="shared" si="169"/>
        <v>0.55433634004343868</v>
      </c>
    </row>
    <row r="5401" spans="1:11">
      <c r="A5401" s="1">
        <v>5400</v>
      </c>
      <c r="B5401">
        <v>54958.952819999999</v>
      </c>
      <c r="C5401" s="255">
        <v>51</v>
      </c>
      <c r="D5401" s="256">
        <v>324.46439299999997</v>
      </c>
      <c r="E5401" s="256">
        <v>0.22624</v>
      </c>
      <c r="F5401" s="1">
        <v>886728</v>
      </c>
      <c r="G5401" s="256">
        <v>104.45719200000001</v>
      </c>
      <c r="H5401" s="256">
        <v>69.623688999999999</v>
      </c>
      <c r="I5401" s="257">
        <v>1</v>
      </c>
      <c r="J5401" s="258">
        <f t="shared" si="168"/>
        <v>0.37128377873109208</v>
      </c>
      <c r="K5401" s="258">
        <f t="shared" si="169"/>
        <v>0.5675333676120935</v>
      </c>
    </row>
    <row r="5402" spans="1:11">
      <c r="A5402" s="1">
        <v>5401</v>
      </c>
      <c r="B5402">
        <v>52181.654297000001</v>
      </c>
      <c r="C5402" s="255">
        <v>51</v>
      </c>
      <c r="D5402" s="256">
        <v>332.17002000000002</v>
      </c>
      <c r="E5402" s="256">
        <v>5.892E-2</v>
      </c>
      <c r="F5402" s="1">
        <v>841022</v>
      </c>
      <c r="G5402" s="256">
        <v>70.251887999999994</v>
      </c>
      <c r="H5402" s="256">
        <v>67.202049000000002</v>
      </c>
      <c r="I5402" s="257">
        <v>1</v>
      </c>
      <c r="J5402" s="258">
        <f t="shared" si="168"/>
        <v>0.38010130808646991</v>
      </c>
      <c r="K5402" s="258">
        <f t="shared" si="169"/>
        <v>0.57673622558815363</v>
      </c>
    </row>
    <row r="5403" spans="1:11">
      <c r="A5403" s="1">
        <v>5402</v>
      </c>
      <c r="B5403">
        <v>51216.373138000003</v>
      </c>
      <c r="C5403" s="255">
        <v>47</v>
      </c>
      <c r="D5403" s="256">
        <v>375.73280899999997</v>
      </c>
      <c r="E5403" s="256">
        <v>0</v>
      </c>
      <c r="F5403" s="1">
        <v>727929</v>
      </c>
      <c r="G5403" s="256">
        <v>0</v>
      </c>
      <c r="H5403" s="256">
        <v>62.239494000000001</v>
      </c>
      <c r="I5403" s="257">
        <v>1</v>
      </c>
      <c r="J5403" s="258">
        <f t="shared" si="168"/>
        <v>0.42995009661589489</v>
      </c>
      <c r="K5403" s="258">
        <f t="shared" si="169"/>
        <v>0.62631797098084152</v>
      </c>
    </row>
    <row r="5404" spans="1:11">
      <c r="A5404" s="1">
        <v>5403</v>
      </c>
      <c r="B5404">
        <v>51182.131500000003</v>
      </c>
      <c r="C5404" s="255">
        <v>47</v>
      </c>
      <c r="D5404" s="256">
        <v>315.78740399999998</v>
      </c>
      <c r="E5404" s="256">
        <v>0</v>
      </c>
      <c r="F5404" s="1">
        <v>616305</v>
      </c>
      <c r="G5404" s="256">
        <v>0</v>
      </c>
      <c r="H5404" s="256">
        <v>60.407743000000004</v>
      </c>
      <c r="I5404" s="257">
        <v>1</v>
      </c>
      <c r="J5404" s="258">
        <f t="shared" si="168"/>
        <v>0.36135472231247884</v>
      </c>
      <c r="K5404" s="258">
        <f t="shared" si="169"/>
        <v>0.55700570814649164</v>
      </c>
    </row>
    <row r="5405" spans="1:11">
      <c r="A5405" s="1">
        <v>5404</v>
      </c>
      <c r="B5405">
        <v>50585.437407999998</v>
      </c>
      <c r="C5405" s="255">
        <v>47</v>
      </c>
      <c r="D5405" s="256">
        <v>277.45016700000002</v>
      </c>
      <c r="E5405" s="256">
        <v>1.1520000000000001E-2</v>
      </c>
      <c r="F5405" s="1">
        <v>536797</v>
      </c>
      <c r="G5405" s="256">
        <v>0</v>
      </c>
      <c r="H5405" s="256">
        <v>60.403015000000003</v>
      </c>
      <c r="I5405" s="257">
        <v>1</v>
      </c>
      <c r="J5405" s="258">
        <f t="shared" si="168"/>
        <v>0.31748551963090932</v>
      </c>
      <c r="K5405" s="258">
        <f t="shared" si="169"/>
        <v>0.50828828135595672</v>
      </c>
    </row>
    <row r="5406" spans="1:11">
      <c r="A5406" s="1">
        <v>5405</v>
      </c>
      <c r="B5406">
        <v>50743.606568000003</v>
      </c>
      <c r="C5406" s="255">
        <v>44</v>
      </c>
      <c r="D5406" s="256">
        <v>266.12081499999999</v>
      </c>
      <c r="E5406" s="256">
        <v>0</v>
      </c>
      <c r="F5406" s="1">
        <v>602282</v>
      </c>
      <c r="G5406" s="256">
        <v>0</v>
      </c>
      <c r="H5406" s="256">
        <v>60.392588000000003</v>
      </c>
      <c r="I5406" s="257">
        <v>1</v>
      </c>
      <c r="J5406" s="258">
        <f t="shared" si="168"/>
        <v>0.30452137098506799</v>
      </c>
      <c r="K5406" s="258">
        <f t="shared" si="169"/>
        <v>0.49316259659305983</v>
      </c>
    </row>
    <row r="5407" spans="1:11">
      <c r="A5407" s="1">
        <v>5406</v>
      </c>
      <c r="B5407">
        <v>51545.662200999999</v>
      </c>
      <c r="C5407" s="255">
        <v>45</v>
      </c>
      <c r="D5407" s="256">
        <v>296.20933699999989</v>
      </c>
      <c r="E5407" s="256">
        <v>5.138199999999999E-2</v>
      </c>
      <c r="F5407" s="1">
        <v>928415</v>
      </c>
      <c r="G5407" s="256">
        <v>0</v>
      </c>
      <c r="H5407" s="256">
        <v>60.404957000000003</v>
      </c>
      <c r="I5407" s="257">
        <v>1</v>
      </c>
      <c r="J5407" s="258">
        <f t="shared" si="168"/>
        <v>0.33895159009571652</v>
      </c>
      <c r="K5407" s="258">
        <f t="shared" si="169"/>
        <v>0.5325882166631184</v>
      </c>
    </row>
    <row r="5408" spans="1:11">
      <c r="A5408" s="1">
        <v>5407</v>
      </c>
      <c r="B5408">
        <v>53138.483398999997</v>
      </c>
      <c r="C5408" s="255">
        <v>48</v>
      </c>
      <c r="D5408" s="256">
        <v>288.25540000000001</v>
      </c>
      <c r="E5408" s="256">
        <v>3.9468659999999982</v>
      </c>
      <c r="F5408" s="1">
        <v>1053368</v>
      </c>
      <c r="G5408" s="256">
        <v>0</v>
      </c>
      <c r="H5408" s="256">
        <v>60.390259</v>
      </c>
      <c r="I5408" s="257">
        <v>1</v>
      </c>
      <c r="J5408" s="258">
        <f t="shared" si="168"/>
        <v>0.32984992023960685</v>
      </c>
      <c r="K5408" s="258">
        <f t="shared" si="169"/>
        <v>0.5223959474613632</v>
      </c>
    </row>
    <row r="5409" spans="1:11">
      <c r="A5409" s="1">
        <v>5408</v>
      </c>
      <c r="B5409">
        <v>56903.935700000002</v>
      </c>
      <c r="C5409" s="255">
        <v>36</v>
      </c>
      <c r="D5409" s="256">
        <v>316.02109800000011</v>
      </c>
      <c r="E5409" s="256">
        <v>27.067165999999979</v>
      </c>
      <c r="F5409" s="1">
        <v>994412</v>
      </c>
      <c r="G5409" s="256">
        <v>0</v>
      </c>
      <c r="H5409" s="256">
        <v>60.294853000000003</v>
      </c>
      <c r="I5409" s="257">
        <v>1</v>
      </c>
      <c r="J5409" s="258">
        <f t="shared" si="168"/>
        <v>0.36162213776162744</v>
      </c>
      <c r="K5409" s="258">
        <f t="shared" si="169"/>
        <v>0.55729156748288533</v>
      </c>
    </row>
    <row r="5410" spans="1:11">
      <c r="A5410" s="1">
        <v>5409</v>
      </c>
      <c r="B5410">
        <v>60561.227843000001</v>
      </c>
      <c r="C5410" s="255">
        <v>54</v>
      </c>
      <c r="D5410" s="256">
        <v>343.46195899999998</v>
      </c>
      <c r="E5410" s="256">
        <v>65.470697000000072</v>
      </c>
      <c r="F5410" s="1">
        <v>950396</v>
      </c>
      <c r="G5410" s="256">
        <v>0</v>
      </c>
      <c r="H5410" s="256">
        <v>121.664537</v>
      </c>
      <c r="I5410" s="257">
        <v>1</v>
      </c>
      <c r="J5410" s="258">
        <f t="shared" si="168"/>
        <v>0.39302264513167529</v>
      </c>
      <c r="K5410" s="258">
        <f t="shared" si="169"/>
        <v>0.58998018018959519</v>
      </c>
    </row>
    <row r="5411" spans="1:11">
      <c r="A5411" s="1">
        <v>5410</v>
      </c>
      <c r="B5411">
        <v>63931.782959999997</v>
      </c>
      <c r="C5411" s="255">
        <v>54</v>
      </c>
      <c r="D5411" s="256">
        <v>341.75921699999998</v>
      </c>
      <c r="E5411" s="256">
        <v>137.19305499999999</v>
      </c>
      <c r="F5411" s="1">
        <v>870782</v>
      </c>
      <c r="G5411" s="256">
        <v>0</v>
      </c>
      <c r="H5411" s="256">
        <v>574.97620700000004</v>
      </c>
      <c r="I5411" s="257">
        <v>1</v>
      </c>
      <c r="J5411" s="258">
        <f t="shared" si="168"/>
        <v>0.39107420179674168</v>
      </c>
      <c r="K5411" s="258">
        <f t="shared" si="169"/>
        <v>0.58800121026431607</v>
      </c>
    </row>
    <row r="5412" spans="1:11">
      <c r="A5412" s="1">
        <v>5411</v>
      </c>
      <c r="B5412">
        <v>66376.398010000004</v>
      </c>
      <c r="C5412" s="255">
        <v>50</v>
      </c>
      <c r="D5412" s="256">
        <v>310.86987299999993</v>
      </c>
      <c r="E5412" s="256">
        <v>269.74200000000008</v>
      </c>
      <c r="F5412" s="1">
        <v>860532</v>
      </c>
      <c r="G5412" s="256">
        <v>0</v>
      </c>
      <c r="H5412" s="256">
        <v>623.43786</v>
      </c>
      <c r="I5412" s="257">
        <v>1</v>
      </c>
      <c r="J5412" s="258">
        <f t="shared" si="168"/>
        <v>0.35572760411061405</v>
      </c>
      <c r="K5412" s="258">
        <f t="shared" si="169"/>
        <v>0.55096027831198358</v>
      </c>
    </row>
    <row r="5413" spans="1:11">
      <c r="A5413" s="1">
        <v>5412</v>
      </c>
      <c r="B5413">
        <v>67463.214661000005</v>
      </c>
      <c r="C5413" s="255">
        <v>53</v>
      </c>
      <c r="D5413" s="256">
        <v>291.30411299999997</v>
      </c>
      <c r="E5413" s="256">
        <v>324.79411199999998</v>
      </c>
      <c r="F5413" s="1">
        <v>864223</v>
      </c>
      <c r="G5413" s="256">
        <v>0</v>
      </c>
      <c r="H5413" s="256">
        <v>579.32640500000002</v>
      </c>
      <c r="I5413" s="257">
        <v>1</v>
      </c>
      <c r="J5413" s="258">
        <f t="shared" si="168"/>
        <v>0.33333855476261476</v>
      </c>
      <c r="K5413" s="258">
        <f t="shared" si="169"/>
        <v>0.526321647283297</v>
      </c>
    </row>
    <row r="5414" spans="1:11">
      <c r="A5414" s="1">
        <v>5413</v>
      </c>
      <c r="B5414">
        <v>65781.607055</v>
      </c>
      <c r="C5414" s="255">
        <v>57</v>
      </c>
      <c r="D5414" s="256">
        <v>289.91237100000012</v>
      </c>
      <c r="E5414" s="256">
        <v>354.49340299999989</v>
      </c>
      <c r="F5414" s="1">
        <v>811321</v>
      </c>
      <c r="G5414" s="256">
        <v>0</v>
      </c>
      <c r="H5414" s="256">
        <v>122.136713</v>
      </c>
      <c r="I5414" s="257">
        <v>1</v>
      </c>
      <c r="J5414" s="258">
        <f t="shared" si="168"/>
        <v>0.33174598793578663</v>
      </c>
      <c r="K5414" s="258">
        <f t="shared" si="169"/>
        <v>0.5245325143984948</v>
      </c>
    </row>
    <row r="5415" spans="1:11">
      <c r="A5415" s="1">
        <v>5414</v>
      </c>
      <c r="B5415">
        <v>65131.272765999987</v>
      </c>
      <c r="C5415" s="255">
        <v>49</v>
      </c>
      <c r="D5415" s="256">
        <v>322.36613099999988</v>
      </c>
      <c r="E5415" s="256">
        <v>318.55942599999997</v>
      </c>
      <c r="F5415" s="1">
        <v>828852</v>
      </c>
      <c r="G5415" s="256">
        <v>0</v>
      </c>
      <c r="H5415" s="256">
        <v>391.27948700000002</v>
      </c>
      <c r="I5415" s="257">
        <v>1</v>
      </c>
      <c r="J5415" s="258">
        <f t="shared" si="168"/>
        <v>0.36888274286726502</v>
      </c>
      <c r="K5415" s="258">
        <f t="shared" si="169"/>
        <v>0.56500372273734145</v>
      </c>
    </row>
    <row r="5416" spans="1:11">
      <c r="A5416" s="1">
        <v>5415</v>
      </c>
      <c r="B5416">
        <v>67811.295044000013</v>
      </c>
      <c r="C5416" s="255">
        <v>47</v>
      </c>
      <c r="D5416" s="256">
        <v>314.89195199999989</v>
      </c>
      <c r="E5416" s="256">
        <v>266.24983400000031</v>
      </c>
      <c r="F5416" s="1">
        <v>821232</v>
      </c>
      <c r="G5416" s="256">
        <v>0</v>
      </c>
      <c r="H5416" s="256">
        <v>402.636167</v>
      </c>
      <c r="I5416" s="257">
        <v>1</v>
      </c>
      <c r="J5416" s="258">
        <f t="shared" si="168"/>
        <v>0.36033005886895469</v>
      </c>
      <c r="K5416" s="258">
        <f t="shared" si="169"/>
        <v>0.55590917184425848</v>
      </c>
    </row>
    <row r="5417" spans="1:11">
      <c r="A5417" s="1">
        <v>5416</v>
      </c>
      <c r="B5417">
        <v>67812.590393000006</v>
      </c>
      <c r="C5417" s="255">
        <v>48</v>
      </c>
      <c r="D5417" s="256">
        <v>275.03496999999999</v>
      </c>
      <c r="E5417" s="256">
        <v>221.981168</v>
      </c>
      <c r="F5417" s="1">
        <v>813901</v>
      </c>
      <c r="G5417" s="256">
        <v>0</v>
      </c>
      <c r="H5417" s="256">
        <v>396.01536399999998</v>
      </c>
      <c r="I5417" s="257">
        <v>1</v>
      </c>
      <c r="J5417" s="258">
        <f t="shared" si="168"/>
        <v>0.3147218158535891</v>
      </c>
      <c r="K5417" s="258">
        <f t="shared" si="169"/>
        <v>0.50509281299761288</v>
      </c>
    </row>
    <row r="5418" spans="1:11">
      <c r="A5418" s="1">
        <v>5417</v>
      </c>
      <c r="B5418">
        <v>67876.621092000001</v>
      </c>
      <c r="C5418" s="255">
        <v>49</v>
      </c>
      <c r="D5418" s="256">
        <v>255.28523999999999</v>
      </c>
      <c r="E5418" s="256">
        <v>161.93303800000001</v>
      </c>
      <c r="F5418" s="1">
        <v>849846</v>
      </c>
      <c r="G5418" s="256">
        <v>0</v>
      </c>
      <c r="H5418" s="256">
        <v>386.69298900000001</v>
      </c>
      <c r="I5418" s="257">
        <v>1</v>
      </c>
      <c r="J5418" s="258">
        <f t="shared" si="168"/>
        <v>0.29212225010302978</v>
      </c>
      <c r="K5418" s="258">
        <f t="shared" si="169"/>
        <v>0.47836568287474651</v>
      </c>
    </row>
    <row r="5419" spans="1:11">
      <c r="A5419" s="1">
        <v>5418</v>
      </c>
      <c r="B5419">
        <v>67148.423095000006</v>
      </c>
      <c r="C5419" s="255">
        <v>49</v>
      </c>
      <c r="D5419" s="256">
        <v>227.952641</v>
      </c>
      <c r="E5419" s="256">
        <v>86.704551999999907</v>
      </c>
      <c r="F5419" s="1">
        <v>822173</v>
      </c>
      <c r="G5419" s="256">
        <v>0</v>
      </c>
      <c r="H5419" s="256">
        <v>356.917711</v>
      </c>
      <c r="I5419" s="257">
        <v>1</v>
      </c>
      <c r="J5419" s="258">
        <f t="shared" si="168"/>
        <v>0.26084562666391586</v>
      </c>
      <c r="K5419" s="258">
        <f t="shared" si="169"/>
        <v>0.43952985442402615</v>
      </c>
    </row>
    <row r="5420" spans="1:11">
      <c r="A5420" s="1">
        <v>5419</v>
      </c>
      <c r="B5420">
        <v>65790.718382999999</v>
      </c>
      <c r="C5420" s="255">
        <v>37</v>
      </c>
      <c r="D5420" s="256">
        <v>181.413917</v>
      </c>
      <c r="E5420" s="256">
        <v>27.650864000000009</v>
      </c>
      <c r="F5420" s="1">
        <v>855009</v>
      </c>
      <c r="G5420" s="256">
        <v>0</v>
      </c>
      <c r="H5420" s="256">
        <v>348.38336900000002</v>
      </c>
      <c r="I5420" s="257">
        <v>1</v>
      </c>
      <c r="J5420" s="258">
        <f t="shared" si="168"/>
        <v>0.20759148329156943</v>
      </c>
      <c r="K5420" s="258">
        <f t="shared" si="169"/>
        <v>0.36795562917068037</v>
      </c>
    </row>
    <row r="5421" spans="1:11">
      <c r="A5421" s="1">
        <v>5420</v>
      </c>
      <c r="B5421">
        <v>64348.959411000003</v>
      </c>
      <c r="C5421" s="255">
        <v>36</v>
      </c>
      <c r="D5421" s="256">
        <v>193.082503</v>
      </c>
      <c r="E5421" s="256">
        <v>6.7456940000000003</v>
      </c>
      <c r="F5421" s="1">
        <v>801200</v>
      </c>
      <c r="G5421" s="256">
        <v>0</v>
      </c>
      <c r="H5421" s="256">
        <v>294.84698400000002</v>
      </c>
      <c r="I5421" s="257">
        <v>1</v>
      </c>
      <c r="J5421" s="258">
        <f t="shared" si="168"/>
        <v>0.22094381653982426</v>
      </c>
      <c r="K5421" s="258">
        <f t="shared" si="169"/>
        <v>0.38659043396616627</v>
      </c>
    </row>
    <row r="5422" spans="1:11">
      <c r="A5422" s="1">
        <v>5421</v>
      </c>
      <c r="B5422">
        <v>63925.222107000001</v>
      </c>
      <c r="C5422" s="255">
        <v>40</v>
      </c>
      <c r="D5422" s="256">
        <v>222.22359000000009</v>
      </c>
      <c r="E5422" s="256">
        <v>4.3091200000000001</v>
      </c>
      <c r="F5422" s="1">
        <v>828230</v>
      </c>
      <c r="G5422" s="256">
        <v>0</v>
      </c>
      <c r="H5422" s="256">
        <v>275.95087799999999</v>
      </c>
      <c r="I5422" s="257">
        <v>1</v>
      </c>
      <c r="J5422" s="258">
        <f t="shared" si="168"/>
        <v>0.25428988819241244</v>
      </c>
      <c r="K5422" s="258">
        <f t="shared" si="169"/>
        <v>0.43110251628176743</v>
      </c>
    </row>
    <row r="5423" spans="1:11">
      <c r="A5423" s="1">
        <v>5422</v>
      </c>
      <c r="B5423">
        <v>61114.521180000003</v>
      </c>
      <c r="C5423" s="255">
        <v>24</v>
      </c>
      <c r="D5423" s="256">
        <v>237.11193700000001</v>
      </c>
      <c r="E5423" s="256">
        <v>0.64127999999999996</v>
      </c>
      <c r="F5423" s="1">
        <v>919560</v>
      </c>
      <c r="G5423" s="256">
        <v>0</v>
      </c>
      <c r="H5423" s="256">
        <v>243.31645499999999</v>
      </c>
      <c r="I5423" s="257">
        <v>1</v>
      </c>
      <c r="J5423" s="258">
        <f t="shared" si="168"/>
        <v>0.27132658575453816</v>
      </c>
      <c r="K5423" s="258">
        <f t="shared" si="169"/>
        <v>0.45279234490151632</v>
      </c>
    </row>
    <row r="5424" spans="1:11">
      <c r="A5424" s="1">
        <v>5423</v>
      </c>
      <c r="B5424">
        <v>58968.885436999997</v>
      </c>
      <c r="C5424" s="255">
        <v>41</v>
      </c>
      <c r="D5424" s="256">
        <v>215.48574599999989</v>
      </c>
      <c r="E5424" s="256">
        <v>0.19128000000000001</v>
      </c>
      <c r="F5424" s="1">
        <v>969575</v>
      </c>
      <c r="G5424" s="256">
        <v>0</v>
      </c>
      <c r="H5424" s="256">
        <v>227.73311899999999</v>
      </c>
      <c r="I5424" s="257">
        <v>1</v>
      </c>
      <c r="J5424" s="258">
        <f t="shared" si="168"/>
        <v>0.24657979045968315</v>
      </c>
      <c r="K5424" s="258">
        <f t="shared" si="169"/>
        <v>0.42105846802354746</v>
      </c>
    </row>
    <row r="5425" spans="1:11">
      <c r="A5425" s="1">
        <v>5424</v>
      </c>
      <c r="B5425">
        <v>57280.992676000002</v>
      </c>
      <c r="C5425" s="255">
        <v>49</v>
      </c>
      <c r="D5425" s="256">
        <v>204.74604099999999</v>
      </c>
      <c r="E5425" s="256">
        <v>0.18623999999999999</v>
      </c>
      <c r="F5425" s="1">
        <v>994964</v>
      </c>
      <c r="G5425" s="256">
        <v>0</v>
      </c>
      <c r="H5425" s="256">
        <v>97.313789999999997</v>
      </c>
      <c r="I5425" s="257">
        <v>1</v>
      </c>
      <c r="J5425" s="258">
        <f t="shared" si="168"/>
        <v>0.23429037337453271</v>
      </c>
      <c r="K5425" s="258">
        <f t="shared" si="169"/>
        <v>0.40474465782766217</v>
      </c>
    </row>
    <row r="5426" spans="1:11">
      <c r="A5426" s="1">
        <v>5425</v>
      </c>
      <c r="B5426">
        <v>56427.377136000003</v>
      </c>
      <c r="C5426" s="255">
        <v>31</v>
      </c>
      <c r="D5426" s="256">
        <v>201.26263200000011</v>
      </c>
      <c r="E5426" s="256">
        <v>0.17879999999999999</v>
      </c>
      <c r="F5426" s="1">
        <v>869930</v>
      </c>
      <c r="G5426" s="256">
        <v>80.586240000000004</v>
      </c>
      <c r="H5426" s="256">
        <v>101.044484</v>
      </c>
      <c r="I5426" s="257">
        <v>1</v>
      </c>
      <c r="J5426" s="258">
        <f t="shared" si="168"/>
        <v>0.23030431732558482</v>
      </c>
      <c r="K5426" s="258">
        <f t="shared" si="169"/>
        <v>0.39937115831055997</v>
      </c>
    </row>
    <row r="5427" spans="1:11">
      <c r="A5427" s="1">
        <v>5426</v>
      </c>
      <c r="B5427">
        <v>54281.657348000001</v>
      </c>
      <c r="C5427" s="255">
        <v>36</v>
      </c>
      <c r="D5427" s="256">
        <v>202.72106600000001</v>
      </c>
      <c r="E5427" s="256">
        <v>3.1919999999999997E-2</v>
      </c>
      <c r="F5427" s="1">
        <v>790962</v>
      </c>
      <c r="G5427" s="256">
        <v>106.19364</v>
      </c>
      <c r="H5427" s="256">
        <v>101.158384</v>
      </c>
      <c r="I5427" s="257">
        <v>1</v>
      </c>
      <c r="J5427" s="258">
        <f t="shared" si="168"/>
        <v>0.23197319963819613</v>
      </c>
      <c r="K5427" s="258">
        <f t="shared" si="169"/>
        <v>0.40162589972970664</v>
      </c>
    </row>
    <row r="5428" spans="1:11">
      <c r="A5428" s="1">
        <v>5427</v>
      </c>
      <c r="B5428">
        <v>54768.117615000003</v>
      </c>
      <c r="C5428" s="255">
        <v>36</v>
      </c>
      <c r="D5428" s="256">
        <v>186.927907</v>
      </c>
      <c r="E5428" s="256">
        <v>0</v>
      </c>
      <c r="F5428" s="1">
        <v>636787</v>
      </c>
      <c r="G5428" s="256">
        <v>27.848687999999999</v>
      </c>
      <c r="H5428" s="256">
        <v>98.149302000000006</v>
      </c>
      <c r="I5428" s="257">
        <v>1</v>
      </c>
      <c r="J5428" s="258">
        <f t="shared" si="168"/>
        <v>0.21390112800837954</v>
      </c>
      <c r="K5428" s="258">
        <f t="shared" si="169"/>
        <v>0.37682159488152878</v>
      </c>
    </row>
    <row r="5429" spans="1:11">
      <c r="A5429" s="1">
        <v>5428</v>
      </c>
      <c r="B5429">
        <v>54471.070282000001</v>
      </c>
      <c r="C5429" s="255">
        <v>30</v>
      </c>
      <c r="D5429" s="256">
        <v>202.137249</v>
      </c>
      <c r="E5429" s="256">
        <v>0</v>
      </c>
      <c r="F5429" s="1">
        <v>535678</v>
      </c>
      <c r="G5429" s="256">
        <v>0</v>
      </c>
      <c r="H5429" s="256">
        <v>98.176619000000002</v>
      </c>
      <c r="I5429" s="257">
        <v>1</v>
      </c>
      <c r="J5429" s="258">
        <f t="shared" si="168"/>
        <v>0.23130513933166058</v>
      </c>
      <c r="K5429" s="258">
        <f t="shared" si="169"/>
        <v>0.40072417839402846</v>
      </c>
    </row>
    <row r="5430" spans="1:11">
      <c r="A5430" s="1">
        <v>5429</v>
      </c>
      <c r="B5430">
        <v>54397.758575</v>
      </c>
      <c r="C5430" s="255">
        <v>43</v>
      </c>
      <c r="D5430" s="256">
        <v>216.39624199999989</v>
      </c>
      <c r="E5430" s="256">
        <v>0</v>
      </c>
      <c r="F5430" s="1">
        <v>559464</v>
      </c>
      <c r="G5430" s="256">
        <v>0</v>
      </c>
      <c r="H5430" s="256">
        <v>98.336661000000007</v>
      </c>
      <c r="I5430" s="257">
        <v>1</v>
      </c>
      <c r="J5430" s="258">
        <f t="shared" si="168"/>
        <v>0.24762166871410085</v>
      </c>
      <c r="K5430" s="258">
        <f t="shared" si="169"/>
        <v>0.42242422864937207</v>
      </c>
    </row>
    <row r="5431" spans="1:11">
      <c r="A5431" s="1">
        <v>5430</v>
      </c>
      <c r="B5431">
        <f>(B5430+B5432)/2</f>
        <v>54789.531371999998</v>
      </c>
      <c r="C5431" s="255">
        <v>44</v>
      </c>
      <c r="D5431" s="256">
        <v>187.67595099999991</v>
      </c>
      <c r="E5431" s="256">
        <v>6.507099999999999E-2</v>
      </c>
      <c r="F5431" s="1">
        <v>960534</v>
      </c>
      <c r="G5431" s="256">
        <v>0</v>
      </c>
      <c r="H5431" s="256">
        <v>181.73180099999999</v>
      </c>
      <c r="I5431" s="257">
        <v>1</v>
      </c>
      <c r="J5431" s="258">
        <f t="shared" si="168"/>
        <v>0.21475711285284627</v>
      </c>
      <c r="K5431" s="258">
        <f t="shared" si="169"/>
        <v>0.37801603384543386</v>
      </c>
    </row>
    <row r="5432" spans="1:11">
      <c r="A5432" s="1">
        <v>5431</v>
      </c>
      <c r="B5432">
        <v>55181.304169000003</v>
      </c>
      <c r="C5432" s="255">
        <v>50</v>
      </c>
      <c r="D5432" s="256">
        <v>200.523246</v>
      </c>
      <c r="E5432" s="256">
        <v>9.3633089999999939</v>
      </c>
      <c r="F5432" s="1">
        <v>1108803</v>
      </c>
      <c r="G5432" s="256">
        <v>0</v>
      </c>
      <c r="H5432" s="256">
        <v>183.28022300000001</v>
      </c>
      <c r="I5432" s="257">
        <v>1</v>
      </c>
      <c r="J5432" s="258">
        <f t="shared" si="168"/>
        <v>0.22945823980847216</v>
      </c>
      <c r="K5432" s="258">
        <f t="shared" si="169"/>
        <v>0.39822532220855017</v>
      </c>
    </row>
    <row r="5433" spans="1:11">
      <c r="A5433" s="1">
        <v>5432</v>
      </c>
      <c r="B5433">
        <v>56471.682007000003</v>
      </c>
      <c r="C5433" s="255">
        <v>49</v>
      </c>
      <c r="D5433" s="256">
        <v>204.35053600000001</v>
      </c>
      <c r="E5433" s="256">
        <v>63.589530999999901</v>
      </c>
      <c r="F5433" s="1">
        <v>1153783</v>
      </c>
      <c r="G5433" s="256">
        <v>0</v>
      </c>
      <c r="H5433" s="256">
        <v>139.33217099999999</v>
      </c>
      <c r="I5433" s="257">
        <v>1</v>
      </c>
      <c r="J5433" s="258">
        <f t="shared" si="168"/>
        <v>0.23383779801010116</v>
      </c>
      <c r="K5433" s="258">
        <f t="shared" si="169"/>
        <v>0.40413660182936822</v>
      </c>
    </row>
    <row r="5434" spans="1:11">
      <c r="A5434" s="1">
        <v>5433</v>
      </c>
      <c r="B5434">
        <v>57512.479063000013</v>
      </c>
      <c r="C5434" s="255">
        <v>53</v>
      </c>
      <c r="D5434" s="256">
        <v>195.951931</v>
      </c>
      <c r="E5434" s="256">
        <v>120.12184600000001</v>
      </c>
      <c r="F5434" s="1">
        <v>1096051</v>
      </c>
      <c r="G5434" s="256">
        <v>0</v>
      </c>
      <c r="H5434" s="256">
        <v>231.71667500000001</v>
      </c>
      <c r="I5434" s="257">
        <v>1</v>
      </c>
      <c r="J5434" s="258">
        <f t="shared" si="168"/>
        <v>0.22422729569384287</v>
      </c>
      <c r="K5434" s="258">
        <f t="shared" si="169"/>
        <v>0.39109979636963565</v>
      </c>
    </row>
    <row r="5435" spans="1:11">
      <c r="A5435" s="1">
        <v>5434</v>
      </c>
      <c r="B5435">
        <v>58713.998533999998</v>
      </c>
      <c r="C5435" s="255">
        <v>51</v>
      </c>
      <c r="D5435" s="256">
        <v>192.97061600000009</v>
      </c>
      <c r="E5435" s="256">
        <v>175.28626199999971</v>
      </c>
      <c r="F5435" s="1">
        <v>967635</v>
      </c>
      <c r="G5435" s="256">
        <v>0</v>
      </c>
      <c r="H5435" s="256">
        <v>371.01295199999998</v>
      </c>
      <c r="I5435" s="257">
        <v>1</v>
      </c>
      <c r="J5435" s="258">
        <f t="shared" si="168"/>
        <v>0.22081578453062053</v>
      </c>
      <c r="K5435" s="258">
        <f t="shared" si="169"/>
        <v>0.38641402401026137</v>
      </c>
    </row>
    <row r="5436" spans="1:11">
      <c r="A5436" s="1">
        <v>5435</v>
      </c>
      <c r="B5436">
        <v>60812.410768000002</v>
      </c>
      <c r="C5436" s="255">
        <v>52</v>
      </c>
      <c r="D5436" s="256">
        <v>208.95220800000001</v>
      </c>
      <c r="E5436" s="256">
        <v>229.81683700000019</v>
      </c>
      <c r="F5436" s="1">
        <v>935651</v>
      </c>
      <c r="G5436" s="256">
        <v>0</v>
      </c>
      <c r="H5436" s="256">
        <v>405.30059299999999</v>
      </c>
      <c r="I5436" s="257">
        <v>1</v>
      </c>
      <c r="J5436" s="258">
        <f t="shared" si="168"/>
        <v>0.23910347956253292</v>
      </c>
      <c r="K5436" s="258">
        <f t="shared" si="169"/>
        <v>0.41117908300822958</v>
      </c>
    </row>
    <row r="5437" spans="1:11">
      <c r="A5437" s="1">
        <v>5436</v>
      </c>
      <c r="B5437">
        <v>62087.822693000002</v>
      </c>
      <c r="C5437" s="255">
        <v>49</v>
      </c>
      <c r="D5437" s="256">
        <v>201.430633</v>
      </c>
      <c r="E5437" s="256">
        <v>298.74000299999972</v>
      </c>
      <c r="F5437" s="1">
        <v>911355</v>
      </c>
      <c r="G5437" s="256">
        <v>0</v>
      </c>
      <c r="H5437" s="256">
        <v>357.370407</v>
      </c>
      <c r="I5437" s="257">
        <v>1</v>
      </c>
      <c r="J5437" s="258">
        <f t="shared" si="168"/>
        <v>0.23049656044210629</v>
      </c>
      <c r="K5437" s="258">
        <f t="shared" si="169"/>
        <v>0.39963125386375087</v>
      </c>
    </row>
    <row r="5438" spans="1:11">
      <c r="A5438" s="1">
        <v>5437</v>
      </c>
      <c r="B5438">
        <v>61760.061768000007</v>
      </c>
      <c r="C5438" s="255">
        <v>53</v>
      </c>
      <c r="D5438" s="256">
        <v>191.58008799999999</v>
      </c>
      <c r="E5438" s="256">
        <v>314.94569100000001</v>
      </c>
      <c r="F5438" s="1">
        <v>850994</v>
      </c>
      <c r="G5438" s="256">
        <v>0</v>
      </c>
      <c r="H5438" s="256">
        <v>109.938343</v>
      </c>
      <c r="I5438" s="257">
        <v>1</v>
      </c>
      <c r="J5438" s="258">
        <f t="shared" si="168"/>
        <v>0.21922460688090098</v>
      </c>
      <c r="K5438" s="258">
        <f t="shared" si="169"/>
        <v>0.384217973495598</v>
      </c>
    </row>
    <row r="5439" spans="1:11">
      <c r="A5439" s="1">
        <v>5438</v>
      </c>
      <c r="B5439">
        <v>61029.013672000001</v>
      </c>
      <c r="C5439" s="255">
        <v>51</v>
      </c>
      <c r="D5439" s="256">
        <v>254.8417169999999</v>
      </c>
      <c r="E5439" s="256">
        <v>299.75209800000027</v>
      </c>
      <c r="F5439" s="1">
        <v>866693</v>
      </c>
      <c r="G5439" s="256">
        <v>0</v>
      </c>
      <c r="H5439" s="256">
        <v>296.78466100000003</v>
      </c>
      <c r="I5439" s="257">
        <v>1</v>
      </c>
      <c r="J5439" s="258">
        <f t="shared" si="168"/>
        <v>0.29161472786346565</v>
      </c>
      <c r="K5439" s="258">
        <f t="shared" si="169"/>
        <v>0.47775297013202062</v>
      </c>
    </row>
    <row r="5440" spans="1:11">
      <c r="A5440" s="1">
        <v>5439</v>
      </c>
      <c r="B5440">
        <v>62906.161865999988</v>
      </c>
      <c r="C5440" s="255">
        <v>47</v>
      </c>
      <c r="D5440" s="256">
        <v>296.85623800000002</v>
      </c>
      <c r="E5440" s="256">
        <v>288.37204299999962</v>
      </c>
      <c r="F5440" s="1">
        <v>863151</v>
      </c>
      <c r="G5440" s="256">
        <v>0</v>
      </c>
      <c r="H5440" s="256">
        <v>416.74427200000002</v>
      </c>
      <c r="I5440" s="257">
        <v>1</v>
      </c>
      <c r="J5440" s="258">
        <f t="shared" si="168"/>
        <v>0.33969183726282237</v>
      </c>
      <c r="K5440" s="258">
        <f t="shared" si="169"/>
        <v>0.53341011723672482</v>
      </c>
    </row>
    <row r="5441" spans="1:11">
      <c r="A5441" s="1">
        <v>5440</v>
      </c>
      <c r="B5441">
        <v>62588.076477000002</v>
      </c>
      <c r="C5441" s="255">
        <v>33</v>
      </c>
      <c r="D5441" s="256">
        <v>254.28330500000001</v>
      </c>
      <c r="E5441" s="256">
        <v>264.77794400000028</v>
      </c>
      <c r="F5441" s="1">
        <v>883274</v>
      </c>
      <c r="G5441" s="256">
        <v>0</v>
      </c>
      <c r="H5441" s="256">
        <v>423.85856799999999</v>
      </c>
      <c r="I5441" s="257">
        <v>1</v>
      </c>
      <c r="J5441" s="258">
        <f t="shared" si="168"/>
        <v>0.29097573843374186</v>
      </c>
      <c r="K5441" s="258">
        <f t="shared" si="169"/>
        <v>0.47698074452701805</v>
      </c>
    </row>
    <row r="5442" spans="1:11">
      <c r="A5442" s="1">
        <v>5441</v>
      </c>
      <c r="B5442">
        <v>62223.614259000002</v>
      </c>
      <c r="C5442" s="255">
        <v>21</v>
      </c>
      <c r="D5442" s="256">
        <v>247.28776800000011</v>
      </c>
      <c r="E5442" s="256">
        <v>222.73593699999981</v>
      </c>
      <c r="F5442" s="1">
        <v>896004</v>
      </c>
      <c r="G5442" s="256">
        <v>0</v>
      </c>
      <c r="H5442" s="256">
        <v>463.50830999999999</v>
      </c>
      <c r="I5442" s="257">
        <v>1</v>
      </c>
      <c r="J5442" s="258">
        <f t="shared" ref="J5442:J5505" si="170">D5442/$L$1</f>
        <v>0.28297076325727272</v>
      </c>
      <c r="K5442" s="258">
        <f t="shared" ref="K5442:K5505" si="171">J5442/(1-$K$1*(1-J5442))</f>
        <v>0.46723070490287327</v>
      </c>
    </row>
    <row r="5443" spans="1:11">
      <c r="A5443" s="1">
        <v>5442</v>
      </c>
      <c r="B5443">
        <v>61557.087706999999</v>
      </c>
      <c r="C5443" s="255">
        <v>22</v>
      </c>
      <c r="D5443" s="256">
        <v>202.96543299999999</v>
      </c>
      <c r="E5443" s="256">
        <v>138.98278600000009</v>
      </c>
      <c r="F5443" s="1">
        <v>876492</v>
      </c>
      <c r="G5443" s="256">
        <v>0</v>
      </c>
      <c r="H5443" s="256">
        <v>424.88156400000003</v>
      </c>
      <c r="I5443" s="257">
        <v>1</v>
      </c>
      <c r="J5443" s="258">
        <f t="shared" si="170"/>
        <v>0.23225282817406809</v>
      </c>
      <c r="K5443" s="258">
        <f t="shared" si="171"/>
        <v>0.40200299073563611</v>
      </c>
    </row>
    <row r="5444" spans="1:11">
      <c r="A5444" s="1">
        <v>5443</v>
      </c>
      <c r="B5444">
        <v>60759.864135999997</v>
      </c>
      <c r="C5444" s="255">
        <v>35</v>
      </c>
      <c r="D5444" s="256">
        <v>181.96425800000009</v>
      </c>
      <c r="E5444" s="256">
        <v>36.316367999999997</v>
      </c>
      <c r="F5444" s="1">
        <v>908788</v>
      </c>
      <c r="G5444" s="256">
        <v>0</v>
      </c>
      <c r="H5444" s="256">
        <v>327.707246</v>
      </c>
      <c r="I5444" s="257">
        <v>1</v>
      </c>
      <c r="J5444" s="258">
        <f t="shared" si="170"/>
        <v>0.2082212370965445</v>
      </c>
      <c r="K5444" s="258">
        <f t="shared" si="171"/>
        <v>0.36884542139792242</v>
      </c>
    </row>
    <row r="5445" spans="1:11">
      <c r="A5445" s="1">
        <v>5444</v>
      </c>
      <c r="B5445">
        <v>61080.975891000002</v>
      </c>
      <c r="C5445" s="255">
        <v>38</v>
      </c>
      <c r="D5445" s="256">
        <v>196.08553499999999</v>
      </c>
      <c r="E5445" s="256">
        <v>5.0677220000000007</v>
      </c>
      <c r="F5445" s="1">
        <v>938466</v>
      </c>
      <c r="G5445" s="256">
        <v>0</v>
      </c>
      <c r="H5445" s="256">
        <v>388.82317399999999</v>
      </c>
      <c r="I5445" s="257">
        <v>1</v>
      </c>
      <c r="J5445" s="258">
        <f t="shared" si="170"/>
        <v>0.22438017841084898</v>
      </c>
      <c r="K5445" s="258">
        <f t="shared" si="171"/>
        <v>0.39130906562901618</v>
      </c>
    </row>
    <row r="5446" spans="1:11">
      <c r="A5446" s="1">
        <v>5445</v>
      </c>
      <c r="B5446">
        <v>61569.623718000003</v>
      </c>
      <c r="C5446" s="255">
        <v>28</v>
      </c>
      <c r="D5446" s="256">
        <v>218.16747599999999</v>
      </c>
      <c r="E5446" s="256">
        <v>3.3949199999999999</v>
      </c>
      <c r="F5446" s="1">
        <v>906051</v>
      </c>
      <c r="G5446" s="256">
        <v>0</v>
      </c>
      <c r="H5446" s="256">
        <v>368.56491</v>
      </c>
      <c r="I5446" s="257">
        <v>1</v>
      </c>
      <c r="J5446" s="258">
        <f t="shared" si="170"/>
        <v>0.24964848727023448</v>
      </c>
      <c r="K5446" s="258">
        <f t="shared" si="171"/>
        <v>0.42507347672548013</v>
      </c>
    </row>
    <row r="5447" spans="1:11">
      <c r="A5447" s="1">
        <v>5446</v>
      </c>
      <c r="B5447">
        <v>60132.938049999997</v>
      </c>
      <c r="C5447" s="255">
        <v>42</v>
      </c>
      <c r="D5447" s="256">
        <v>217.95054300000001</v>
      </c>
      <c r="E5447" s="256">
        <v>0.8805599999999999</v>
      </c>
      <c r="F5447" s="1">
        <v>945305</v>
      </c>
      <c r="G5447" s="256">
        <v>0</v>
      </c>
      <c r="H5447" s="256">
        <v>294.03622999999999</v>
      </c>
      <c r="I5447" s="257">
        <v>1</v>
      </c>
      <c r="J5447" s="258">
        <f t="shared" si="170"/>
        <v>0.24940025139070773</v>
      </c>
      <c r="K5447" s="258">
        <f t="shared" si="171"/>
        <v>0.42474954895985551</v>
      </c>
    </row>
    <row r="5448" spans="1:11">
      <c r="A5448" s="1">
        <v>5447</v>
      </c>
      <c r="B5448">
        <v>58843.376525</v>
      </c>
      <c r="C5448" s="255">
        <v>35</v>
      </c>
      <c r="D5448" s="256">
        <v>225.548405</v>
      </c>
      <c r="E5448" s="256">
        <v>0.23844000000000001</v>
      </c>
      <c r="F5448" s="1">
        <v>1032128</v>
      </c>
      <c r="G5448" s="256">
        <v>0</v>
      </c>
      <c r="H5448" s="256">
        <v>253.269971</v>
      </c>
      <c r="I5448" s="257">
        <v>1</v>
      </c>
      <c r="J5448" s="258">
        <f t="shared" si="170"/>
        <v>0.25809446553098586</v>
      </c>
      <c r="K5448" s="258">
        <f t="shared" si="171"/>
        <v>0.4360057651581698</v>
      </c>
    </row>
    <row r="5449" spans="1:11">
      <c r="A5449" s="1">
        <v>5448</v>
      </c>
      <c r="B5449">
        <v>57621.918518000013</v>
      </c>
      <c r="C5449" s="255">
        <v>20</v>
      </c>
      <c r="D5449" s="256">
        <v>189.21525399999999</v>
      </c>
      <c r="E5449" s="256">
        <v>0</v>
      </c>
      <c r="F5449" s="1">
        <v>1029572</v>
      </c>
      <c r="G5449" s="256">
        <v>0</v>
      </c>
      <c r="H5449" s="256">
        <v>141.115769</v>
      </c>
      <c r="I5449" s="257">
        <v>1</v>
      </c>
      <c r="J5449" s="258">
        <f t="shared" si="170"/>
        <v>0.21651853335624224</v>
      </c>
      <c r="K5449" s="258">
        <f t="shared" si="171"/>
        <v>0.38046769778567374</v>
      </c>
    </row>
    <row r="5450" spans="1:11">
      <c r="A5450" s="1">
        <v>5449</v>
      </c>
      <c r="B5450">
        <v>54895.649047999999</v>
      </c>
      <c r="C5450" s="255">
        <v>28</v>
      </c>
      <c r="D5450" s="256">
        <v>174.49339000000001</v>
      </c>
      <c r="E5450" s="256">
        <v>0</v>
      </c>
      <c r="F5450" s="1">
        <v>912039</v>
      </c>
      <c r="G5450" s="256">
        <v>19.496904000000001</v>
      </c>
      <c r="H5450" s="256">
        <v>110.036596</v>
      </c>
      <c r="I5450" s="257">
        <v>1</v>
      </c>
      <c r="J5450" s="258">
        <f t="shared" si="170"/>
        <v>0.19967234186710334</v>
      </c>
      <c r="K5450" s="258">
        <f t="shared" si="171"/>
        <v>0.35667253308578373</v>
      </c>
    </row>
    <row r="5451" spans="1:11">
      <c r="A5451" s="1">
        <v>5450</v>
      </c>
      <c r="B5451">
        <v>54486.494355000003</v>
      </c>
      <c r="C5451" s="255">
        <v>28</v>
      </c>
      <c r="D5451" s="256">
        <v>157.135895</v>
      </c>
      <c r="E5451" s="256">
        <v>0</v>
      </c>
      <c r="F5451" s="1">
        <v>775623</v>
      </c>
      <c r="G5451" s="256">
        <v>147.64730399999999</v>
      </c>
      <c r="H5451" s="256">
        <v>108.43790799999999</v>
      </c>
      <c r="I5451" s="257">
        <v>1</v>
      </c>
      <c r="J5451" s="258">
        <f t="shared" si="170"/>
        <v>0.17981020453573199</v>
      </c>
      <c r="K5451" s="258">
        <f t="shared" si="171"/>
        <v>0.32758542870933183</v>
      </c>
    </row>
    <row r="5452" spans="1:11">
      <c r="A5452" s="1">
        <v>5451</v>
      </c>
      <c r="B5452">
        <v>54160.108305999987</v>
      </c>
      <c r="C5452" s="255">
        <v>17</v>
      </c>
      <c r="D5452" s="256">
        <v>147.191058</v>
      </c>
      <c r="E5452" s="256">
        <v>0</v>
      </c>
      <c r="F5452" s="1">
        <v>630603</v>
      </c>
      <c r="G5452" s="256">
        <v>142.95388800000001</v>
      </c>
      <c r="H5452" s="256">
        <v>107.406222</v>
      </c>
      <c r="I5452" s="257">
        <v>1</v>
      </c>
      <c r="J5452" s="258">
        <f t="shared" si="170"/>
        <v>0.168430352879021</v>
      </c>
      <c r="K5452" s="258">
        <f t="shared" si="171"/>
        <v>0.31039248675120962</v>
      </c>
    </row>
    <row r="5453" spans="1:11">
      <c r="A5453" s="1">
        <v>5452</v>
      </c>
      <c r="B5453">
        <v>54180.035279999996</v>
      </c>
      <c r="C5453" s="255">
        <v>28</v>
      </c>
      <c r="D5453" s="256">
        <v>154.80364599999999</v>
      </c>
      <c r="E5453" s="256">
        <v>0</v>
      </c>
      <c r="F5453" s="1">
        <v>507493</v>
      </c>
      <c r="G5453" s="256">
        <v>113.94683999999999</v>
      </c>
      <c r="H5453" s="256">
        <v>107.09482</v>
      </c>
      <c r="I5453" s="257">
        <v>1</v>
      </c>
      <c r="J5453" s="258">
        <f t="shared" si="170"/>
        <v>0.17714141794360255</v>
      </c>
      <c r="K5453" s="258">
        <f t="shared" si="171"/>
        <v>0.32358865307492923</v>
      </c>
    </row>
    <row r="5454" spans="1:11">
      <c r="A5454" s="1">
        <v>5453</v>
      </c>
      <c r="B5454">
        <v>54508.769225999997</v>
      </c>
      <c r="C5454" s="255">
        <v>27</v>
      </c>
      <c r="D5454" s="256">
        <v>156.034887</v>
      </c>
      <c r="E5454" s="256">
        <v>0</v>
      </c>
      <c r="F5454" s="1">
        <v>553629</v>
      </c>
      <c r="G5454" s="256">
        <v>2.4763199999999999</v>
      </c>
      <c r="H5454" s="256">
        <v>107.264577</v>
      </c>
      <c r="I5454" s="257">
        <v>1</v>
      </c>
      <c r="J5454" s="258">
        <f t="shared" si="170"/>
        <v>0.17855032388481212</v>
      </c>
      <c r="K5454" s="258">
        <f t="shared" si="171"/>
        <v>0.32570129808870829</v>
      </c>
    </row>
    <row r="5455" spans="1:11">
      <c r="A5455" s="1">
        <v>5454</v>
      </c>
      <c r="B5455">
        <v>54782.039245</v>
      </c>
      <c r="C5455" s="255">
        <v>30</v>
      </c>
      <c r="D5455" s="256">
        <v>146.682624</v>
      </c>
      <c r="E5455" s="256">
        <v>6.2573000000000004E-2</v>
      </c>
      <c r="F5455" s="1">
        <v>895707</v>
      </c>
      <c r="G5455" s="256">
        <v>0</v>
      </c>
      <c r="H5455" s="256">
        <v>102.301919</v>
      </c>
      <c r="I5455" s="257">
        <v>1</v>
      </c>
      <c r="J5455" s="258">
        <f t="shared" si="170"/>
        <v>0.16784855314743885</v>
      </c>
      <c r="K5455" s="258">
        <f t="shared" si="171"/>
        <v>0.30950282710804244</v>
      </c>
    </row>
    <row r="5456" spans="1:11">
      <c r="A5456" s="1">
        <v>5455</v>
      </c>
      <c r="B5456">
        <v>56168.832397999999</v>
      </c>
      <c r="C5456" s="255">
        <v>35</v>
      </c>
      <c r="D5456" s="256">
        <v>155.824186</v>
      </c>
      <c r="E5456" s="256">
        <v>19.399024999999991</v>
      </c>
      <c r="F5456" s="1">
        <v>652680</v>
      </c>
      <c r="G5456" s="256">
        <v>0</v>
      </c>
      <c r="H5456" s="256">
        <v>98.576730999999995</v>
      </c>
      <c r="I5456" s="257">
        <v>1</v>
      </c>
      <c r="J5456" s="258">
        <f t="shared" si="170"/>
        <v>0.1783092192670169</v>
      </c>
      <c r="K5456" s="258">
        <f t="shared" si="171"/>
        <v>0.32534018701812084</v>
      </c>
    </row>
    <row r="5457" spans="1:11">
      <c r="A5457" s="1">
        <v>5456</v>
      </c>
      <c r="B5457">
        <v>59344.731629000002</v>
      </c>
      <c r="C5457" s="255">
        <v>42</v>
      </c>
      <c r="D5457" s="256">
        <v>173.914661</v>
      </c>
      <c r="E5457" s="256">
        <v>134.832052</v>
      </c>
      <c r="F5457" s="1">
        <v>525877</v>
      </c>
      <c r="G5457" s="256">
        <v>0</v>
      </c>
      <c r="H5457" s="256">
        <v>100.43552800000001</v>
      </c>
      <c r="I5457" s="257">
        <v>1</v>
      </c>
      <c r="J5457" s="258">
        <f t="shared" si="170"/>
        <v>0.19901010374601227</v>
      </c>
      <c r="K5457" s="258">
        <f t="shared" si="171"/>
        <v>0.35572102418952273</v>
      </c>
    </row>
    <row r="5458" spans="1:11">
      <c r="A5458" s="1">
        <v>5457</v>
      </c>
      <c r="B5458">
        <v>61912.914673000007</v>
      </c>
      <c r="C5458" s="255">
        <v>57</v>
      </c>
      <c r="D5458" s="256">
        <v>166.03269399999999</v>
      </c>
      <c r="E5458" s="256">
        <v>303.04477999999989</v>
      </c>
      <c r="F5458" s="1">
        <v>492211</v>
      </c>
      <c r="G5458" s="256">
        <v>0</v>
      </c>
      <c r="H5458" s="256">
        <v>320.41914300000002</v>
      </c>
      <c r="I5458" s="257">
        <v>1</v>
      </c>
      <c r="J5458" s="258">
        <f t="shared" si="170"/>
        <v>0.1899907889776464</v>
      </c>
      <c r="K5458" s="258">
        <f t="shared" si="171"/>
        <v>0.34263755599792522</v>
      </c>
    </row>
    <row r="5459" spans="1:11">
      <c r="A5459" s="1">
        <v>5458</v>
      </c>
      <c r="B5459">
        <v>65662.674681999997</v>
      </c>
      <c r="C5459" s="255">
        <v>37</v>
      </c>
      <c r="D5459" s="256">
        <v>174.16296299999999</v>
      </c>
      <c r="E5459" s="256">
        <v>455.42511099999967</v>
      </c>
      <c r="F5459" s="1">
        <v>602529</v>
      </c>
      <c r="G5459" s="256">
        <v>0</v>
      </c>
      <c r="H5459" s="256">
        <v>421.88094100000001</v>
      </c>
      <c r="I5459" s="257">
        <v>1</v>
      </c>
      <c r="J5459" s="258">
        <f t="shared" si="170"/>
        <v>0.19929423509236463</v>
      </c>
      <c r="K5459" s="258">
        <f t="shared" si="171"/>
        <v>0.35612941803137027</v>
      </c>
    </row>
    <row r="5460" spans="1:11">
      <c r="A5460" s="1">
        <v>5459</v>
      </c>
      <c r="B5460">
        <v>67876.856383999999</v>
      </c>
      <c r="C5460" s="255">
        <v>25</v>
      </c>
      <c r="D5460" s="256">
        <v>185.91272000000001</v>
      </c>
      <c r="E5460" s="256">
        <v>578.99641700000018</v>
      </c>
      <c r="F5460" s="1">
        <v>696089</v>
      </c>
      <c r="G5460" s="256">
        <v>0</v>
      </c>
      <c r="H5460" s="256">
        <v>450.87701800000002</v>
      </c>
      <c r="I5460" s="257">
        <v>1</v>
      </c>
      <c r="J5460" s="258">
        <f t="shared" si="170"/>
        <v>0.21273945210923495</v>
      </c>
      <c r="K5460" s="258">
        <f t="shared" si="171"/>
        <v>0.37519742290870595</v>
      </c>
    </row>
    <row r="5461" spans="1:11">
      <c r="A5461" s="1">
        <v>5460</v>
      </c>
      <c r="B5461">
        <v>69064.388305</v>
      </c>
      <c r="C5461" s="255">
        <v>57</v>
      </c>
      <c r="D5461" s="256">
        <v>179.784548</v>
      </c>
      <c r="E5461" s="256">
        <v>714.27946399999917</v>
      </c>
      <c r="F5461" s="1">
        <v>704299</v>
      </c>
      <c r="G5461" s="256">
        <v>0</v>
      </c>
      <c r="H5461" s="256">
        <v>441.08485300000001</v>
      </c>
      <c r="I5461" s="257">
        <v>1</v>
      </c>
      <c r="J5461" s="258">
        <f t="shared" si="170"/>
        <v>0.20572700049370723</v>
      </c>
      <c r="K5461" s="258">
        <f t="shared" si="171"/>
        <v>0.36531484540839354</v>
      </c>
    </row>
    <row r="5462" spans="1:11">
      <c r="A5462" s="1">
        <v>5461</v>
      </c>
      <c r="B5462">
        <v>67599.362427</v>
      </c>
      <c r="C5462" s="255">
        <v>51</v>
      </c>
      <c r="D5462" s="256">
        <v>151.25493499999999</v>
      </c>
      <c r="E5462" s="256">
        <v>777.78650399999913</v>
      </c>
      <c r="F5462" s="1">
        <v>743315</v>
      </c>
      <c r="G5462" s="256">
        <v>0</v>
      </c>
      <c r="H5462" s="256">
        <v>154.85450499999999</v>
      </c>
      <c r="I5462" s="257">
        <v>1</v>
      </c>
      <c r="J5462" s="258">
        <f t="shared" si="170"/>
        <v>0.17308063698233206</v>
      </c>
      <c r="K5462" s="258">
        <f t="shared" si="171"/>
        <v>0.31746594012631257</v>
      </c>
    </row>
    <row r="5463" spans="1:11">
      <c r="A5463" s="1">
        <v>5462</v>
      </c>
      <c r="B5463">
        <v>66703.302978000007</v>
      </c>
      <c r="C5463" s="255">
        <v>34</v>
      </c>
      <c r="D5463" s="256">
        <v>191.351834</v>
      </c>
      <c r="E5463" s="256">
        <v>787.20099999999979</v>
      </c>
      <c r="F5463" s="1">
        <v>810594</v>
      </c>
      <c r="G5463" s="256">
        <v>33.250056000000001</v>
      </c>
      <c r="H5463" s="256">
        <v>417.07438300000001</v>
      </c>
      <c r="I5463" s="257">
        <v>1</v>
      </c>
      <c r="J5463" s="258">
        <f t="shared" si="170"/>
        <v>0.21896341640990072</v>
      </c>
      <c r="K5463" s="258">
        <f t="shared" si="171"/>
        <v>0.38385684982699397</v>
      </c>
    </row>
    <row r="5464" spans="1:11">
      <c r="A5464" s="1">
        <v>5463</v>
      </c>
      <c r="B5464">
        <v>70553.269836000007</v>
      </c>
      <c r="C5464" s="255">
        <v>25</v>
      </c>
      <c r="D5464" s="256">
        <v>190.64925299999999</v>
      </c>
      <c r="E5464" s="256">
        <v>736.83472800000061</v>
      </c>
      <c r="F5464" s="1">
        <v>841643</v>
      </c>
      <c r="G5464" s="256">
        <v>109.988088</v>
      </c>
      <c r="H5464" s="256">
        <v>450.68967300000003</v>
      </c>
      <c r="I5464" s="257">
        <v>1</v>
      </c>
      <c r="J5464" s="258">
        <f t="shared" si="170"/>
        <v>0.21815945476057214</v>
      </c>
      <c r="K5464" s="258">
        <f t="shared" si="171"/>
        <v>0.38274414468117102</v>
      </c>
    </row>
    <row r="5465" spans="1:11">
      <c r="A5465" s="1">
        <v>5464</v>
      </c>
      <c r="B5465">
        <v>70300.908629999991</v>
      </c>
      <c r="C5465" s="255">
        <v>29</v>
      </c>
      <c r="D5465" s="256">
        <v>154.13349099999999</v>
      </c>
      <c r="E5465" s="256">
        <v>658.84602300000006</v>
      </c>
      <c r="F5465" s="1">
        <v>836139</v>
      </c>
      <c r="G5465" s="256">
        <v>50.761536</v>
      </c>
      <c r="H5465" s="256">
        <v>418.28454900000003</v>
      </c>
      <c r="I5465" s="257">
        <v>1</v>
      </c>
      <c r="J5465" s="258">
        <f t="shared" si="170"/>
        <v>0.17637456128350817</v>
      </c>
      <c r="K5465" s="258">
        <f t="shared" si="171"/>
        <v>0.32243624105841806</v>
      </c>
    </row>
    <row r="5466" spans="1:11">
      <c r="A5466" s="1">
        <v>5465</v>
      </c>
      <c r="B5466">
        <v>70677.628417999993</v>
      </c>
      <c r="C5466" s="255">
        <v>29</v>
      </c>
      <c r="D5466" s="256">
        <v>123.045332</v>
      </c>
      <c r="E5466" s="256">
        <v>502.13015799999982</v>
      </c>
      <c r="F5466" s="1">
        <v>816316</v>
      </c>
      <c r="G5466" s="256">
        <v>0</v>
      </c>
      <c r="H5466" s="256">
        <v>419.19294300000001</v>
      </c>
      <c r="I5466" s="257">
        <v>1</v>
      </c>
      <c r="J5466" s="258">
        <f t="shared" si="170"/>
        <v>0.14080046009912026</v>
      </c>
      <c r="K5466" s="258">
        <f t="shared" si="171"/>
        <v>0.2669505394852128</v>
      </c>
    </row>
    <row r="5467" spans="1:11">
      <c r="A5467" s="1">
        <v>5466</v>
      </c>
      <c r="B5467">
        <v>69837.23156700001</v>
      </c>
      <c r="C5467" s="255">
        <v>37</v>
      </c>
      <c r="D5467" s="256">
        <v>96.071209999999994</v>
      </c>
      <c r="E5467" s="256">
        <v>297.19291799999979</v>
      </c>
      <c r="F5467" s="1">
        <v>784286</v>
      </c>
      <c r="G5467" s="256">
        <v>0</v>
      </c>
      <c r="H5467" s="256">
        <v>463.48424499999999</v>
      </c>
      <c r="I5467" s="257">
        <v>1</v>
      </c>
      <c r="J5467" s="258">
        <f t="shared" si="170"/>
        <v>0.10993404097832173</v>
      </c>
      <c r="K5467" s="258">
        <f t="shared" si="171"/>
        <v>0.21536112386541129</v>
      </c>
    </row>
    <row r="5468" spans="1:11">
      <c r="A5468" s="1">
        <v>5467</v>
      </c>
      <c r="B5468">
        <v>68240.032288000002</v>
      </c>
      <c r="C5468" s="255">
        <v>23</v>
      </c>
      <c r="D5468" s="256">
        <v>90.369738000000027</v>
      </c>
      <c r="E5468" s="256">
        <v>78.163632999999933</v>
      </c>
      <c r="F5468" s="1">
        <v>761446</v>
      </c>
      <c r="G5468" s="256">
        <v>0</v>
      </c>
      <c r="H5468" s="256">
        <v>358.24008099999998</v>
      </c>
      <c r="I5468" s="257">
        <v>1</v>
      </c>
      <c r="J5468" s="258">
        <f t="shared" si="170"/>
        <v>0.10340986108629423</v>
      </c>
      <c r="K5468" s="258">
        <f t="shared" si="171"/>
        <v>0.2040143519927646</v>
      </c>
    </row>
    <row r="5469" spans="1:11">
      <c r="A5469" s="1">
        <v>5468</v>
      </c>
      <c r="B5469">
        <v>67248.360533999992</v>
      </c>
      <c r="C5469" s="255">
        <v>26</v>
      </c>
      <c r="D5469" s="256">
        <v>112.67886</v>
      </c>
      <c r="E5469" s="256">
        <v>9.8957399999999893</v>
      </c>
      <c r="F5469" s="1">
        <v>734194</v>
      </c>
      <c r="G5469" s="256">
        <v>0</v>
      </c>
      <c r="H5469" s="256">
        <v>335.77856700000001</v>
      </c>
      <c r="I5469" s="257">
        <v>1</v>
      </c>
      <c r="J5469" s="258">
        <f t="shared" si="170"/>
        <v>0.12893813258551212</v>
      </c>
      <c r="K5469" s="258">
        <f t="shared" si="171"/>
        <v>0.24752194075033865</v>
      </c>
    </row>
    <row r="5470" spans="1:11">
      <c r="A5470" s="1">
        <v>5469</v>
      </c>
      <c r="B5470">
        <v>66098.137206999992</v>
      </c>
      <c r="C5470" s="255">
        <v>28</v>
      </c>
      <c r="D5470" s="256">
        <v>133.39623</v>
      </c>
      <c r="E5470" s="256">
        <v>10.7378</v>
      </c>
      <c r="F5470" s="1">
        <v>806436</v>
      </c>
      <c r="G5470" s="256">
        <v>0</v>
      </c>
      <c r="H5470" s="256">
        <v>271.37467299999997</v>
      </c>
      <c r="I5470" s="257">
        <v>1</v>
      </c>
      <c r="J5470" s="258">
        <f t="shared" si="170"/>
        <v>0.15264496632418423</v>
      </c>
      <c r="K5470" s="258">
        <f t="shared" si="171"/>
        <v>0.28587623130817291</v>
      </c>
    </row>
    <row r="5471" spans="1:11">
      <c r="A5471" s="1">
        <v>5470</v>
      </c>
      <c r="B5471">
        <v>63947.873229999997</v>
      </c>
      <c r="C5471" s="255">
        <v>29</v>
      </c>
      <c r="D5471" s="256">
        <v>120.655776</v>
      </c>
      <c r="E5471" s="256">
        <v>9.1258800000000022</v>
      </c>
      <c r="F5471" s="1">
        <v>877940</v>
      </c>
      <c r="G5471" s="256">
        <v>0</v>
      </c>
      <c r="H5471" s="256">
        <v>154.593424</v>
      </c>
      <c r="I5471" s="257">
        <v>1</v>
      </c>
      <c r="J5471" s="258">
        <f t="shared" si="170"/>
        <v>0.13806609725281077</v>
      </c>
      <c r="K5471" s="258">
        <f t="shared" si="171"/>
        <v>0.26251483917566154</v>
      </c>
    </row>
    <row r="5472" spans="1:11">
      <c r="A5472" s="1">
        <v>5471</v>
      </c>
      <c r="B5472">
        <v>60933.072936999997</v>
      </c>
      <c r="C5472" s="255">
        <v>37</v>
      </c>
      <c r="D5472" s="256">
        <v>114.667237</v>
      </c>
      <c r="E5472" s="256">
        <v>4.7263199999999994</v>
      </c>
      <c r="F5472" s="1">
        <v>981144</v>
      </c>
      <c r="G5472" s="256">
        <v>0</v>
      </c>
      <c r="H5472" s="256">
        <v>123.07449099999999</v>
      </c>
      <c r="I5472" s="257">
        <v>1</v>
      </c>
      <c r="J5472" s="258">
        <f t="shared" si="170"/>
        <v>0.13121342732363764</v>
      </c>
      <c r="K5472" s="258">
        <f t="shared" si="171"/>
        <v>0.25128614135216709</v>
      </c>
    </row>
    <row r="5473" spans="1:11">
      <c r="A5473" s="1">
        <v>5472</v>
      </c>
      <c r="B5473">
        <v>59563.264770000002</v>
      </c>
      <c r="C5473" s="255">
        <v>19</v>
      </c>
      <c r="D5473" s="256">
        <v>101.702173</v>
      </c>
      <c r="E5473" s="256">
        <v>0.78836000000000006</v>
      </c>
      <c r="F5473" s="1">
        <v>937299</v>
      </c>
      <c r="G5473" s="256">
        <v>0</v>
      </c>
      <c r="H5473" s="256">
        <v>109.260543</v>
      </c>
      <c r="I5473" s="257">
        <v>1</v>
      </c>
      <c r="J5473" s="258">
        <f t="shared" si="170"/>
        <v>0.11637753760118527</v>
      </c>
      <c r="K5473" s="258">
        <f t="shared" si="171"/>
        <v>0.2264120749547946</v>
      </c>
    </row>
    <row r="5474" spans="1:11">
      <c r="A5474" s="1">
        <v>5473</v>
      </c>
      <c r="B5474">
        <v>58170.835509999997</v>
      </c>
      <c r="C5474" s="255">
        <v>28</v>
      </c>
      <c r="D5474" s="256">
        <v>87.481475999999972</v>
      </c>
      <c r="E5474" s="256">
        <v>0.18432000000000001</v>
      </c>
      <c r="F5474" s="1">
        <v>954883</v>
      </c>
      <c r="G5474" s="256">
        <v>0</v>
      </c>
      <c r="H5474" s="256">
        <v>101.607919</v>
      </c>
      <c r="I5474" s="257">
        <v>1</v>
      </c>
      <c r="J5474" s="258">
        <f t="shared" si="170"/>
        <v>0.1001048302340323</v>
      </c>
      <c r="K5474" s="258">
        <f t="shared" si="171"/>
        <v>0.19820475725927311</v>
      </c>
    </row>
    <row r="5475" spans="1:11">
      <c r="A5475" s="1">
        <v>5474</v>
      </c>
      <c r="B5475">
        <v>55445.048583999996</v>
      </c>
      <c r="C5475" s="255">
        <v>23</v>
      </c>
      <c r="D5475" s="256">
        <v>80.572997000000015</v>
      </c>
      <c r="E5475" s="256">
        <v>0.40944000000000003</v>
      </c>
      <c r="F5475" s="1">
        <v>770264</v>
      </c>
      <c r="G5475" s="256">
        <v>112.70145599999999</v>
      </c>
      <c r="H5475" s="256">
        <v>101.53224299999999</v>
      </c>
      <c r="I5475" s="257">
        <v>1</v>
      </c>
      <c r="J5475" s="258">
        <f t="shared" si="170"/>
        <v>9.2199475305288603E-2</v>
      </c>
      <c r="K5475" s="258">
        <f t="shared" si="171"/>
        <v>0.18413758152243209</v>
      </c>
    </row>
    <row r="5476" spans="1:11">
      <c r="A5476" s="1">
        <v>5475</v>
      </c>
      <c r="B5476">
        <v>56177.005217999998</v>
      </c>
      <c r="C5476" s="255">
        <v>22</v>
      </c>
      <c r="D5476" s="256">
        <v>85.318591000000012</v>
      </c>
      <c r="E5476" s="256">
        <v>0</v>
      </c>
      <c r="F5476" s="1">
        <v>608289</v>
      </c>
      <c r="G5476" s="256">
        <v>191.38190399999999</v>
      </c>
      <c r="H5476" s="256">
        <v>96.040120000000002</v>
      </c>
      <c r="I5476" s="257">
        <v>1</v>
      </c>
      <c r="J5476" s="258">
        <f t="shared" si="170"/>
        <v>9.7629846435853915E-2</v>
      </c>
      <c r="K5476" s="258">
        <f t="shared" si="171"/>
        <v>0.1938267643442366</v>
      </c>
    </row>
    <row r="5477" spans="1:11">
      <c r="A5477" s="1">
        <v>5476</v>
      </c>
      <c r="B5477">
        <v>55993.933288</v>
      </c>
      <c r="C5477" s="255">
        <v>27</v>
      </c>
      <c r="D5477" s="256">
        <v>64.360888000000017</v>
      </c>
      <c r="E5477" s="256">
        <v>0</v>
      </c>
      <c r="F5477" s="1">
        <v>509180</v>
      </c>
      <c r="G5477" s="256">
        <v>181.38875999999999</v>
      </c>
      <c r="H5477" s="256">
        <v>95.775664000000006</v>
      </c>
      <c r="I5477" s="257">
        <v>1</v>
      </c>
      <c r="J5477" s="258">
        <f t="shared" si="170"/>
        <v>7.3648000257238111E-2</v>
      </c>
      <c r="K5477" s="258">
        <f t="shared" si="171"/>
        <v>0.150146869105062</v>
      </c>
    </row>
    <row r="5478" spans="1:11">
      <c r="A5478" s="1">
        <v>5477</v>
      </c>
      <c r="B5478">
        <v>55470.435669999999</v>
      </c>
      <c r="C5478" s="255">
        <v>18</v>
      </c>
      <c r="D5478" s="256">
        <v>56.542545999999987</v>
      </c>
      <c r="E5478" s="256">
        <v>0</v>
      </c>
      <c r="F5478" s="1">
        <v>564153</v>
      </c>
      <c r="G5478" s="256">
        <v>139.56852000000001</v>
      </c>
      <c r="H5478" s="256">
        <v>95.807500000000005</v>
      </c>
      <c r="I5478" s="257">
        <v>1</v>
      </c>
      <c r="J5478" s="258">
        <f t="shared" si="170"/>
        <v>6.470149141436482E-2</v>
      </c>
      <c r="K5478" s="258">
        <f t="shared" si="171"/>
        <v>0.13324419435752094</v>
      </c>
    </row>
    <row r="5479" spans="1:11">
      <c r="A5479" s="1">
        <v>5478</v>
      </c>
      <c r="B5479">
        <v>56647.843871999998</v>
      </c>
      <c r="C5479" s="255">
        <v>27</v>
      </c>
      <c r="D5479" s="256">
        <v>62.645178999999999</v>
      </c>
      <c r="E5479" s="256">
        <v>3.2138000000000007E-2</v>
      </c>
      <c r="F5479" s="1">
        <v>904126</v>
      </c>
      <c r="G5479" s="256">
        <v>42.644784000000001</v>
      </c>
      <c r="H5479" s="256">
        <v>95.756666999999993</v>
      </c>
      <c r="I5479" s="257">
        <v>1</v>
      </c>
      <c r="J5479" s="258">
        <f t="shared" si="170"/>
        <v>7.1684718817222146E-2</v>
      </c>
      <c r="K5479" s="258">
        <f t="shared" si="171"/>
        <v>0.14646674189422848</v>
      </c>
    </row>
    <row r="5480" spans="1:11">
      <c r="A5480" s="1">
        <v>5479</v>
      </c>
      <c r="B5480">
        <v>57409.474700999999</v>
      </c>
      <c r="C5480" s="255">
        <v>20</v>
      </c>
      <c r="D5480" s="256">
        <v>55.241070000000008</v>
      </c>
      <c r="E5480" s="256">
        <v>15.475925000000011</v>
      </c>
      <c r="F5480" s="1">
        <v>958233</v>
      </c>
      <c r="G5480" s="256">
        <v>0</v>
      </c>
      <c r="H5480" s="256">
        <v>95.965943999999993</v>
      </c>
      <c r="I5480" s="257">
        <v>1</v>
      </c>
      <c r="J5480" s="258">
        <f t="shared" si="170"/>
        <v>6.3212215741493633E-2</v>
      </c>
      <c r="K5480" s="258">
        <f t="shared" si="171"/>
        <v>0.13039718550916604</v>
      </c>
    </row>
    <row r="5481" spans="1:11">
      <c r="A5481" s="1">
        <v>5480</v>
      </c>
      <c r="B5481">
        <v>60149.274901999997</v>
      </c>
      <c r="C5481" s="255">
        <v>32</v>
      </c>
      <c r="D5481" s="256">
        <v>32.742372999999994</v>
      </c>
      <c r="E5481" s="256">
        <v>119.954829</v>
      </c>
      <c r="F5481" s="1">
        <v>903467</v>
      </c>
      <c r="G5481" s="256">
        <v>0</v>
      </c>
      <c r="H5481" s="256">
        <v>96.261960999999999</v>
      </c>
      <c r="I5481" s="257">
        <v>1</v>
      </c>
      <c r="J5481" s="258">
        <f t="shared" si="170"/>
        <v>3.7467014052487674E-2</v>
      </c>
      <c r="K5481" s="258">
        <f t="shared" si="171"/>
        <v>7.9614254312616997E-2</v>
      </c>
    </row>
    <row r="5482" spans="1:11">
      <c r="A5482" s="1">
        <v>5481</v>
      </c>
      <c r="B5482">
        <v>63310.170776000014</v>
      </c>
      <c r="C5482" s="255">
        <v>38</v>
      </c>
      <c r="D5482" s="256">
        <v>32.306911000000007</v>
      </c>
      <c r="E5482" s="256">
        <v>312.12787999999978</v>
      </c>
      <c r="F5482" s="1">
        <v>860077</v>
      </c>
      <c r="G5482" s="256">
        <v>9.6000000000000002E-5</v>
      </c>
      <c r="H5482" s="256">
        <v>162.758385</v>
      </c>
      <c r="I5482" s="257">
        <v>1</v>
      </c>
      <c r="J5482" s="258">
        <f t="shared" si="170"/>
        <v>3.6968715994698038E-2</v>
      </c>
      <c r="K5482" s="258">
        <f t="shared" si="171"/>
        <v>7.8601187249229917E-2</v>
      </c>
    </row>
    <row r="5483" spans="1:11">
      <c r="A5483" s="1">
        <v>5482</v>
      </c>
      <c r="B5483">
        <v>66688.583253000004</v>
      </c>
      <c r="C5483" s="255">
        <v>39</v>
      </c>
      <c r="D5483" s="256">
        <v>36.114901000000003</v>
      </c>
      <c r="E5483" s="256">
        <v>554.95311699999991</v>
      </c>
      <c r="F5483" s="1">
        <v>814670</v>
      </c>
      <c r="G5483" s="256">
        <v>0</v>
      </c>
      <c r="H5483" s="256">
        <v>375.31720899999999</v>
      </c>
      <c r="I5483" s="257">
        <v>1</v>
      </c>
      <c r="J5483" s="258">
        <f t="shared" si="170"/>
        <v>4.1326189255470318E-2</v>
      </c>
      <c r="K5483" s="258">
        <f t="shared" si="171"/>
        <v>8.7420390815287685E-2</v>
      </c>
    </row>
    <row r="5484" spans="1:11">
      <c r="A5484" s="1">
        <v>5483</v>
      </c>
      <c r="B5484">
        <v>69077.82422000001</v>
      </c>
      <c r="C5484" s="255">
        <v>52</v>
      </c>
      <c r="D5484" s="256">
        <v>33.457320000000003</v>
      </c>
      <c r="E5484" s="256">
        <v>731.61028900000076</v>
      </c>
      <c r="F5484" s="1">
        <v>795865</v>
      </c>
      <c r="G5484" s="256">
        <v>0</v>
      </c>
      <c r="H5484" s="256">
        <v>459.47247199999998</v>
      </c>
      <c r="I5484" s="257">
        <v>1</v>
      </c>
      <c r="J5484" s="258">
        <f t="shared" si="170"/>
        <v>3.828512608412888E-2</v>
      </c>
      <c r="K5484" s="258">
        <f t="shared" si="171"/>
        <v>8.1274964105732914E-2</v>
      </c>
    </row>
    <row r="5485" spans="1:11">
      <c r="A5485" s="1">
        <v>5484</v>
      </c>
      <c r="B5485">
        <v>70355.813477000003</v>
      </c>
      <c r="C5485" s="255">
        <v>52</v>
      </c>
      <c r="D5485" s="256">
        <v>35.319530999999998</v>
      </c>
      <c r="E5485" s="256">
        <v>843.28619299999866</v>
      </c>
      <c r="F5485" s="1">
        <v>845650</v>
      </c>
      <c r="G5485" s="256">
        <v>0</v>
      </c>
      <c r="H5485" s="256">
        <v>452.231425</v>
      </c>
      <c r="I5485" s="257">
        <v>1</v>
      </c>
      <c r="J5485" s="258">
        <f t="shared" si="170"/>
        <v>4.041604938970899E-2</v>
      </c>
      <c r="K5485" s="258">
        <f t="shared" si="171"/>
        <v>8.5585731037219892E-2</v>
      </c>
    </row>
    <row r="5486" spans="1:11">
      <c r="A5486" s="1">
        <v>5485</v>
      </c>
      <c r="B5486">
        <v>68297.092772999997</v>
      </c>
      <c r="C5486" s="255">
        <v>36</v>
      </c>
      <c r="D5486" s="256">
        <v>31.575136000000001</v>
      </c>
      <c r="E5486" s="256">
        <v>925.55429900000001</v>
      </c>
      <c r="F5486" s="1">
        <v>849312</v>
      </c>
      <c r="G5486" s="256">
        <v>0</v>
      </c>
      <c r="H5486" s="256">
        <v>124.433128</v>
      </c>
      <c r="I5486" s="257">
        <v>1</v>
      </c>
      <c r="J5486" s="258">
        <f t="shared" si="170"/>
        <v>3.6131347725505712E-2</v>
      </c>
      <c r="K5486" s="258">
        <f t="shared" si="171"/>
        <v>7.6896110375578489E-2</v>
      </c>
    </row>
    <row r="5487" spans="1:11">
      <c r="A5487" s="1">
        <v>5486</v>
      </c>
      <c r="B5487">
        <v>67749.033265999999</v>
      </c>
      <c r="C5487" s="255">
        <v>41</v>
      </c>
      <c r="D5487" s="256">
        <v>63.119025000000022</v>
      </c>
      <c r="E5487" s="256">
        <v>973.14453099999878</v>
      </c>
      <c r="F5487" s="1">
        <v>881091</v>
      </c>
      <c r="G5487" s="256">
        <v>0.53978400000000004</v>
      </c>
      <c r="H5487" s="256">
        <v>478.72488900000002</v>
      </c>
      <c r="I5487" s="257">
        <v>1</v>
      </c>
      <c r="J5487" s="258">
        <f t="shared" si="170"/>
        <v>7.2226939588475217E-2</v>
      </c>
      <c r="K5487" s="258">
        <f t="shared" si="171"/>
        <v>0.14748474472727552</v>
      </c>
    </row>
    <row r="5488" spans="1:11">
      <c r="A5488" s="1">
        <v>5487</v>
      </c>
      <c r="B5488">
        <v>71489.124756000005</v>
      </c>
      <c r="C5488" s="255">
        <v>27</v>
      </c>
      <c r="D5488" s="256">
        <v>66.355471999999992</v>
      </c>
      <c r="E5488" s="256">
        <v>907.38536099999919</v>
      </c>
      <c r="F5488" s="1">
        <v>879601</v>
      </c>
      <c r="G5488" s="256">
        <v>138.89080799999999</v>
      </c>
      <c r="H5488" s="256">
        <v>476.06985100000003</v>
      </c>
      <c r="I5488" s="257">
        <v>1</v>
      </c>
      <c r="J5488" s="258">
        <f t="shared" si="170"/>
        <v>7.5930397649658823E-2</v>
      </c>
      <c r="K5488" s="258">
        <f t="shared" si="171"/>
        <v>0.15440485658228151</v>
      </c>
    </row>
    <row r="5489" spans="1:11">
      <c r="A5489" s="1">
        <v>5488</v>
      </c>
      <c r="B5489">
        <v>71590.373718000003</v>
      </c>
      <c r="C5489" s="255">
        <v>30</v>
      </c>
      <c r="D5489" s="256">
        <v>60.278730999999993</v>
      </c>
      <c r="E5489" s="256">
        <v>799.62885300000073</v>
      </c>
      <c r="F5489" s="1">
        <v>878596</v>
      </c>
      <c r="G5489" s="256">
        <v>144.96719999999999</v>
      </c>
      <c r="H5489" s="256">
        <v>470.70099099999999</v>
      </c>
      <c r="I5489" s="257">
        <v>1</v>
      </c>
      <c r="J5489" s="258">
        <f t="shared" si="170"/>
        <v>6.897679839647311E-2</v>
      </c>
      <c r="K5489" s="258">
        <f t="shared" si="171"/>
        <v>0.14136407895644063</v>
      </c>
    </row>
    <row r="5490" spans="1:11">
      <c r="A5490" s="1">
        <v>5489</v>
      </c>
      <c r="B5490">
        <v>71753.177672000005</v>
      </c>
      <c r="C5490" s="255">
        <v>41</v>
      </c>
      <c r="D5490" s="256">
        <v>44.833623000000003</v>
      </c>
      <c r="E5490" s="256">
        <v>629.91202400000043</v>
      </c>
      <c r="F5490" s="1">
        <v>856020</v>
      </c>
      <c r="G5490" s="256">
        <v>111.871368</v>
      </c>
      <c r="H5490" s="256">
        <v>490.44421799999998</v>
      </c>
      <c r="I5490" s="257">
        <v>1</v>
      </c>
      <c r="J5490" s="258">
        <f t="shared" si="170"/>
        <v>5.1303000639719515E-2</v>
      </c>
      <c r="K5490" s="258">
        <f t="shared" si="171"/>
        <v>0.10727982934507523</v>
      </c>
    </row>
    <row r="5491" spans="1:11">
      <c r="A5491" s="1">
        <v>5490</v>
      </c>
      <c r="B5491">
        <v>71754.793151999998</v>
      </c>
      <c r="C5491" s="255">
        <v>37</v>
      </c>
      <c r="D5491" s="256">
        <v>47.49714800000001</v>
      </c>
      <c r="E5491" s="256">
        <v>350.37605099999951</v>
      </c>
      <c r="F5491" s="1">
        <v>847895</v>
      </c>
      <c r="G5491" s="256">
        <v>9.134328</v>
      </c>
      <c r="H5491" s="256">
        <v>547.82145300000002</v>
      </c>
      <c r="I5491" s="257">
        <v>1</v>
      </c>
      <c r="J5491" s="258">
        <f t="shared" si="170"/>
        <v>5.4350865515125843E-2</v>
      </c>
      <c r="K5491" s="258">
        <f t="shared" si="171"/>
        <v>0.11325622217765538</v>
      </c>
    </row>
    <row r="5492" spans="1:11">
      <c r="A5492" s="1">
        <v>5491</v>
      </c>
      <c r="B5492">
        <v>70155.717224000007</v>
      </c>
      <c r="C5492" s="255">
        <v>25</v>
      </c>
      <c r="D5492" s="256">
        <v>53.795529000000002</v>
      </c>
      <c r="E5492" s="256">
        <v>87.276505000000029</v>
      </c>
      <c r="F5492" s="1">
        <v>842418</v>
      </c>
      <c r="G5492" s="256">
        <v>0</v>
      </c>
      <c r="H5492" s="256">
        <v>473.41355800000002</v>
      </c>
      <c r="I5492" s="257">
        <v>1</v>
      </c>
      <c r="J5492" s="258">
        <f t="shared" si="170"/>
        <v>6.1558086855952945E-2</v>
      </c>
      <c r="K5492" s="258">
        <f t="shared" si="171"/>
        <v>0.12722373242662605</v>
      </c>
    </row>
    <row r="5493" spans="1:11">
      <c r="A5493" s="1">
        <v>5492</v>
      </c>
      <c r="B5493">
        <v>68786.10235500001</v>
      </c>
      <c r="C5493" s="255">
        <v>26</v>
      </c>
      <c r="D5493" s="256">
        <v>82.992228000000011</v>
      </c>
      <c r="E5493" s="256">
        <v>14.71491299999998</v>
      </c>
      <c r="F5493" s="1">
        <v>836074</v>
      </c>
      <c r="G5493" s="256">
        <v>0</v>
      </c>
      <c r="H5493" s="256">
        <v>279.57927999999998</v>
      </c>
      <c r="I5493" s="257">
        <v>1</v>
      </c>
      <c r="J5493" s="258">
        <f t="shared" si="170"/>
        <v>9.4967795178537054E-2</v>
      </c>
      <c r="K5493" s="258">
        <f t="shared" si="171"/>
        <v>0.18909137777654733</v>
      </c>
    </row>
    <row r="5494" spans="1:11">
      <c r="A5494" s="1">
        <v>5493</v>
      </c>
      <c r="B5494">
        <v>68355.232848999993</v>
      </c>
      <c r="C5494" s="255">
        <v>28</v>
      </c>
      <c r="D5494" s="256">
        <v>63.523476000000002</v>
      </c>
      <c r="E5494" s="256">
        <v>15.727408</v>
      </c>
      <c r="F5494" s="1">
        <v>796525</v>
      </c>
      <c r="G5494" s="256">
        <v>0</v>
      </c>
      <c r="H5494" s="256">
        <v>271.93397700000003</v>
      </c>
      <c r="I5494" s="257">
        <v>1</v>
      </c>
      <c r="J5494" s="258">
        <f t="shared" si="170"/>
        <v>7.2689751837927696E-2</v>
      </c>
      <c r="K5494" s="258">
        <f t="shared" si="171"/>
        <v>0.14835268023755566</v>
      </c>
    </row>
    <row r="5495" spans="1:11">
      <c r="A5495" s="1">
        <v>5494</v>
      </c>
      <c r="B5495">
        <v>65340.119263000001</v>
      </c>
      <c r="C5495" s="255">
        <v>29</v>
      </c>
      <c r="D5495" s="256">
        <v>43.577824999999997</v>
      </c>
      <c r="E5495" s="256">
        <v>10.426439999999999</v>
      </c>
      <c r="F5495" s="1">
        <v>874534</v>
      </c>
      <c r="G5495" s="256">
        <v>0</v>
      </c>
      <c r="H5495" s="256">
        <v>151.23591200000001</v>
      </c>
      <c r="I5495" s="257">
        <v>1</v>
      </c>
      <c r="J5495" s="258">
        <f t="shared" si="170"/>
        <v>4.9865994185939087E-2</v>
      </c>
      <c r="K5495" s="258">
        <f t="shared" si="171"/>
        <v>0.10444752314636717</v>
      </c>
    </row>
    <row r="5496" spans="1:11">
      <c r="A5496" s="1">
        <v>5495</v>
      </c>
      <c r="B5496">
        <v>62127.368165</v>
      </c>
      <c r="C5496" s="255">
        <v>24</v>
      </c>
      <c r="D5496" s="256">
        <v>39.04759700000001</v>
      </c>
      <c r="E5496" s="256">
        <v>5.8015600000000003</v>
      </c>
      <c r="F5496" s="1">
        <v>901183</v>
      </c>
      <c r="G5496" s="256">
        <v>0</v>
      </c>
      <c r="H5496" s="256">
        <v>140.33462399999999</v>
      </c>
      <c r="I5496" s="257">
        <v>1</v>
      </c>
      <c r="J5496" s="258">
        <f t="shared" si="170"/>
        <v>4.4682065820790574E-2</v>
      </c>
      <c r="K5496" s="258">
        <f t="shared" si="171"/>
        <v>9.4151721007619635E-2</v>
      </c>
    </row>
    <row r="5497" spans="1:11">
      <c r="A5497" s="1">
        <v>5496</v>
      </c>
      <c r="B5497">
        <v>59961.966246999997</v>
      </c>
      <c r="C5497" s="255">
        <v>20</v>
      </c>
      <c r="D5497" s="256">
        <v>38.434837999999999</v>
      </c>
      <c r="E5497" s="256">
        <v>1.9273199999999999</v>
      </c>
      <c r="F5497" s="1">
        <v>925598</v>
      </c>
      <c r="G5497" s="256">
        <v>0</v>
      </c>
      <c r="H5497" s="256">
        <v>121.899828</v>
      </c>
      <c r="I5497" s="257">
        <v>1</v>
      </c>
      <c r="J5497" s="258">
        <f t="shared" si="170"/>
        <v>4.3980887257349596E-2</v>
      </c>
      <c r="K5497" s="258">
        <f t="shared" si="171"/>
        <v>9.2749604053082774E-2</v>
      </c>
    </row>
    <row r="5498" spans="1:11">
      <c r="A5498" s="1">
        <v>5497</v>
      </c>
      <c r="B5498">
        <v>58352.644928000002</v>
      </c>
      <c r="C5498" s="255">
        <v>17</v>
      </c>
      <c r="D5498" s="256">
        <v>18.876011999999999</v>
      </c>
      <c r="E5498" s="256">
        <v>1.11192</v>
      </c>
      <c r="F5498" s="1">
        <v>878363</v>
      </c>
      <c r="G5498" s="256">
        <v>0</v>
      </c>
      <c r="H5498" s="256">
        <v>102.73266599999999</v>
      </c>
      <c r="I5498" s="257">
        <v>1</v>
      </c>
      <c r="J5498" s="258">
        <f t="shared" si="170"/>
        <v>2.1599772467894313E-2</v>
      </c>
      <c r="K5498" s="258">
        <f t="shared" si="171"/>
        <v>4.6764913657616515E-2</v>
      </c>
    </row>
    <row r="5499" spans="1:11">
      <c r="A5499" s="1">
        <v>5498</v>
      </c>
      <c r="B5499">
        <v>56076.884001999999</v>
      </c>
      <c r="C5499" s="255">
        <v>34</v>
      </c>
      <c r="D5499" s="256">
        <v>15.471278999999999</v>
      </c>
      <c r="E5499" s="256">
        <v>0.78980000000000006</v>
      </c>
      <c r="F5499" s="1">
        <v>772129</v>
      </c>
      <c r="G5499" s="256">
        <v>59.584896000000001</v>
      </c>
      <c r="H5499" s="256">
        <v>102.321276</v>
      </c>
      <c r="I5499" s="257">
        <v>1</v>
      </c>
      <c r="J5499" s="258">
        <f t="shared" si="170"/>
        <v>1.7703745165414782E-2</v>
      </c>
      <c r="K5499" s="258">
        <f t="shared" si="171"/>
        <v>3.8508414291287429E-2</v>
      </c>
    </row>
    <row r="5500" spans="1:11">
      <c r="A5500" s="1">
        <v>5499</v>
      </c>
      <c r="B5500">
        <v>55230.725708999998</v>
      </c>
      <c r="C5500" s="255">
        <v>42</v>
      </c>
      <c r="D5500" s="256">
        <v>9.9051369999999999</v>
      </c>
      <c r="E5500" s="256">
        <v>0.51288</v>
      </c>
      <c r="F5500" s="1">
        <v>658105</v>
      </c>
      <c r="G5500" s="256">
        <v>208.536384</v>
      </c>
      <c r="H5500" s="256">
        <v>102.435058</v>
      </c>
      <c r="I5500" s="257">
        <v>1</v>
      </c>
      <c r="J5500" s="258">
        <f t="shared" si="170"/>
        <v>1.1334423047798511E-2</v>
      </c>
      <c r="K5500" s="258">
        <f t="shared" si="171"/>
        <v>2.4843445951751694E-2</v>
      </c>
    </row>
    <row r="5501" spans="1:11">
      <c r="A5501" s="1">
        <v>5500</v>
      </c>
      <c r="B5501">
        <v>55789.641113999998</v>
      </c>
      <c r="C5501" s="255">
        <v>42</v>
      </c>
      <c r="D5501" s="256">
        <v>11.081132</v>
      </c>
      <c r="E5501" s="256">
        <v>0</v>
      </c>
      <c r="F5501" s="1">
        <v>517159</v>
      </c>
      <c r="G5501" s="256">
        <v>227.96239199999999</v>
      </c>
      <c r="H5501" s="256">
        <v>102.64171399999999</v>
      </c>
      <c r="I5501" s="257">
        <v>1</v>
      </c>
      <c r="J5501" s="258">
        <f t="shared" si="170"/>
        <v>1.2680111131880115E-2</v>
      </c>
      <c r="K5501" s="258">
        <f t="shared" si="171"/>
        <v>2.7747988804292422E-2</v>
      </c>
    </row>
    <row r="5502" spans="1:11">
      <c r="A5502" s="1">
        <v>5501</v>
      </c>
      <c r="B5502">
        <v>55596.443143999997</v>
      </c>
      <c r="C5502" s="255">
        <v>42</v>
      </c>
      <c r="D5502" s="256">
        <v>12.579694999999999</v>
      </c>
      <c r="E5502" s="256">
        <v>0</v>
      </c>
      <c r="F5502" s="1">
        <v>576376</v>
      </c>
      <c r="G5502" s="256">
        <v>211.776432</v>
      </c>
      <c r="H5502" s="256">
        <v>102.787328</v>
      </c>
      <c r="I5502" s="257">
        <v>1</v>
      </c>
      <c r="J5502" s="258">
        <f t="shared" si="170"/>
        <v>1.4394912957011667E-2</v>
      </c>
      <c r="K5502" s="258">
        <f t="shared" si="171"/>
        <v>3.1435623929759196E-2</v>
      </c>
    </row>
    <row r="5503" spans="1:11">
      <c r="A5503" s="1">
        <v>5502</v>
      </c>
      <c r="B5503">
        <v>56553.216004000002</v>
      </c>
      <c r="C5503" s="255">
        <v>17</v>
      </c>
      <c r="D5503" s="256">
        <v>9.5806070000000005</v>
      </c>
      <c r="E5503" s="256">
        <v>0.21351800000000001</v>
      </c>
      <c r="F5503" s="1">
        <v>927377</v>
      </c>
      <c r="G5503" s="256">
        <v>151.94407200000001</v>
      </c>
      <c r="H5503" s="256">
        <v>102.187355</v>
      </c>
      <c r="I5503" s="257">
        <v>1</v>
      </c>
      <c r="J5503" s="258">
        <f t="shared" si="170"/>
        <v>1.0963064195144373E-2</v>
      </c>
      <c r="K5503" s="258">
        <f t="shared" si="171"/>
        <v>2.4040242441138674E-2</v>
      </c>
    </row>
    <row r="5504" spans="1:11">
      <c r="A5504" s="1">
        <v>5503</v>
      </c>
      <c r="B5504">
        <v>57766.112459000004</v>
      </c>
      <c r="C5504" s="255">
        <v>22</v>
      </c>
      <c r="D5504" s="256">
        <v>6.9190160000000001</v>
      </c>
      <c r="E5504" s="256">
        <v>35.245550000000001</v>
      </c>
      <c r="F5504" s="1">
        <v>933356</v>
      </c>
      <c r="G5504" s="256">
        <v>57.147216</v>
      </c>
      <c r="H5504" s="256">
        <v>102.451258</v>
      </c>
      <c r="I5504" s="257">
        <v>1</v>
      </c>
      <c r="J5504" s="258">
        <f t="shared" si="170"/>
        <v>7.9174123910135379E-3</v>
      </c>
      <c r="K5504" s="258">
        <f t="shared" si="171"/>
        <v>1.7425624820406018E-2</v>
      </c>
    </row>
    <row r="5505" spans="1:11">
      <c r="A5505" s="1">
        <v>5504</v>
      </c>
      <c r="B5505">
        <v>59669.167847999997</v>
      </c>
      <c r="C5505" s="255">
        <v>44</v>
      </c>
      <c r="D5505" s="256">
        <v>4.341781000000001</v>
      </c>
      <c r="E5505" s="256">
        <v>212.11174099999999</v>
      </c>
      <c r="F5505" s="1">
        <v>939347</v>
      </c>
      <c r="G5505" s="256">
        <v>0</v>
      </c>
      <c r="H5505" s="256">
        <v>106.060062</v>
      </c>
      <c r="I5505" s="257">
        <v>1</v>
      </c>
      <c r="J5505" s="258">
        <f t="shared" si="170"/>
        <v>4.9682889428882887E-3</v>
      </c>
      <c r="K5505" s="258">
        <f t="shared" si="171"/>
        <v>1.0974004067115699E-2</v>
      </c>
    </row>
    <row r="5506" spans="1:11">
      <c r="A5506" s="1">
        <v>5505</v>
      </c>
      <c r="B5506">
        <v>63106.892519000001</v>
      </c>
      <c r="C5506" s="255">
        <v>27</v>
      </c>
      <c r="D5506" s="256">
        <v>1.802179</v>
      </c>
      <c r="E5506" s="256">
        <v>431.99347000000012</v>
      </c>
      <c r="F5506" s="1">
        <v>865278</v>
      </c>
      <c r="G5506" s="256">
        <v>0</v>
      </c>
      <c r="H5506" s="256">
        <v>257.56219099999998</v>
      </c>
      <c r="I5506" s="257">
        <v>1</v>
      </c>
      <c r="J5506" s="258">
        <f t="shared" ref="J5506:J5569" si="172">D5506/$L$1</f>
        <v>2.0622288408386953E-3</v>
      </c>
      <c r="K5506" s="258">
        <f t="shared" ref="K5506:K5569" si="173">J5506/(1-$K$1*(1-J5506))</f>
        <v>4.5712090163325669E-3</v>
      </c>
    </row>
    <row r="5507" spans="1:11">
      <c r="A5507" s="1">
        <v>5506</v>
      </c>
      <c r="B5507">
        <v>67125.702332000001</v>
      </c>
      <c r="C5507" s="255">
        <v>53</v>
      </c>
      <c r="D5507" s="256">
        <v>1.191047</v>
      </c>
      <c r="E5507" s="256">
        <v>635.58640400000013</v>
      </c>
      <c r="F5507" s="1">
        <v>848572</v>
      </c>
      <c r="G5507" s="256">
        <v>0</v>
      </c>
      <c r="H5507" s="256">
        <v>440.50319300000001</v>
      </c>
      <c r="I5507" s="257">
        <v>1</v>
      </c>
      <c r="J5507" s="258">
        <f t="shared" si="172"/>
        <v>1.3629120493549229E-3</v>
      </c>
      <c r="K5507" s="258">
        <f t="shared" si="173"/>
        <v>3.0236566919526818E-3</v>
      </c>
    </row>
    <row r="5508" spans="1:11">
      <c r="A5508" s="1">
        <v>5507</v>
      </c>
      <c r="B5508">
        <v>68984.625792999999</v>
      </c>
      <c r="C5508" s="255">
        <v>53</v>
      </c>
      <c r="D5508" s="256">
        <v>2.2917459999999998</v>
      </c>
      <c r="E5508" s="256">
        <v>792.55440899999974</v>
      </c>
      <c r="F5508" s="1">
        <v>807865</v>
      </c>
      <c r="G5508" s="256">
        <v>0</v>
      </c>
      <c r="H5508" s="256">
        <v>453.06327800000003</v>
      </c>
      <c r="I5508" s="257">
        <v>1</v>
      </c>
      <c r="J5508" s="258">
        <f t="shared" si="172"/>
        <v>2.6224391123616003E-3</v>
      </c>
      <c r="K5508" s="258">
        <f t="shared" si="173"/>
        <v>5.809023370691206E-3</v>
      </c>
    </row>
    <row r="5509" spans="1:11">
      <c r="A5509" s="1">
        <v>5508</v>
      </c>
      <c r="B5509">
        <v>70671.679564999999</v>
      </c>
      <c r="C5509" s="255">
        <v>51</v>
      </c>
      <c r="D5509" s="256">
        <v>2.2518929999999999</v>
      </c>
      <c r="E5509" s="256">
        <v>878.15231600000027</v>
      </c>
      <c r="F5509" s="1">
        <v>790284</v>
      </c>
      <c r="G5509" s="256">
        <v>0</v>
      </c>
      <c r="H5509" s="256">
        <v>416.42537499999997</v>
      </c>
      <c r="I5509" s="257">
        <v>1</v>
      </c>
      <c r="J5509" s="258">
        <f t="shared" si="172"/>
        <v>2.5768354259386953E-3</v>
      </c>
      <c r="K5509" s="258">
        <f t="shared" si="173"/>
        <v>5.7083227807520473E-3</v>
      </c>
    </row>
    <row r="5510" spans="1:11">
      <c r="A5510" s="1">
        <v>5509</v>
      </c>
      <c r="B5510">
        <v>69094.901916999996</v>
      </c>
      <c r="C5510" s="255">
        <v>35</v>
      </c>
      <c r="D5510" s="256">
        <v>4.0951050000000002</v>
      </c>
      <c r="E5510" s="256">
        <v>922.52382099999977</v>
      </c>
      <c r="F5510" s="1">
        <v>834424</v>
      </c>
      <c r="G5510" s="256">
        <v>0</v>
      </c>
      <c r="H5510" s="256">
        <v>118.607564</v>
      </c>
      <c r="I5510" s="257">
        <v>1</v>
      </c>
      <c r="J5510" s="258">
        <f t="shared" si="172"/>
        <v>4.6860182241956795E-3</v>
      </c>
      <c r="K5510" s="258">
        <f t="shared" si="173"/>
        <v>1.03540723770583E-2</v>
      </c>
    </row>
    <row r="5511" spans="1:11">
      <c r="A5511" s="1">
        <v>5510</v>
      </c>
      <c r="B5511">
        <v>68717.718384000007</v>
      </c>
      <c r="C5511" s="255">
        <v>30</v>
      </c>
      <c r="D5511" s="256">
        <v>24.911608000000001</v>
      </c>
      <c r="E5511" s="256">
        <v>903.69129999999961</v>
      </c>
      <c r="F5511" s="1">
        <v>867427</v>
      </c>
      <c r="G5511" s="256">
        <v>0</v>
      </c>
      <c r="H5511" s="256">
        <v>484.17328800000001</v>
      </c>
      <c r="I5511" s="257">
        <v>1</v>
      </c>
      <c r="J5511" s="258">
        <f t="shared" si="172"/>
        <v>2.8506289602346923E-2</v>
      </c>
      <c r="K5511" s="258">
        <f t="shared" si="173"/>
        <v>6.1214533406467569E-2</v>
      </c>
    </row>
    <row r="5512" spans="1:11">
      <c r="A5512" s="1">
        <v>5511</v>
      </c>
      <c r="B5512">
        <v>72144.427001999997</v>
      </c>
      <c r="C5512" s="255">
        <v>26</v>
      </c>
      <c r="D5512" s="256">
        <v>24.084510999999999</v>
      </c>
      <c r="E5512" s="256">
        <v>890.35777700000017</v>
      </c>
      <c r="F5512" s="1">
        <v>853920</v>
      </c>
      <c r="G5512" s="256">
        <v>113.459976</v>
      </c>
      <c r="H5512" s="256">
        <v>491.92765600000001</v>
      </c>
      <c r="I5512" s="257">
        <v>1</v>
      </c>
      <c r="J5512" s="258">
        <f t="shared" si="172"/>
        <v>2.7559844611271582E-2</v>
      </c>
      <c r="K5512" s="258">
        <f t="shared" si="173"/>
        <v>5.9248362222861478E-2</v>
      </c>
    </row>
    <row r="5513" spans="1:11">
      <c r="A5513" s="1">
        <v>5512</v>
      </c>
      <c r="B5513">
        <v>71840.037414999999</v>
      </c>
      <c r="C5513" s="255">
        <v>29</v>
      </c>
      <c r="D5513" s="256">
        <v>14.238818</v>
      </c>
      <c r="E5513" s="256">
        <v>786.94309700000053</v>
      </c>
      <c r="F5513" s="1">
        <v>807574</v>
      </c>
      <c r="G5513" s="256">
        <v>181.89864</v>
      </c>
      <c r="H5513" s="256">
        <v>504.57450499999999</v>
      </c>
      <c r="I5513" s="257">
        <v>1</v>
      </c>
      <c r="J5513" s="258">
        <f t="shared" si="172"/>
        <v>1.6293443181311706E-2</v>
      </c>
      <c r="K5513" s="258">
        <f t="shared" si="173"/>
        <v>3.5500683506719449E-2</v>
      </c>
    </row>
    <row r="5514" spans="1:11">
      <c r="A5514" s="1">
        <v>5513</v>
      </c>
      <c r="B5514">
        <v>72188.401306999993</v>
      </c>
      <c r="C5514" s="255">
        <v>40</v>
      </c>
      <c r="D5514" s="256">
        <v>12.080292</v>
      </c>
      <c r="E5514" s="256">
        <v>570.39923099999976</v>
      </c>
      <c r="F5514" s="1">
        <v>873964</v>
      </c>
      <c r="G5514" s="256">
        <v>171.850056</v>
      </c>
      <c r="H5514" s="256">
        <v>486.209205</v>
      </c>
      <c r="I5514" s="257">
        <v>1</v>
      </c>
      <c r="J5514" s="258">
        <f t="shared" si="172"/>
        <v>1.3823447375734023E-2</v>
      </c>
      <c r="K5514" s="258">
        <f t="shared" si="173"/>
        <v>3.0208391369145979E-2</v>
      </c>
    </row>
    <row r="5515" spans="1:11">
      <c r="A5515" s="1">
        <v>5514</v>
      </c>
      <c r="B5515">
        <v>72061.59607</v>
      </c>
      <c r="C5515" s="255">
        <v>22</v>
      </c>
      <c r="D5515" s="256">
        <v>16.013297999999999</v>
      </c>
      <c r="E5515" s="256">
        <v>320.24513500000052</v>
      </c>
      <c r="F5515" s="1">
        <v>782939</v>
      </c>
      <c r="G5515" s="256">
        <v>123.315696</v>
      </c>
      <c r="H5515" s="256">
        <v>440.78419100000002</v>
      </c>
      <c r="I5515" s="257">
        <v>1</v>
      </c>
      <c r="J5515" s="258">
        <f t="shared" si="172"/>
        <v>1.832397612697995E-2</v>
      </c>
      <c r="K5515" s="258">
        <f t="shared" si="173"/>
        <v>3.9827961094282438E-2</v>
      </c>
    </row>
    <row r="5516" spans="1:11">
      <c r="A5516" s="1">
        <v>5515</v>
      </c>
      <c r="B5516">
        <v>69642.928526999996</v>
      </c>
      <c r="C5516" s="255">
        <v>34</v>
      </c>
      <c r="D5516" s="256">
        <v>10.390095000000001</v>
      </c>
      <c r="E5516" s="256">
        <v>88.210551000000066</v>
      </c>
      <c r="F5516" s="1">
        <v>790311</v>
      </c>
      <c r="G5516" s="256">
        <v>22.447991999999999</v>
      </c>
      <c r="H5516" s="256">
        <v>495.41628700000001</v>
      </c>
      <c r="I5516" s="257">
        <v>1</v>
      </c>
      <c r="J5516" s="258">
        <f t="shared" si="172"/>
        <v>1.1889359252357245E-2</v>
      </c>
      <c r="K5516" s="258">
        <f t="shared" si="173"/>
        <v>2.6042365293646095E-2</v>
      </c>
    </row>
    <row r="5517" spans="1:11">
      <c r="A5517" s="1">
        <v>5516</v>
      </c>
      <c r="B5517">
        <v>68542.23950299999</v>
      </c>
      <c r="C5517" s="255">
        <v>25</v>
      </c>
      <c r="D5517" s="256">
        <v>9.5181589999999989</v>
      </c>
      <c r="E5517" s="256">
        <v>13.256474999999989</v>
      </c>
      <c r="F5517" s="1">
        <v>838090</v>
      </c>
      <c r="G5517" s="256">
        <v>0</v>
      </c>
      <c r="H5517" s="256">
        <v>379.45588600000002</v>
      </c>
      <c r="I5517" s="257">
        <v>1</v>
      </c>
      <c r="J5517" s="258">
        <f t="shared" si="172"/>
        <v>1.0891605107754776E-2</v>
      </c>
      <c r="K5517" s="258">
        <f t="shared" si="173"/>
        <v>2.3885602675770893E-2</v>
      </c>
    </row>
    <row r="5518" spans="1:11">
      <c r="A5518" s="1">
        <v>5517</v>
      </c>
      <c r="B5518">
        <v>67665.542481000011</v>
      </c>
      <c r="C5518" s="255">
        <v>24</v>
      </c>
      <c r="D5518" s="256">
        <v>12.431243</v>
      </c>
      <c r="E5518" s="256">
        <v>13.1274</v>
      </c>
      <c r="F5518" s="1">
        <v>852804</v>
      </c>
      <c r="G5518" s="256">
        <v>0</v>
      </c>
      <c r="H5518" s="256">
        <v>317.023709</v>
      </c>
      <c r="I5518" s="257">
        <v>1</v>
      </c>
      <c r="J5518" s="258">
        <f t="shared" si="172"/>
        <v>1.4225039711412766E-2</v>
      </c>
      <c r="K5518" s="258">
        <f t="shared" si="173"/>
        <v>3.1070994094960294E-2</v>
      </c>
    </row>
    <row r="5519" spans="1:11">
      <c r="A5519" s="1">
        <v>5518</v>
      </c>
      <c r="B5519">
        <v>65239.147827000001</v>
      </c>
      <c r="C5519" s="255">
        <v>37</v>
      </c>
      <c r="D5519" s="256">
        <v>7.8622059999999987</v>
      </c>
      <c r="E5519" s="256">
        <v>9.6841600000000021</v>
      </c>
      <c r="F5519" s="1">
        <v>887808</v>
      </c>
      <c r="G5519" s="256">
        <v>0</v>
      </c>
      <c r="H5519" s="256">
        <v>258.68085300000001</v>
      </c>
      <c r="I5519" s="257">
        <v>1</v>
      </c>
      <c r="J5519" s="258">
        <f t="shared" si="172"/>
        <v>8.9967023063830132E-3</v>
      </c>
      <c r="K5519" s="258">
        <f t="shared" si="173"/>
        <v>1.9775224031936586E-2</v>
      </c>
    </row>
    <row r="5520" spans="1:11">
      <c r="A5520" s="1">
        <v>5519</v>
      </c>
      <c r="B5520">
        <v>61967.491333999998</v>
      </c>
      <c r="C5520" s="255">
        <v>21</v>
      </c>
      <c r="D5520" s="256">
        <v>4.3555849999999996</v>
      </c>
      <c r="E5520" s="256">
        <v>8.8080799999999986</v>
      </c>
      <c r="F5520" s="1">
        <v>893989</v>
      </c>
      <c r="G5520" s="256">
        <v>0</v>
      </c>
      <c r="H5520" s="256">
        <v>171.53854100000001</v>
      </c>
      <c r="I5520" s="257">
        <v>1</v>
      </c>
      <c r="J5520" s="258">
        <f t="shared" si="172"/>
        <v>4.98408482493937E-3</v>
      </c>
      <c r="K5520" s="258">
        <f t="shared" si="173"/>
        <v>1.1008682910553307E-2</v>
      </c>
    </row>
    <row r="5521" spans="1:11">
      <c r="A5521" s="1">
        <v>5520</v>
      </c>
      <c r="B5521">
        <v>59679.328492999994</v>
      </c>
      <c r="C5521" s="255">
        <v>19</v>
      </c>
      <c r="D5521" s="256">
        <v>3.667719</v>
      </c>
      <c r="E5521" s="256">
        <v>2.4563600000000001</v>
      </c>
      <c r="F5521" s="1">
        <v>941123</v>
      </c>
      <c r="G5521" s="256">
        <v>0</v>
      </c>
      <c r="H5521" s="256">
        <v>113.829731</v>
      </c>
      <c r="I5521" s="257">
        <v>1</v>
      </c>
      <c r="J5521" s="258">
        <f t="shared" si="172"/>
        <v>4.1969615126422289E-3</v>
      </c>
      <c r="K5521" s="258">
        <f t="shared" si="173"/>
        <v>9.2789834834138829E-3</v>
      </c>
    </row>
    <row r="5522" spans="1:11">
      <c r="A5522" s="1">
        <v>5521</v>
      </c>
      <c r="B5522">
        <v>58145.820740000003</v>
      </c>
      <c r="C5522" s="255">
        <v>16</v>
      </c>
      <c r="D5522" s="256">
        <v>0.94200100000000009</v>
      </c>
      <c r="E5522" s="256">
        <v>0.31996000000000002</v>
      </c>
      <c r="F5522" s="1">
        <v>856690</v>
      </c>
      <c r="G5522" s="256">
        <v>0</v>
      </c>
      <c r="H5522" s="256">
        <v>108.40183500000001</v>
      </c>
      <c r="I5522" s="257">
        <v>1</v>
      </c>
      <c r="J5522" s="258">
        <f t="shared" si="172"/>
        <v>1.0779293456970101E-3</v>
      </c>
      <c r="K5522" s="258">
        <f t="shared" si="173"/>
        <v>2.392246834469436E-3</v>
      </c>
    </row>
    <row r="5523" spans="1:11">
      <c r="A5523" s="1">
        <v>5522</v>
      </c>
      <c r="B5523">
        <v>56036.511140000002</v>
      </c>
      <c r="C5523" s="255">
        <v>45</v>
      </c>
      <c r="D5523" s="256">
        <v>1.2060960000000001</v>
      </c>
      <c r="E5523" s="256">
        <v>0.66791999999999996</v>
      </c>
      <c r="F5523" s="1">
        <v>770086</v>
      </c>
      <c r="G5523" s="256">
        <v>17.962056</v>
      </c>
      <c r="H5523" s="256">
        <v>108.39176399999999</v>
      </c>
      <c r="I5523" s="257">
        <v>1</v>
      </c>
      <c r="J5523" s="258">
        <f t="shared" si="172"/>
        <v>1.3801325817358804E-3</v>
      </c>
      <c r="K5523" s="258">
        <f t="shared" si="173"/>
        <v>3.0617965663909401E-3</v>
      </c>
    </row>
    <row r="5524" spans="1:11">
      <c r="A5524" s="1">
        <v>5523</v>
      </c>
      <c r="B5524">
        <v>55686.731781000002</v>
      </c>
      <c r="C5524" s="255">
        <v>41</v>
      </c>
      <c r="D5524" s="256">
        <v>1.5169619999999999</v>
      </c>
      <c r="E5524" s="256">
        <v>0.47820000000000001</v>
      </c>
      <c r="F5524" s="1">
        <v>645732</v>
      </c>
      <c r="G5524" s="256">
        <v>189.15069600000001</v>
      </c>
      <c r="H5524" s="256">
        <v>108.1181</v>
      </c>
      <c r="I5524" s="257">
        <v>1</v>
      </c>
      <c r="J5524" s="258">
        <f t="shared" si="172"/>
        <v>1.7358557539824562E-3</v>
      </c>
      <c r="K5524" s="258">
        <f t="shared" si="173"/>
        <v>3.8492905705119797E-3</v>
      </c>
    </row>
    <row r="5525" spans="1:11">
      <c r="A5525" s="1">
        <v>5524</v>
      </c>
      <c r="B5525">
        <v>55369.185577999997</v>
      </c>
      <c r="C5525" s="255">
        <v>39</v>
      </c>
      <c r="D5525" s="256">
        <v>3.6756669999999998</v>
      </c>
      <c r="E5525" s="256">
        <v>0.17316000000000001</v>
      </c>
      <c r="F5525" s="1">
        <v>517846</v>
      </c>
      <c r="G5525" s="256">
        <v>239.906856</v>
      </c>
      <c r="H5525" s="256">
        <v>108.099755</v>
      </c>
      <c r="I5525" s="257">
        <v>1</v>
      </c>
      <c r="J5525" s="258">
        <f t="shared" si="172"/>
        <v>4.2060563888043556E-3</v>
      </c>
      <c r="K5525" s="258">
        <f t="shared" si="173"/>
        <v>9.2989883348709793E-3</v>
      </c>
    </row>
    <row r="5526" spans="1:11">
      <c r="A5526" s="1">
        <v>5525</v>
      </c>
      <c r="B5526">
        <v>55700.425261999997</v>
      </c>
      <c r="C5526" s="255">
        <v>41</v>
      </c>
      <c r="D5526" s="256">
        <v>7.4966149999999994</v>
      </c>
      <c r="E5526" s="256">
        <v>0.39672000000000002</v>
      </c>
      <c r="F5526" s="1">
        <v>580434</v>
      </c>
      <c r="G5526" s="256">
        <v>247.65434400000001</v>
      </c>
      <c r="H5526" s="256">
        <v>108.134382</v>
      </c>
      <c r="I5526" s="257">
        <v>1</v>
      </c>
      <c r="J5526" s="258">
        <f t="shared" si="172"/>
        <v>8.5783574559818842E-3</v>
      </c>
      <c r="K5526" s="258">
        <f t="shared" si="173"/>
        <v>1.8865221155939763E-2</v>
      </c>
    </row>
    <row r="5527" spans="1:11">
      <c r="A5527" s="1">
        <v>5526</v>
      </c>
      <c r="B5527">
        <v>55816.166870000001</v>
      </c>
      <c r="C5527" s="255">
        <v>28</v>
      </c>
      <c r="D5527" s="256">
        <v>6.5198859999999996</v>
      </c>
      <c r="E5527" s="256">
        <v>0.65114499999999986</v>
      </c>
      <c r="F5527" s="1">
        <v>921071</v>
      </c>
      <c r="G5527" s="256">
        <v>221.66272799999999</v>
      </c>
      <c r="H5527" s="256">
        <v>108.631714</v>
      </c>
      <c r="I5527" s="257">
        <v>1</v>
      </c>
      <c r="J5527" s="258">
        <f t="shared" si="172"/>
        <v>7.4606889483122586E-3</v>
      </c>
      <c r="K5527" s="258">
        <f t="shared" si="173"/>
        <v>1.6429494460116746E-2</v>
      </c>
    </row>
    <row r="5528" spans="1:11">
      <c r="A5528" s="1">
        <v>5527</v>
      </c>
      <c r="B5528">
        <v>56581.995512999987</v>
      </c>
      <c r="C5528" s="255">
        <v>46</v>
      </c>
      <c r="D5528" s="256">
        <v>11.708112</v>
      </c>
      <c r="E5528" s="256">
        <v>39.791725000000049</v>
      </c>
      <c r="F5528" s="1">
        <v>964859</v>
      </c>
      <c r="G5528" s="256">
        <v>144.181128</v>
      </c>
      <c r="H5528" s="256">
        <v>108.120694</v>
      </c>
      <c r="I5528" s="257">
        <v>1</v>
      </c>
      <c r="J5528" s="258">
        <f t="shared" si="172"/>
        <v>1.3397562749410364E-2</v>
      </c>
      <c r="K5528" s="258">
        <f t="shared" si="173"/>
        <v>2.9292699599705971E-2</v>
      </c>
    </row>
    <row r="5529" spans="1:11">
      <c r="A5529" s="1">
        <v>5528</v>
      </c>
      <c r="B5529">
        <v>57048.271758000003</v>
      </c>
      <c r="C5529" s="255">
        <v>19</v>
      </c>
      <c r="D5529" s="256">
        <v>19.060234999999999</v>
      </c>
      <c r="E5529" s="256">
        <v>205.13253699999979</v>
      </c>
      <c r="F5529" s="1">
        <v>926315</v>
      </c>
      <c r="G5529" s="256">
        <v>39.287303999999999</v>
      </c>
      <c r="H5529" s="256">
        <v>112.600008</v>
      </c>
      <c r="I5529" s="257">
        <v>1</v>
      </c>
      <c r="J5529" s="258">
        <f t="shared" si="172"/>
        <v>2.1810578377710055E-2</v>
      </c>
      <c r="K5529" s="258">
        <f t="shared" si="173"/>
        <v>4.7209471434271046E-2</v>
      </c>
    </row>
    <row r="5530" spans="1:11">
      <c r="A5530" s="1">
        <v>5529</v>
      </c>
      <c r="B5530">
        <v>57723.727996000001</v>
      </c>
      <c r="C5530" s="255">
        <v>36</v>
      </c>
      <c r="D5530" s="256">
        <v>19.774488999999999</v>
      </c>
      <c r="E5530" s="256">
        <v>410.13220399999972</v>
      </c>
      <c r="F5530" s="1">
        <v>860466</v>
      </c>
      <c r="G5530" s="256">
        <v>0</v>
      </c>
      <c r="H5530" s="256">
        <v>184.402186</v>
      </c>
      <c r="I5530" s="257">
        <v>1</v>
      </c>
      <c r="J5530" s="258">
        <f t="shared" si="172"/>
        <v>2.262789741121583E-2</v>
      </c>
      <c r="K5530" s="258">
        <f t="shared" si="173"/>
        <v>4.8930966060184419E-2</v>
      </c>
    </row>
    <row r="5531" spans="1:11">
      <c r="A5531" s="1">
        <v>5530</v>
      </c>
      <c r="B5531">
        <v>59633.838988000003</v>
      </c>
      <c r="C5531" s="255">
        <v>52</v>
      </c>
      <c r="D5531" s="256">
        <v>23.593924000000001</v>
      </c>
      <c r="E5531" s="256">
        <v>536.7147070000002</v>
      </c>
      <c r="F5531" s="1">
        <v>862940</v>
      </c>
      <c r="G5531" s="256">
        <v>0</v>
      </c>
      <c r="H5531" s="256">
        <v>326.85088500000001</v>
      </c>
      <c r="I5531" s="257">
        <v>1</v>
      </c>
      <c r="J5531" s="258">
        <f t="shared" si="172"/>
        <v>2.6998467156345889E-2</v>
      </c>
      <c r="K5531" s="258">
        <f t="shared" si="173"/>
        <v>5.8080060495976298E-2</v>
      </c>
    </row>
    <row r="5532" spans="1:11">
      <c r="A5532" s="1">
        <v>5531</v>
      </c>
      <c r="B5532">
        <v>62056.645874000002</v>
      </c>
      <c r="C5532" s="255">
        <v>53</v>
      </c>
      <c r="D5532" s="256">
        <v>25.551608000000002</v>
      </c>
      <c r="E5532" s="256">
        <v>551.58866800000033</v>
      </c>
      <c r="F5532" s="1">
        <v>833571</v>
      </c>
      <c r="G5532" s="256">
        <v>0</v>
      </c>
      <c r="H5532" s="256">
        <v>519.48394099999996</v>
      </c>
      <c r="I5532" s="257">
        <v>1</v>
      </c>
      <c r="J5532" s="258">
        <f t="shared" si="172"/>
        <v>2.923863997272454E-2</v>
      </c>
      <c r="K5532" s="258">
        <f t="shared" si="173"/>
        <v>6.2732924459415126E-2</v>
      </c>
    </row>
    <row r="5533" spans="1:11">
      <c r="A5533" s="1">
        <v>5532</v>
      </c>
      <c r="B5533">
        <v>63358.611084999997</v>
      </c>
      <c r="C5533" s="255">
        <v>51</v>
      </c>
      <c r="D5533" s="256">
        <v>30.366897999999999</v>
      </c>
      <c r="E5533" s="256">
        <v>575.01699999999971</v>
      </c>
      <c r="F5533" s="1">
        <v>862393</v>
      </c>
      <c r="G5533" s="256">
        <v>0</v>
      </c>
      <c r="H5533" s="256">
        <v>345.98626400000001</v>
      </c>
      <c r="I5533" s="257">
        <v>1</v>
      </c>
      <c r="J5533" s="258">
        <f t="shared" si="172"/>
        <v>3.4748764058623975E-2</v>
      </c>
      <c r="K5533" s="258">
        <f t="shared" si="173"/>
        <v>7.4073520555122466E-2</v>
      </c>
    </row>
    <row r="5534" spans="1:11">
      <c r="A5534" s="1">
        <v>5533</v>
      </c>
      <c r="B5534">
        <v>61832.683104999996</v>
      </c>
      <c r="C5534" s="255">
        <v>49</v>
      </c>
      <c r="D5534" s="256">
        <v>29.280470999999999</v>
      </c>
      <c r="E5534" s="256">
        <v>588.73034099999927</v>
      </c>
      <c r="F5534" s="1">
        <v>856449</v>
      </c>
      <c r="G5534" s="256">
        <v>0</v>
      </c>
      <c r="H5534" s="256">
        <v>105.856391</v>
      </c>
      <c r="I5534" s="257">
        <v>1</v>
      </c>
      <c r="J5534" s="258">
        <f t="shared" si="172"/>
        <v>3.3505568408876717E-2</v>
      </c>
      <c r="K5534" s="258">
        <f t="shared" si="173"/>
        <v>7.1527671124409178E-2</v>
      </c>
    </row>
    <row r="5535" spans="1:11">
      <c r="A5535" s="1">
        <v>5534</v>
      </c>
      <c r="B5535">
        <v>61554.058532000003</v>
      </c>
      <c r="C5535" s="255">
        <v>47</v>
      </c>
      <c r="D5535" s="256">
        <v>60.722409000000013</v>
      </c>
      <c r="E5535" s="256">
        <v>576.66543199999978</v>
      </c>
      <c r="F5535" s="1">
        <v>829833</v>
      </c>
      <c r="G5535" s="256">
        <v>0</v>
      </c>
      <c r="H5535" s="256">
        <v>446.724964</v>
      </c>
      <c r="I5535" s="257">
        <v>1</v>
      </c>
      <c r="J5535" s="258">
        <f t="shared" si="172"/>
        <v>6.9484498002142514E-2</v>
      </c>
      <c r="K5535" s="258">
        <f t="shared" si="173"/>
        <v>0.14232313270159563</v>
      </c>
    </row>
    <row r="5536" spans="1:11">
      <c r="A5536" s="1">
        <v>5535</v>
      </c>
      <c r="B5536">
        <v>63764.094542999999</v>
      </c>
      <c r="C5536" s="255">
        <v>22</v>
      </c>
      <c r="D5536" s="256">
        <v>71.333118999999996</v>
      </c>
      <c r="E5536" s="256">
        <v>491.39356600000019</v>
      </c>
      <c r="F5536" s="1">
        <v>853365</v>
      </c>
      <c r="G5536" s="256">
        <v>63.761208000000003</v>
      </c>
      <c r="H5536" s="256">
        <v>556.84525699999995</v>
      </c>
      <c r="I5536" s="257">
        <v>1</v>
      </c>
      <c r="J5536" s="258">
        <f t="shared" si="172"/>
        <v>8.1626306437251078E-2</v>
      </c>
      <c r="K5536" s="258">
        <f t="shared" si="173"/>
        <v>0.16493679284389318</v>
      </c>
    </row>
    <row r="5537" spans="1:11">
      <c r="A5537" s="1">
        <v>5536</v>
      </c>
      <c r="B5537">
        <v>63415.400634999998</v>
      </c>
      <c r="C5537" s="255">
        <v>22</v>
      </c>
      <c r="D5537" s="256">
        <v>78.090961000000007</v>
      </c>
      <c r="E5537" s="256">
        <v>358.75050199999998</v>
      </c>
      <c r="F5537" s="1">
        <v>858942</v>
      </c>
      <c r="G5537" s="256">
        <v>192.63064800000001</v>
      </c>
      <c r="H5537" s="256">
        <v>560.63465499999995</v>
      </c>
      <c r="I5537" s="257">
        <v>1</v>
      </c>
      <c r="J5537" s="258">
        <f t="shared" si="172"/>
        <v>8.9359287830459558E-2</v>
      </c>
      <c r="K5537" s="258">
        <f t="shared" si="173"/>
        <v>0.17902377241391793</v>
      </c>
    </row>
    <row r="5538" spans="1:11">
      <c r="A5538" s="1">
        <v>5537</v>
      </c>
      <c r="B5538">
        <v>62965.234558999997</v>
      </c>
      <c r="C5538" s="255">
        <v>34</v>
      </c>
      <c r="D5538" s="256">
        <v>67.788423000000009</v>
      </c>
      <c r="E5538" s="256">
        <v>231.1929240000002</v>
      </c>
      <c r="F5538" s="1">
        <v>848904</v>
      </c>
      <c r="G5538" s="256">
        <v>214.969776</v>
      </c>
      <c r="H5538" s="256">
        <v>414.00335200000001</v>
      </c>
      <c r="I5538" s="257">
        <v>1</v>
      </c>
      <c r="J5538" s="258">
        <f t="shared" si="172"/>
        <v>7.7570119830257245E-2</v>
      </c>
      <c r="K5538" s="258">
        <f t="shared" si="173"/>
        <v>0.15745048994541763</v>
      </c>
    </row>
    <row r="5539" spans="1:11">
      <c r="A5539" s="1">
        <v>5538</v>
      </c>
      <c r="B5539">
        <v>61725.520447000003</v>
      </c>
      <c r="C5539" s="255">
        <v>33</v>
      </c>
      <c r="D5539" s="256">
        <v>63.018344999999997</v>
      </c>
      <c r="E5539" s="256">
        <v>106.8335009999999</v>
      </c>
      <c r="F5539" s="1">
        <v>816893</v>
      </c>
      <c r="G5539" s="256">
        <v>189.58547999999999</v>
      </c>
      <c r="H5539" s="256">
        <v>352.45544200000001</v>
      </c>
      <c r="I5539" s="257">
        <v>1</v>
      </c>
      <c r="J5539" s="258">
        <f t="shared" si="172"/>
        <v>7.2111731720835154E-2</v>
      </c>
      <c r="K5539" s="258">
        <f t="shared" si="173"/>
        <v>0.14726854924060009</v>
      </c>
    </row>
    <row r="5540" spans="1:11">
      <c r="A5540" s="1">
        <v>5539</v>
      </c>
      <c r="B5540">
        <v>60401.854613000003</v>
      </c>
      <c r="C5540" s="255">
        <v>49</v>
      </c>
      <c r="D5540" s="256">
        <v>65.643945000000016</v>
      </c>
      <c r="E5540" s="256">
        <v>33.90994599999997</v>
      </c>
      <c r="F5540" s="1">
        <v>836152</v>
      </c>
      <c r="G5540" s="256">
        <v>120.392664</v>
      </c>
      <c r="H5540" s="256">
        <v>325.977599</v>
      </c>
      <c r="I5540" s="257">
        <v>1</v>
      </c>
      <c r="J5540" s="258">
        <f t="shared" si="172"/>
        <v>7.5116199115309354E-2</v>
      </c>
      <c r="K5540" s="258">
        <f t="shared" si="173"/>
        <v>0.1528884032404085</v>
      </c>
    </row>
    <row r="5541" spans="1:11">
      <c r="A5541" s="1">
        <v>5540</v>
      </c>
      <c r="B5541">
        <v>60889.133484000013</v>
      </c>
      <c r="C5541" s="255">
        <v>41</v>
      </c>
      <c r="D5541" s="256">
        <v>108.603223</v>
      </c>
      <c r="E5541" s="256">
        <v>11.222367</v>
      </c>
      <c r="F5541" s="1">
        <v>833026</v>
      </c>
      <c r="G5541" s="256">
        <v>17.158344</v>
      </c>
      <c r="H5541" s="256">
        <v>419.197294</v>
      </c>
      <c r="I5541" s="257">
        <v>1</v>
      </c>
      <c r="J5541" s="258">
        <f t="shared" si="172"/>
        <v>0.12427439154414537</v>
      </c>
      <c r="K5541" s="258">
        <f t="shared" si="173"/>
        <v>0.23974953620059813</v>
      </c>
    </row>
    <row r="5542" spans="1:11">
      <c r="A5542" s="1">
        <v>5541</v>
      </c>
      <c r="B5542">
        <v>61632.786743999997</v>
      </c>
      <c r="C5542" s="255">
        <v>42</v>
      </c>
      <c r="D5542" s="256">
        <v>126.969301</v>
      </c>
      <c r="E5542" s="256">
        <v>11.382160000000001</v>
      </c>
      <c r="F5542" s="1">
        <v>858492</v>
      </c>
      <c r="G5542" s="256">
        <v>0</v>
      </c>
      <c r="H5542" s="256">
        <v>311.31937900000003</v>
      </c>
      <c r="I5542" s="257">
        <v>1</v>
      </c>
      <c r="J5542" s="258">
        <f t="shared" si="172"/>
        <v>0.14529064783427695</v>
      </c>
      <c r="K5542" s="258">
        <f t="shared" si="173"/>
        <v>0.27417993099112287</v>
      </c>
    </row>
    <row r="5543" spans="1:11">
      <c r="A5543" s="1">
        <v>5542</v>
      </c>
      <c r="B5543">
        <v>60194.479003</v>
      </c>
      <c r="C5543" s="255">
        <v>36</v>
      </c>
      <c r="D5543" s="256">
        <v>137.276523</v>
      </c>
      <c r="E5543" s="256">
        <v>9.4391999999999996</v>
      </c>
      <c r="F5543" s="1">
        <v>863175</v>
      </c>
      <c r="G5543" s="256">
        <v>0</v>
      </c>
      <c r="H5543" s="256">
        <v>278.74243300000001</v>
      </c>
      <c r="I5543" s="257">
        <v>1</v>
      </c>
      <c r="J5543" s="258">
        <f t="shared" si="172"/>
        <v>0.15708517572375247</v>
      </c>
      <c r="K5543" s="258">
        <f t="shared" si="173"/>
        <v>0.29285253391285854</v>
      </c>
    </row>
    <row r="5544" spans="1:11">
      <c r="A5544" s="1">
        <v>5543</v>
      </c>
      <c r="B5544">
        <v>58573.423887999998</v>
      </c>
      <c r="C5544" s="255">
        <v>41</v>
      </c>
      <c r="D5544" s="256">
        <v>140.47971799999999</v>
      </c>
      <c r="E5544" s="256">
        <v>4.1626399999999997</v>
      </c>
      <c r="F5544" s="1">
        <v>908530</v>
      </c>
      <c r="G5544" s="256">
        <v>0</v>
      </c>
      <c r="H5544" s="256">
        <v>201.083201</v>
      </c>
      <c r="I5544" s="257">
        <v>1</v>
      </c>
      <c r="J5544" s="258">
        <f t="shared" si="172"/>
        <v>0.16075058360600517</v>
      </c>
      <c r="K5544" s="258">
        <f t="shared" si="173"/>
        <v>0.2985638107807807</v>
      </c>
    </row>
    <row r="5545" spans="1:11">
      <c r="A5545" s="1">
        <v>5544</v>
      </c>
      <c r="B5545">
        <v>56809.620696000013</v>
      </c>
      <c r="C5545" s="255">
        <v>29</v>
      </c>
      <c r="D5545" s="256">
        <v>121.261343</v>
      </c>
      <c r="E5545" s="256">
        <v>1.2602800000000001</v>
      </c>
      <c r="F5545" s="1">
        <v>941953</v>
      </c>
      <c r="G5545" s="256">
        <v>0</v>
      </c>
      <c r="H5545" s="256">
        <v>137.575976</v>
      </c>
      <c r="I5545" s="257">
        <v>1</v>
      </c>
      <c r="J5545" s="258">
        <f t="shared" si="172"/>
        <v>0.13875904602896463</v>
      </c>
      <c r="K5545" s="258">
        <f t="shared" si="173"/>
        <v>0.26364134298537645</v>
      </c>
    </row>
    <row r="5546" spans="1:11">
      <c r="A5546" s="1">
        <v>5545</v>
      </c>
      <c r="B5546">
        <v>56240.538819000001</v>
      </c>
      <c r="C5546" s="255">
        <v>44</v>
      </c>
      <c r="D5546" s="256">
        <v>120.620018</v>
      </c>
      <c r="E5546" s="256">
        <v>0.25719999999999998</v>
      </c>
      <c r="F5546" s="1">
        <v>854827</v>
      </c>
      <c r="G5546" s="256">
        <v>0</v>
      </c>
      <c r="H5546" s="256">
        <v>100.79491400000001</v>
      </c>
      <c r="I5546" s="257">
        <v>1</v>
      </c>
      <c r="J5546" s="258">
        <f t="shared" si="172"/>
        <v>0.13802517946446083</v>
      </c>
      <c r="K5546" s="258">
        <f t="shared" si="173"/>
        <v>0.26244826943464666</v>
      </c>
    </row>
    <row r="5547" spans="1:11">
      <c r="A5547" s="1">
        <v>5546</v>
      </c>
      <c r="B5547">
        <v>52705.388427999998</v>
      </c>
      <c r="C5547" s="255">
        <v>25</v>
      </c>
      <c r="D5547" s="256">
        <v>146.51911000000001</v>
      </c>
      <c r="E5547" s="256">
        <v>0.65027999999999997</v>
      </c>
      <c r="F5547" s="1">
        <v>770507</v>
      </c>
      <c r="G5547" s="256">
        <v>6.8711999999999995E-2</v>
      </c>
      <c r="H5547" s="256">
        <v>98.701466999999994</v>
      </c>
      <c r="I5547" s="257">
        <v>1</v>
      </c>
      <c r="J5547" s="258">
        <f t="shared" si="172"/>
        <v>0.1676614444935921</v>
      </c>
      <c r="K5547" s="258">
        <f t="shared" si="173"/>
        <v>0.30921648656508377</v>
      </c>
    </row>
    <row r="5548" spans="1:11">
      <c r="A5548" s="1">
        <v>5547</v>
      </c>
      <c r="B5548">
        <v>52159.827942000004</v>
      </c>
      <c r="C5548" s="255">
        <v>44</v>
      </c>
      <c r="D5548" s="256">
        <v>150.79725400000001</v>
      </c>
      <c r="E5548" s="256">
        <v>0.48287999999999998</v>
      </c>
      <c r="F5548" s="1">
        <v>650170</v>
      </c>
      <c r="G5548" s="256">
        <v>136.42019999999999</v>
      </c>
      <c r="H5548" s="256">
        <v>98.867581000000001</v>
      </c>
      <c r="I5548" s="257">
        <v>1</v>
      </c>
      <c r="J5548" s="258">
        <f t="shared" si="172"/>
        <v>0.17255691377941831</v>
      </c>
      <c r="K5548" s="258">
        <f t="shared" si="173"/>
        <v>0.31667263337351931</v>
      </c>
    </row>
    <row r="5549" spans="1:11">
      <c r="A5549" s="1">
        <v>5548</v>
      </c>
      <c r="B5549">
        <v>52229.958861999999</v>
      </c>
      <c r="C5549" s="255">
        <v>44</v>
      </c>
      <c r="D5549" s="256">
        <v>153.48936900000001</v>
      </c>
      <c r="E5549" s="256">
        <v>0</v>
      </c>
      <c r="F5549" s="1">
        <v>531290</v>
      </c>
      <c r="G5549" s="256">
        <v>221.47020000000001</v>
      </c>
      <c r="H5549" s="256">
        <v>98.339104000000006</v>
      </c>
      <c r="I5549" s="257">
        <v>1</v>
      </c>
      <c r="J5549" s="258">
        <f t="shared" si="172"/>
        <v>0.17563749411902635</v>
      </c>
      <c r="K5549" s="258">
        <f t="shared" si="173"/>
        <v>0.32132691973846483</v>
      </c>
    </row>
    <row r="5550" spans="1:11">
      <c r="A5550" s="1">
        <v>5549</v>
      </c>
      <c r="B5550">
        <v>51768.853942000002</v>
      </c>
      <c r="C5550" s="255">
        <v>44</v>
      </c>
      <c r="D5550" s="256">
        <v>156.50347400000001</v>
      </c>
      <c r="E5550" s="256">
        <v>0</v>
      </c>
      <c r="F5550" s="1">
        <v>586199</v>
      </c>
      <c r="G5550" s="256">
        <v>250.82450399999999</v>
      </c>
      <c r="H5550" s="256">
        <v>98.721665000000002</v>
      </c>
      <c r="I5550" s="257">
        <v>1</v>
      </c>
      <c r="J5550" s="258">
        <f t="shared" si="172"/>
        <v>0.1790865267957561</v>
      </c>
      <c r="K5550" s="258">
        <f t="shared" si="173"/>
        <v>0.32650376254416941</v>
      </c>
    </row>
    <row r="5551" spans="1:11">
      <c r="A5551" s="1">
        <v>5550</v>
      </c>
      <c r="B5551">
        <v>52657.310577999997</v>
      </c>
      <c r="C5551" s="255">
        <v>44</v>
      </c>
      <c r="D5551" s="256">
        <v>156.28430299999999</v>
      </c>
      <c r="E5551" s="256">
        <v>2.7376000000000001E-2</v>
      </c>
      <c r="F5551" s="1">
        <v>911361</v>
      </c>
      <c r="G5551" s="256">
        <v>248.69308799999999</v>
      </c>
      <c r="H5551" s="256">
        <v>98.980784999999997</v>
      </c>
      <c r="I5551" s="257">
        <v>1</v>
      </c>
      <c r="J5551" s="258">
        <f t="shared" si="172"/>
        <v>0.1788357299785279</v>
      </c>
      <c r="K5551" s="258">
        <f t="shared" si="173"/>
        <v>0.32612853533841624</v>
      </c>
    </row>
    <row r="5552" spans="1:11">
      <c r="A5552" s="1">
        <v>5551</v>
      </c>
      <c r="B5552">
        <v>52898.062560000013</v>
      </c>
      <c r="C5552" s="255">
        <v>43</v>
      </c>
      <c r="D5552" s="256">
        <v>147.74781999999999</v>
      </c>
      <c r="E5552" s="256">
        <v>8.7735459999999925</v>
      </c>
      <c r="F5552" s="1">
        <v>981265</v>
      </c>
      <c r="G5552" s="256">
        <v>214.73709600000001</v>
      </c>
      <c r="H5552" s="256">
        <v>98.749140999999995</v>
      </c>
      <c r="I5552" s="257">
        <v>1</v>
      </c>
      <c r="J5552" s="258">
        <f t="shared" si="172"/>
        <v>0.16906745421794628</v>
      </c>
      <c r="K5552" s="258">
        <f t="shared" si="173"/>
        <v>0.31136550808303259</v>
      </c>
    </row>
    <row r="5553" spans="1:11">
      <c r="A5553" s="1">
        <v>5552</v>
      </c>
      <c r="B5553">
        <v>53401.814664999998</v>
      </c>
      <c r="C5553" s="255">
        <v>45</v>
      </c>
      <c r="D5553" s="256">
        <v>144.60097099999999</v>
      </c>
      <c r="E5553" s="256">
        <v>57.157973000000013</v>
      </c>
      <c r="F5553" s="1">
        <v>944268</v>
      </c>
      <c r="G5553" s="256">
        <v>122.160528</v>
      </c>
      <c r="H5553" s="256">
        <v>172.75464199999999</v>
      </c>
      <c r="I5553" s="257">
        <v>1</v>
      </c>
      <c r="J5553" s="258">
        <f t="shared" si="172"/>
        <v>0.16546652292002059</v>
      </c>
      <c r="K5553" s="258">
        <f t="shared" si="173"/>
        <v>0.3058493680312111</v>
      </c>
    </row>
    <row r="5554" spans="1:11">
      <c r="A5554" s="1">
        <v>5553</v>
      </c>
      <c r="B5554">
        <v>54290.110137999996</v>
      </c>
      <c r="C5554" s="255">
        <v>51</v>
      </c>
      <c r="D5554" s="256">
        <v>162.48354900000001</v>
      </c>
      <c r="E5554" s="256">
        <v>196.63857699999971</v>
      </c>
      <c r="F5554" s="1">
        <v>869582</v>
      </c>
      <c r="G5554" s="256">
        <v>17.440415999999999</v>
      </c>
      <c r="H5554" s="256">
        <v>207.33493200000001</v>
      </c>
      <c r="I5554" s="257">
        <v>1</v>
      </c>
      <c r="J5554" s="258">
        <f t="shared" si="172"/>
        <v>0.185929511391281</v>
      </c>
      <c r="K5554" s="258">
        <f t="shared" si="173"/>
        <v>0.33666949781234012</v>
      </c>
    </row>
    <row r="5555" spans="1:11">
      <c r="A5555" s="1">
        <v>5554</v>
      </c>
      <c r="B5555">
        <v>54128.897095</v>
      </c>
      <c r="C5555" s="255">
        <v>52</v>
      </c>
      <c r="D5555" s="256">
        <v>196.3167629999999</v>
      </c>
      <c r="E5555" s="256">
        <v>410.6310629999997</v>
      </c>
      <c r="F5555" s="1">
        <v>856615</v>
      </c>
      <c r="G5555" s="256">
        <v>0</v>
      </c>
      <c r="H5555" s="256">
        <v>286.77922699999999</v>
      </c>
      <c r="I5555" s="257">
        <v>1</v>
      </c>
      <c r="J5555" s="258">
        <f t="shared" si="172"/>
        <v>0.22464477202247649</v>
      </c>
      <c r="K5555" s="258">
        <f t="shared" si="173"/>
        <v>0.39167110224994367</v>
      </c>
    </row>
    <row r="5556" spans="1:11">
      <c r="A5556" s="1">
        <v>5555</v>
      </c>
      <c r="B5556">
        <v>54111.292174000002</v>
      </c>
      <c r="C5556" s="255">
        <v>52</v>
      </c>
      <c r="D5556" s="256">
        <v>180.12526199999991</v>
      </c>
      <c r="E5556" s="256">
        <v>525.72103800000014</v>
      </c>
      <c r="F5556" s="1">
        <v>819795</v>
      </c>
      <c r="G5556" s="256">
        <v>0</v>
      </c>
      <c r="H5556" s="256">
        <v>293.83548300000001</v>
      </c>
      <c r="I5556" s="257">
        <v>1</v>
      </c>
      <c r="J5556" s="258">
        <f t="shared" si="172"/>
        <v>0.20611687865635217</v>
      </c>
      <c r="K5556" s="258">
        <f t="shared" si="173"/>
        <v>0.36586784924180743</v>
      </c>
    </row>
    <row r="5557" spans="1:11">
      <c r="A5557" s="1">
        <v>5556</v>
      </c>
      <c r="B5557">
        <v>55486.321349999998</v>
      </c>
      <c r="C5557" s="255">
        <v>51</v>
      </c>
      <c r="D5557" s="256">
        <v>234.431994</v>
      </c>
      <c r="E5557" s="256">
        <v>620.55098800000098</v>
      </c>
      <c r="F5557" s="1">
        <v>835540</v>
      </c>
      <c r="G5557" s="256">
        <v>0</v>
      </c>
      <c r="H5557" s="256">
        <v>175.83282</v>
      </c>
      <c r="I5557" s="257">
        <v>1</v>
      </c>
      <c r="J5557" s="258">
        <f t="shared" si="172"/>
        <v>0.26825993380353674</v>
      </c>
      <c r="K5557" s="258">
        <f t="shared" si="173"/>
        <v>0.44893831933184342</v>
      </c>
    </row>
    <row r="5558" spans="1:11">
      <c r="A5558" s="1">
        <v>5557</v>
      </c>
      <c r="B5558">
        <v>55829.845947000002</v>
      </c>
      <c r="C5558" s="255">
        <v>54</v>
      </c>
      <c r="D5558" s="256">
        <v>238.131507</v>
      </c>
      <c r="E5558" s="256">
        <v>718.43933800000013</v>
      </c>
      <c r="F5558" s="1">
        <v>859132</v>
      </c>
      <c r="G5558" s="256">
        <v>0</v>
      </c>
      <c r="H5558" s="256">
        <v>99.075069999999997</v>
      </c>
      <c r="I5558" s="257">
        <v>1</v>
      </c>
      <c r="J5558" s="258">
        <f t="shared" si="172"/>
        <v>0.27249327710942234</v>
      </c>
      <c r="K5558" s="258">
        <f t="shared" si="173"/>
        <v>0.45425289727078133</v>
      </c>
    </row>
    <row r="5559" spans="1:11">
      <c r="A5559" s="1">
        <v>5558</v>
      </c>
      <c r="B5559">
        <v>56584.543121000002</v>
      </c>
      <c r="C5559" s="255">
        <v>47</v>
      </c>
      <c r="D5559" s="256">
        <v>306.73163899999997</v>
      </c>
      <c r="E5559" s="256">
        <v>683.89742900000056</v>
      </c>
      <c r="F5559" s="1">
        <v>878064</v>
      </c>
      <c r="G5559" s="256">
        <v>9.6000000000000002E-5</v>
      </c>
      <c r="H5559" s="256">
        <v>246.76732100000001</v>
      </c>
      <c r="I5559" s="257">
        <v>1</v>
      </c>
      <c r="J5559" s="258">
        <f t="shared" si="172"/>
        <v>0.35099223348153713</v>
      </c>
      <c r="K5559" s="258">
        <f t="shared" si="173"/>
        <v>0.54582779726530273</v>
      </c>
    </row>
    <row r="5560" spans="1:11">
      <c r="A5560" s="1">
        <v>5559</v>
      </c>
      <c r="B5560">
        <v>56657.714050000002</v>
      </c>
      <c r="C5560" s="255">
        <v>34</v>
      </c>
      <c r="D5560" s="256">
        <v>332.60161599999998</v>
      </c>
      <c r="E5560" s="256">
        <v>573.87578800000085</v>
      </c>
      <c r="F5560" s="1">
        <v>872490</v>
      </c>
      <c r="G5560" s="256">
        <v>4.9838880000000003</v>
      </c>
      <c r="H5560" s="256">
        <v>515.73456099999999</v>
      </c>
      <c r="I5560" s="257">
        <v>1</v>
      </c>
      <c r="J5560" s="258">
        <f t="shared" si="172"/>
        <v>0.38059518229030348</v>
      </c>
      <c r="K5560" s="258">
        <f t="shared" si="173"/>
        <v>0.5772476784717202</v>
      </c>
    </row>
    <row r="5561" spans="1:11">
      <c r="A5561" s="1">
        <v>5560</v>
      </c>
      <c r="B5561">
        <v>56520.037443999987</v>
      </c>
      <c r="C5561" s="255">
        <v>48</v>
      </c>
      <c r="D5561" s="256">
        <v>271.385807</v>
      </c>
      <c r="E5561" s="256">
        <v>362.05120500000032</v>
      </c>
      <c r="F5561" s="1">
        <v>847740</v>
      </c>
      <c r="G5561" s="256">
        <v>171.71448000000001</v>
      </c>
      <c r="H5561" s="256">
        <v>527.22089400000004</v>
      </c>
      <c r="I5561" s="257">
        <v>1</v>
      </c>
      <c r="J5561" s="258">
        <f t="shared" si="172"/>
        <v>0.310546087924498</v>
      </c>
      <c r="K5561" s="258">
        <f t="shared" si="173"/>
        <v>0.50023504133921137</v>
      </c>
    </row>
    <row r="5562" spans="1:11">
      <c r="A5562" s="1">
        <v>5561</v>
      </c>
      <c r="B5562">
        <v>56897.089111000001</v>
      </c>
      <c r="C5562" s="255">
        <v>47</v>
      </c>
      <c r="D5562" s="256">
        <v>215.99435399999999</v>
      </c>
      <c r="E5562" s="256">
        <v>220.73072400000009</v>
      </c>
      <c r="F5562" s="1">
        <v>827238</v>
      </c>
      <c r="G5562" s="256">
        <v>225.514296</v>
      </c>
      <c r="H5562" s="256">
        <v>468.57689699999997</v>
      </c>
      <c r="I5562" s="257">
        <v>1</v>
      </c>
      <c r="J5562" s="258">
        <f t="shared" si="172"/>
        <v>0.24716178929902236</v>
      </c>
      <c r="K5562" s="258">
        <f t="shared" si="173"/>
        <v>0.42182171864287443</v>
      </c>
    </row>
    <row r="5563" spans="1:11">
      <c r="A5563" s="1">
        <v>5562</v>
      </c>
      <c r="B5563">
        <v>57982.968567999997</v>
      </c>
      <c r="C5563" s="255">
        <v>49</v>
      </c>
      <c r="D5563" s="256">
        <v>197.73039200000011</v>
      </c>
      <c r="E5563" s="256">
        <v>116.24648999999989</v>
      </c>
      <c r="F5563" s="1">
        <v>824646</v>
      </c>
      <c r="G5563" s="256">
        <v>231.932064</v>
      </c>
      <c r="H5563" s="256">
        <v>434.16290199999997</v>
      </c>
      <c r="I5563" s="257">
        <v>1</v>
      </c>
      <c r="J5563" s="258">
        <f t="shared" si="172"/>
        <v>0.22626238408767446</v>
      </c>
      <c r="K5563" s="258">
        <f t="shared" si="173"/>
        <v>0.39388045047573828</v>
      </c>
    </row>
    <row r="5564" spans="1:11">
      <c r="A5564" s="1">
        <v>5563</v>
      </c>
      <c r="B5564">
        <v>58530.246827000003</v>
      </c>
      <c r="C5564" s="255">
        <v>49</v>
      </c>
      <c r="D5564" s="256">
        <v>185.14289500000001</v>
      </c>
      <c r="E5564" s="256">
        <v>43.851794000000012</v>
      </c>
      <c r="F5564" s="1">
        <v>807581</v>
      </c>
      <c r="G5564" s="256">
        <v>189.866544</v>
      </c>
      <c r="H5564" s="256">
        <v>372.420163</v>
      </c>
      <c r="I5564" s="257">
        <v>1</v>
      </c>
      <c r="J5564" s="258">
        <f t="shared" si="172"/>
        <v>0.2118585433219288</v>
      </c>
      <c r="K5564" s="258">
        <f t="shared" si="173"/>
        <v>0.37396335705920275</v>
      </c>
    </row>
    <row r="5565" spans="1:11">
      <c r="A5565" s="1">
        <v>5564</v>
      </c>
      <c r="B5565">
        <v>59462.456908</v>
      </c>
      <c r="C5565" s="255">
        <v>45</v>
      </c>
      <c r="D5565" s="256">
        <v>219.644981</v>
      </c>
      <c r="E5565" s="256">
        <v>7.8430429999999998</v>
      </c>
      <c r="F5565" s="1">
        <v>815237</v>
      </c>
      <c r="G5565" s="256">
        <v>102.21237600000001</v>
      </c>
      <c r="H5565" s="256">
        <v>429.91840400000001</v>
      </c>
      <c r="I5565" s="257">
        <v>1</v>
      </c>
      <c r="J5565" s="258">
        <f t="shared" si="172"/>
        <v>0.25133919247958569</v>
      </c>
      <c r="K5565" s="258">
        <f t="shared" si="173"/>
        <v>0.42727571072239273</v>
      </c>
    </row>
    <row r="5566" spans="1:11">
      <c r="A5566" s="1">
        <v>5565</v>
      </c>
      <c r="B5566">
        <v>60494.155822000001</v>
      </c>
      <c r="C5566" s="255">
        <v>57</v>
      </c>
      <c r="D5566" s="256">
        <v>207.12961999999999</v>
      </c>
      <c r="E5566" s="256">
        <v>8.8837919999999979</v>
      </c>
      <c r="F5566" s="1">
        <v>788086</v>
      </c>
      <c r="G5566" s="256">
        <v>9.2709119999999992</v>
      </c>
      <c r="H5566" s="256">
        <v>372.17655200000002</v>
      </c>
      <c r="I5566" s="257">
        <v>1</v>
      </c>
      <c r="J5566" s="258">
        <f t="shared" si="172"/>
        <v>0.23701789675496132</v>
      </c>
      <c r="K5566" s="258">
        <f t="shared" si="173"/>
        <v>0.40839816800877848</v>
      </c>
    </row>
    <row r="5567" spans="1:11">
      <c r="A5567" s="1">
        <v>5566</v>
      </c>
      <c r="B5567">
        <v>59476.672608000001</v>
      </c>
      <c r="C5567" s="255">
        <v>46</v>
      </c>
      <c r="D5567" s="256">
        <v>198.60466600000001</v>
      </c>
      <c r="E5567" s="256">
        <v>6.867583999999999</v>
      </c>
      <c r="F5567" s="1">
        <v>840591</v>
      </c>
      <c r="G5567" s="256">
        <v>0</v>
      </c>
      <c r="H5567" s="256">
        <v>257.51531</v>
      </c>
      <c r="I5567" s="257">
        <v>1</v>
      </c>
      <c r="J5567" s="258">
        <f t="shared" si="172"/>
        <v>0.22726281359972358</v>
      </c>
      <c r="K5567" s="258">
        <f t="shared" si="173"/>
        <v>0.39524342377818561</v>
      </c>
    </row>
    <row r="5568" spans="1:11">
      <c r="A5568" s="1">
        <v>5567</v>
      </c>
      <c r="B5568">
        <v>57929.821594000001</v>
      </c>
      <c r="C5568" s="255">
        <v>40</v>
      </c>
      <c r="D5568" s="256">
        <v>162.776295</v>
      </c>
      <c r="E5568" s="256">
        <v>4.2520799999999994</v>
      </c>
      <c r="F5568" s="1">
        <v>897825</v>
      </c>
      <c r="G5568" s="256">
        <v>0</v>
      </c>
      <c r="H5568" s="256">
        <v>129.75579300000001</v>
      </c>
      <c r="I5568" s="257">
        <v>1</v>
      </c>
      <c r="J5568" s="258">
        <f t="shared" si="172"/>
        <v>0.18626449989366625</v>
      </c>
      <c r="K5568" s="258">
        <f t="shared" si="173"/>
        <v>0.33716359051250222</v>
      </c>
    </row>
    <row r="5569" spans="1:11">
      <c r="A5569" s="1">
        <v>5568</v>
      </c>
      <c r="B5569">
        <v>55926.566284</v>
      </c>
      <c r="C5569" s="255">
        <v>48</v>
      </c>
      <c r="D5569" s="256">
        <v>192.836614</v>
      </c>
      <c r="E5569" s="256">
        <v>0.29648000000000002</v>
      </c>
      <c r="F5569" s="1">
        <v>899980</v>
      </c>
      <c r="G5569" s="256">
        <v>0</v>
      </c>
      <c r="H5569" s="256">
        <v>103.13251099999999</v>
      </c>
      <c r="I5569" s="257">
        <v>1</v>
      </c>
      <c r="J5569" s="258">
        <f t="shared" si="172"/>
        <v>0.22066244638322771</v>
      </c>
      <c r="K5569" s="258">
        <f t="shared" si="173"/>
        <v>0.38620268855937268</v>
      </c>
    </row>
    <row r="5570" spans="1:11">
      <c r="A5570" s="1">
        <v>5569</v>
      </c>
      <c r="B5570">
        <v>53831.024415</v>
      </c>
      <c r="C5570" s="255">
        <v>28</v>
      </c>
      <c r="D5570" s="256">
        <v>157.15492299999991</v>
      </c>
      <c r="E5570" s="256">
        <v>0.22620000000000001</v>
      </c>
      <c r="F5570" s="1">
        <v>833896</v>
      </c>
      <c r="G5570" s="256">
        <v>0</v>
      </c>
      <c r="H5570" s="256">
        <v>99.770062999999993</v>
      </c>
      <c r="I5570" s="257">
        <v>1</v>
      </c>
      <c r="J5570" s="258">
        <f t="shared" ref="J5570:J5633" si="174">D5570/$L$1</f>
        <v>0.17983197822768118</v>
      </c>
      <c r="K5570" s="258">
        <f t="shared" ref="K5570:K5633" si="175">J5570/(1-$K$1*(1-J5570))</f>
        <v>0.32761794908802966</v>
      </c>
    </row>
    <row r="5571" spans="1:11">
      <c r="A5571" s="1">
        <v>5570</v>
      </c>
      <c r="B5571">
        <v>52652.058959000002</v>
      </c>
      <c r="C5571" s="255">
        <v>44</v>
      </c>
      <c r="D5571" s="256">
        <v>130.696958</v>
      </c>
      <c r="E5571" s="256">
        <v>0.65688000000000002</v>
      </c>
      <c r="F5571" s="1">
        <v>751157</v>
      </c>
      <c r="G5571" s="256">
        <v>0</v>
      </c>
      <c r="H5571" s="256">
        <v>98.725451000000007</v>
      </c>
      <c r="I5571" s="257">
        <v>1</v>
      </c>
      <c r="J5571" s="258">
        <f t="shared" si="174"/>
        <v>0.14955619624769995</v>
      </c>
      <c r="K5571" s="258">
        <f t="shared" si="175"/>
        <v>0.28098550719256088</v>
      </c>
    </row>
    <row r="5572" spans="1:11">
      <c r="A5572" s="1">
        <v>5571</v>
      </c>
      <c r="B5572">
        <v>52254.379911999997</v>
      </c>
      <c r="C5572" s="255">
        <v>44</v>
      </c>
      <c r="D5572" s="256">
        <v>179.883375</v>
      </c>
      <c r="E5572" s="256">
        <v>0.48480000000000001</v>
      </c>
      <c r="F5572" s="1">
        <v>630671</v>
      </c>
      <c r="G5572" s="256">
        <v>59.328527999999999</v>
      </c>
      <c r="H5572" s="256">
        <v>98.940858000000006</v>
      </c>
      <c r="I5572" s="257">
        <v>1</v>
      </c>
      <c r="J5572" s="258">
        <f t="shared" si="174"/>
        <v>0.20584008797816553</v>
      </c>
      <c r="K5572" s="258">
        <f t="shared" si="175"/>
        <v>0.36547529224084424</v>
      </c>
    </row>
    <row r="5573" spans="1:11">
      <c r="A5573" s="1">
        <v>5572</v>
      </c>
      <c r="B5573">
        <v>51932.494597999997</v>
      </c>
      <c r="C5573" s="255">
        <v>45</v>
      </c>
      <c r="D5573" s="256">
        <v>247.814683</v>
      </c>
      <c r="E5573" s="256">
        <v>8.1600000000000006E-3</v>
      </c>
      <c r="F5573" s="1">
        <v>534634</v>
      </c>
      <c r="G5573" s="256">
        <v>176.35060799999999</v>
      </c>
      <c r="H5573" s="256">
        <v>98.765618000000003</v>
      </c>
      <c r="I5573" s="257">
        <v>1</v>
      </c>
      <c r="J5573" s="258">
        <f t="shared" si="174"/>
        <v>0.28357371075009685</v>
      </c>
      <c r="K5573" s="258">
        <f t="shared" si="175"/>
        <v>0.46797002734355037</v>
      </c>
    </row>
    <row r="5574" spans="1:11">
      <c r="A5574" s="1">
        <v>5573</v>
      </c>
      <c r="B5574">
        <v>51532.243499999997</v>
      </c>
      <c r="C5574" s="255">
        <v>44</v>
      </c>
      <c r="D5574" s="256">
        <v>264.53420799999998</v>
      </c>
      <c r="E5574" s="256">
        <v>0</v>
      </c>
      <c r="F5574" s="1">
        <v>575653</v>
      </c>
      <c r="G5574" s="256">
        <v>244.017144</v>
      </c>
      <c r="H5574" s="256">
        <v>98.492531</v>
      </c>
      <c r="I5574" s="257">
        <v>1</v>
      </c>
      <c r="J5574" s="258">
        <f t="shared" si="174"/>
        <v>0.30270582063492157</v>
      </c>
      <c r="K5574" s="258">
        <f t="shared" si="175"/>
        <v>0.49101640545989184</v>
      </c>
    </row>
    <row r="5575" spans="1:11">
      <c r="A5575" s="1">
        <v>5574</v>
      </c>
      <c r="B5575">
        <v>52348.778779</v>
      </c>
      <c r="C5575" s="255">
        <v>44</v>
      </c>
      <c r="D5575" s="256">
        <v>292.04405100000002</v>
      </c>
      <c r="E5575" s="256">
        <v>7.5203000000000006E-2</v>
      </c>
      <c r="F5575" s="1">
        <v>922303</v>
      </c>
      <c r="G5575" s="256">
        <v>250.79628</v>
      </c>
      <c r="H5575" s="256">
        <v>99.159216000000001</v>
      </c>
      <c r="I5575" s="257">
        <v>1</v>
      </c>
      <c r="J5575" s="258">
        <f t="shared" si="174"/>
        <v>0.33418526393192177</v>
      </c>
      <c r="K5575" s="258">
        <f t="shared" si="175"/>
        <v>0.52727084990209783</v>
      </c>
    </row>
    <row r="5576" spans="1:11">
      <c r="A5576" s="1">
        <v>5575</v>
      </c>
      <c r="B5576">
        <v>54073.672943000012</v>
      </c>
      <c r="C5576" s="255">
        <v>53</v>
      </c>
      <c r="D5576" s="256">
        <v>256.28498599999989</v>
      </c>
      <c r="E5576" s="256">
        <v>16.715951</v>
      </c>
      <c r="F5576" s="1">
        <v>1002761</v>
      </c>
      <c r="G5576" s="256">
        <v>247.44350399999999</v>
      </c>
      <c r="H5576" s="256">
        <v>99.418822000000006</v>
      </c>
      <c r="I5576" s="257">
        <v>1</v>
      </c>
      <c r="J5576" s="258">
        <f t="shared" si="174"/>
        <v>0.29326625690519148</v>
      </c>
      <c r="K5576" s="258">
        <f t="shared" si="175"/>
        <v>0.47974474754433749</v>
      </c>
    </row>
    <row r="5577" spans="1:11">
      <c r="A5577" s="1">
        <v>5576</v>
      </c>
      <c r="B5577">
        <v>58828.641479000013</v>
      </c>
      <c r="C5577" s="255">
        <v>62</v>
      </c>
      <c r="D5577" s="256">
        <v>254.33631099999999</v>
      </c>
      <c r="E5577" s="256">
        <v>99.438299000000029</v>
      </c>
      <c r="F5577" s="1">
        <v>989752</v>
      </c>
      <c r="G5577" s="256">
        <v>195.18122399999999</v>
      </c>
      <c r="H5577" s="256">
        <v>167.11372499999999</v>
      </c>
      <c r="I5577" s="257">
        <v>1</v>
      </c>
      <c r="J5577" s="258">
        <f t="shared" si="174"/>
        <v>0.29103639306457346</v>
      </c>
      <c r="K5577" s="258">
        <f t="shared" si="175"/>
        <v>0.47705408452014897</v>
      </c>
    </row>
    <row r="5578" spans="1:11">
      <c r="A5578" s="1">
        <v>5577</v>
      </c>
      <c r="B5578">
        <v>61854.406310999999</v>
      </c>
      <c r="C5578" s="255">
        <v>55</v>
      </c>
      <c r="D5578" s="256">
        <v>246.2975459999999</v>
      </c>
      <c r="E5578" s="256">
        <v>243.59275100000019</v>
      </c>
      <c r="F5578" s="1">
        <v>928648</v>
      </c>
      <c r="G5578" s="256">
        <v>93.185664000000003</v>
      </c>
      <c r="H5578" s="256">
        <v>197.59448399999999</v>
      </c>
      <c r="I5578" s="257">
        <v>1</v>
      </c>
      <c r="J5578" s="258">
        <f t="shared" si="174"/>
        <v>0.28183765474405986</v>
      </c>
      <c r="K5578" s="258">
        <f t="shared" si="175"/>
        <v>0.46583911662187749</v>
      </c>
    </row>
    <row r="5579" spans="1:11">
      <c r="A5579" s="1">
        <v>5578</v>
      </c>
      <c r="B5579">
        <v>68747.158509000001</v>
      </c>
      <c r="C5579" s="255">
        <v>56</v>
      </c>
      <c r="D5579" s="256">
        <v>233.53304199999999</v>
      </c>
      <c r="E5579" s="256">
        <v>503.87021999999979</v>
      </c>
      <c r="F5579" s="1">
        <v>861304</v>
      </c>
      <c r="G5579" s="256">
        <v>8.4312480000000001</v>
      </c>
      <c r="H5579" s="256">
        <v>283.47721000000001</v>
      </c>
      <c r="I5579" s="257">
        <v>1</v>
      </c>
      <c r="J5579" s="258">
        <f t="shared" si="174"/>
        <v>0.26723126531892466</v>
      </c>
      <c r="K5579" s="258">
        <f t="shared" si="175"/>
        <v>0.44764065887755433</v>
      </c>
    </row>
    <row r="5580" spans="1:11">
      <c r="A5580" s="1">
        <v>5579</v>
      </c>
      <c r="B5580">
        <v>70866.470092000003</v>
      </c>
      <c r="C5580" s="255">
        <v>56</v>
      </c>
      <c r="D5580" s="256">
        <v>209.9545050000001</v>
      </c>
      <c r="E5580" s="256">
        <v>674.73486200000036</v>
      </c>
      <c r="F5580" s="1">
        <v>859147</v>
      </c>
      <c r="G5580" s="256">
        <v>0</v>
      </c>
      <c r="H5580" s="256">
        <v>299.14198299999998</v>
      </c>
      <c r="I5580" s="257">
        <v>1</v>
      </c>
      <c r="J5580" s="258">
        <f t="shared" si="174"/>
        <v>0.24025040546749921</v>
      </c>
      <c r="K5580" s="258">
        <f t="shared" si="175"/>
        <v>0.41270372280024686</v>
      </c>
    </row>
    <row r="5581" spans="1:11">
      <c r="A5581" s="1">
        <v>5580</v>
      </c>
      <c r="B5581">
        <v>72776.741148999994</v>
      </c>
      <c r="C5581" s="255">
        <v>58</v>
      </c>
      <c r="D5581" s="256">
        <v>208.91006400000001</v>
      </c>
      <c r="E5581" s="256">
        <v>621.41975800000057</v>
      </c>
      <c r="F5581" s="1">
        <v>834293</v>
      </c>
      <c r="G5581" s="256">
        <v>0</v>
      </c>
      <c r="H5581" s="256">
        <v>299.87391400000001</v>
      </c>
      <c r="I5581" s="257">
        <v>1</v>
      </c>
      <c r="J5581" s="258">
        <f t="shared" si="174"/>
        <v>0.23905525429064353</v>
      </c>
      <c r="K5581" s="258">
        <f t="shared" si="175"/>
        <v>0.41111490337319828</v>
      </c>
    </row>
    <row r="5582" spans="1:11">
      <c r="A5582" s="1">
        <v>5581</v>
      </c>
      <c r="B5582">
        <v>71296.444764</v>
      </c>
      <c r="C5582" s="255">
        <v>55</v>
      </c>
      <c r="D5582" s="256">
        <v>221.80999399999999</v>
      </c>
      <c r="E5582" s="256">
        <v>594.26942500000041</v>
      </c>
      <c r="F5582" s="1">
        <v>822317</v>
      </c>
      <c r="G5582" s="256">
        <v>0</v>
      </c>
      <c r="H5582" s="256">
        <v>159.79324500000001</v>
      </c>
      <c r="I5582" s="257">
        <v>1</v>
      </c>
      <c r="J5582" s="258">
        <f t="shared" si="174"/>
        <v>0.25381661134274563</v>
      </c>
      <c r="K5582" s="258">
        <f t="shared" si="175"/>
        <v>0.43049013430045024</v>
      </c>
    </row>
    <row r="5583" spans="1:11">
      <c r="A5583" s="1">
        <v>5582</v>
      </c>
      <c r="B5583">
        <v>70515.120056</v>
      </c>
      <c r="C5583" s="255">
        <v>63</v>
      </c>
      <c r="D5583" s="256">
        <v>281.83454399999999</v>
      </c>
      <c r="E5583" s="256">
        <v>687.71855500000004</v>
      </c>
      <c r="F5583" s="1">
        <v>819104</v>
      </c>
      <c r="G5583" s="256">
        <v>0</v>
      </c>
      <c r="H5583" s="256">
        <v>548.01148699999999</v>
      </c>
      <c r="I5583" s="257">
        <v>1</v>
      </c>
      <c r="J5583" s="258">
        <f t="shared" si="174"/>
        <v>0.32250255106813602</v>
      </c>
      <c r="K5583" s="258">
        <f t="shared" si="175"/>
        <v>0.51404953944875986</v>
      </c>
    </row>
    <row r="5584" spans="1:11">
      <c r="A5584" s="1">
        <v>5583</v>
      </c>
      <c r="B5584">
        <v>73487.337522999995</v>
      </c>
      <c r="C5584" s="255">
        <v>56</v>
      </c>
      <c r="D5584" s="256">
        <v>370.5063090000001</v>
      </c>
      <c r="E5584" s="256">
        <v>566.84224299999994</v>
      </c>
      <c r="F5584" s="1">
        <v>836669</v>
      </c>
      <c r="G5584" s="256">
        <v>2.8800000000000001E-4</v>
      </c>
      <c r="H5584" s="256">
        <v>763.40515500000004</v>
      </c>
      <c r="I5584" s="257">
        <v>1</v>
      </c>
      <c r="J5584" s="258">
        <f t="shared" si="174"/>
        <v>0.42396942597405346</v>
      </c>
      <c r="K5584" s="258">
        <f t="shared" si="175"/>
        <v>0.62057942251215559</v>
      </c>
    </row>
    <row r="5585" spans="1:11">
      <c r="A5585" s="1">
        <v>5584</v>
      </c>
      <c r="B5585">
        <v>73429.175109000003</v>
      </c>
      <c r="C5585" s="255">
        <v>55</v>
      </c>
      <c r="D5585" s="256">
        <v>328.21591000000012</v>
      </c>
      <c r="E5585" s="256">
        <v>437.6792599999996</v>
      </c>
      <c r="F5585" s="1">
        <v>820006</v>
      </c>
      <c r="G5585" s="256">
        <v>99.943200000000004</v>
      </c>
      <c r="H5585" s="256">
        <v>599.53954399999998</v>
      </c>
      <c r="I5585" s="257">
        <v>1</v>
      </c>
      <c r="J5585" s="258">
        <f t="shared" si="174"/>
        <v>0.3755766300817609</v>
      </c>
      <c r="K5585" s="258">
        <f t="shared" si="175"/>
        <v>0.57203079998465556</v>
      </c>
    </row>
    <row r="5586" spans="1:11">
      <c r="A5586" s="1">
        <v>5585</v>
      </c>
      <c r="B5586">
        <v>73733.694824000006</v>
      </c>
      <c r="C5586" s="255">
        <v>40</v>
      </c>
      <c r="D5586" s="256">
        <v>244.801334</v>
      </c>
      <c r="E5586" s="256">
        <v>327.5620679999995</v>
      </c>
      <c r="F5586" s="1">
        <v>850230</v>
      </c>
      <c r="G5586" s="256">
        <v>204.71757600000001</v>
      </c>
      <c r="H5586" s="256">
        <v>434.04003</v>
      </c>
      <c r="I5586" s="257">
        <v>1</v>
      </c>
      <c r="J5586" s="258">
        <f t="shared" si="174"/>
        <v>0.28012554316224209</v>
      </c>
      <c r="K5586" s="258">
        <f t="shared" si="175"/>
        <v>0.46373099854544575</v>
      </c>
    </row>
    <row r="5587" spans="1:11">
      <c r="A5587" s="1">
        <v>5586</v>
      </c>
      <c r="B5587">
        <v>73096.674254999991</v>
      </c>
      <c r="C5587" s="255">
        <v>36</v>
      </c>
      <c r="D5587" s="256">
        <v>230.246634</v>
      </c>
      <c r="E5587" s="256">
        <v>203.53641000000039</v>
      </c>
      <c r="F5587" s="1">
        <v>815737</v>
      </c>
      <c r="G5587" s="256">
        <v>245.409696</v>
      </c>
      <c r="H5587" s="256">
        <v>147.544152</v>
      </c>
      <c r="I5587" s="257">
        <v>1</v>
      </c>
      <c r="J5587" s="258">
        <f t="shared" si="174"/>
        <v>0.26347063701265599</v>
      </c>
      <c r="K5587" s="258">
        <f t="shared" si="175"/>
        <v>0.44287563860340412</v>
      </c>
    </row>
    <row r="5588" spans="1:11">
      <c r="A5588" s="1">
        <v>5587</v>
      </c>
      <c r="B5588">
        <v>71452.134886999993</v>
      </c>
      <c r="C5588" s="255">
        <v>25</v>
      </c>
      <c r="D5588" s="256">
        <v>227.66083699999999</v>
      </c>
      <c r="E5588" s="256">
        <v>58.628664000000121</v>
      </c>
      <c r="F5588" s="1">
        <v>795931</v>
      </c>
      <c r="G5588" s="256">
        <v>239.384208</v>
      </c>
      <c r="H5588" s="256">
        <v>112.277455</v>
      </c>
      <c r="I5588" s="257">
        <v>1</v>
      </c>
      <c r="J5588" s="258">
        <f t="shared" si="174"/>
        <v>0.260511716089732</v>
      </c>
      <c r="K5588" s="258">
        <f t="shared" si="175"/>
        <v>0.43910309144251908</v>
      </c>
    </row>
    <row r="5589" spans="1:11">
      <c r="A5589" s="1">
        <v>5588</v>
      </c>
      <c r="B5589">
        <v>70054.434142999991</v>
      </c>
      <c r="C5589" s="255">
        <v>28</v>
      </c>
      <c r="D5589" s="256">
        <v>228.741815</v>
      </c>
      <c r="E5589" s="256">
        <v>13.07866299999999</v>
      </c>
      <c r="F5589" s="1">
        <v>834901</v>
      </c>
      <c r="G5589" s="256">
        <v>180.53028</v>
      </c>
      <c r="H5589" s="256">
        <v>225.56441699999999</v>
      </c>
      <c r="I5589" s="257">
        <v>1</v>
      </c>
      <c r="J5589" s="258">
        <f t="shared" si="174"/>
        <v>0.26174867646265398</v>
      </c>
      <c r="K5589" s="258">
        <f t="shared" si="175"/>
        <v>0.44068269841220448</v>
      </c>
    </row>
    <row r="5590" spans="1:11">
      <c r="A5590" s="1">
        <v>5589</v>
      </c>
      <c r="B5590">
        <v>69209.147583000013</v>
      </c>
      <c r="C5590" s="255">
        <v>30</v>
      </c>
      <c r="D5590" s="256">
        <v>216.69882000000001</v>
      </c>
      <c r="E5590" s="256">
        <v>10.838480000000001</v>
      </c>
      <c r="F5590" s="1">
        <v>823694</v>
      </c>
      <c r="G5590" s="256">
        <v>80.833200000000005</v>
      </c>
      <c r="H5590" s="256">
        <v>238.28073599999999</v>
      </c>
      <c r="I5590" s="257">
        <v>1</v>
      </c>
      <c r="J5590" s="258">
        <f t="shared" si="174"/>
        <v>0.24796790794905119</v>
      </c>
      <c r="K5590" s="258">
        <f t="shared" si="175"/>
        <v>0.42287751023649922</v>
      </c>
    </row>
    <row r="5591" spans="1:11">
      <c r="A5591" s="1">
        <v>5590</v>
      </c>
      <c r="B5591">
        <v>66400.211059000008</v>
      </c>
      <c r="C5591" s="255">
        <v>30</v>
      </c>
      <c r="D5591" s="256">
        <v>235.06653900000009</v>
      </c>
      <c r="E5591" s="256">
        <v>5.9197200000000016</v>
      </c>
      <c r="F5591" s="1">
        <v>927323</v>
      </c>
      <c r="G5591" s="256">
        <v>2.2512000000000001E-2</v>
      </c>
      <c r="H5591" s="256">
        <v>159.38836499999999</v>
      </c>
      <c r="I5591" s="257">
        <v>1</v>
      </c>
      <c r="J5591" s="258">
        <f t="shared" si="174"/>
        <v>0.26898604203130444</v>
      </c>
      <c r="K5591" s="258">
        <f t="shared" si="175"/>
        <v>0.44985282297632889</v>
      </c>
    </row>
    <row r="5592" spans="1:11">
      <c r="A5592" s="1">
        <v>5591</v>
      </c>
      <c r="B5592">
        <v>63672.258910999997</v>
      </c>
      <c r="C5592" s="255">
        <v>36</v>
      </c>
      <c r="D5592" s="256">
        <v>245.9089469999999</v>
      </c>
      <c r="E5592" s="256">
        <v>1.3857200000000001</v>
      </c>
      <c r="F5592" s="1">
        <v>922951</v>
      </c>
      <c r="G5592" s="256">
        <v>0</v>
      </c>
      <c r="H5592" s="256">
        <v>111.584501</v>
      </c>
      <c r="I5592" s="257">
        <v>1</v>
      </c>
      <c r="J5592" s="258">
        <f t="shared" si="174"/>
        <v>0.28139298189784367</v>
      </c>
      <c r="K5592" s="258">
        <f t="shared" si="175"/>
        <v>0.46529222333356385</v>
      </c>
    </row>
    <row r="5593" spans="1:11">
      <c r="A5593" s="1">
        <v>5592</v>
      </c>
      <c r="B5593">
        <v>61332.516662999988</v>
      </c>
      <c r="C5593" s="255">
        <v>20</v>
      </c>
      <c r="D5593" s="256">
        <v>312.54691700000001</v>
      </c>
      <c r="E5593" s="256">
        <v>0.21995999999999999</v>
      </c>
      <c r="F5593" s="1">
        <v>981726</v>
      </c>
      <c r="G5593" s="256">
        <v>0</v>
      </c>
      <c r="H5593" s="256">
        <v>107.21901699999999</v>
      </c>
      <c r="I5593" s="257">
        <v>1</v>
      </c>
      <c r="J5593" s="258">
        <f t="shared" si="174"/>
        <v>0.35764664128958218</v>
      </c>
      <c r="K5593" s="258">
        <f t="shared" si="175"/>
        <v>0.55302847561526414</v>
      </c>
    </row>
    <row r="5594" spans="1:11">
      <c r="A5594" s="1">
        <v>5593</v>
      </c>
      <c r="B5594">
        <v>58378.800721</v>
      </c>
      <c r="C5594" s="255">
        <v>30</v>
      </c>
      <c r="D5594" s="256">
        <v>304.77076599999998</v>
      </c>
      <c r="E5594" s="256">
        <v>0.18504000000000001</v>
      </c>
      <c r="F5594" s="1">
        <v>847408</v>
      </c>
      <c r="G5594" s="256">
        <v>0</v>
      </c>
      <c r="H5594" s="256">
        <v>98.474384999999998</v>
      </c>
      <c r="I5594" s="257">
        <v>1</v>
      </c>
      <c r="J5594" s="258">
        <f t="shared" si="174"/>
        <v>0.34874841150057861</v>
      </c>
      <c r="K5594" s="258">
        <f t="shared" si="175"/>
        <v>0.54338126203374015</v>
      </c>
    </row>
    <row r="5595" spans="1:11">
      <c r="A5595" s="1">
        <v>5594</v>
      </c>
      <c r="B5595">
        <v>57227.782837000013</v>
      </c>
      <c r="C5595" s="255">
        <v>28</v>
      </c>
      <c r="D5595" s="256">
        <v>296.47717499999999</v>
      </c>
      <c r="E5595" s="256">
        <v>2.52E-2</v>
      </c>
      <c r="F5595" s="1">
        <v>751372</v>
      </c>
      <c r="G5595" s="256">
        <v>0</v>
      </c>
      <c r="H5595" s="256">
        <v>98.142876000000001</v>
      </c>
      <c r="I5595" s="257">
        <v>1</v>
      </c>
      <c r="J5595" s="258">
        <f t="shared" si="174"/>
        <v>0.33925807643712474</v>
      </c>
      <c r="K5595" s="258">
        <f t="shared" si="175"/>
        <v>0.53292863769171706</v>
      </c>
    </row>
    <row r="5596" spans="1:11">
      <c r="A5596" s="1">
        <v>5595</v>
      </c>
      <c r="B5596">
        <v>57087.3367</v>
      </c>
      <c r="C5596" s="255">
        <v>26</v>
      </c>
      <c r="D5596" s="256">
        <v>281.68183099999999</v>
      </c>
      <c r="E5596" s="256">
        <v>0</v>
      </c>
      <c r="F5596" s="1">
        <v>632396</v>
      </c>
      <c r="G5596" s="256">
        <v>0.89124000000000003</v>
      </c>
      <c r="H5596" s="256">
        <v>98.057321999999999</v>
      </c>
      <c r="I5596" s="257">
        <v>1</v>
      </c>
      <c r="J5596" s="258">
        <f t="shared" si="174"/>
        <v>0.32232780197108679</v>
      </c>
      <c r="K5596" s="258">
        <f t="shared" si="175"/>
        <v>0.51384972005739804</v>
      </c>
    </row>
    <row r="5597" spans="1:11">
      <c r="A5597" s="1">
        <v>5596</v>
      </c>
      <c r="B5597">
        <v>56133.455565999997</v>
      </c>
      <c r="C5597" s="255">
        <v>45</v>
      </c>
      <c r="D5597" s="256">
        <v>264.56362499999989</v>
      </c>
      <c r="E5597" s="256">
        <v>0</v>
      </c>
      <c r="F5597" s="1">
        <v>534381</v>
      </c>
      <c r="G5597" s="256">
        <v>117.860568</v>
      </c>
      <c r="H5597" s="256">
        <v>98.041432999999998</v>
      </c>
      <c r="I5597" s="257">
        <v>1</v>
      </c>
      <c r="J5597" s="258">
        <f t="shared" si="174"/>
        <v>0.30273948243311738</v>
      </c>
      <c r="K5597" s="258">
        <f t="shared" si="175"/>
        <v>0.49105626086657478</v>
      </c>
    </row>
    <row r="5598" spans="1:11">
      <c r="A5598" s="1">
        <v>5597</v>
      </c>
      <c r="B5598">
        <v>55853.643706000003</v>
      </c>
      <c r="C5598" s="255">
        <v>28</v>
      </c>
      <c r="D5598" s="256">
        <v>264.71733499999988</v>
      </c>
      <c r="E5598" s="256">
        <v>0</v>
      </c>
      <c r="F5598" s="1">
        <v>559546</v>
      </c>
      <c r="G5598" s="256">
        <v>209.50272000000001</v>
      </c>
      <c r="H5598" s="256">
        <v>98.144997000000004</v>
      </c>
      <c r="I5598" s="257">
        <v>1</v>
      </c>
      <c r="J5598" s="258">
        <f t="shared" si="174"/>
        <v>0.30291537239472793</v>
      </c>
      <c r="K5598" s="258">
        <f t="shared" si="175"/>
        <v>0.49126447480671348</v>
      </c>
    </row>
    <row r="5599" spans="1:11">
      <c r="A5599" s="1">
        <v>5598</v>
      </c>
      <c r="B5599">
        <v>56254.733855999999</v>
      </c>
      <c r="C5599" s="255">
        <v>45</v>
      </c>
      <c r="D5599" s="256">
        <v>276.26468000000011</v>
      </c>
      <c r="E5599" s="256">
        <v>8.8669999999999985E-2</v>
      </c>
      <c r="F5599" s="1">
        <v>935833</v>
      </c>
      <c r="G5599" s="256">
        <v>250.89439200000001</v>
      </c>
      <c r="H5599" s="256">
        <v>96.125651000000005</v>
      </c>
      <c r="I5599" s="257">
        <v>1</v>
      </c>
      <c r="J5599" s="258">
        <f t="shared" si="174"/>
        <v>0.31612896987539713</v>
      </c>
      <c r="K5599" s="258">
        <f t="shared" si="175"/>
        <v>0.50672174793686486</v>
      </c>
    </row>
    <row r="5600" spans="1:11">
      <c r="A5600" s="1">
        <v>5599</v>
      </c>
      <c r="B5600">
        <v>57284.079589000001</v>
      </c>
      <c r="C5600" s="255">
        <v>49</v>
      </c>
      <c r="D5600" s="256">
        <v>265.29905400000001</v>
      </c>
      <c r="E5600" s="256">
        <v>24.027769000000021</v>
      </c>
      <c r="F5600" s="1">
        <v>1087225</v>
      </c>
      <c r="G5600" s="256">
        <v>249.789456</v>
      </c>
      <c r="H5600" s="256">
        <v>96.706518000000003</v>
      </c>
      <c r="I5600" s="257">
        <v>1</v>
      </c>
      <c r="J5600" s="258">
        <f t="shared" si="174"/>
        <v>0.30358103196520569</v>
      </c>
      <c r="K5600" s="258">
        <f t="shared" si="175"/>
        <v>0.49205187405846701</v>
      </c>
    </row>
    <row r="5601" spans="1:11">
      <c r="A5601" s="1">
        <v>5600</v>
      </c>
      <c r="B5601">
        <v>59905.89862</v>
      </c>
      <c r="C5601" s="255">
        <v>61</v>
      </c>
      <c r="D5601" s="256">
        <v>258.31912499999999</v>
      </c>
      <c r="E5601" s="256">
        <v>169.97123600000049</v>
      </c>
      <c r="F5601" s="1">
        <v>1146856</v>
      </c>
      <c r="G5601" s="256">
        <v>239.36085600000001</v>
      </c>
      <c r="H5601" s="256">
        <v>170.307478</v>
      </c>
      <c r="I5601" s="257">
        <v>1</v>
      </c>
      <c r="J5601" s="258">
        <f t="shared" si="174"/>
        <v>0.29559391698339399</v>
      </c>
      <c r="K5601" s="258">
        <f t="shared" si="175"/>
        <v>0.48254192334746004</v>
      </c>
    </row>
    <row r="5602" spans="1:11">
      <c r="A5602" s="1">
        <v>5601</v>
      </c>
      <c r="B5602">
        <v>64030.629331999997</v>
      </c>
      <c r="C5602" s="255">
        <v>61</v>
      </c>
      <c r="D5602" s="256">
        <v>254.85649699999999</v>
      </c>
      <c r="E5602" s="256">
        <v>388.4513320000006</v>
      </c>
      <c r="F5602" s="1">
        <v>1044599</v>
      </c>
      <c r="G5602" s="256">
        <v>156.15096</v>
      </c>
      <c r="H5602" s="256">
        <v>201.71157199999999</v>
      </c>
      <c r="I5602" s="257">
        <v>1</v>
      </c>
      <c r="J5602" s="258">
        <f t="shared" si="174"/>
        <v>0.29163164057983165</v>
      </c>
      <c r="K5602" s="258">
        <f t="shared" si="175"/>
        <v>0.47777339725221535</v>
      </c>
    </row>
    <row r="5603" spans="1:11">
      <c r="A5603" s="1">
        <v>5602</v>
      </c>
      <c r="B5603">
        <v>69217.683105000004</v>
      </c>
      <c r="C5603" s="255">
        <v>53</v>
      </c>
      <c r="D5603" s="256">
        <v>254.043767</v>
      </c>
      <c r="E5603" s="256">
        <v>590.29202199999975</v>
      </c>
      <c r="F5603" s="1">
        <v>943415</v>
      </c>
      <c r="G5603" s="256">
        <v>52.184328000000001</v>
      </c>
      <c r="H5603" s="256">
        <v>283.04220500000002</v>
      </c>
      <c r="I5603" s="257">
        <v>1</v>
      </c>
      <c r="J5603" s="258">
        <f t="shared" si="174"/>
        <v>0.29070163571027385</v>
      </c>
      <c r="K5603" s="258">
        <f t="shared" si="175"/>
        <v>0.47664921566731983</v>
      </c>
    </row>
    <row r="5604" spans="1:11">
      <c r="A5604" s="1">
        <v>5603</v>
      </c>
      <c r="B5604">
        <v>71756.131957999998</v>
      </c>
      <c r="C5604" s="255">
        <v>57</v>
      </c>
      <c r="D5604" s="256">
        <v>257.67318999999998</v>
      </c>
      <c r="E5604" s="256">
        <v>673.63127800000063</v>
      </c>
      <c r="F5604" s="1">
        <v>937879</v>
      </c>
      <c r="G5604" s="256">
        <v>0</v>
      </c>
      <c r="H5604" s="256">
        <v>294.29073399999999</v>
      </c>
      <c r="I5604" s="257">
        <v>1</v>
      </c>
      <c r="J5604" s="258">
        <f t="shared" si="174"/>
        <v>0.29485477520762859</v>
      </c>
      <c r="K5604" s="258">
        <f t="shared" si="175"/>
        <v>0.4816549558842928</v>
      </c>
    </row>
    <row r="5605" spans="1:11">
      <c r="A5605" s="1">
        <v>5604</v>
      </c>
      <c r="B5605">
        <v>73751.174499000001</v>
      </c>
      <c r="C5605" s="255">
        <v>55</v>
      </c>
      <c r="D5605" s="256">
        <v>260.19085799999999</v>
      </c>
      <c r="E5605" s="256">
        <v>750.42528900000059</v>
      </c>
      <c r="F5605" s="1">
        <v>856845</v>
      </c>
      <c r="G5605" s="256">
        <v>0</v>
      </c>
      <c r="H5605" s="256">
        <v>292.98986000000002</v>
      </c>
      <c r="I5605" s="257">
        <v>1</v>
      </c>
      <c r="J5605" s="258">
        <f t="shared" si="174"/>
        <v>0.29773573628932842</v>
      </c>
      <c r="K5605" s="258">
        <f t="shared" si="175"/>
        <v>0.48510546336981247</v>
      </c>
    </row>
    <row r="5606" spans="1:11">
      <c r="A5606" s="1">
        <v>5605</v>
      </c>
      <c r="B5606">
        <v>72199.996398000003</v>
      </c>
      <c r="C5606" s="255">
        <v>50</v>
      </c>
      <c r="D5606" s="256">
        <v>242.68919299999999</v>
      </c>
      <c r="E5606" s="256">
        <v>845.58023899999966</v>
      </c>
      <c r="F5606" s="1">
        <v>855834</v>
      </c>
      <c r="G5606" s="256">
        <v>0</v>
      </c>
      <c r="H5606" s="256">
        <v>242.71138199999999</v>
      </c>
      <c r="I5606" s="257">
        <v>1</v>
      </c>
      <c r="J5606" s="258">
        <f t="shared" si="174"/>
        <v>0.27770862559405496</v>
      </c>
      <c r="K5606" s="258">
        <f t="shared" si="175"/>
        <v>0.46074384230203014</v>
      </c>
    </row>
    <row r="5607" spans="1:11">
      <c r="A5607" s="1">
        <v>5606</v>
      </c>
      <c r="B5607">
        <v>71519.520506999994</v>
      </c>
      <c r="C5607" s="255">
        <v>45</v>
      </c>
      <c r="D5607" s="256">
        <v>304.75172700000007</v>
      </c>
      <c r="E5607" s="256">
        <v>933.4383150000001</v>
      </c>
      <c r="F5607" s="1">
        <v>850959</v>
      </c>
      <c r="G5607" s="256">
        <v>0</v>
      </c>
      <c r="H5607" s="256">
        <v>396.136326</v>
      </c>
      <c r="I5607" s="257">
        <v>1</v>
      </c>
      <c r="J5607" s="258">
        <f t="shared" si="174"/>
        <v>0.34872662522135744</v>
      </c>
      <c r="K5607" s="258">
        <f t="shared" si="175"/>
        <v>0.54335746139965901</v>
      </c>
    </row>
    <row r="5608" spans="1:11">
      <c r="A5608" s="1">
        <v>5607</v>
      </c>
      <c r="B5608">
        <v>75067.826904999994</v>
      </c>
      <c r="C5608" s="255">
        <v>28</v>
      </c>
      <c r="D5608" s="256">
        <v>284.44264399999997</v>
      </c>
      <c r="E5608" s="256">
        <v>847.56007800000123</v>
      </c>
      <c r="F5608" s="1">
        <v>846469</v>
      </c>
      <c r="G5608" s="256">
        <v>0</v>
      </c>
      <c r="H5608" s="256">
        <v>380.80309799999998</v>
      </c>
      <c r="I5608" s="257">
        <v>1</v>
      </c>
      <c r="J5608" s="258">
        <f t="shared" si="174"/>
        <v>0.32548699325717012</v>
      </c>
      <c r="K5608" s="258">
        <f t="shared" si="175"/>
        <v>0.51745271644703361</v>
      </c>
    </row>
    <row r="5609" spans="1:11">
      <c r="A5609" s="1">
        <v>5608</v>
      </c>
      <c r="B5609">
        <v>74717.848633000001</v>
      </c>
      <c r="C5609" s="255">
        <v>41</v>
      </c>
      <c r="D5609" s="256">
        <v>248.45518200000001</v>
      </c>
      <c r="E5609" s="256">
        <v>724.99388100000056</v>
      </c>
      <c r="F5609" s="1">
        <v>837799</v>
      </c>
      <c r="G5609" s="256">
        <v>14.893704</v>
      </c>
      <c r="H5609" s="256">
        <v>375.47015800000003</v>
      </c>
      <c r="I5609" s="257">
        <v>1</v>
      </c>
      <c r="J5609" s="258">
        <f t="shared" si="174"/>
        <v>0.28430663212490387</v>
      </c>
      <c r="K5609" s="258">
        <f t="shared" si="175"/>
        <v>0.46886763228602985</v>
      </c>
    </row>
    <row r="5610" spans="1:11">
      <c r="A5610" s="1">
        <v>5609</v>
      </c>
      <c r="B5610">
        <v>75431.479980999997</v>
      </c>
      <c r="C5610" s="255">
        <v>29</v>
      </c>
      <c r="D5610" s="256">
        <v>207.66815500000001</v>
      </c>
      <c r="E5610" s="256">
        <v>547.61131199999932</v>
      </c>
      <c r="F5610" s="1">
        <v>832965</v>
      </c>
      <c r="G5610" s="256">
        <v>160.391952</v>
      </c>
      <c r="H5610" s="256">
        <v>322.188963</v>
      </c>
      <c r="I5610" s="257">
        <v>1</v>
      </c>
      <c r="J5610" s="258">
        <f t="shared" si="174"/>
        <v>0.23763414098419777</v>
      </c>
      <c r="K5610" s="258">
        <f t="shared" si="175"/>
        <v>0.40922101126223465</v>
      </c>
    </row>
    <row r="5611" spans="1:11">
      <c r="A5611" s="1">
        <v>5610</v>
      </c>
      <c r="B5611">
        <v>74995.309569999998</v>
      </c>
      <c r="C5611" s="255">
        <v>24</v>
      </c>
      <c r="D5611" s="256">
        <v>176.50035700000001</v>
      </c>
      <c r="E5611" s="256">
        <v>309.43872699999991</v>
      </c>
      <c r="F5611" s="1">
        <v>855734</v>
      </c>
      <c r="G5611" s="256">
        <v>231.1386</v>
      </c>
      <c r="H5611" s="256">
        <v>260.76585299999999</v>
      </c>
      <c r="I5611" s="257">
        <v>1</v>
      </c>
      <c r="J5611" s="258">
        <f t="shared" si="174"/>
        <v>0.20196890909489343</v>
      </c>
      <c r="K5611" s="258">
        <f t="shared" si="175"/>
        <v>0.35996268839079687</v>
      </c>
    </row>
    <row r="5612" spans="1:11">
      <c r="A5612" s="1">
        <v>5611</v>
      </c>
      <c r="B5612">
        <v>73157.613526000001</v>
      </c>
      <c r="C5612" s="255">
        <v>27</v>
      </c>
      <c r="D5612" s="256">
        <v>186.57314</v>
      </c>
      <c r="E5612" s="256">
        <v>76.880085999999949</v>
      </c>
      <c r="F5612" s="1">
        <v>843336</v>
      </c>
      <c r="G5612" s="256">
        <v>249.21103199999999</v>
      </c>
      <c r="H5612" s="256">
        <v>291.848904</v>
      </c>
      <c r="I5612" s="257">
        <v>1</v>
      </c>
      <c r="J5612" s="258">
        <f t="shared" si="174"/>
        <v>0.21349516903361743</v>
      </c>
      <c r="K5612" s="258">
        <f t="shared" si="175"/>
        <v>0.37625442790410774</v>
      </c>
    </row>
    <row r="5613" spans="1:11">
      <c r="A5613" s="1">
        <v>5612</v>
      </c>
      <c r="B5613">
        <v>71525.951048999996</v>
      </c>
      <c r="C5613" s="255">
        <v>29</v>
      </c>
      <c r="D5613" s="256">
        <v>222.89083400000001</v>
      </c>
      <c r="E5613" s="256">
        <v>16.129465999999979</v>
      </c>
      <c r="F5613" s="1">
        <v>865787</v>
      </c>
      <c r="G5613" s="256">
        <v>233.78863200000001</v>
      </c>
      <c r="H5613" s="256">
        <v>345.39671900000002</v>
      </c>
      <c r="I5613" s="257">
        <v>1</v>
      </c>
      <c r="J5613" s="258">
        <f t="shared" si="174"/>
        <v>0.25505341380261898</v>
      </c>
      <c r="K5613" s="258">
        <f t="shared" si="175"/>
        <v>0.43208931818579166</v>
      </c>
    </row>
    <row r="5614" spans="1:11">
      <c r="A5614" s="1">
        <v>5613</v>
      </c>
      <c r="B5614">
        <v>70774.573181</v>
      </c>
      <c r="C5614" s="255">
        <v>28</v>
      </c>
      <c r="D5614" s="256">
        <v>276.97778099999999</v>
      </c>
      <c r="E5614" s="256">
        <v>17.715191999999998</v>
      </c>
      <c r="F5614" s="1">
        <v>902950</v>
      </c>
      <c r="G5614" s="256">
        <v>155.74608000000001</v>
      </c>
      <c r="H5614" s="256">
        <v>328.971386</v>
      </c>
      <c r="I5614" s="257">
        <v>1</v>
      </c>
      <c r="J5614" s="258">
        <f t="shared" si="174"/>
        <v>0.31694496953393864</v>
      </c>
      <c r="K5614" s="258">
        <f t="shared" si="175"/>
        <v>0.50766450691418075</v>
      </c>
    </row>
    <row r="5615" spans="1:11">
      <c r="A5615" s="1">
        <v>5614</v>
      </c>
      <c r="B5615">
        <v>67853.060547999994</v>
      </c>
      <c r="C5615" s="255">
        <v>29</v>
      </c>
      <c r="D5615" s="256">
        <v>280.79722500000003</v>
      </c>
      <c r="E5615" s="256">
        <v>13.24199200000001</v>
      </c>
      <c r="F5615" s="1">
        <v>937160</v>
      </c>
      <c r="G5615" s="256">
        <v>49.483559999999997</v>
      </c>
      <c r="H5615" s="256">
        <v>298.81044200000002</v>
      </c>
      <c r="I5615" s="257">
        <v>1</v>
      </c>
      <c r="J5615" s="258">
        <f t="shared" si="174"/>
        <v>0.32131554957774583</v>
      </c>
      <c r="K5615" s="258">
        <f t="shared" si="175"/>
        <v>0.51269103963794804</v>
      </c>
    </row>
    <row r="5616" spans="1:11">
      <c r="A5616" s="1">
        <v>5615</v>
      </c>
      <c r="B5616">
        <v>64308.348266000001</v>
      </c>
      <c r="C5616" s="255">
        <v>27</v>
      </c>
      <c r="D5616" s="256">
        <v>271.40946300000002</v>
      </c>
      <c r="E5616" s="256">
        <v>6.6557599999999999</v>
      </c>
      <c r="F5616" s="1">
        <v>975515</v>
      </c>
      <c r="G5616" s="256">
        <v>0</v>
      </c>
      <c r="H5616" s="256">
        <v>251.81240299999999</v>
      </c>
      <c r="I5616" s="257">
        <v>1</v>
      </c>
      <c r="J5616" s="258">
        <f t="shared" si="174"/>
        <v>0.31057315742506314</v>
      </c>
      <c r="K5616" s="258">
        <f t="shared" si="175"/>
        <v>0.50026664798705933</v>
      </c>
    </row>
    <row r="5617" spans="1:11">
      <c r="A5617" s="1">
        <v>5616</v>
      </c>
      <c r="B5617">
        <v>61292.102416000002</v>
      </c>
      <c r="C5617" s="255">
        <v>21</v>
      </c>
      <c r="D5617" s="256">
        <v>297.76313900000002</v>
      </c>
      <c r="E5617" s="256">
        <v>1.25332</v>
      </c>
      <c r="F5617" s="1">
        <v>1034679</v>
      </c>
      <c r="G5617" s="256">
        <v>0</v>
      </c>
      <c r="H5617" s="256">
        <v>104.364688</v>
      </c>
      <c r="I5617" s="257">
        <v>1</v>
      </c>
      <c r="J5617" s="258">
        <f t="shared" si="174"/>
        <v>0.34072960176789396</v>
      </c>
      <c r="K5617" s="258">
        <f t="shared" si="175"/>
        <v>0.53456058520641569</v>
      </c>
    </row>
    <row r="5618" spans="1:11">
      <c r="A5618" s="1">
        <v>5617</v>
      </c>
      <c r="B5618">
        <v>59336.121703999997</v>
      </c>
      <c r="C5618" s="255">
        <v>17</v>
      </c>
      <c r="D5618" s="256">
        <v>310.80670900000001</v>
      </c>
      <c r="E5618" s="256">
        <v>0.30475999999999998</v>
      </c>
      <c r="F5618" s="1">
        <v>927153</v>
      </c>
      <c r="G5618" s="256">
        <v>0</v>
      </c>
      <c r="H5618" s="256">
        <v>97.170096999999998</v>
      </c>
      <c r="I5618" s="257">
        <v>1</v>
      </c>
      <c r="J5618" s="258">
        <f t="shared" si="174"/>
        <v>0.35565532570624769</v>
      </c>
      <c r="K5618" s="258">
        <f t="shared" si="175"/>
        <v>0.55088224981258116</v>
      </c>
    </row>
    <row r="5619" spans="1:11">
      <c r="A5619" s="1">
        <v>5618</v>
      </c>
      <c r="B5619">
        <v>57564.449585000002</v>
      </c>
      <c r="C5619" s="255">
        <v>17</v>
      </c>
      <c r="D5619" s="256">
        <v>317.46091599999988</v>
      </c>
      <c r="E5619" s="256">
        <v>0.55871999999999999</v>
      </c>
      <c r="F5619" s="1">
        <v>799148</v>
      </c>
      <c r="G5619" s="256">
        <v>0</v>
      </c>
      <c r="H5619" s="256">
        <v>96.911332000000002</v>
      </c>
      <c r="I5619" s="257">
        <v>1</v>
      </c>
      <c r="J5619" s="258">
        <f t="shared" si="174"/>
        <v>0.36326971783284023</v>
      </c>
      <c r="K5619" s="258">
        <f t="shared" si="175"/>
        <v>0.55904992792824537</v>
      </c>
    </row>
    <row r="5620" spans="1:11">
      <c r="A5620" s="1">
        <v>5619</v>
      </c>
      <c r="B5620">
        <v>56663.874754999997</v>
      </c>
      <c r="C5620" s="255">
        <v>32</v>
      </c>
      <c r="D5620" s="256">
        <v>319.65057400000001</v>
      </c>
      <c r="E5620" s="256">
        <v>0.49415999999999999</v>
      </c>
      <c r="F5620" s="1">
        <v>608979</v>
      </c>
      <c r="G5620" s="256">
        <v>0</v>
      </c>
      <c r="H5620" s="256">
        <v>96.794610000000006</v>
      </c>
      <c r="I5620" s="257">
        <v>1</v>
      </c>
      <c r="J5620" s="258">
        <f t="shared" si="174"/>
        <v>0.3657753379067471</v>
      </c>
      <c r="K5620" s="258">
        <f t="shared" si="175"/>
        <v>0.56171464102507607</v>
      </c>
    </row>
    <row r="5621" spans="1:11">
      <c r="A5621" s="1">
        <v>5620</v>
      </c>
      <c r="B5621">
        <v>56350.947540000001</v>
      </c>
      <c r="C5621" s="255">
        <v>29</v>
      </c>
      <c r="D5621" s="256">
        <v>332.24527499999999</v>
      </c>
      <c r="E5621" s="256">
        <v>9.6000000000000002E-4</v>
      </c>
      <c r="F5621" s="1">
        <v>510284</v>
      </c>
      <c r="G5621" s="256">
        <v>16.318176000000001</v>
      </c>
      <c r="H5621" s="256">
        <v>95.904353999999998</v>
      </c>
      <c r="I5621" s="257">
        <v>1</v>
      </c>
      <c r="J5621" s="258">
        <f t="shared" si="174"/>
        <v>0.38018742219134921</v>
      </c>
      <c r="K5621" s="258">
        <f t="shared" si="175"/>
        <v>0.57682543513422746</v>
      </c>
    </row>
    <row r="5622" spans="1:11">
      <c r="A5622" s="1">
        <v>5621</v>
      </c>
      <c r="B5622">
        <v>56501.325042999997</v>
      </c>
      <c r="C5622" s="255">
        <v>44</v>
      </c>
      <c r="D5622" s="256">
        <v>312.91120699999999</v>
      </c>
      <c r="E5622" s="256">
        <v>0</v>
      </c>
      <c r="F5622" s="1">
        <v>577032</v>
      </c>
      <c r="G5622" s="256">
        <v>147.60059999999999</v>
      </c>
      <c r="H5622" s="256">
        <v>96.245174000000006</v>
      </c>
      <c r="I5622" s="257">
        <v>1</v>
      </c>
      <c r="J5622" s="258">
        <f t="shared" si="174"/>
        <v>0.35806349740899601</v>
      </c>
      <c r="K5622" s="258">
        <f t="shared" si="175"/>
        <v>0.55347684034484523</v>
      </c>
    </row>
    <row r="5623" spans="1:11">
      <c r="A5623" s="1">
        <v>5622</v>
      </c>
      <c r="B5623">
        <v>56767.381561000002</v>
      </c>
      <c r="C5623" s="255">
        <v>29</v>
      </c>
      <c r="D5623" s="256">
        <v>307.38341600000001</v>
      </c>
      <c r="E5623" s="256">
        <v>7.839299999999999E-2</v>
      </c>
      <c r="F5623" s="1">
        <v>892462</v>
      </c>
      <c r="G5623" s="256">
        <v>228.19070400000001</v>
      </c>
      <c r="H5623" s="256">
        <v>96.201055999999994</v>
      </c>
      <c r="I5623" s="257">
        <v>1</v>
      </c>
      <c r="J5623" s="258">
        <f t="shared" si="174"/>
        <v>0.35173806024302717</v>
      </c>
      <c r="K5623" s="258">
        <f t="shared" si="175"/>
        <v>0.54663892604120368</v>
      </c>
    </row>
    <row r="5624" spans="1:11">
      <c r="A5624" s="1">
        <v>5623</v>
      </c>
      <c r="B5624">
        <v>58145.588807</v>
      </c>
      <c r="C5624" s="255">
        <v>34</v>
      </c>
      <c r="D5624" s="256">
        <v>263.19060500000001</v>
      </c>
      <c r="E5624" s="256">
        <v>24.863818000000009</v>
      </c>
      <c r="F5624" s="1">
        <v>931338</v>
      </c>
      <c r="G5624" s="256">
        <v>250.96343999999999</v>
      </c>
      <c r="H5624" s="256">
        <v>96.188202000000004</v>
      </c>
      <c r="I5624" s="257">
        <v>1</v>
      </c>
      <c r="J5624" s="258">
        <f t="shared" si="174"/>
        <v>0.30116833914321772</v>
      </c>
      <c r="K5624" s="258">
        <f t="shared" si="175"/>
        <v>0.48919347968002164</v>
      </c>
    </row>
    <row r="5625" spans="1:11">
      <c r="A5625" s="1">
        <v>5624</v>
      </c>
      <c r="B5625">
        <v>60485.915343000001</v>
      </c>
      <c r="C5625" s="255">
        <v>42</v>
      </c>
      <c r="D5625" s="256">
        <v>217.23203100000001</v>
      </c>
      <c r="E5625" s="256">
        <v>206.31809599999991</v>
      </c>
      <c r="F5625" s="1">
        <v>951340</v>
      </c>
      <c r="G5625" s="256">
        <v>248.29207199999999</v>
      </c>
      <c r="H5625" s="256">
        <v>218.02547200000001</v>
      </c>
      <c r="I5625" s="257">
        <v>1</v>
      </c>
      <c r="J5625" s="258">
        <f t="shared" si="174"/>
        <v>0.24857805993864401</v>
      </c>
      <c r="K5625" s="258">
        <f t="shared" si="175"/>
        <v>0.42367557896503105</v>
      </c>
    </row>
    <row r="5626" spans="1:11">
      <c r="A5626" s="1">
        <v>5625</v>
      </c>
      <c r="B5626">
        <v>64457.780394999987</v>
      </c>
      <c r="C5626" s="255">
        <v>43</v>
      </c>
      <c r="D5626" s="256">
        <v>218.73604599999999</v>
      </c>
      <c r="E5626" s="256">
        <v>471.65421400000002</v>
      </c>
      <c r="F5626" s="1">
        <v>887926</v>
      </c>
      <c r="G5626" s="256">
        <v>207.357696</v>
      </c>
      <c r="H5626" s="256">
        <v>412.17544500000002</v>
      </c>
      <c r="I5626" s="257">
        <v>1</v>
      </c>
      <c r="J5626" s="258">
        <f t="shared" si="174"/>
        <v>0.25029910047349319</v>
      </c>
      <c r="K5626" s="258">
        <f t="shared" si="175"/>
        <v>0.42592176017602784</v>
      </c>
    </row>
    <row r="5627" spans="1:11">
      <c r="A5627" s="1">
        <v>5626</v>
      </c>
      <c r="B5627">
        <v>70880.873780000009</v>
      </c>
      <c r="C5627" s="255">
        <v>60</v>
      </c>
      <c r="D5627" s="256">
        <v>235.49758600000001</v>
      </c>
      <c r="E5627" s="256">
        <v>667.3591690000012</v>
      </c>
      <c r="F5627" s="1">
        <v>811689</v>
      </c>
      <c r="G5627" s="256">
        <v>107.428944</v>
      </c>
      <c r="H5627" s="256">
        <v>493.055004</v>
      </c>
      <c r="I5627" s="257">
        <v>1</v>
      </c>
      <c r="J5627" s="258">
        <f t="shared" si="174"/>
        <v>0.26947928801583582</v>
      </c>
      <c r="K5627" s="258">
        <f t="shared" si="175"/>
        <v>0.45047334969973296</v>
      </c>
    </row>
    <row r="5628" spans="1:11">
      <c r="A5628" s="1">
        <v>5627</v>
      </c>
      <c r="B5628">
        <v>73957.435668999999</v>
      </c>
      <c r="C5628" s="255">
        <v>58</v>
      </c>
      <c r="D5628" s="256">
        <v>256.57549299999988</v>
      </c>
      <c r="E5628" s="256">
        <v>826.13760800000125</v>
      </c>
      <c r="F5628" s="1">
        <v>853678</v>
      </c>
      <c r="G5628" s="256">
        <v>15.867768</v>
      </c>
      <c r="H5628" s="256">
        <v>424.47072600000001</v>
      </c>
      <c r="I5628" s="257">
        <v>1</v>
      </c>
      <c r="J5628" s="258">
        <f t="shared" si="174"/>
        <v>0.29359868332557787</v>
      </c>
      <c r="K5628" s="258">
        <f t="shared" si="175"/>
        <v>0.48014494510464834</v>
      </c>
    </row>
    <row r="5629" spans="1:11">
      <c r="A5629" s="1">
        <v>5628</v>
      </c>
      <c r="B5629">
        <v>75556.669494999995</v>
      </c>
      <c r="C5629" s="255">
        <v>55</v>
      </c>
      <c r="D5629" s="256">
        <v>312.39574900000002</v>
      </c>
      <c r="E5629" s="256">
        <v>887.81537899999864</v>
      </c>
      <c r="F5629" s="1">
        <v>883629</v>
      </c>
      <c r="G5629" s="256">
        <v>0</v>
      </c>
      <c r="H5629" s="256">
        <v>230.25517500000001</v>
      </c>
      <c r="I5629" s="257">
        <v>1</v>
      </c>
      <c r="J5629" s="258">
        <f t="shared" si="174"/>
        <v>0.35747366013209902</v>
      </c>
      <c r="K5629" s="258">
        <f t="shared" si="175"/>
        <v>0.55284232610664741</v>
      </c>
    </row>
    <row r="5630" spans="1:11">
      <c r="A5630" s="1">
        <v>5629</v>
      </c>
      <c r="B5630">
        <v>74238.320189999999</v>
      </c>
      <c r="C5630" s="255">
        <v>37</v>
      </c>
      <c r="D5630" s="256">
        <v>339.58362399999999</v>
      </c>
      <c r="E5630" s="256">
        <v>926.4312530000002</v>
      </c>
      <c r="F5630" s="1">
        <v>909924</v>
      </c>
      <c r="G5630" s="256">
        <v>0</v>
      </c>
      <c r="H5630" s="256">
        <v>79.044977000000003</v>
      </c>
      <c r="I5630" s="257">
        <v>1</v>
      </c>
      <c r="J5630" s="258">
        <f t="shared" si="174"/>
        <v>0.38858467626652143</v>
      </c>
      <c r="K5630" s="258">
        <f t="shared" si="175"/>
        <v>0.58546338207279625</v>
      </c>
    </row>
    <row r="5631" spans="1:11">
      <c r="A5631" s="1">
        <v>5630</v>
      </c>
      <c r="B5631">
        <v>73782.156554999994</v>
      </c>
      <c r="C5631" s="255">
        <v>30</v>
      </c>
      <c r="D5631" s="256">
        <v>400.64821000000012</v>
      </c>
      <c r="E5631" s="256">
        <v>927.95577100000014</v>
      </c>
      <c r="F5631" s="1">
        <v>884769</v>
      </c>
      <c r="G5631" s="256">
        <v>0</v>
      </c>
      <c r="H5631" s="256">
        <v>560.079793</v>
      </c>
      <c r="I5631" s="257">
        <v>1</v>
      </c>
      <c r="J5631" s="258">
        <f t="shared" si="174"/>
        <v>0.45846072653848396</v>
      </c>
      <c r="K5631" s="258">
        <f t="shared" si="175"/>
        <v>0.65293527995757239</v>
      </c>
    </row>
    <row r="5632" spans="1:11">
      <c r="A5632" s="1">
        <v>5631</v>
      </c>
      <c r="B5632">
        <v>77560.495972000004</v>
      </c>
      <c r="C5632" s="255">
        <v>28</v>
      </c>
      <c r="D5632" s="256">
        <v>418.87703699999997</v>
      </c>
      <c r="E5632" s="256">
        <v>871.9122169999988</v>
      </c>
      <c r="F5632" s="1">
        <v>856878</v>
      </c>
      <c r="G5632" s="256">
        <v>0</v>
      </c>
      <c r="H5632" s="256">
        <v>612.37270599999999</v>
      </c>
      <c r="I5632" s="257">
        <v>1</v>
      </c>
      <c r="J5632" s="258">
        <f t="shared" si="174"/>
        <v>0.47931992685879554</v>
      </c>
      <c r="K5632" s="258">
        <f t="shared" si="175"/>
        <v>0.67166828826085467</v>
      </c>
    </row>
    <row r="5633" spans="1:11">
      <c r="A5633" s="1">
        <v>5632</v>
      </c>
      <c r="B5633">
        <v>77257.389405000009</v>
      </c>
      <c r="C5633" s="255">
        <v>41</v>
      </c>
      <c r="D5633" s="256">
        <v>370.2240139999999</v>
      </c>
      <c r="E5633" s="256">
        <v>694.20350900000062</v>
      </c>
      <c r="F5633" s="1">
        <v>872078</v>
      </c>
      <c r="G5633" s="256">
        <v>0</v>
      </c>
      <c r="H5633" s="256">
        <v>629.00947699999995</v>
      </c>
      <c r="I5633" s="257">
        <v>1</v>
      </c>
      <c r="J5633" s="258">
        <f t="shared" si="174"/>
        <v>0.42364639652435676</v>
      </c>
      <c r="K5633" s="258">
        <f t="shared" si="175"/>
        <v>0.62026789726393894</v>
      </c>
    </row>
    <row r="5634" spans="1:11">
      <c r="A5634" s="1">
        <v>5633</v>
      </c>
      <c r="B5634">
        <v>77438.665773000001</v>
      </c>
      <c r="C5634" s="255">
        <v>26</v>
      </c>
      <c r="D5634" s="256">
        <v>322.11053400000009</v>
      </c>
      <c r="E5634" s="256">
        <v>526.54713000000004</v>
      </c>
      <c r="F5634" s="1">
        <v>868637</v>
      </c>
      <c r="G5634" s="256">
        <v>65.014992000000007</v>
      </c>
      <c r="H5634" s="256">
        <v>510.385516</v>
      </c>
      <c r="I5634" s="257">
        <v>1</v>
      </c>
      <c r="J5634" s="258">
        <f t="shared" ref="J5634:J5697" si="176">D5634/$L$1</f>
        <v>0.36859026387098803</v>
      </c>
      <c r="K5634" s="258">
        <f t="shared" ref="K5634:K5697" si="177">J5634/(1-$K$1*(1-J5634))</f>
        <v>0.56469487803408724</v>
      </c>
    </row>
    <row r="5635" spans="1:11">
      <c r="A5635" s="1">
        <v>5634</v>
      </c>
      <c r="B5635">
        <v>77079.77691700001</v>
      </c>
      <c r="C5635" s="255">
        <v>22</v>
      </c>
      <c r="D5635" s="256">
        <v>358.51036800000003</v>
      </c>
      <c r="E5635" s="256">
        <v>278.47445699999969</v>
      </c>
      <c r="F5635" s="1">
        <v>840697</v>
      </c>
      <c r="G5635" s="256">
        <v>185.53180800000001</v>
      </c>
      <c r="H5635" s="256">
        <v>288.20153900000003</v>
      </c>
      <c r="I5635" s="257">
        <v>1</v>
      </c>
      <c r="J5635" s="258">
        <f t="shared" si="176"/>
        <v>0.41024250123283768</v>
      </c>
      <c r="K5635" s="258">
        <f t="shared" si="177"/>
        <v>0.60719691477810922</v>
      </c>
    </row>
    <row r="5636" spans="1:11">
      <c r="A5636" s="1">
        <v>5635</v>
      </c>
      <c r="B5636">
        <v>75213.750976999989</v>
      </c>
      <c r="C5636" s="255">
        <v>23</v>
      </c>
      <c r="D5636" s="256">
        <v>364.947812</v>
      </c>
      <c r="E5636" s="256">
        <v>78.258096000000009</v>
      </c>
      <c r="F5636" s="1">
        <v>820986</v>
      </c>
      <c r="G5636" s="256">
        <v>241.15543199999999</v>
      </c>
      <c r="H5636" s="256">
        <v>250.87214399999999</v>
      </c>
      <c r="I5636" s="257">
        <v>1</v>
      </c>
      <c r="J5636" s="258">
        <f t="shared" si="176"/>
        <v>0.41760885201047071</v>
      </c>
      <c r="K5636" s="258">
        <f t="shared" si="177"/>
        <v>0.61441540234243253</v>
      </c>
    </row>
    <row r="5637" spans="1:11">
      <c r="A5637" s="1">
        <v>5636</v>
      </c>
      <c r="B5637">
        <v>73978.728210000001</v>
      </c>
      <c r="C5637" s="255">
        <v>22</v>
      </c>
      <c r="D5637" s="256">
        <v>371.85591699999998</v>
      </c>
      <c r="E5637" s="256">
        <v>14.22068599999999</v>
      </c>
      <c r="F5637" s="1">
        <v>839605</v>
      </c>
      <c r="G5637" s="256">
        <v>246.75252</v>
      </c>
      <c r="H5637" s="256">
        <v>377.60828800000002</v>
      </c>
      <c r="I5637" s="257">
        <v>1</v>
      </c>
      <c r="J5637" s="258">
        <f t="shared" si="176"/>
        <v>0.42551377897196674</v>
      </c>
      <c r="K5637" s="258">
        <f t="shared" si="177"/>
        <v>0.62206653949985991</v>
      </c>
    </row>
    <row r="5638" spans="1:11">
      <c r="A5638" s="1">
        <v>5637</v>
      </c>
      <c r="B5638">
        <v>72958.311461999998</v>
      </c>
      <c r="C5638" s="255">
        <v>26</v>
      </c>
      <c r="D5638" s="256">
        <v>402.09148800000003</v>
      </c>
      <c r="E5638" s="256">
        <v>17.587631999999999</v>
      </c>
      <c r="F5638" s="1">
        <v>839876</v>
      </c>
      <c r="G5638" s="256">
        <v>212.55779999999999</v>
      </c>
      <c r="H5638" s="256">
        <v>334.159425</v>
      </c>
      <c r="I5638" s="257">
        <v>1</v>
      </c>
      <c r="J5638" s="258">
        <f t="shared" si="176"/>
        <v>0.46011226587888676</v>
      </c>
      <c r="K5638" s="258">
        <f t="shared" si="177"/>
        <v>0.65444076333822943</v>
      </c>
    </row>
    <row r="5639" spans="1:11">
      <c r="A5639" s="1">
        <v>5638</v>
      </c>
      <c r="B5639">
        <v>70288.876770000003</v>
      </c>
      <c r="C5639" s="255">
        <v>29</v>
      </c>
      <c r="D5639" s="256">
        <v>420.31504500000011</v>
      </c>
      <c r="E5639" s="256">
        <v>14.10352</v>
      </c>
      <c r="F5639" s="1">
        <v>851484</v>
      </c>
      <c r="G5639" s="256">
        <v>122.535168</v>
      </c>
      <c r="H5639" s="256">
        <v>203.91784799999999</v>
      </c>
      <c r="I5639" s="257">
        <v>1</v>
      </c>
      <c r="J5639" s="258">
        <f t="shared" si="176"/>
        <v>0.48096543575161754</v>
      </c>
      <c r="K5639" s="258">
        <f t="shared" si="177"/>
        <v>0.67312047022368748</v>
      </c>
    </row>
    <row r="5640" spans="1:11">
      <c r="A5640" s="1">
        <v>5639</v>
      </c>
      <c r="B5640">
        <v>67094.510559000002</v>
      </c>
      <c r="C5640" s="255">
        <v>22</v>
      </c>
      <c r="D5640" s="256">
        <v>433.01604000000009</v>
      </c>
      <c r="E5640" s="256">
        <v>7.8288400000000014</v>
      </c>
      <c r="F5640" s="1">
        <v>906684</v>
      </c>
      <c r="G5640" s="256">
        <v>28.0014</v>
      </c>
      <c r="H5640" s="256">
        <v>129.98088000000001</v>
      </c>
      <c r="I5640" s="257">
        <v>1</v>
      </c>
      <c r="J5640" s="258">
        <f t="shared" si="176"/>
        <v>0.4954991519897648</v>
      </c>
      <c r="K5640" s="258">
        <f t="shared" si="177"/>
        <v>0.6857886880668066</v>
      </c>
    </row>
    <row r="5641" spans="1:11">
      <c r="A5641" s="1">
        <v>5640</v>
      </c>
      <c r="B5641">
        <v>63996.681823999999</v>
      </c>
      <c r="C5641" s="255">
        <v>25</v>
      </c>
      <c r="D5641" s="256">
        <v>421.39210200000002</v>
      </c>
      <c r="E5641" s="256">
        <v>1.0648</v>
      </c>
      <c r="F5641" s="1">
        <v>903909</v>
      </c>
      <c r="G5641" s="256">
        <v>0</v>
      </c>
      <c r="H5641" s="256">
        <v>96.376063000000002</v>
      </c>
      <c r="I5641" s="257">
        <v>1</v>
      </c>
      <c r="J5641" s="258">
        <f t="shared" si="176"/>
        <v>0.48219790933422335</v>
      </c>
      <c r="K5641" s="258">
        <f t="shared" si="177"/>
        <v>0.67420573619020419</v>
      </c>
    </row>
    <row r="5642" spans="1:11">
      <c r="A5642" s="1">
        <v>5641</v>
      </c>
      <c r="B5642">
        <v>61092.051819</v>
      </c>
      <c r="C5642" s="255">
        <v>23</v>
      </c>
      <c r="D5642" s="256">
        <v>441.92645599999997</v>
      </c>
      <c r="E5642" s="256">
        <v>0.20688000000000001</v>
      </c>
      <c r="F5642" s="1">
        <v>860756</v>
      </c>
      <c r="G5642" s="256">
        <v>0</v>
      </c>
      <c r="H5642" s="256">
        <v>92.559580999999994</v>
      </c>
      <c r="I5642" s="257">
        <v>1</v>
      </c>
      <c r="J5642" s="258">
        <f t="shared" si="176"/>
        <v>0.50569531833010628</v>
      </c>
      <c r="K5642" s="258">
        <f t="shared" si="177"/>
        <v>0.69451009309668243</v>
      </c>
    </row>
    <row r="5643" spans="1:11">
      <c r="A5643" s="1">
        <v>5642</v>
      </c>
      <c r="B5643">
        <v>58426.576079999999</v>
      </c>
      <c r="C5643" s="255">
        <v>39</v>
      </c>
      <c r="D5643" s="256">
        <v>462.900869</v>
      </c>
      <c r="E5643" s="256">
        <v>0.64956000000000003</v>
      </c>
      <c r="F5643" s="1">
        <v>789972</v>
      </c>
      <c r="G5643" s="256">
        <v>0</v>
      </c>
      <c r="H5643" s="256">
        <v>92.615429000000006</v>
      </c>
      <c r="I5643" s="257">
        <v>1</v>
      </c>
      <c r="J5643" s="258">
        <f t="shared" si="176"/>
        <v>0.52969628571917371</v>
      </c>
      <c r="K5643" s="258">
        <f t="shared" si="177"/>
        <v>0.71451873360484996</v>
      </c>
    </row>
    <row r="5644" spans="1:11">
      <c r="A5644" s="1">
        <v>5643</v>
      </c>
      <c r="B5644">
        <v>58505.884855999997</v>
      </c>
      <c r="C5644" s="255">
        <v>49</v>
      </c>
      <c r="D5644" s="256">
        <v>488.86714000000012</v>
      </c>
      <c r="E5644" s="256">
        <v>0.48271999999999998</v>
      </c>
      <c r="F5644" s="1">
        <v>655202</v>
      </c>
      <c r="G5644" s="256">
        <v>0</v>
      </c>
      <c r="H5644" s="256">
        <v>92.436555999999996</v>
      </c>
      <c r="I5644" s="257">
        <v>1</v>
      </c>
      <c r="J5644" s="258">
        <f t="shared" si="176"/>
        <v>0.55940942350694822</v>
      </c>
      <c r="K5644" s="258">
        <f t="shared" si="177"/>
        <v>0.738323540365319</v>
      </c>
    </row>
    <row r="5645" spans="1:11">
      <c r="A5645" s="1">
        <v>5644</v>
      </c>
      <c r="B5645">
        <v>57784.968872999998</v>
      </c>
      <c r="C5645" s="255">
        <v>51</v>
      </c>
      <c r="D5645" s="256">
        <v>498.69556699999981</v>
      </c>
      <c r="E5645" s="256">
        <v>1.1999999999999999E-3</v>
      </c>
      <c r="F5645" s="1">
        <v>521434</v>
      </c>
      <c r="G5645" s="256">
        <v>0</v>
      </c>
      <c r="H5645" s="256">
        <v>92.003525999999994</v>
      </c>
      <c r="I5645" s="257">
        <v>1</v>
      </c>
      <c r="J5645" s="258">
        <f t="shared" si="176"/>
        <v>0.57065606749707187</v>
      </c>
      <c r="K5645" s="258">
        <f t="shared" si="177"/>
        <v>0.74706810424539616</v>
      </c>
    </row>
    <row r="5646" spans="1:11">
      <c r="A5646" s="1">
        <v>5645</v>
      </c>
      <c r="B5646">
        <v>57728.277130000002</v>
      </c>
      <c r="C5646" s="255">
        <v>27</v>
      </c>
      <c r="D5646" s="256">
        <v>480.22807899999998</v>
      </c>
      <c r="E5646" s="256">
        <v>1.1999999999999999E-3</v>
      </c>
      <c r="F5646" s="1">
        <v>576554</v>
      </c>
      <c r="G5646" s="256">
        <v>27.306215999999999</v>
      </c>
      <c r="H5646" s="256">
        <v>91.899040999999997</v>
      </c>
      <c r="I5646" s="257">
        <v>1</v>
      </c>
      <c r="J5646" s="258">
        <f t="shared" si="176"/>
        <v>0.5495237680021593</v>
      </c>
      <c r="K5646" s="258">
        <f t="shared" si="177"/>
        <v>0.73051841985084265</v>
      </c>
    </row>
    <row r="5647" spans="1:11">
      <c r="A5647" s="1">
        <v>5646</v>
      </c>
      <c r="B5647">
        <v>58187.370848999999</v>
      </c>
      <c r="C5647" s="255">
        <v>52</v>
      </c>
      <c r="D5647" s="256">
        <v>466.75907599999988</v>
      </c>
      <c r="E5647" s="256">
        <v>6.0822999999999988E-2</v>
      </c>
      <c r="F5647" s="1">
        <v>911430</v>
      </c>
      <c r="G5647" s="256">
        <v>169.393056</v>
      </c>
      <c r="H5647" s="256">
        <v>92.332329000000001</v>
      </c>
      <c r="I5647" s="257">
        <v>1</v>
      </c>
      <c r="J5647" s="258">
        <f t="shared" si="176"/>
        <v>0.53411122216517903</v>
      </c>
      <c r="K5647" s="258">
        <f t="shared" si="177"/>
        <v>0.71812194846348687</v>
      </c>
    </row>
    <row r="5648" spans="1:11">
      <c r="A5648" s="1">
        <v>5647</v>
      </c>
      <c r="B5648">
        <v>59200.375488999998</v>
      </c>
      <c r="C5648" s="255">
        <v>38</v>
      </c>
      <c r="D5648" s="256">
        <v>449.65095700000012</v>
      </c>
      <c r="E5648" s="256">
        <v>18.333373999999989</v>
      </c>
      <c r="F5648" s="1">
        <v>946337</v>
      </c>
      <c r="G5648" s="256">
        <v>234.15268800000001</v>
      </c>
      <c r="H5648" s="256">
        <v>92.093798000000007</v>
      </c>
      <c r="I5648" s="257">
        <v>1</v>
      </c>
      <c r="J5648" s="258">
        <f t="shared" si="176"/>
        <v>0.51453444515562563</v>
      </c>
      <c r="K5648" s="258">
        <f t="shared" si="177"/>
        <v>0.70196274987105445</v>
      </c>
    </row>
    <row r="5649" spans="1:11">
      <c r="A5649" s="1">
        <v>5648</v>
      </c>
      <c r="B5649">
        <v>61734.506836</v>
      </c>
      <c r="C5649" s="255">
        <v>50</v>
      </c>
      <c r="D5649" s="256">
        <v>397.00207799999993</v>
      </c>
      <c r="E5649" s="256">
        <v>173.66093400000011</v>
      </c>
      <c r="F5649" s="1">
        <v>946140</v>
      </c>
      <c r="G5649" s="256">
        <v>248.592288</v>
      </c>
      <c r="H5649" s="256">
        <v>98.218352999999993</v>
      </c>
      <c r="I5649" s="257">
        <v>1</v>
      </c>
      <c r="J5649" s="258">
        <f t="shared" si="176"/>
        <v>0.45428846697497482</v>
      </c>
      <c r="K5649" s="258">
        <f t="shared" si="177"/>
        <v>0.64911459269307337</v>
      </c>
    </row>
    <row r="5650" spans="1:11">
      <c r="A5650" s="1">
        <v>5649</v>
      </c>
      <c r="B5650">
        <v>66433.082336000007</v>
      </c>
      <c r="C5650" s="255">
        <v>48</v>
      </c>
      <c r="D5650" s="256">
        <v>430.64350699999989</v>
      </c>
      <c r="E5650" s="256">
        <v>409.09274900000008</v>
      </c>
      <c r="F5650" s="1">
        <v>896759</v>
      </c>
      <c r="G5650" s="256">
        <v>230.52556799999999</v>
      </c>
      <c r="H5650" s="256">
        <v>313.57000299999999</v>
      </c>
      <c r="I5650" s="257">
        <v>1</v>
      </c>
      <c r="J5650" s="258">
        <f t="shared" si="176"/>
        <v>0.49278426851900969</v>
      </c>
      <c r="K5650" s="258">
        <f t="shared" si="177"/>
        <v>0.68344361184970737</v>
      </c>
    </row>
    <row r="5651" spans="1:11">
      <c r="A5651" s="1">
        <v>5650</v>
      </c>
      <c r="B5651">
        <v>73035.790833999999</v>
      </c>
      <c r="C5651" s="255">
        <v>66</v>
      </c>
      <c r="D5651" s="256">
        <v>472.80927200000008</v>
      </c>
      <c r="E5651" s="256">
        <v>609.56583100000034</v>
      </c>
      <c r="F5651" s="1">
        <v>855362</v>
      </c>
      <c r="G5651" s="256">
        <v>154.74211199999999</v>
      </c>
      <c r="H5651" s="256">
        <v>555.27324399999998</v>
      </c>
      <c r="I5651" s="257">
        <v>1</v>
      </c>
      <c r="J5651" s="258">
        <f t="shared" si="176"/>
        <v>0.54103444604245621</v>
      </c>
      <c r="K5651" s="258">
        <f t="shared" si="177"/>
        <v>0.72372514859942316</v>
      </c>
    </row>
    <row r="5652" spans="1:11">
      <c r="A5652" s="1">
        <v>5651</v>
      </c>
      <c r="B5652">
        <v>75678.361877999996</v>
      </c>
      <c r="C5652" s="255">
        <v>62</v>
      </c>
      <c r="D5652" s="256">
        <v>510.70486399999999</v>
      </c>
      <c r="E5652" s="256">
        <v>718.46437300000014</v>
      </c>
      <c r="F5652" s="1">
        <v>854686</v>
      </c>
      <c r="G5652" s="256">
        <v>56.938727999999998</v>
      </c>
      <c r="H5652" s="256">
        <v>573.65163199999995</v>
      </c>
      <c r="I5652" s="257">
        <v>1</v>
      </c>
      <c r="J5652" s="258">
        <f t="shared" si="176"/>
        <v>0.58439827547507961</v>
      </c>
      <c r="K5652" s="258">
        <f t="shared" si="177"/>
        <v>0.75756266886354429</v>
      </c>
    </row>
    <row r="5653" spans="1:11">
      <c r="A5653" s="1">
        <v>5652</v>
      </c>
      <c r="B5653">
        <v>77413.85797099999</v>
      </c>
      <c r="C5653" s="255">
        <v>53</v>
      </c>
      <c r="D5653" s="256">
        <v>505.58762900000011</v>
      </c>
      <c r="E5653" s="256">
        <v>799.27586200000007</v>
      </c>
      <c r="F5653" s="1">
        <v>848558</v>
      </c>
      <c r="G5653" s="256">
        <v>0</v>
      </c>
      <c r="H5653" s="256">
        <v>558.45120199999997</v>
      </c>
      <c r="I5653" s="257">
        <v>1</v>
      </c>
      <c r="J5653" s="258">
        <f t="shared" si="176"/>
        <v>0.57854263649451831</v>
      </c>
      <c r="K5653" s="258">
        <f t="shared" si="177"/>
        <v>0.75311612050285337</v>
      </c>
    </row>
    <row r="5654" spans="1:11">
      <c r="A5654" s="1">
        <v>5653</v>
      </c>
      <c r="B5654">
        <v>75448.723692999993</v>
      </c>
      <c r="C5654" s="255">
        <v>56</v>
      </c>
      <c r="D5654" s="256">
        <v>494.99003099999999</v>
      </c>
      <c r="E5654" s="256">
        <v>779.02900000000011</v>
      </c>
      <c r="F5654" s="1">
        <v>871974</v>
      </c>
      <c r="G5654" s="256">
        <v>0</v>
      </c>
      <c r="H5654" s="256">
        <v>114.599898</v>
      </c>
      <c r="I5654" s="257">
        <v>1</v>
      </c>
      <c r="J5654" s="258">
        <f t="shared" si="176"/>
        <v>0.56641583208762269</v>
      </c>
      <c r="K5654" s="258">
        <f t="shared" si="177"/>
        <v>0.74378789190609595</v>
      </c>
    </row>
    <row r="5655" spans="1:11">
      <c r="A5655" s="1">
        <v>5654</v>
      </c>
      <c r="B5655">
        <v>75192.997070999991</v>
      </c>
      <c r="C5655" s="255">
        <v>49</v>
      </c>
      <c r="D5655" s="256">
        <v>577.55079699999987</v>
      </c>
      <c r="E5655" s="256">
        <v>725.41336100000012</v>
      </c>
      <c r="F5655" s="1">
        <v>835773</v>
      </c>
      <c r="G5655" s="256">
        <v>0</v>
      </c>
      <c r="H5655" s="256">
        <v>452.00988699999999</v>
      </c>
      <c r="I5655" s="257">
        <v>1</v>
      </c>
      <c r="J5655" s="258">
        <f t="shared" si="176"/>
        <v>0.6608899063981849</v>
      </c>
      <c r="K5655" s="258">
        <f t="shared" si="177"/>
        <v>0.81241361839587245</v>
      </c>
    </row>
    <row r="5656" spans="1:11">
      <c r="A5656" s="1">
        <v>5655</v>
      </c>
      <c r="B5656">
        <v>78309.412840999998</v>
      </c>
      <c r="C5656" s="255">
        <v>42</v>
      </c>
      <c r="D5656" s="256">
        <v>602.93208000000004</v>
      </c>
      <c r="E5656" s="256">
        <v>661.28134799999918</v>
      </c>
      <c r="F5656" s="1">
        <v>833556</v>
      </c>
      <c r="G5656" s="256">
        <v>0</v>
      </c>
      <c r="H5656" s="256">
        <v>573.84162400000002</v>
      </c>
      <c r="I5656" s="257">
        <v>1</v>
      </c>
      <c r="J5656" s="258">
        <f t="shared" si="176"/>
        <v>0.68993364390710554</v>
      </c>
      <c r="K5656" s="258">
        <f t="shared" si="177"/>
        <v>0.83178300245413372</v>
      </c>
    </row>
    <row r="5657" spans="1:11">
      <c r="A5657" s="1">
        <v>5656</v>
      </c>
      <c r="B5657">
        <v>77493.82409699999</v>
      </c>
      <c r="C5657" s="255">
        <v>40</v>
      </c>
      <c r="D5657" s="256">
        <v>512.36777799999993</v>
      </c>
      <c r="E5657" s="256">
        <v>528.21545300000002</v>
      </c>
      <c r="F5657" s="1">
        <v>836017</v>
      </c>
      <c r="G5657" s="256">
        <v>0</v>
      </c>
      <c r="H5657" s="256">
        <v>570.39359200000001</v>
      </c>
      <c r="I5657" s="257">
        <v>1</v>
      </c>
      <c r="J5657" s="258">
        <f t="shared" si="176"/>
        <v>0.5863011437310266</v>
      </c>
      <c r="K5657" s="258">
        <f t="shared" si="177"/>
        <v>0.75899965212757647</v>
      </c>
    </row>
    <row r="5658" spans="1:11">
      <c r="A5658" s="1">
        <v>5657</v>
      </c>
      <c r="B5658">
        <v>77457.101683999994</v>
      </c>
      <c r="C5658" s="255">
        <v>34</v>
      </c>
      <c r="D5658" s="256">
        <v>473.36266599999999</v>
      </c>
      <c r="E5658" s="256">
        <v>377.67870900000048</v>
      </c>
      <c r="F5658" s="1">
        <v>847901</v>
      </c>
      <c r="G5658" s="256">
        <v>0</v>
      </c>
      <c r="H5658" s="256">
        <v>591.27333399999998</v>
      </c>
      <c r="I5658" s="257">
        <v>1</v>
      </c>
      <c r="J5658" s="258">
        <f t="shared" si="176"/>
        <v>0.54166769338755727</v>
      </c>
      <c r="K5658" s="258">
        <f t="shared" si="177"/>
        <v>0.72423480924528494</v>
      </c>
    </row>
    <row r="5659" spans="1:11">
      <c r="A5659" s="1">
        <v>5658</v>
      </c>
      <c r="B5659">
        <v>75957.458375000002</v>
      </c>
      <c r="C5659" s="255">
        <v>29</v>
      </c>
      <c r="D5659" s="256">
        <v>436.30479300000002</v>
      </c>
      <c r="E5659" s="256">
        <v>194.50965500000001</v>
      </c>
      <c r="F5659" s="1">
        <v>834129</v>
      </c>
      <c r="G5659" s="256">
        <v>95.392583999999999</v>
      </c>
      <c r="H5659" s="256">
        <v>447.66198700000001</v>
      </c>
      <c r="I5659" s="257">
        <v>1</v>
      </c>
      <c r="J5659" s="258">
        <f t="shared" si="176"/>
        <v>0.49926246367356236</v>
      </c>
      <c r="K5659" s="258">
        <f t="shared" si="177"/>
        <v>0.68902339662784906</v>
      </c>
    </row>
    <row r="5660" spans="1:11">
      <c r="A5660" s="1">
        <v>5659</v>
      </c>
      <c r="B5660">
        <v>73878.103028000012</v>
      </c>
      <c r="C5660" s="255">
        <v>34</v>
      </c>
      <c r="D5660" s="256">
        <v>377.11146800000012</v>
      </c>
      <c r="E5660" s="256">
        <v>51.71324300000002</v>
      </c>
      <c r="F5660" s="1">
        <v>839093</v>
      </c>
      <c r="G5660" s="256">
        <v>201.931128</v>
      </c>
      <c r="H5660" s="256">
        <v>283.17548099999999</v>
      </c>
      <c r="I5660" s="257">
        <v>1</v>
      </c>
      <c r="J5660" s="258">
        <f t="shared" si="176"/>
        <v>0.43152769259913637</v>
      </c>
      <c r="K5660" s="258">
        <f t="shared" si="177"/>
        <v>0.62782254432504214</v>
      </c>
    </row>
    <row r="5661" spans="1:11">
      <c r="A5661" s="1">
        <v>5660</v>
      </c>
      <c r="B5661">
        <v>72755.319764</v>
      </c>
      <c r="C5661" s="255">
        <v>25</v>
      </c>
      <c r="D5661" s="256">
        <v>377.83015099999989</v>
      </c>
      <c r="E5661" s="256">
        <v>8.230916999999998</v>
      </c>
      <c r="F5661" s="1">
        <v>798965</v>
      </c>
      <c r="G5661" s="256">
        <v>241.83801600000001</v>
      </c>
      <c r="H5661" s="256">
        <v>175.898078</v>
      </c>
      <c r="I5661" s="257">
        <v>1</v>
      </c>
      <c r="J5661" s="258">
        <f t="shared" si="176"/>
        <v>0.43235007972606437</v>
      </c>
      <c r="K5661" s="258">
        <f t="shared" si="177"/>
        <v>0.62860536013715929</v>
      </c>
    </row>
    <row r="5662" spans="1:11">
      <c r="A5662" s="1">
        <v>5661</v>
      </c>
      <c r="B5662">
        <v>71364.635924999995</v>
      </c>
      <c r="C5662" s="255">
        <v>26</v>
      </c>
      <c r="D5662" s="256">
        <v>356.30560999999989</v>
      </c>
      <c r="E5662" s="256">
        <v>10.944792</v>
      </c>
      <c r="F5662" s="1">
        <v>797346</v>
      </c>
      <c r="G5662" s="256">
        <v>237.112008</v>
      </c>
      <c r="H5662" s="256">
        <v>202.624675</v>
      </c>
      <c r="I5662" s="257">
        <v>1</v>
      </c>
      <c r="J5662" s="258">
        <f t="shared" si="176"/>
        <v>0.40771960226737969</v>
      </c>
      <c r="K5662" s="258">
        <f t="shared" si="177"/>
        <v>0.60470471392980363</v>
      </c>
    </row>
    <row r="5663" spans="1:11">
      <c r="A5663" s="1">
        <v>5662</v>
      </c>
      <c r="B5663">
        <v>68109.283326999997</v>
      </c>
      <c r="C5663" s="255">
        <v>32</v>
      </c>
      <c r="D5663" s="256">
        <v>338.51675599999999</v>
      </c>
      <c r="E5663" s="256">
        <v>8.8993839999999995</v>
      </c>
      <c r="F5663" s="1">
        <v>853675</v>
      </c>
      <c r="G5663" s="256">
        <v>186.81079199999999</v>
      </c>
      <c r="H5663" s="256">
        <v>123.167596</v>
      </c>
      <c r="I5663" s="257">
        <v>1</v>
      </c>
      <c r="J5663" s="258">
        <f t="shared" si="176"/>
        <v>0.3873638619306714</v>
      </c>
      <c r="K5663" s="258">
        <f t="shared" si="177"/>
        <v>0.58421505082853509</v>
      </c>
    </row>
    <row r="5664" spans="1:11">
      <c r="A5664" s="1">
        <v>5663</v>
      </c>
      <c r="B5664">
        <v>64553.761719000002</v>
      </c>
      <c r="C5664" s="255">
        <v>21</v>
      </c>
      <c r="D5664" s="256">
        <v>317.65432399999997</v>
      </c>
      <c r="E5664" s="256">
        <v>6.6323199999999991</v>
      </c>
      <c r="F5664" s="1">
        <v>889659</v>
      </c>
      <c r="G5664" s="256">
        <v>98.374920000000003</v>
      </c>
      <c r="H5664" s="256">
        <v>97.170486999999994</v>
      </c>
      <c r="I5664" s="257">
        <v>1</v>
      </c>
      <c r="J5664" s="258">
        <f t="shared" si="176"/>
        <v>0.36349103411476846</v>
      </c>
      <c r="K5664" s="258">
        <f t="shared" si="177"/>
        <v>0.55928575156409066</v>
      </c>
    </row>
    <row r="5665" spans="1:11">
      <c r="A5665" s="1">
        <v>5664</v>
      </c>
      <c r="B5665">
        <v>61345.296996999998</v>
      </c>
      <c r="C5665" s="255">
        <v>20</v>
      </c>
      <c r="D5665" s="256">
        <v>278.23461800000001</v>
      </c>
      <c r="E5665" s="256">
        <v>2.4462000000000002</v>
      </c>
      <c r="F5665" s="1">
        <v>937245</v>
      </c>
      <c r="G5665" s="256">
        <v>10.148543999999999</v>
      </c>
      <c r="H5665" s="256">
        <v>95.017967999999996</v>
      </c>
      <c r="I5665" s="257">
        <v>1</v>
      </c>
      <c r="J5665" s="258">
        <f t="shared" si="176"/>
        <v>0.31838316491277352</v>
      </c>
      <c r="K5665" s="258">
        <f t="shared" si="177"/>
        <v>0.509322819433907</v>
      </c>
    </row>
    <row r="5666" spans="1:11">
      <c r="A5666" s="1">
        <v>5665</v>
      </c>
      <c r="B5666">
        <v>59398.222717999997</v>
      </c>
      <c r="C5666" s="255">
        <v>17</v>
      </c>
      <c r="D5666" s="256">
        <v>208.39514</v>
      </c>
      <c r="E5666" s="256">
        <v>1.7769999999999999</v>
      </c>
      <c r="F5666" s="1">
        <v>858674</v>
      </c>
      <c r="G5666" s="256">
        <v>0</v>
      </c>
      <c r="H5666" s="256">
        <v>89.324590999999998</v>
      </c>
      <c r="I5666" s="257">
        <v>1</v>
      </c>
      <c r="J5666" s="258">
        <f t="shared" si="176"/>
        <v>0.23846602806858677</v>
      </c>
      <c r="K5666" s="258">
        <f t="shared" si="177"/>
        <v>0.41033027041782372</v>
      </c>
    </row>
    <row r="5667" spans="1:11">
      <c r="A5667" s="1">
        <v>5666</v>
      </c>
      <c r="B5667">
        <v>57809.449524000003</v>
      </c>
      <c r="C5667" s="255">
        <v>27</v>
      </c>
      <c r="D5667" s="256">
        <v>168.75943799999999</v>
      </c>
      <c r="E5667" s="256">
        <v>1.3771199999999999</v>
      </c>
      <c r="F5667" s="1">
        <v>769406</v>
      </c>
      <c r="G5667" s="256">
        <v>0</v>
      </c>
      <c r="H5667" s="256">
        <v>89.772743000000006</v>
      </c>
      <c r="I5667" s="257">
        <v>1</v>
      </c>
      <c r="J5667" s="258">
        <f t="shared" si="176"/>
        <v>0.19311099519377911</v>
      </c>
      <c r="K5667" s="258">
        <f t="shared" si="177"/>
        <v>0.34719014681845861</v>
      </c>
    </row>
    <row r="5668" spans="1:11">
      <c r="A5668" s="1">
        <v>5667</v>
      </c>
      <c r="B5668">
        <v>57007.110656999997</v>
      </c>
      <c r="C5668" s="255">
        <v>44</v>
      </c>
      <c r="D5668" s="256">
        <v>126.18348899999999</v>
      </c>
      <c r="E5668" s="256">
        <v>0.55808000000000002</v>
      </c>
      <c r="F5668" s="1">
        <v>662396</v>
      </c>
      <c r="G5668" s="256">
        <v>0</v>
      </c>
      <c r="H5668" s="256">
        <v>89.296066999999994</v>
      </c>
      <c r="I5668" s="257">
        <v>1</v>
      </c>
      <c r="J5668" s="258">
        <f t="shared" si="176"/>
        <v>0.14439144516357824</v>
      </c>
      <c r="K5668" s="258">
        <f t="shared" si="177"/>
        <v>0.27273757779745483</v>
      </c>
    </row>
    <row r="5669" spans="1:11">
      <c r="A5669" s="1">
        <v>5668</v>
      </c>
      <c r="B5669">
        <v>56537.184905999988</v>
      </c>
      <c r="C5669" s="255">
        <v>46</v>
      </c>
      <c r="D5669" s="256">
        <v>111.608842</v>
      </c>
      <c r="E5669" s="256">
        <v>1.1999999999999999E-3</v>
      </c>
      <c r="F5669" s="1">
        <v>518564</v>
      </c>
      <c r="G5669" s="256">
        <v>0</v>
      </c>
      <c r="H5669" s="256">
        <v>89.612924000000007</v>
      </c>
      <c r="I5669" s="257">
        <v>1</v>
      </c>
      <c r="J5669" s="258">
        <f t="shared" si="176"/>
        <v>0.12771371371268286</v>
      </c>
      <c r="K5669" s="258">
        <f t="shared" si="177"/>
        <v>0.24548879276319149</v>
      </c>
    </row>
    <row r="5670" spans="1:11">
      <c r="A5670" s="1">
        <v>5669</v>
      </c>
      <c r="B5670">
        <v>56084.655882999999</v>
      </c>
      <c r="C5670" s="255">
        <v>40</v>
      </c>
      <c r="D5670" s="256">
        <v>96.339285000000004</v>
      </c>
      <c r="E5670" s="256">
        <v>4.3999999999999997E-2</v>
      </c>
      <c r="F5670" s="1">
        <v>583371</v>
      </c>
      <c r="G5670" s="256">
        <v>0</v>
      </c>
      <c r="H5670" s="256">
        <v>89.611407</v>
      </c>
      <c r="I5670" s="257">
        <v>1</v>
      </c>
      <c r="J5670" s="258">
        <f t="shared" si="176"/>
        <v>0.11024079851822639</v>
      </c>
      <c r="K5670" s="258">
        <f t="shared" si="177"/>
        <v>0.21589070740231864</v>
      </c>
    </row>
    <row r="5671" spans="1:11">
      <c r="A5671" s="1">
        <v>5670</v>
      </c>
      <c r="B5671">
        <v>56356.659760000002</v>
      </c>
      <c r="C5671" s="255">
        <v>40</v>
      </c>
      <c r="D5671" s="256">
        <v>78.478456999999977</v>
      </c>
      <c r="E5671" s="256">
        <v>5.8541000000000003E-2</v>
      </c>
      <c r="F5671" s="1">
        <v>900088</v>
      </c>
      <c r="G5671" s="256">
        <v>8.6052959999999992</v>
      </c>
      <c r="H5671" s="256">
        <v>90.179047999999995</v>
      </c>
      <c r="I5671" s="257">
        <v>1</v>
      </c>
      <c r="J5671" s="258">
        <f t="shared" si="176"/>
        <v>8.9802698516584289E-2</v>
      </c>
      <c r="K5671" s="258">
        <f t="shared" si="177"/>
        <v>0.17982424883215434</v>
      </c>
    </row>
    <row r="5672" spans="1:11">
      <c r="A5672" s="1">
        <v>5671</v>
      </c>
      <c r="B5672">
        <v>57894.616026999996</v>
      </c>
      <c r="C5672" s="255">
        <v>35</v>
      </c>
      <c r="D5672" s="256">
        <v>61.887183000000007</v>
      </c>
      <c r="E5672" s="256">
        <v>20.19109900000003</v>
      </c>
      <c r="F5672" s="1">
        <v>949609</v>
      </c>
      <c r="G5672" s="256">
        <v>177.65479199999999</v>
      </c>
      <c r="H5672" s="256">
        <v>89.820271000000005</v>
      </c>
      <c r="I5672" s="257">
        <v>1</v>
      </c>
      <c r="J5672" s="258">
        <f t="shared" si="176"/>
        <v>7.081734592449597E-2</v>
      </c>
      <c r="K5672" s="258">
        <f t="shared" si="177"/>
        <v>0.14483569385720232</v>
      </c>
    </row>
    <row r="5673" spans="1:11">
      <c r="A5673" s="1">
        <v>5672</v>
      </c>
      <c r="B5673">
        <v>61112.561950000003</v>
      </c>
      <c r="C5673" s="255">
        <v>62</v>
      </c>
      <c r="D5673" s="256">
        <v>47.033570999999988</v>
      </c>
      <c r="E5673" s="256">
        <v>140.49029899999991</v>
      </c>
      <c r="F5673" s="1">
        <v>913590</v>
      </c>
      <c r="G5673" s="256">
        <v>224.68034399999999</v>
      </c>
      <c r="H5673" s="256">
        <v>94.289957000000001</v>
      </c>
      <c r="I5673" s="257">
        <v>1</v>
      </c>
      <c r="J5673" s="258">
        <f t="shared" si="176"/>
        <v>5.382039553442497E-2</v>
      </c>
      <c r="K5673" s="258">
        <f t="shared" si="177"/>
        <v>0.11221905526020641</v>
      </c>
    </row>
    <row r="5674" spans="1:11">
      <c r="A5674" s="1">
        <v>5673</v>
      </c>
      <c r="B5674">
        <v>63874.957397999999</v>
      </c>
      <c r="C5674" s="255">
        <v>41</v>
      </c>
      <c r="D5674" s="256">
        <v>37.543246999999987</v>
      </c>
      <c r="E5674" s="256">
        <v>392.37902800000012</v>
      </c>
      <c r="F5674" s="1">
        <v>894438</v>
      </c>
      <c r="G5674" s="256">
        <v>227.80900800000001</v>
      </c>
      <c r="H5674" s="256">
        <v>238.394328</v>
      </c>
      <c r="I5674" s="257">
        <v>1</v>
      </c>
      <c r="J5674" s="258">
        <f t="shared" si="176"/>
        <v>4.2960641946294349E-2</v>
      </c>
      <c r="K5674" s="258">
        <f t="shared" si="177"/>
        <v>9.0705384649772194E-2</v>
      </c>
    </row>
    <row r="5675" spans="1:11">
      <c r="A5675" s="1">
        <v>5674</v>
      </c>
      <c r="B5675">
        <v>68866.463073999999</v>
      </c>
      <c r="C5675" s="255">
        <v>56</v>
      </c>
      <c r="D5675" s="256">
        <v>47.703622000000003</v>
      </c>
      <c r="E5675" s="256">
        <v>704.79421000000093</v>
      </c>
      <c r="F5675" s="1">
        <v>869249</v>
      </c>
      <c r="G5675" s="256">
        <v>186.844224</v>
      </c>
      <c r="H5675" s="256">
        <v>468.51982600000002</v>
      </c>
      <c r="I5675" s="257">
        <v>1</v>
      </c>
      <c r="J5675" s="258">
        <f t="shared" si="176"/>
        <v>5.4587133187584194E-2</v>
      </c>
      <c r="K5675" s="258">
        <f t="shared" si="177"/>
        <v>0.11371776334688524</v>
      </c>
    </row>
    <row r="5676" spans="1:11">
      <c r="A5676" s="1">
        <v>5675</v>
      </c>
      <c r="B5676">
        <v>71093.817506000007</v>
      </c>
      <c r="C5676" s="255">
        <v>53</v>
      </c>
      <c r="D5676" s="256">
        <v>48.547445000000003</v>
      </c>
      <c r="E5676" s="256">
        <v>914.14793299999917</v>
      </c>
      <c r="F5676" s="1">
        <v>846026</v>
      </c>
      <c r="G5676" s="256">
        <v>108.92044799999999</v>
      </c>
      <c r="H5676" s="256">
        <v>558.27731300000005</v>
      </c>
      <c r="I5676" s="257">
        <v>1</v>
      </c>
      <c r="J5676" s="258">
        <f t="shared" si="176"/>
        <v>5.5552717697870367E-2</v>
      </c>
      <c r="K5676" s="258">
        <f t="shared" si="177"/>
        <v>0.115601406515495</v>
      </c>
    </row>
    <row r="5677" spans="1:11">
      <c r="A5677" s="1">
        <v>5676</v>
      </c>
      <c r="B5677">
        <v>72781.235780000003</v>
      </c>
      <c r="C5677" s="255">
        <v>54</v>
      </c>
      <c r="D5677" s="256">
        <v>53.805998000000002</v>
      </c>
      <c r="E5677" s="256">
        <v>1007.8788610000011</v>
      </c>
      <c r="F5677" s="1">
        <v>823623</v>
      </c>
      <c r="G5677" s="256">
        <v>4.2861840000000004</v>
      </c>
      <c r="H5677" s="256">
        <v>551.90684599999997</v>
      </c>
      <c r="I5677" s="257">
        <v>1</v>
      </c>
      <c r="J5677" s="258">
        <f t="shared" si="176"/>
        <v>6.1570066505995891E-2</v>
      </c>
      <c r="K5677" s="258">
        <f t="shared" si="177"/>
        <v>0.12724675833479088</v>
      </c>
    </row>
    <row r="5678" spans="1:11">
      <c r="A5678" s="1">
        <v>5677</v>
      </c>
      <c r="B5678">
        <v>70463.245727999994</v>
      </c>
      <c r="C5678" s="255">
        <v>54</v>
      </c>
      <c r="D5678" s="256">
        <v>81.082256999999998</v>
      </c>
      <c r="E5678" s="256">
        <v>1110.970718</v>
      </c>
      <c r="F5678" s="1">
        <v>855412</v>
      </c>
      <c r="G5678" s="256">
        <v>0</v>
      </c>
      <c r="H5678" s="256">
        <v>157.11278100000001</v>
      </c>
      <c r="I5678" s="257">
        <v>1</v>
      </c>
      <c r="J5678" s="258">
        <f t="shared" si="176"/>
        <v>9.2782220226567499E-2</v>
      </c>
      <c r="K5678" s="258">
        <f t="shared" si="177"/>
        <v>0.18518288181960083</v>
      </c>
    </row>
    <row r="5679" spans="1:11">
      <c r="A5679" s="1">
        <v>5678</v>
      </c>
      <c r="B5679">
        <v>69596.651488999996</v>
      </c>
      <c r="C5679" s="255">
        <v>54</v>
      </c>
      <c r="D5679" s="256">
        <v>154.680916</v>
      </c>
      <c r="E5679" s="256">
        <v>1093.715631</v>
      </c>
      <c r="F5679" s="1">
        <v>850276</v>
      </c>
      <c r="G5679" s="256">
        <v>0</v>
      </c>
      <c r="H5679" s="256">
        <v>492.20980300000002</v>
      </c>
      <c r="I5679" s="257">
        <v>1</v>
      </c>
      <c r="J5679" s="258">
        <f t="shared" si="176"/>
        <v>0.17700097831710812</v>
      </c>
      <c r="K5679" s="258">
        <f t="shared" si="177"/>
        <v>0.32337773694313193</v>
      </c>
    </row>
    <row r="5680" spans="1:11">
      <c r="A5680" s="1">
        <v>5679</v>
      </c>
      <c r="B5680">
        <v>73593.999389999997</v>
      </c>
      <c r="C5680" s="255">
        <v>42</v>
      </c>
      <c r="D5680" s="256">
        <v>169.126373</v>
      </c>
      <c r="E5680" s="256">
        <v>967.77820800000052</v>
      </c>
      <c r="F5680" s="1">
        <v>844206</v>
      </c>
      <c r="G5680" s="256">
        <v>9.6000000000000002E-5</v>
      </c>
      <c r="H5680" s="256">
        <v>597.21161300000006</v>
      </c>
      <c r="I5680" s="257">
        <v>1</v>
      </c>
      <c r="J5680" s="258">
        <f t="shared" si="176"/>
        <v>0.19353087797995805</v>
      </c>
      <c r="K5680" s="258">
        <f t="shared" si="177"/>
        <v>0.34780064037434782</v>
      </c>
    </row>
    <row r="5681" spans="1:11">
      <c r="A5681" s="1">
        <v>5680</v>
      </c>
      <c r="B5681">
        <v>73016.245362000001</v>
      </c>
      <c r="C5681" s="255">
        <v>54</v>
      </c>
      <c r="D5681" s="256">
        <v>166.92678799999999</v>
      </c>
      <c r="E5681" s="256">
        <v>778.67371300000048</v>
      </c>
      <c r="F5681" s="1">
        <v>866349</v>
      </c>
      <c r="G5681" s="256">
        <v>0</v>
      </c>
      <c r="H5681" s="256">
        <v>692.76566700000001</v>
      </c>
      <c r="I5681" s="257">
        <v>1</v>
      </c>
      <c r="J5681" s="258">
        <f t="shared" si="176"/>
        <v>0.19101389846522826</v>
      </c>
      <c r="K5681" s="258">
        <f t="shared" si="177"/>
        <v>0.34413344357363046</v>
      </c>
    </row>
    <row r="5682" spans="1:11">
      <c r="A5682" s="1">
        <v>5681</v>
      </c>
      <c r="B5682">
        <v>72849.464905000001</v>
      </c>
      <c r="C5682" s="255">
        <v>24</v>
      </c>
      <c r="D5682" s="256">
        <v>149.499537</v>
      </c>
      <c r="E5682" s="256">
        <v>601.78679699999941</v>
      </c>
      <c r="F5682" s="1">
        <v>868671</v>
      </c>
      <c r="G5682" s="256">
        <v>2.8800000000000001E-4</v>
      </c>
      <c r="H5682" s="256">
        <v>562.14875900000004</v>
      </c>
      <c r="I5682" s="257">
        <v>1</v>
      </c>
      <c r="J5682" s="258">
        <f t="shared" si="176"/>
        <v>0.17107193952067562</v>
      </c>
      <c r="K5682" s="258">
        <f t="shared" si="177"/>
        <v>0.31441870967462476</v>
      </c>
    </row>
    <row r="5683" spans="1:11">
      <c r="A5683" s="1">
        <v>5682</v>
      </c>
      <c r="B5683">
        <v>72070.506104</v>
      </c>
      <c r="C5683" s="255">
        <v>22</v>
      </c>
      <c r="D5683" s="256">
        <v>144.16342399999999</v>
      </c>
      <c r="E5683" s="256">
        <v>313.97934199999958</v>
      </c>
      <c r="F5683" s="1">
        <v>825274</v>
      </c>
      <c r="G5683" s="256">
        <v>0</v>
      </c>
      <c r="H5683" s="256">
        <v>480.22299099999998</v>
      </c>
      <c r="I5683" s="257">
        <v>1</v>
      </c>
      <c r="J5683" s="258">
        <f t="shared" si="176"/>
        <v>0.16496583900203995</v>
      </c>
      <c r="K5683" s="258">
        <f t="shared" si="177"/>
        <v>0.30507918815955309</v>
      </c>
    </row>
    <row r="5684" spans="1:11">
      <c r="A5684" s="1">
        <v>5683</v>
      </c>
      <c r="B5684">
        <v>69575.889160000006</v>
      </c>
      <c r="C5684" s="255">
        <v>25</v>
      </c>
      <c r="D5684" s="256">
        <v>175.026803</v>
      </c>
      <c r="E5684" s="256">
        <v>74.665651999999994</v>
      </c>
      <c r="F5684" s="1">
        <v>830939</v>
      </c>
      <c r="G5684" s="256">
        <v>74.336976000000007</v>
      </c>
      <c r="H5684" s="256">
        <v>359.02929799999998</v>
      </c>
      <c r="I5684" s="257">
        <v>1</v>
      </c>
      <c r="J5684" s="258">
        <f t="shared" si="176"/>
        <v>0.20028272500478181</v>
      </c>
      <c r="K5684" s="258">
        <f t="shared" si="177"/>
        <v>0.35754844047907586</v>
      </c>
    </row>
    <row r="5685" spans="1:11">
      <c r="A5685" s="1">
        <v>5684</v>
      </c>
      <c r="B5685">
        <v>67395.359253000002</v>
      </c>
      <c r="C5685" s="255">
        <v>26</v>
      </c>
      <c r="D5685" s="256">
        <v>245.03757599999989</v>
      </c>
      <c r="E5685" s="256">
        <v>15.148426999999989</v>
      </c>
      <c r="F5685" s="1">
        <v>828310</v>
      </c>
      <c r="G5685" s="256">
        <v>201.65829600000001</v>
      </c>
      <c r="H5685" s="256">
        <v>372.696484</v>
      </c>
      <c r="I5685" s="257">
        <v>1</v>
      </c>
      <c r="J5685" s="258">
        <f t="shared" si="176"/>
        <v>0.28039587428130253</v>
      </c>
      <c r="K5685" s="258">
        <f t="shared" si="177"/>
        <v>0.46406429332131516</v>
      </c>
    </row>
    <row r="5686" spans="1:11">
      <c r="A5686" s="1">
        <v>5685</v>
      </c>
      <c r="B5686">
        <v>66630.312317000004</v>
      </c>
      <c r="C5686" s="255">
        <v>26</v>
      </c>
      <c r="D5686" s="256">
        <v>298.32484499999998</v>
      </c>
      <c r="E5686" s="256">
        <v>18.249659999999999</v>
      </c>
      <c r="F5686" s="1">
        <v>819348</v>
      </c>
      <c r="G5686" s="256">
        <v>226.497432</v>
      </c>
      <c r="H5686" s="256">
        <v>307.89770499999997</v>
      </c>
      <c r="I5686" s="257">
        <v>1</v>
      </c>
      <c r="J5686" s="258">
        <f t="shared" si="176"/>
        <v>0.3413723605134304</v>
      </c>
      <c r="K5686" s="258">
        <f t="shared" si="177"/>
        <v>0.53527211623153736</v>
      </c>
    </row>
    <row r="5687" spans="1:11">
      <c r="A5687" s="1">
        <v>5686</v>
      </c>
      <c r="B5687">
        <v>63936.942383000001</v>
      </c>
      <c r="C5687" s="255">
        <v>24</v>
      </c>
      <c r="D5687" s="256">
        <v>341.488405</v>
      </c>
      <c r="E5687" s="256">
        <v>14.74372</v>
      </c>
      <c r="F5687" s="1">
        <v>863201</v>
      </c>
      <c r="G5687" s="256">
        <v>212.009784</v>
      </c>
      <c r="H5687" s="256">
        <v>186.259218</v>
      </c>
      <c r="I5687" s="257">
        <v>1</v>
      </c>
      <c r="J5687" s="258">
        <f t="shared" si="176"/>
        <v>0.39076431231470621</v>
      </c>
      <c r="K5687" s="258">
        <f t="shared" si="177"/>
        <v>0.58768587774305547</v>
      </c>
    </row>
    <row r="5688" spans="1:11">
      <c r="A5688" s="1">
        <v>5687</v>
      </c>
      <c r="B5688">
        <v>61070.724608999997</v>
      </c>
      <c r="C5688" s="255">
        <v>23</v>
      </c>
      <c r="D5688" s="256">
        <v>352.82459899999998</v>
      </c>
      <c r="E5688" s="256">
        <v>10.82084</v>
      </c>
      <c r="F5688" s="1">
        <v>882264</v>
      </c>
      <c r="G5688" s="256">
        <v>153.96292800000001</v>
      </c>
      <c r="H5688" s="256">
        <v>125.06077000000001</v>
      </c>
      <c r="I5688" s="257">
        <v>1</v>
      </c>
      <c r="J5688" s="258">
        <f t="shared" si="176"/>
        <v>0.40373629024372576</v>
      </c>
      <c r="K5688" s="258">
        <f t="shared" si="177"/>
        <v>0.60074891860566038</v>
      </c>
    </row>
    <row r="5689" spans="1:11">
      <c r="A5689" s="1">
        <v>5688</v>
      </c>
      <c r="B5689">
        <v>60625.066100999997</v>
      </c>
      <c r="C5689" s="255">
        <v>20</v>
      </c>
      <c r="D5689" s="256">
        <v>349.86904399999997</v>
      </c>
      <c r="E5689" s="256">
        <v>2.4679600000000002</v>
      </c>
      <c r="F5689" s="1">
        <v>901210</v>
      </c>
      <c r="G5689" s="256">
        <v>67.921248000000006</v>
      </c>
      <c r="H5689" s="256">
        <v>92.322958999999997</v>
      </c>
      <c r="I5689" s="257">
        <v>1</v>
      </c>
      <c r="J5689" s="258">
        <f t="shared" si="176"/>
        <v>0.40035425618291104</v>
      </c>
      <c r="K5689" s="258">
        <f t="shared" si="177"/>
        <v>0.59736994639487084</v>
      </c>
    </row>
    <row r="5690" spans="1:11">
      <c r="A5690" s="1">
        <v>5689</v>
      </c>
      <c r="B5690">
        <v>58320.824217999987</v>
      </c>
      <c r="C5690" s="255">
        <v>18</v>
      </c>
      <c r="D5690" s="256">
        <v>321.52462600000001</v>
      </c>
      <c r="E5690" s="256">
        <v>0.48543999999999998</v>
      </c>
      <c r="F5690" s="1">
        <v>847314</v>
      </c>
      <c r="G5690" s="256">
        <v>0</v>
      </c>
      <c r="H5690" s="256">
        <v>89.279977000000002</v>
      </c>
      <c r="I5690" s="257">
        <v>1</v>
      </c>
      <c r="J5690" s="258">
        <f t="shared" si="176"/>
        <v>0.36791981083847669</v>
      </c>
      <c r="K5690" s="258">
        <f t="shared" si="177"/>
        <v>0.56398633493822314</v>
      </c>
    </row>
    <row r="5691" spans="1:11">
      <c r="A5691" s="1">
        <v>5690</v>
      </c>
      <c r="B5691">
        <v>56373.396179000003</v>
      </c>
      <c r="C5691" s="255">
        <v>17</v>
      </c>
      <c r="D5691" s="256">
        <v>336.86902400000008</v>
      </c>
      <c r="E5691" s="256">
        <v>0.78883999999999999</v>
      </c>
      <c r="F5691" s="1">
        <v>777785</v>
      </c>
      <c r="G5691" s="256">
        <v>0</v>
      </c>
      <c r="H5691" s="256">
        <v>88.698678000000001</v>
      </c>
      <c r="I5691" s="257">
        <v>1</v>
      </c>
      <c r="J5691" s="258">
        <f t="shared" si="176"/>
        <v>0.38547836639866673</v>
      </c>
      <c r="K5691" s="258">
        <f t="shared" si="177"/>
        <v>0.58228208099511158</v>
      </c>
    </row>
    <row r="5692" spans="1:11">
      <c r="A5692" s="1">
        <v>5691</v>
      </c>
      <c r="B5692">
        <v>56067.915159999997</v>
      </c>
      <c r="C5692" s="255">
        <v>27</v>
      </c>
      <c r="D5692" s="256">
        <v>341.03366899999997</v>
      </c>
      <c r="E5692" s="256">
        <v>0.51047999999999993</v>
      </c>
      <c r="F5692" s="1">
        <v>649632</v>
      </c>
      <c r="G5692" s="256">
        <v>0</v>
      </c>
      <c r="H5692" s="256">
        <v>88.399591000000001</v>
      </c>
      <c r="I5692" s="257">
        <v>1</v>
      </c>
      <c r="J5692" s="258">
        <f t="shared" si="176"/>
        <v>0.39024395906779363</v>
      </c>
      <c r="K5692" s="258">
        <f t="shared" si="177"/>
        <v>0.58715602099059738</v>
      </c>
    </row>
    <row r="5693" spans="1:11">
      <c r="A5693" s="1">
        <v>5692</v>
      </c>
      <c r="B5693">
        <v>55003.832519000003</v>
      </c>
      <c r="C5693" s="255">
        <v>24</v>
      </c>
      <c r="D5693" s="256">
        <v>287.59466900000001</v>
      </c>
      <c r="E5693" s="256">
        <v>0</v>
      </c>
      <c r="F5693" s="1">
        <v>521003</v>
      </c>
      <c r="G5693" s="256">
        <v>0</v>
      </c>
      <c r="H5693" s="256">
        <v>88.651910999999998</v>
      </c>
      <c r="I5693" s="257">
        <v>1</v>
      </c>
      <c r="J5693" s="258">
        <f t="shared" si="176"/>
        <v>0.32909384743871628</v>
      </c>
      <c r="K5693" s="258">
        <f t="shared" si="177"/>
        <v>0.52154200408751838</v>
      </c>
    </row>
    <row r="5694" spans="1:11">
      <c r="A5694" s="1">
        <v>5693</v>
      </c>
      <c r="B5694">
        <v>54015.184417999997</v>
      </c>
      <c r="C5694" s="255">
        <v>17</v>
      </c>
      <c r="D5694" s="256">
        <v>251.28276500000001</v>
      </c>
      <c r="E5694" s="256">
        <v>0</v>
      </c>
      <c r="F5694" s="1">
        <v>577748</v>
      </c>
      <c r="G5694" s="256">
        <v>0</v>
      </c>
      <c r="H5694" s="256">
        <v>88.425235000000001</v>
      </c>
      <c r="I5694" s="257">
        <v>1</v>
      </c>
      <c r="J5694" s="258">
        <f t="shared" si="176"/>
        <v>0.28754222815197178</v>
      </c>
      <c r="K5694" s="258">
        <f t="shared" si="177"/>
        <v>0.47281602757835123</v>
      </c>
    </row>
    <row r="5695" spans="1:11">
      <c r="A5695" s="1">
        <v>5694</v>
      </c>
      <c r="B5695">
        <v>53606.068482000002</v>
      </c>
      <c r="C5695" s="255">
        <v>18</v>
      </c>
      <c r="D5695" s="256">
        <v>239.28315499999999</v>
      </c>
      <c r="E5695" s="256">
        <v>0.20122399999999999</v>
      </c>
      <c r="F5695" s="1">
        <v>924563</v>
      </c>
      <c r="G5695" s="256">
        <v>0</v>
      </c>
      <c r="H5695" s="256">
        <v>88.790032999999994</v>
      </c>
      <c r="I5695" s="257">
        <v>1</v>
      </c>
      <c r="J5695" s="258">
        <f t="shared" si="176"/>
        <v>0.27381110498339833</v>
      </c>
      <c r="K5695" s="258">
        <f t="shared" si="177"/>
        <v>0.45589890019989249</v>
      </c>
    </row>
    <row r="5696" spans="1:11">
      <c r="A5696" s="1">
        <v>5695</v>
      </c>
      <c r="B5696">
        <v>53869.107451999997</v>
      </c>
      <c r="C5696" s="255">
        <v>18</v>
      </c>
      <c r="D5696" s="256">
        <v>203.12194600000001</v>
      </c>
      <c r="E5696" s="256">
        <v>36.996103000000041</v>
      </c>
      <c r="F5696" s="1">
        <v>962650</v>
      </c>
      <c r="G5696" s="256">
        <v>0</v>
      </c>
      <c r="H5696" s="256">
        <v>88.421329999999998</v>
      </c>
      <c r="I5696" s="257">
        <v>1</v>
      </c>
      <c r="J5696" s="258">
        <f t="shared" si="176"/>
        <v>0.23243192560144141</v>
      </c>
      <c r="K5696" s="258">
        <f t="shared" si="177"/>
        <v>0.40224440580011345</v>
      </c>
    </row>
    <row r="5697" spans="1:11">
      <c r="A5697" s="1">
        <v>5696</v>
      </c>
      <c r="B5697">
        <v>54434.681152999998</v>
      </c>
      <c r="C5697" s="255">
        <v>33</v>
      </c>
      <c r="D5697" s="256">
        <v>176.494023</v>
      </c>
      <c r="E5697" s="256">
        <v>277.27305199999989</v>
      </c>
      <c r="F5697" s="1">
        <v>926287</v>
      </c>
      <c r="G5697" s="256">
        <v>113.571192</v>
      </c>
      <c r="H5697" s="256">
        <v>145.69591800000001</v>
      </c>
      <c r="I5697" s="257">
        <v>1</v>
      </c>
      <c r="J5697" s="258">
        <f t="shared" si="176"/>
        <v>0.20196166111482158</v>
      </c>
      <c r="K5697" s="258">
        <f t="shared" si="177"/>
        <v>0.35995232794306803</v>
      </c>
    </row>
    <row r="5698" spans="1:11">
      <c r="A5698" s="1">
        <v>5697</v>
      </c>
      <c r="B5698">
        <v>54015.797089</v>
      </c>
      <c r="C5698" s="255">
        <v>38</v>
      </c>
      <c r="D5698" s="256">
        <v>127.07860599999999</v>
      </c>
      <c r="E5698" s="256">
        <v>599.72198899999978</v>
      </c>
      <c r="F5698" s="1">
        <v>870586</v>
      </c>
      <c r="G5698" s="256">
        <v>188.32245599999999</v>
      </c>
      <c r="H5698" s="256">
        <v>272.58515299999999</v>
      </c>
      <c r="I5698" s="257">
        <v>1</v>
      </c>
      <c r="J5698" s="258">
        <f t="shared" ref="J5698:J5761" si="178">D5698/$L$1</f>
        <v>0.14541572526745528</v>
      </c>
      <c r="K5698" s="258">
        <f t="shared" ref="K5698:K5761" si="179">J5698/(1-$K$1*(1-J5698))</f>
        <v>0.27438034639710346</v>
      </c>
    </row>
    <row r="5699" spans="1:11">
      <c r="A5699" s="1">
        <v>5698</v>
      </c>
      <c r="B5699">
        <v>55605.396360999999</v>
      </c>
      <c r="C5699" s="255">
        <v>51</v>
      </c>
      <c r="D5699" s="256">
        <v>101.96141</v>
      </c>
      <c r="E5699" s="256">
        <v>894.15068999999903</v>
      </c>
      <c r="F5699" s="1">
        <v>877612</v>
      </c>
      <c r="G5699" s="256">
        <v>178.84103999999999</v>
      </c>
      <c r="H5699" s="256">
        <v>511.71711399999998</v>
      </c>
      <c r="I5699" s="257">
        <v>1</v>
      </c>
      <c r="J5699" s="258">
        <f t="shared" si="178"/>
        <v>0.11667418184019399</v>
      </c>
      <c r="K5699" s="258">
        <f t="shared" si="179"/>
        <v>0.2269171680644774</v>
      </c>
    </row>
    <row r="5700" spans="1:11">
      <c r="A5700" s="1">
        <v>5699</v>
      </c>
      <c r="B5700">
        <v>57608.326722000013</v>
      </c>
      <c r="C5700" s="255">
        <v>50</v>
      </c>
      <c r="D5700" s="256">
        <v>84.460110000000014</v>
      </c>
      <c r="E5700" s="256">
        <v>1076.5761569999991</v>
      </c>
      <c r="F5700" s="1">
        <v>882003</v>
      </c>
      <c r="G5700" s="256">
        <v>135.91703999999999</v>
      </c>
      <c r="H5700" s="256">
        <v>526.95328400000005</v>
      </c>
      <c r="I5700" s="257">
        <v>1</v>
      </c>
      <c r="J5700" s="258">
        <f t="shared" si="178"/>
        <v>9.6647488813491181E-2</v>
      </c>
      <c r="K5700" s="258">
        <f t="shared" si="179"/>
        <v>0.19208250718461226</v>
      </c>
    </row>
    <row r="5701" spans="1:11">
      <c r="A5701" s="1">
        <v>5700</v>
      </c>
      <c r="B5701">
        <v>58783.623290000003</v>
      </c>
      <c r="C5701" s="255">
        <v>55</v>
      </c>
      <c r="D5701" s="256">
        <v>82.043360000000007</v>
      </c>
      <c r="E5701" s="256">
        <v>1263.5135869999999</v>
      </c>
      <c r="F5701" s="1">
        <v>847463</v>
      </c>
      <c r="G5701" s="256">
        <v>29.212008000000001</v>
      </c>
      <c r="H5701" s="256">
        <v>521.06086900000003</v>
      </c>
      <c r="I5701" s="257">
        <v>1</v>
      </c>
      <c r="J5701" s="258">
        <f t="shared" si="178"/>
        <v>9.3882007942225384E-2</v>
      </c>
      <c r="K5701" s="258">
        <f t="shared" si="179"/>
        <v>0.18715198981232292</v>
      </c>
    </row>
    <row r="5702" spans="1:11">
      <c r="A5702" s="1">
        <v>5701</v>
      </c>
      <c r="B5702">
        <v>56838.283324999997</v>
      </c>
      <c r="C5702" s="255">
        <v>55</v>
      </c>
      <c r="D5702" s="256">
        <v>69.333732999999995</v>
      </c>
      <c r="E5702" s="256">
        <v>1344.845975</v>
      </c>
      <c r="F5702" s="1">
        <v>874693</v>
      </c>
      <c r="G5702" s="256">
        <v>0</v>
      </c>
      <c r="H5702" s="256">
        <v>196.644341</v>
      </c>
      <c r="I5702" s="257">
        <v>1</v>
      </c>
      <c r="J5702" s="258">
        <f t="shared" si="178"/>
        <v>7.9338414128457602E-2</v>
      </c>
      <c r="K5702" s="258">
        <f t="shared" si="179"/>
        <v>0.1607224626908163</v>
      </c>
    </row>
    <row r="5703" spans="1:11">
      <c r="A5703" s="1">
        <v>5702</v>
      </c>
      <c r="B5703">
        <v>56925.984923999997</v>
      </c>
      <c r="C5703" s="255">
        <v>52</v>
      </c>
      <c r="D5703" s="256">
        <v>133.69210100000001</v>
      </c>
      <c r="E5703" s="256">
        <v>1319.2943059999991</v>
      </c>
      <c r="F5703" s="1">
        <v>887283</v>
      </c>
      <c r="G5703" s="256">
        <v>0</v>
      </c>
      <c r="H5703" s="256">
        <v>504.21903600000002</v>
      </c>
      <c r="I5703" s="257">
        <v>1</v>
      </c>
      <c r="J5703" s="258">
        <f t="shared" si="178"/>
        <v>0.15298353075611235</v>
      </c>
      <c r="K5703" s="258">
        <f t="shared" si="179"/>
        <v>0.28641041858238681</v>
      </c>
    </row>
    <row r="5704" spans="1:11">
      <c r="A5704" s="1">
        <v>5703</v>
      </c>
      <c r="B5704">
        <v>58603.349853</v>
      </c>
      <c r="C5704" s="255">
        <v>44</v>
      </c>
      <c r="D5704" s="256">
        <v>154.555531</v>
      </c>
      <c r="E5704" s="256">
        <v>1232.072864</v>
      </c>
      <c r="F5704" s="1">
        <v>860951</v>
      </c>
      <c r="G5704" s="256">
        <v>0</v>
      </c>
      <c r="H5704" s="256">
        <v>581.80309199999999</v>
      </c>
      <c r="I5704" s="257">
        <v>1</v>
      </c>
      <c r="J5704" s="258">
        <f t="shared" si="178"/>
        <v>0.17685750058087407</v>
      </c>
      <c r="K5704" s="258">
        <f t="shared" si="179"/>
        <v>0.32316219661055878</v>
      </c>
    </row>
    <row r="5705" spans="1:11">
      <c r="A5705" s="1">
        <v>5704</v>
      </c>
      <c r="B5705">
        <v>58414.538696000003</v>
      </c>
      <c r="C5705" s="255">
        <v>50</v>
      </c>
      <c r="D5705" s="256">
        <v>157.15238299999999</v>
      </c>
      <c r="E5705" s="256">
        <v>1042.593932</v>
      </c>
      <c r="F5705" s="1">
        <v>890088</v>
      </c>
      <c r="G5705" s="256">
        <v>0</v>
      </c>
      <c r="H5705" s="256">
        <v>505.14701400000001</v>
      </c>
      <c r="I5705" s="257">
        <v>1</v>
      </c>
      <c r="J5705" s="258">
        <f t="shared" si="178"/>
        <v>0.17982907171214882</v>
      </c>
      <c r="K5705" s="258">
        <f t="shared" si="179"/>
        <v>0.32761360810630152</v>
      </c>
    </row>
    <row r="5706" spans="1:11">
      <c r="A5706" s="1">
        <v>5705</v>
      </c>
      <c r="B5706">
        <v>58066.620177999997</v>
      </c>
      <c r="C5706" s="255">
        <v>47</v>
      </c>
      <c r="D5706" s="256">
        <v>160.16211100000001</v>
      </c>
      <c r="E5706" s="256">
        <v>739.81684200000086</v>
      </c>
      <c r="F5706" s="1">
        <v>883055</v>
      </c>
      <c r="G5706" s="256">
        <v>0</v>
      </c>
      <c r="H5706" s="256">
        <v>471.60042399999998</v>
      </c>
      <c r="I5706" s="257">
        <v>1</v>
      </c>
      <c r="J5706" s="258">
        <f t="shared" si="178"/>
        <v>0.18327309579892367</v>
      </c>
      <c r="K5706" s="258">
        <f t="shared" si="179"/>
        <v>0.33273970289780369</v>
      </c>
    </row>
    <row r="5707" spans="1:11">
      <c r="A5707" s="1">
        <v>5706</v>
      </c>
      <c r="B5707">
        <v>57346.460204000003</v>
      </c>
      <c r="C5707" s="255">
        <v>33</v>
      </c>
      <c r="D5707" s="256">
        <v>142.022009</v>
      </c>
      <c r="E5707" s="256">
        <v>373.28764800000039</v>
      </c>
      <c r="F5707" s="1">
        <v>837846</v>
      </c>
      <c r="G5707" s="256">
        <v>9.6000000000000002E-5</v>
      </c>
      <c r="H5707" s="256">
        <v>402.72740599999997</v>
      </c>
      <c r="I5707" s="257">
        <v>1</v>
      </c>
      <c r="J5707" s="258">
        <f t="shared" si="178"/>
        <v>0.16251542327019278</v>
      </c>
      <c r="K5707" s="258">
        <f t="shared" si="179"/>
        <v>0.30129847956592415</v>
      </c>
    </row>
    <row r="5708" spans="1:11">
      <c r="A5708" s="1">
        <v>5707</v>
      </c>
      <c r="B5708">
        <v>56336.752806999997</v>
      </c>
      <c r="C5708" s="255">
        <v>33</v>
      </c>
      <c r="D5708" s="256">
        <v>142.16548399999999</v>
      </c>
      <c r="E5708" s="256">
        <v>78.081216000000083</v>
      </c>
      <c r="F5708" s="1">
        <v>830764</v>
      </c>
      <c r="G5708" s="256">
        <v>0</v>
      </c>
      <c r="H5708" s="256">
        <v>293.78985799999998</v>
      </c>
      <c r="I5708" s="257">
        <v>1</v>
      </c>
      <c r="J5708" s="258">
        <f t="shared" si="178"/>
        <v>0.16267960134736453</v>
      </c>
      <c r="K5708" s="258">
        <f t="shared" si="179"/>
        <v>0.30155237780768318</v>
      </c>
    </row>
    <row r="5709" spans="1:11">
      <c r="A5709" s="1">
        <v>5708</v>
      </c>
      <c r="B5709">
        <v>56394.258543999997</v>
      </c>
      <c r="C5709" s="255">
        <v>33</v>
      </c>
      <c r="D5709" s="256">
        <v>145.28675999999999</v>
      </c>
      <c r="E5709" s="256">
        <v>16.221833999999991</v>
      </c>
      <c r="F5709" s="1">
        <v>831572</v>
      </c>
      <c r="G5709" s="256">
        <v>4.0558560000000003</v>
      </c>
      <c r="H5709" s="256">
        <v>169.67675</v>
      </c>
      <c r="I5709" s="257">
        <v>1</v>
      </c>
      <c r="J5709" s="258">
        <f t="shared" si="178"/>
        <v>0.16625126952650637</v>
      </c>
      <c r="K5709" s="258">
        <f t="shared" si="179"/>
        <v>0.30705493270894541</v>
      </c>
    </row>
    <row r="5710" spans="1:11">
      <c r="A5710" s="1">
        <v>5709</v>
      </c>
      <c r="B5710">
        <v>57505.526367999999</v>
      </c>
      <c r="C5710" s="255">
        <v>40</v>
      </c>
      <c r="D5710" s="256">
        <v>157.981369</v>
      </c>
      <c r="E5710" s="256">
        <v>19.673971999999999</v>
      </c>
      <c r="F5710" s="1">
        <v>837321</v>
      </c>
      <c r="G5710" s="256">
        <v>167.11464000000001</v>
      </c>
      <c r="H5710" s="256">
        <v>178.31600900000001</v>
      </c>
      <c r="I5710" s="257">
        <v>1</v>
      </c>
      <c r="J5710" s="258">
        <f t="shared" si="178"/>
        <v>0.18077767828111424</v>
      </c>
      <c r="K5710" s="258">
        <f t="shared" si="179"/>
        <v>0.32902904366757818</v>
      </c>
    </row>
    <row r="5711" spans="1:11">
      <c r="A5711" s="1">
        <v>5710</v>
      </c>
      <c r="B5711">
        <v>56181.979552999997</v>
      </c>
      <c r="C5711" s="255">
        <v>33</v>
      </c>
      <c r="D5711" s="256">
        <v>140.951199</v>
      </c>
      <c r="E5711" s="256">
        <v>15.20496</v>
      </c>
      <c r="F5711" s="1">
        <v>864057</v>
      </c>
      <c r="G5711" s="256">
        <v>186.89025599999999</v>
      </c>
      <c r="H5711" s="256">
        <v>247.94264999999999</v>
      </c>
      <c r="I5711" s="257">
        <v>1</v>
      </c>
      <c r="J5711" s="258">
        <f t="shared" si="178"/>
        <v>0.1612900981137802</v>
      </c>
      <c r="K5711" s="258">
        <f t="shared" si="179"/>
        <v>0.29940084954384172</v>
      </c>
    </row>
    <row r="5712" spans="1:11">
      <c r="A5712" s="1">
        <v>5711</v>
      </c>
      <c r="B5712">
        <v>56027.842711999998</v>
      </c>
      <c r="C5712" s="255">
        <v>33</v>
      </c>
      <c r="D5712" s="256">
        <v>99.622375000000005</v>
      </c>
      <c r="E5712" s="256">
        <v>11.37828</v>
      </c>
      <c r="F5712" s="1">
        <v>899108</v>
      </c>
      <c r="G5712" s="256">
        <v>173.32778400000001</v>
      </c>
      <c r="H5712" s="256">
        <v>120.15933200000001</v>
      </c>
      <c r="I5712" s="257">
        <v>1</v>
      </c>
      <c r="J5712" s="258">
        <f t="shared" si="178"/>
        <v>0.11399763004554367</v>
      </c>
      <c r="K5712" s="258">
        <f t="shared" si="179"/>
        <v>0.22234819557411159</v>
      </c>
    </row>
    <row r="5713" spans="1:11">
      <c r="A5713" s="1">
        <v>5712</v>
      </c>
      <c r="B5713">
        <v>54257.561706</v>
      </c>
      <c r="C5713" s="255">
        <v>36</v>
      </c>
      <c r="D5713" s="256">
        <v>77.697749000000016</v>
      </c>
      <c r="E5713" s="256">
        <v>2.90524</v>
      </c>
      <c r="F5713" s="1">
        <v>911051</v>
      </c>
      <c r="G5713" s="256">
        <v>129.22627199999999</v>
      </c>
      <c r="H5713" s="256">
        <v>88.900328999999999</v>
      </c>
      <c r="I5713" s="257">
        <v>1</v>
      </c>
      <c r="J5713" s="258">
        <f t="shared" si="178"/>
        <v>8.8909336340089379E-2</v>
      </c>
      <c r="K5713" s="258">
        <f t="shared" si="179"/>
        <v>0.17821068808168866</v>
      </c>
    </row>
    <row r="5714" spans="1:11">
      <c r="A5714" s="1">
        <v>5713</v>
      </c>
      <c r="B5714">
        <v>53069.295408999998</v>
      </c>
      <c r="C5714" s="255">
        <v>45</v>
      </c>
      <c r="D5714" s="256">
        <v>52.424313000000033</v>
      </c>
      <c r="E5714" s="256">
        <v>0.50420000000000009</v>
      </c>
      <c r="F5714" s="1">
        <v>867392</v>
      </c>
      <c r="G5714" s="256">
        <v>45.574536000000002</v>
      </c>
      <c r="H5714" s="256">
        <v>89.048931999999994</v>
      </c>
      <c r="I5714" s="257">
        <v>1</v>
      </c>
      <c r="J5714" s="258">
        <f t="shared" si="178"/>
        <v>5.9989007878659677E-2</v>
      </c>
      <c r="K5714" s="258">
        <f t="shared" si="179"/>
        <v>0.12420239909932215</v>
      </c>
    </row>
    <row r="5715" spans="1:11">
      <c r="A5715" s="1">
        <v>5714</v>
      </c>
      <c r="B5715">
        <v>50745.738036000002</v>
      </c>
      <c r="C5715" s="255">
        <v>35</v>
      </c>
      <c r="D5715" s="256">
        <v>26.774381999999999</v>
      </c>
      <c r="E5715" s="256">
        <v>0.79420000000000002</v>
      </c>
      <c r="F5715" s="1">
        <v>786841</v>
      </c>
      <c r="G5715" s="256">
        <v>0</v>
      </c>
      <c r="H5715" s="256">
        <v>88.923355999999998</v>
      </c>
      <c r="I5715" s="257">
        <v>1</v>
      </c>
      <c r="J5715" s="258">
        <f t="shared" si="178"/>
        <v>3.0637857147393477E-2</v>
      </c>
      <c r="K5715" s="258">
        <f t="shared" si="179"/>
        <v>6.5626653613840458E-2</v>
      </c>
    </row>
    <row r="5716" spans="1:11">
      <c r="A5716" s="1">
        <v>5715</v>
      </c>
      <c r="B5716">
        <v>50328.061950000003</v>
      </c>
      <c r="C5716" s="255">
        <v>43</v>
      </c>
      <c r="D5716" s="256">
        <v>21.482612</v>
      </c>
      <c r="E5716" s="256">
        <v>0.51263999999999998</v>
      </c>
      <c r="F5716" s="1">
        <v>647361</v>
      </c>
      <c r="G5716" s="256">
        <v>0</v>
      </c>
      <c r="H5716" s="256">
        <v>88.666459000000003</v>
      </c>
      <c r="I5716" s="257">
        <v>1</v>
      </c>
      <c r="J5716" s="258">
        <f t="shared" si="178"/>
        <v>2.4582498210747903E-2</v>
      </c>
      <c r="K5716" s="258">
        <f t="shared" si="179"/>
        <v>5.3034342369390773E-2</v>
      </c>
    </row>
    <row r="5717" spans="1:11">
      <c r="A5717" s="1">
        <v>5716</v>
      </c>
      <c r="B5717">
        <v>49810.985106999993</v>
      </c>
      <c r="C5717" s="255">
        <v>42</v>
      </c>
      <c r="D5717" s="256">
        <v>13.975545</v>
      </c>
      <c r="E5717" s="256">
        <v>1.6000000000000001E-3</v>
      </c>
      <c r="F5717" s="1">
        <v>518600</v>
      </c>
      <c r="G5717" s="256">
        <v>0</v>
      </c>
      <c r="H5717" s="256">
        <v>89.006636999999998</v>
      </c>
      <c r="I5717" s="257">
        <v>1</v>
      </c>
      <c r="J5717" s="258">
        <f t="shared" si="178"/>
        <v>1.5992180557779789E-2</v>
      </c>
      <c r="K5717" s="258">
        <f t="shared" si="179"/>
        <v>3.485686675342272E-2</v>
      </c>
    </row>
    <row r="5718" spans="1:11">
      <c r="A5718" s="1">
        <v>5717</v>
      </c>
      <c r="B5718">
        <v>49835.445739000003</v>
      </c>
      <c r="C5718" s="255">
        <v>44</v>
      </c>
      <c r="D5718" s="256">
        <v>13.575532000000001</v>
      </c>
      <c r="E5718" s="256">
        <v>1.1999999999999999E-3</v>
      </c>
      <c r="F5718" s="1">
        <v>567169</v>
      </c>
      <c r="G5718" s="256">
        <v>0</v>
      </c>
      <c r="H5718" s="256">
        <v>88.863375000000005</v>
      </c>
      <c r="I5718" s="257">
        <v>1</v>
      </c>
      <c r="J5718" s="258">
        <f t="shared" si="178"/>
        <v>1.5534446700426882E-2</v>
      </c>
      <c r="K5718" s="258">
        <f t="shared" si="179"/>
        <v>3.3877770814774708E-2</v>
      </c>
    </row>
    <row r="5719" spans="1:11">
      <c r="A5719" s="1">
        <v>5718</v>
      </c>
      <c r="B5719">
        <v>50526.239837000001</v>
      </c>
      <c r="C5719" s="255">
        <v>25</v>
      </c>
      <c r="D5719" s="256">
        <v>29.05547</v>
      </c>
      <c r="E5719" s="256">
        <v>0.23295099999999999</v>
      </c>
      <c r="F5719" s="1">
        <v>901852</v>
      </c>
      <c r="G5719" s="256">
        <v>0</v>
      </c>
      <c r="H5719" s="256">
        <v>88.929604999999995</v>
      </c>
      <c r="I5719" s="257">
        <v>1</v>
      </c>
      <c r="J5719" s="258">
        <f t="shared" si="178"/>
        <v>3.3248100337493383E-2</v>
      </c>
      <c r="K5719" s="258">
        <f t="shared" si="179"/>
        <v>7.0999491805318962E-2</v>
      </c>
    </row>
    <row r="5720" spans="1:11">
      <c r="A5720" s="1">
        <v>5719</v>
      </c>
      <c r="B5720">
        <v>49948.507385999997</v>
      </c>
      <c r="C5720" s="255">
        <v>44</v>
      </c>
      <c r="D5720" s="256">
        <v>42.459687000000002</v>
      </c>
      <c r="E5720" s="256">
        <v>41.369965999999977</v>
      </c>
      <c r="F5720" s="1">
        <v>962400</v>
      </c>
      <c r="G5720" s="256">
        <v>0</v>
      </c>
      <c r="H5720" s="256">
        <v>88.999414000000002</v>
      </c>
      <c r="I5720" s="257">
        <v>1</v>
      </c>
      <c r="J5720" s="258">
        <f t="shared" si="178"/>
        <v>4.8586511719637078E-2</v>
      </c>
      <c r="K5720" s="258">
        <f t="shared" si="179"/>
        <v>0.10191778952925683</v>
      </c>
    </row>
    <row r="5721" spans="1:11">
      <c r="A5721" s="1">
        <v>5720</v>
      </c>
      <c r="B5721">
        <v>50511.093200000003</v>
      </c>
      <c r="C5721" s="255">
        <v>32</v>
      </c>
      <c r="D5721" s="256">
        <v>42.462374999999987</v>
      </c>
      <c r="E5721" s="256">
        <v>269.81806200000011</v>
      </c>
      <c r="F5721" s="1">
        <v>918524</v>
      </c>
      <c r="G5721" s="256">
        <v>0</v>
      </c>
      <c r="H5721" s="256">
        <v>89.103849999999994</v>
      </c>
      <c r="I5721" s="257">
        <v>1</v>
      </c>
      <c r="J5721" s="258">
        <f t="shared" si="178"/>
        <v>4.8589587591192647E-2</v>
      </c>
      <c r="K5721" s="258">
        <f t="shared" si="179"/>
        <v>0.10192387995595112</v>
      </c>
    </row>
    <row r="5722" spans="1:11">
      <c r="A5722" s="1">
        <v>5721</v>
      </c>
      <c r="B5722">
        <v>50993.510559000002</v>
      </c>
      <c r="C5722" s="255">
        <v>35</v>
      </c>
      <c r="D5722" s="256">
        <v>29.070166</v>
      </c>
      <c r="E5722" s="256">
        <v>589.52185699999973</v>
      </c>
      <c r="F5722" s="1">
        <v>857531</v>
      </c>
      <c r="G5722" s="256">
        <v>0</v>
      </c>
      <c r="H5722" s="256">
        <v>119.26141</v>
      </c>
      <c r="I5722" s="257">
        <v>1</v>
      </c>
      <c r="J5722" s="258">
        <f t="shared" si="178"/>
        <v>3.326491693287318E-2</v>
      </c>
      <c r="K5722" s="258">
        <f t="shared" si="179"/>
        <v>7.1033999728158603E-2</v>
      </c>
    </row>
    <row r="5723" spans="1:11">
      <c r="A5723" s="1">
        <v>5722</v>
      </c>
      <c r="B5723">
        <v>51027.108519999987</v>
      </c>
      <c r="C5723" s="255">
        <v>49</v>
      </c>
      <c r="D5723" s="256">
        <v>15.385909</v>
      </c>
      <c r="E5723" s="256">
        <v>858.48250300000041</v>
      </c>
      <c r="F5723" s="1">
        <v>887863</v>
      </c>
      <c r="G5723" s="256">
        <v>89.933087999999998</v>
      </c>
      <c r="H5723" s="256">
        <v>419.07768299999998</v>
      </c>
      <c r="I5723" s="257">
        <v>1</v>
      </c>
      <c r="J5723" s="258">
        <f t="shared" si="178"/>
        <v>1.7606056491791131E-2</v>
      </c>
      <c r="K5723" s="258">
        <f t="shared" si="179"/>
        <v>3.8300402259075002E-2</v>
      </c>
    </row>
    <row r="5724" spans="1:11">
      <c r="A5724" s="1">
        <v>5723</v>
      </c>
      <c r="B5724">
        <v>50833.247560000003</v>
      </c>
      <c r="C5724" s="255">
        <v>49</v>
      </c>
      <c r="D5724" s="256">
        <v>7.5873759999999999</v>
      </c>
      <c r="E5724" s="256">
        <v>1036.637436</v>
      </c>
      <c r="F5724" s="1">
        <v>870529</v>
      </c>
      <c r="G5724" s="256">
        <v>121.748424</v>
      </c>
      <c r="H5724" s="256">
        <v>515.00108699999998</v>
      </c>
      <c r="I5724" s="257">
        <v>1</v>
      </c>
      <c r="J5724" s="258">
        <f t="shared" si="178"/>
        <v>8.6822150371785138E-3</v>
      </c>
      <c r="K5724" s="258">
        <f t="shared" si="179"/>
        <v>1.909122284674564E-2</v>
      </c>
    </row>
    <row r="5725" spans="1:11">
      <c r="A5725" s="1">
        <v>5724</v>
      </c>
      <c r="B5725">
        <v>51887.680542000002</v>
      </c>
      <c r="C5725" s="255">
        <v>33</v>
      </c>
      <c r="D5725" s="256">
        <v>7.1325730000000007</v>
      </c>
      <c r="E5725" s="256">
        <v>1147.3237650000019</v>
      </c>
      <c r="F5725" s="1">
        <v>851832</v>
      </c>
      <c r="G5725" s="256">
        <v>87.474575999999999</v>
      </c>
      <c r="H5725" s="256">
        <v>402.33826299999998</v>
      </c>
      <c r="I5725" s="257">
        <v>1</v>
      </c>
      <c r="J5725" s="258">
        <f t="shared" si="178"/>
        <v>8.1617851223365588E-3</v>
      </c>
      <c r="K5725" s="258">
        <f t="shared" si="179"/>
        <v>1.7958158390774328E-2</v>
      </c>
    </row>
    <row r="5726" spans="1:11">
      <c r="A5726" s="1">
        <v>5725</v>
      </c>
      <c r="B5726">
        <v>52266.520081000002</v>
      </c>
      <c r="C5726" s="255">
        <v>46</v>
      </c>
      <c r="D5726" s="256">
        <v>11.375959999999999</v>
      </c>
      <c r="E5726" s="256">
        <v>1187.200521</v>
      </c>
      <c r="F5726" s="1">
        <v>868459</v>
      </c>
      <c r="G5726" s="256">
        <v>8.2049520000000005</v>
      </c>
      <c r="H5726" s="256">
        <v>119.805925</v>
      </c>
      <c r="I5726" s="257">
        <v>1</v>
      </c>
      <c r="J5726" s="258">
        <f t="shared" si="178"/>
        <v>1.3017482061564008E-2</v>
      </c>
      <c r="K5726" s="258">
        <f t="shared" si="179"/>
        <v>2.8474698181186413E-2</v>
      </c>
    </row>
    <row r="5727" spans="1:11">
      <c r="A5727" s="1">
        <v>5726</v>
      </c>
      <c r="B5727">
        <v>52738.234802000014</v>
      </c>
      <c r="C5727" s="255">
        <v>48</v>
      </c>
      <c r="D5727" s="256">
        <v>55.104457999999987</v>
      </c>
      <c r="E5727" s="256">
        <v>1122.759404000001</v>
      </c>
      <c r="F5727" s="1">
        <v>853060</v>
      </c>
      <c r="G5727" s="256">
        <v>9.6000000000000002E-5</v>
      </c>
      <c r="H5727" s="256">
        <v>397.78693399999997</v>
      </c>
      <c r="I5727" s="257">
        <v>1</v>
      </c>
      <c r="J5727" s="258">
        <f t="shared" si="178"/>
        <v>6.3055890977746692E-2</v>
      </c>
      <c r="K5727" s="258">
        <f t="shared" si="179"/>
        <v>0.13009778555020388</v>
      </c>
    </row>
    <row r="5728" spans="1:11">
      <c r="A5728" s="1">
        <v>5727</v>
      </c>
      <c r="B5728">
        <v>53477.775208000006</v>
      </c>
      <c r="C5728" s="255">
        <v>45</v>
      </c>
      <c r="D5728" s="256">
        <v>57.948248000000007</v>
      </c>
      <c r="E5728" s="256">
        <v>987.56714999999963</v>
      </c>
      <c r="F5728" s="1">
        <v>806568</v>
      </c>
      <c r="G5728" s="256">
        <v>0</v>
      </c>
      <c r="H5728" s="256">
        <v>502.64579500000002</v>
      </c>
      <c r="I5728" s="257">
        <v>1</v>
      </c>
      <c r="J5728" s="258">
        <f t="shared" si="178"/>
        <v>6.6310032633646973E-2</v>
      </c>
      <c r="K5728" s="258">
        <f t="shared" si="179"/>
        <v>0.13630843018664918</v>
      </c>
    </row>
    <row r="5729" spans="1:11">
      <c r="A5729" s="1">
        <v>5728</v>
      </c>
      <c r="B5729">
        <v>53814.523193999987</v>
      </c>
      <c r="C5729" s="255">
        <v>50</v>
      </c>
      <c r="D5729" s="256">
        <v>42.326483999999986</v>
      </c>
      <c r="E5729" s="256">
        <v>815.08050400000127</v>
      </c>
      <c r="F5729" s="1">
        <v>827769</v>
      </c>
      <c r="G5729" s="256">
        <v>0</v>
      </c>
      <c r="H5729" s="256">
        <v>517.68125099999997</v>
      </c>
      <c r="I5729" s="257">
        <v>1</v>
      </c>
      <c r="J5729" s="258">
        <f t="shared" si="178"/>
        <v>4.8434087865909858E-2</v>
      </c>
      <c r="K5729" s="258">
        <f t="shared" si="179"/>
        <v>0.10161592618306731</v>
      </c>
    </row>
    <row r="5730" spans="1:11">
      <c r="A5730" s="1">
        <v>5729</v>
      </c>
      <c r="B5730">
        <v>54542.043395999986</v>
      </c>
      <c r="C5730" s="255">
        <v>50</v>
      </c>
      <c r="D5730" s="256">
        <v>21.443978000000001</v>
      </c>
      <c r="E5730" s="256">
        <v>577.13097200000027</v>
      </c>
      <c r="F5730" s="1">
        <v>833839</v>
      </c>
      <c r="G5730" s="256">
        <v>0</v>
      </c>
      <c r="H5730" s="256">
        <v>514.67731000000003</v>
      </c>
      <c r="I5730" s="257">
        <v>1</v>
      </c>
      <c r="J5730" s="258">
        <f t="shared" si="178"/>
        <v>2.4538289422921078E-2</v>
      </c>
      <c r="K5730" s="258">
        <f t="shared" si="179"/>
        <v>5.2941743380073847E-2</v>
      </c>
    </row>
    <row r="5731" spans="1:11">
      <c r="A5731" s="1">
        <v>5730</v>
      </c>
      <c r="B5731">
        <v>54823.812378000002</v>
      </c>
      <c r="C5731" s="255">
        <v>54</v>
      </c>
      <c r="D5731" s="256">
        <v>10.492347000000001</v>
      </c>
      <c r="E5731" s="256">
        <v>281.66816399999971</v>
      </c>
      <c r="F5731" s="1">
        <v>806780</v>
      </c>
      <c r="G5731" s="256">
        <v>0</v>
      </c>
      <c r="H5731" s="256">
        <v>389.50826000000001</v>
      </c>
      <c r="I5731" s="257">
        <v>1</v>
      </c>
      <c r="J5731" s="258">
        <f t="shared" si="178"/>
        <v>1.2006365955594513E-2</v>
      </c>
      <c r="K5731" s="258">
        <f t="shared" si="179"/>
        <v>2.6294949386181408E-2</v>
      </c>
    </row>
    <row r="5732" spans="1:11">
      <c r="A5732" s="1">
        <v>5731</v>
      </c>
      <c r="B5732">
        <v>55667.811157999997</v>
      </c>
      <c r="C5732" s="255">
        <v>53</v>
      </c>
      <c r="D5732" s="256">
        <v>14.670925</v>
      </c>
      <c r="E5732" s="256">
        <v>60.810244999999973</v>
      </c>
      <c r="F5732" s="1">
        <v>838253</v>
      </c>
      <c r="G5732" s="256">
        <v>0</v>
      </c>
      <c r="H5732" s="256">
        <v>349.21433400000001</v>
      </c>
      <c r="I5732" s="257">
        <v>1</v>
      </c>
      <c r="J5732" s="258">
        <f t="shared" si="178"/>
        <v>1.6787902121144147E-2</v>
      </c>
      <c r="K5732" s="258">
        <f t="shared" si="179"/>
        <v>3.6556365650008325E-2</v>
      </c>
    </row>
    <row r="5733" spans="1:11">
      <c r="A5733" s="1">
        <v>5732</v>
      </c>
      <c r="B5733">
        <v>56591.693358999997</v>
      </c>
      <c r="C5733" s="255">
        <v>53</v>
      </c>
      <c r="D5733" s="256">
        <v>14.801315000000001</v>
      </c>
      <c r="E5733" s="256">
        <v>13.61961599999999</v>
      </c>
      <c r="F5733" s="1">
        <v>808126</v>
      </c>
      <c r="G5733" s="256">
        <v>0</v>
      </c>
      <c r="H5733" s="256">
        <v>406.28773000000001</v>
      </c>
      <c r="I5733" s="257">
        <v>1</v>
      </c>
      <c r="J5733" s="258">
        <f t="shared" si="178"/>
        <v>1.6937107066134049E-2</v>
      </c>
      <c r="K5733" s="258">
        <f t="shared" si="179"/>
        <v>3.6874676395461367E-2</v>
      </c>
    </row>
    <row r="5734" spans="1:11">
      <c r="A5734" s="1">
        <v>5733</v>
      </c>
      <c r="B5734">
        <v>57454.568481000002</v>
      </c>
      <c r="C5734" s="255">
        <v>56</v>
      </c>
      <c r="D5734" s="256">
        <v>18.140933</v>
      </c>
      <c r="E5734" s="256">
        <v>14.61046</v>
      </c>
      <c r="F5734" s="1">
        <v>818128</v>
      </c>
      <c r="G5734" s="256">
        <v>0</v>
      </c>
      <c r="H5734" s="256">
        <v>284.21242799999999</v>
      </c>
      <c r="I5734" s="257">
        <v>1</v>
      </c>
      <c r="J5734" s="258">
        <f t="shared" si="178"/>
        <v>2.0758623439914924E-2</v>
      </c>
      <c r="K5734" s="258">
        <f t="shared" si="179"/>
        <v>4.4988833338367083E-2</v>
      </c>
    </row>
    <row r="5735" spans="1:11">
      <c r="A5735" s="1">
        <v>5734</v>
      </c>
      <c r="B5735">
        <v>56434.669737999997</v>
      </c>
      <c r="C5735" s="255">
        <v>57</v>
      </c>
      <c r="D5735" s="256">
        <v>20.504477000000001</v>
      </c>
      <c r="E5735" s="256">
        <v>11.194240000000001</v>
      </c>
      <c r="F5735" s="1">
        <v>821434</v>
      </c>
      <c r="G5735" s="256">
        <v>85.557360000000003</v>
      </c>
      <c r="H5735" s="256">
        <v>182.838776</v>
      </c>
      <c r="I5735" s="257">
        <v>1</v>
      </c>
      <c r="J5735" s="258">
        <f t="shared" si="178"/>
        <v>2.3463220820858357E-2</v>
      </c>
      <c r="K5735" s="258">
        <f t="shared" si="179"/>
        <v>5.0686927998792708E-2</v>
      </c>
    </row>
    <row r="5736" spans="1:11">
      <c r="A5736" s="1">
        <v>5735</v>
      </c>
      <c r="B5736">
        <v>54406.562132999999</v>
      </c>
      <c r="C5736" s="255">
        <v>55</v>
      </c>
      <c r="D5736" s="256">
        <v>29.754311000000001</v>
      </c>
      <c r="E5736" s="256">
        <v>9.6339999999999986</v>
      </c>
      <c r="F5736" s="1">
        <v>896307</v>
      </c>
      <c r="G5736" s="256">
        <v>162.98956799999999</v>
      </c>
      <c r="H5736" s="256">
        <v>115.14737700000001</v>
      </c>
      <c r="I5736" s="257">
        <v>1</v>
      </c>
      <c r="J5736" s="258">
        <f t="shared" si="178"/>
        <v>3.4047782314345049E-2</v>
      </c>
      <c r="K5736" s="258">
        <f t="shared" si="179"/>
        <v>7.2638944619283191E-2</v>
      </c>
    </row>
    <row r="5737" spans="1:11">
      <c r="A5737" s="1">
        <v>5736</v>
      </c>
      <c r="B5737">
        <v>53185.378417</v>
      </c>
      <c r="C5737" s="255">
        <v>48</v>
      </c>
      <c r="D5737" s="256">
        <v>35.878172999999997</v>
      </c>
      <c r="E5737" s="256">
        <v>2.6798000000000002</v>
      </c>
      <c r="F5737" s="1">
        <v>910110</v>
      </c>
      <c r="G5737" s="256">
        <v>154.96168800000001</v>
      </c>
      <c r="H5737" s="256">
        <v>90.888565999999997</v>
      </c>
      <c r="I5737" s="257">
        <v>1</v>
      </c>
      <c r="J5737" s="258">
        <f t="shared" si="178"/>
        <v>4.1055302007847259E-2</v>
      </c>
      <c r="K5737" s="258">
        <f t="shared" si="179"/>
        <v>8.6874742602082014E-2</v>
      </c>
    </row>
    <row r="5738" spans="1:11">
      <c r="A5738" s="1">
        <v>5737</v>
      </c>
      <c r="B5738">
        <v>50493.839202000003</v>
      </c>
      <c r="C5738" s="255">
        <v>48</v>
      </c>
      <c r="D5738" s="256">
        <v>43.102479000000002</v>
      </c>
      <c r="E5738" s="256">
        <v>0.28176000000000001</v>
      </c>
      <c r="F5738" s="1">
        <v>823820</v>
      </c>
      <c r="G5738" s="256">
        <v>122.6148</v>
      </c>
      <c r="H5738" s="256">
        <v>63.812373000000001</v>
      </c>
      <c r="I5738" s="257">
        <v>1</v>
      </c>
      <c r="J5738" s="258">
        <f t="shared" si="178"/>
        <v>4.9322056968505466E-2</v>
      </c>
      <c r="K5738" s="258">
        <f t="shared" si="179"/>
        <v>0.10337298746927799</v>
      </c>
    </row>
    <row r="5739" spans="1:11">
      <c r="A5739" s="1">
        <v>5738</v>
      </c>
      <c r="B5739">
        <v>49154.433166000003</v>
      </c>
      <c r="C5739" s="255">
        <v>47</v>
      </c>
      <c r="D5739" s="256">
        <v>71.988082000000006</v>
      </c>
      <c r="E5739" s="256">
        <v>0.65064</v>
      </c>
      <c r="F5739" s="1">
        <v>704713</v>
      </c>
      <c r="G5739" s="256">
        <v>46.145063999999998</v>
      </c>
      <c r="H5739" s="256">
        <v>63.564867999999997</v>
      </c>
      <c r="I5739" s="257">
        <v>1</v>
      </c>
      <c r="J5739" s="258">
        <f t="shared" si="178"/>
        <v>8.2375778930428648E-2</v>
      </c>
      <c r="K5739" s="258">
        <f t="shared" si="179"/>
        <v>0.16631267560247145</v>
      </c>
    </row>
    <row r="5740" spans="1:11">
      <c r="A5740" s="1">
        <v>5739</v>
      </c>
      <c r="B5740">
        <v>48937.970795000001</v>
      </c>
      <c r="C5740" s="255">
        <v>47</v>
      </c>
      <c r="D5740" s="256">
        <v>98.659137000000015</v>
      </c>
      <c r="E5740" s="256">
        <v>0.48024</v>
      </c>
      <c r="F5740" s="1">
        <v>619469</v>
      </c>
      <c r="G5740" s="256">
        <v>0</v>
      </c>
      <c r="H5740" s="256">
        <v>63.557450000000003</v>
      </c>
      <c r="I5740" s="257">
        <v>1</v>
      </c>
      <c r="J5740" s="258">
        <f t="shared" si="178"/>
        <v>0.11289539925482212</v>
      </c>
      <c r="K5740" s="258">
        <f t="shared" si="179"/>
        <v>0.22045901074307298</v>
      </c>
    </row>
    <row r="5741" spans="1:11">
      <c r="A5741" s="1">
        <v>5740</v>
      </c>
      <c r="B5741">
        <v>49113.213194999997</v>
      </c>
      <c r="C5741" s="255">
        <v>46</v>
      </c>
      <c r="D5741" s="256">
        <v>140.067789</v>
      </c>
      <c r="E5741" s="256">
        <v>3.2559999999999999E-2</v>
      </c>
      <c r="F5741" s="1">
        <v>536692</v>
      </c>
      <c r="G5741" s="256">
        <v>0</v>
      </c>
      <c r="H5741" s="256">
        <v>63.548825999999998</v>
      </c>
      <c r="I5741" s="257">
        <v>1</v>
      </c>
      <c r="J5741" s="258">
        <f t="shared" si="178"/>
        <v>0.16027921430019382</v>
      </c>
      <c r="K5741" s="258">
        <f t="shared" si="179"/>
        <v>0.2978317414786133</v>
      </c>
    </row>
    <row r="5742" spans="1:11">
      <c r="A5742" s="1">
        <v>5741</v>
      </c>
      <c r="B5742">
        <v>49170.004426</v>
      </c>
      <c r="C5742" s="255">
        <v>44</v>
      </c>
      <c r="D5742" s="256">
        <v>181.66645299999999</v>
      </c>
      <c r="E5742" s="256">
        <v>1.1999999999999999E-3</v>
      </c>
      <c r="F5742" s="1">
        <v>588203</v>
      </c>
      <c r="G5742" s="256">
        <v>0</v>
      </c>
      <c r="H5742" s="256">
        <v>63.571092</v>
      </c>
      <c r="I5742" s="257">
        <v>1</v>
      </c>
      <c r="J5742" s="258">
        <f t="shared" si="178"/>
        <v>0.20788045959334078</v>
      </c>
      <c r="K5742" s="258">
        <f t="shared" si="179"/>
        <v>0.36836406539322725</v>
      </c>
    </row>
    <row r="5743" spans="1:11">
      <c r="A5743" s="1">
        <v>5742</v>
      </c>
      <c r="B5743">
        <v>50118.881134000003</v>
      </c>
      <c r="C5743" s="255">
        <v>47</v>
      </c>
      <c r="D5743" s="256">
        <v>187.42759899999999</v>
      </c>
      <c r="E5743" s="256">
        <v>0.13164200000000001</v>
      </c>
      <c r="F5743" s="1">
        <v>900975</v>
      </c>
      <c r="G5743" s="256">
        <v>0</v>
      </c>
      <c r="H5743" s="256">
        <v>63.530808999999998</v>
      </c>
      <c r="I5743" s="257">
        <v>1</v>
      </c>
      <c r="J5743" s="258">
        <f t="shared" si="178"/>
        <v>0.21447292429162129</v>
      </c>
      <c r="K5743" s="258">
        <f t="shared" si="179"/>
        <v>0.37761969746567192</v>
      </c>
    </row>
    <row r="5744" spans="1:11">
      <c r="A5744" s="1">
        <v>5743</v>
      </c>
      <c r="B5744">
        <v>52877.521850999998</v>
      </c>
      <c r="C5744" s="255">
        <v>53</v>
      </c>
      <c r="D5744" s="256">
        <v>222.36798700000011</v>
      </c>
      <c r="E5744" s="256">
        <v>31.585757000000001</v>
      </c>
      <c r="F5744" s="1">
        <v>1031295</v>
      </c>
      <c r="G5744" s="256">
        <v>0</v>
      </c>
      <c r="H5744" s="256">
        <v>64.085993999999999</v>
      </c>
      <c r="I5744" s="257">
        <v>1</v>
      </c>
      <c r="J5744" s="258">
        <f t="shared" si="178"/>
        <v>0.25445512131183656</v>
      </c>
      <c r="K5744" s="258">
        <f t="shared" si="179"/>
        <v>0.43131618731201354</v>
      </c>
    </row>
    <row r="5745" spans="1:11">
      <c r="A5745" s="1">
        <v>5744</v>
      </c>
      <c r="B5745">
        <v>54895.081389999999</v>
      </c>
      <c r="C5745" s="255">
        <v>44</v>
      </c>
      <c r="D5745" s="256">
        <v>254.022223</v>
      </c>
      <c r="E5745" s="256">
        <v>207.94416500000031</v>
      </c>
      <c r="F5745" s="1">
        <v>993687</v>
      </c>
      <c r="G5745" s="256">
        <v>0</v>
      </c>
      <c r="H5745" s="256">
        <v>139.669873</v>
      </c>
      <c r="I5745" s="257">
        <v>1</v>
      </c>
      <c r="J5745" s="258">
        <f t="shared" si="178"/>
        <v>0.29067698296593103</v>
      </c>
      <c r="K5745" s="258">
        <f t="shared" si="179"/>
        <v>0.47661938999407533</v>
      </c>
    </row>
    <row r="5746" spans="1:11">
      <c r="A5746" s="1">
        <v>5745</v>
      </c>
      <c r="B5746">
        <v>59183.255247999987</v>
      </c>
      <c r="C5746" s="255">
        <v>39</v>
      </c>
      <c r="D5746" s="256">
        <v>215.85174799999999</v>
      </c>
      <c r="E5746" s="256">
        <v>445.16966600000012</v>
      </c>
      <c r="F5746" s="1">
        <v>935386</v>
      </c>
      <c r="G5746" s="256">
        <v>0</v>
      </c>
      <c r="H5746" s="256">
        <v>235.39987500000001</v>
      </c>
      <c r="I5746" s="257">
        <v>1</v>
      </c>
      <c r="J5746" s="258">
        <f t="shared" si="178"/>
        <v>0.24699860561633785</v>
      </c>
      <c r="K5746" s="258">
        <f t="shared" si="179"/>
        <v>0.42160779884271143</v>
      </c>
    </row>
    <row r="5747" spans="1:11">
      <c r="A5747" s="1">
        <v>5746</v>
      </c>
      <c r="B5747">
        <v>65401.356444999998</v>
      </c>
      <c r="C5747" s="255">
        <v>52</v>
      </c>
      <c r="D5747" s="256">
        <v>196.26364799999999</v>
      </c>
      <c r="E5747" s="256">
        <v>699.25477100000035</v>
      </c>
      <c r="F5747" s="1">
        <v>885697</v>
      </c>
      <c r="G5747" s="256">
        <v>0</v>
      </c>
      <c r="H5747" s="256">
        <v>295.01741199999998</v>
      </c>
      <c r="I5747" s="257">
        <v>1</v>
      </c>
      <c r="J5747" s="258">
        <f t="shared" si="178"/>
        <v>0.22458399266322251</v>
      </c>
      <c r="K5747" s="258">
        <f t="shared" si="179"/>
        <v>0.39158795567342419</v>
      </c>
    </row>
    <row r="5748" spans="1:11">
      <c r="A5748" s="1">
        <v>5747</v>
      </c>
      <c r="B5748">
        <v>66562.167174999995</v>
      </c>
      <c r="C5748" s="255">
        <v>53</v>
      </c>
      <c r="D5748" s="256">
        <v>173.73624100000001</v>
      </c>
      <c r="E5748" s="256">
        <v>868.09760299999868</v>
      </c>
      <c r="F5748" s="1">
        <v>866553</v>
      </c>
      <c r="G5748" s="256">
        <v>0</v>
      </c>
      <c r="H5748" s="256">
        <v>307.48121400000002</v>
      </c>
      <c r="I5748" s="257">
        <v>1</v>
      </c>
      <c r="J5748" s="258">
        <f t="shared" si="178"/>
        <v>0.19880593819432046</v>
      </c>
      <c r="K5748" s="258">
        <f t="shared" si="179"/>
        <v>0.35542742762165741</v>
      </c>
    </row>
    <row r="5749" spans="1:11">
      <c r="A5749" s="1">
        <v>5748</v>
      </c>
      <c r="B5749">
        <v>68034.319396000006</v>
      </c>
      <c r="C5749" s="255">
        <v>51</v>
      </c>
      <c r="D5749" s="256">
        <v>162.38460000000001</v>
      </c>
      <c r="E5749" s="256">
        <v>880.19351299999971</v>
      </c>
      <c r="F5749" s="1">
        <v>861610</v>
      </c>
      <c r="G5749" s="256">
        <v>0</v>
      </c>
      <c r="H5749" s="256">
        <v>229.09546700000001</v>
      </c>
      <c r="I5749" s="257">
        <v>1</v>
      </c>
      <c r="J5749" s="258">
        <f t="shared" si="178"/>
        <v>0.18581628430253333</v>
      </c>
      <c r="K5749" s="258">
        <f t="shared" si="179"/>
        <v>0.33650241848563206</v>
      </c>
    </row>
    <row r="5750" spans="1:11">
      <c r="A5750" s="1">
        <v>5749</v>
      </c>
      <c r="B5750">
        <v>66158.724182000005</v>
      </c>
      <c r="C5750" s="255">
        <v>55</v>
      </c>
      <c r="D5750" s="256">
        <v>129.76939400000001</v>
      </c>
      <c r="E5750" s="256">
        <v>834.93945499999916</v>
      </c>
      <c r="F5750" s="1">
        <v>828147</v>
      </c>
      <c r="G5750" s="256">
        <v>0</v>
      </c>
      <c r="H5750" s="256">
        <v>89.034101000000007</v>
      </c>
      <c r="I5750" s="257">
        <v>1</v>
      </c>
      <c r="J5750" s="258">
        <f t="shared" si="178"/>
        <v>0.14849478712434222</v>
      </c>
      <c r="K5750" s="258">
        <f t="shared" si="179"/>
        <v>0.27929766848836557</v>
      </c>
    </row>
    <row r="5751" spans="1:11">
      <c r="A5751" s="1">
        <v>5750</v>
      </c>
      <c r="B5751">
        <v>65872.744934000002</v>
      </c>
      <c r="C5751" s="255">
        <v>55</v>
      </c>
      <c r="D5751" s="256">
        <v>171.00090599999999</v>
      </c>
      <c r="E5751" s="256">
        <v>741.33425600000032</v>
      </c>
      <c r="F5751" s="1">
        <v>840847</v>
      </c>
      <c r="G5751" s="256">
        <v>0</v>
      </c>
      <c r="H5751" s="256">
        <v>627.23669400000006</v>
      </c>
      <c r="I5751" s="257">
        <v>1</v>
      </c>
      <c r="J5751" s="258">
        <f t="shared" si="178"/>
        <v>0.19567590131876283</v>
      </c>
      <c r="K5751" s="258">
        <f t="shared" si="179"/>
        <v>0.35091153244793188</v>
      </c>
    </row>
    <row r="5752" spans="1:11">
      <c r="A5752" s="1">
        <v>5751</v>
      </c>
      <c r="B5752">
        <v>69735.221313000002</v>
      </c>
      <c r="C5752" s="255">
        <v>54</v>
      </c>
      <c r="D5752" s="256">
        <v>177.55510699999999</v>
      </c>
      <c r="E5752" s="256">
        <v>623.88512599999933</v>
      </c>
      <c r="F5752" s="1">
        <v>802782</v>
      </c>
      <c r="G5752" s="256">
        <v>0</v>
      </c>
      <c r="H5752" s="256">
        <v>481.58969000000002</v>
      </c>
      <c r="I5752" s="257">
        <v>1</v>
      </c>
      <c r="J5752" s="258">
        <f t="shared" si="178"/>
        <v>0.20317585683419934</v>
      </c>
      <c r="K5752" s="258">
        <f t="shared" si="179"/>
        <v>0.36168587932103219</v>
      </c>
    </row>
    <row r="5753" spans="1:11">
      <c r="A5753" s="1">
        <v>5752</v>
      </c>
      <c r="B5753">
        <v>69580.975951</v>
      </c>
      <c r="C5753" s="255">
        <v>53</v>
      </c>
      <c r="D5753" s="256">
        <v>172.726887</v>
      </c>
      <c r="E5753" s="256">
        <v>495.94191200000051</v>
      </c>
      <c r="F5753" s="1">
        <v>798686</v>
      </c>
      <c r="G5753" s="256">
        <v>0</v>
      </c>
      <c r="H5753" s="256">
        <v>455.80900000000003</v>
      </c>
      <c r="I5753" s="257">
        <v>1</v>
      </c>
      <c r="J5753" s="258">
        <f t="shared" si="178"/>
        <v>0.19765093698222336</v>
      </c>
      <c r="K5753" s="258">
        <f t="shared" si="179"/>
        <v>0.35376427678751782</v>
      </c>
    </row>
    <row r="5754" spans="1:11">
      <c r="A5754" s="1">
        <v>5753</v>
      </c>
      <c r="B5754">
        <v>69903.669614999992</v>
      </c>
      <c r="C5754" s="255">
        <v>41</v>
      </c>
      <c r="D5754" s="256">
        <v>112.868146</v>
      </c>
      <c r="E5754" s="256">
        <v>351.51856599999968</v>
      </c>
      <c r="F5754" s="1">
        <v>796574</v>
      </c>
      <c r="G5754" s="256">
        <v>0</v>
      </c>
      <c r="H5754" s="256">
        <v>405.217692</v>
      </c>
      <c r="I5754" s="257">
        <v>1</v>
      </c>
      <c r="J5754" s="258">
        <f t="shared" si="178"/>
        <v>0.12915473207333603</v>
      </c>
      <c r="K5754" s="258">
        <f t="shared" si="179"/>
        <v>0.24788105718568104</v>
      </c>
    </row>
    <row r="5755" spans="1:11">
      <c r="A5755" s="1">
        <v>5754</v>
      </c>
      <c r="B5755">
        <v>69365.390136000002</v>
      </c>
      <c r="C5755" s="255">
        <v>34</v>
      </c>
      <c r="D5755" s="256">
        <v>85.301543999999993</v>
      </c>
      <c r="E5755" s="256">
        <v>185.26732700000011</v>
      </c>
      <c r="F5755" s="1">
        <v>805675</v>
      </c>
      <c r="G5755" s="256">
        <v>0</v>
      </c>
      <c r="H5755" s="256">
        <v>365.27595300000002</v>
      </c>
      <c r="I5755" s="257">
        <v>1</v>
      </c>
      <c r="J5755" s="258">
        <f t="shared" si="178"/>
        <v>9.7610339597160409E-2</v>
      </c>
      <c r="K5755" s="258">
        <f t="shared" si="179"/>
        <v>0.19379216475551223</v>
      </c>
    </row>
    <row r="5756" spans="1:11">
      <c r="A5756" s="1">
        <v>5755</v>
      </c>
      <c r="B5756">
        <v>67394.743957999992</v>
      </c>
      <c r="C5756" s="255">
        <v>35</v>
      </c>
      <c r="D5756" s="256">
        <v>70.127396999999988</v>
      </c>
      <c r="E5756" s="256">
        <v>42.128783999999968</v>
      </c>
      <c r="F5756" s="1">
        <v>810722</v>
      </c>
      <c r="G5756" s="256">
        <v>0</v>
      </c>
      <c r="H5756" s="256">
        <v>340.26580000000001</v>
      </c>
      <c r="I5756" s="257">
        <v>1</v>
      </c>
      <c r="J5756" s="258">
        <f t="shared" si="178"/>
        <v>8.0246601822762872E-2</v>
      </c>
      <c r="K5756" s="258">
        <f t="shared" si="179"/>
        <v>0.16239792637490191</v>
      </c>
    </row>
    <row r="5757" spans="1:11">
      <c r="A5757" s="1">
        <v>5756</v>
      </c>
      <c r="B5757">
        <v>66236.84491</v>
      </c>
      <c r="C5757" s="255">
        <v>37</v>
      </c>
      <c r="D5757" s="256">
        <v>66.131534999999985</v>
      </c>
      <c r="E5757" s="256">
        <v>9.7390069999999955</v>
      </c>
      <c r="F5757" s="1">
        <v>842582</v>
      </c>
      <c r="G5757" s="256">
        <v>0</v>
      </c>
      <c r="H5757" s="256">
        <v>289.03102000000001</v>
      </c>
      <c r="I5757" s="257">
        <v>1</v>
      </c>
      <c r="J5757" s="258">
        <f t="shared" si="178"/>
        <v>7.5674147110766241E-2</v>
      </c>
      <c r="K5757" s="258">
        <f t="shared" si="179"/>
        <v>0.15392788516903219</v>
      </c>
    </row>
    <row r="5758" spans="1:11">
      <c r="A5758" s="1">
        <v>5757</v>
      </c>
      <c r="B5758">
        <v>64884.864867999997</v>
      </c>
      <c r="C5758" s="255">
        <v>39</v>
      </c>
      <c r="D5758" s="256">
        <v>71.54943999999999</v>
      </c>
      <c r="E5758" s="256">
        <v>11.057600000000001</v>
      </c>
      <c r="F5758" s="1">
        <v>814721</v>
      </c>
      <c r="G5758" s="256">
        <v>0</v>
      </c>
      <c r="H5758" s="256">
        <v>348.64424500000001</v>
      </c>
      <c r="I5758" s="257">
        <v>1</v>
      </c>
      <c r="J5758" s="258">
        <f t="shared" si="178"/>
        <v>8.1873842006736156E-2</v>
      </c>
      <c r="K5758" s="258">
        <f t="shared" si="179"/>
        <v>0.16539147244532987</v>
      </c>
    </row>
    <row r="5759" spans="1:11">
      <c r="A5759" s="1">
        <v>5758</v>
      </c>
      <c r="B5759">
        <v>62923.063294</v>
      </c>
      <c r="C5759" s="255">
        <v>43</v>
      </c>
      <c r="D5759" s="256">
        <v>79.463610000000045</v>
      </c>
      <c r="E5759" s="256">
        <v>7.8880399999999993</v>
      </c>
      <c r="F5759" s="1">
        <v>902837</v>
      </c>
      <c r="G5759" s="256">
        <v>0</v>
      </c>
      <c r="H5759" s="256">
        <v>250.01677900000001</v>
      </c>
      <c r="I5759" s="257">
        <v>1</v>
      </c>
      <c r="J5759" s="258">
        <f t="shared" si="178"/>
        <v>9.0930006586004086E-2</v>
      </c>
      <c r="K5759" s="258">
        <f t="shared" si="179"/>
        <v>0.18185582917046367</v>
      </c>
    </row>
    <row r="5760" spans="1:11">
      <c r="A5760" s="1">
        <v>5759</v>
      </c>
      <c r="B5760">
        <v>61108.146363</v>
      </c>
      <c r="C5760" s="255">
        <v>34</v>
      </c>
      <c r="D5760" s="256">
        <v>99.420722999999981</v>
      </c>
      <c r="E5760" s="256">
        <v>6.0672799999999993</v>
      </c>
      <c r="F5760" s="1">
        <v>948624</v>
      </c>
      <c r="G5760" s="256">
        <v>0</v>
      </c>
      <c r="H5760" s="256">
        <v>188.01324</v>
      </c>
      <c r="I5760" s="257">
        <v>1</v>
      </c>
      <c r="J5760" s="258">
        <f t="shared" si="178"/>
        <v>0.11376688017540709</v>
      </c>
      <c r="K5760" s="258">
        <f t="shared" si="179"/>
        <v>0.22195306824379241</v>
      </c>
    </row>
    <row r="5761" spans="1:11">
      <c r="A5761" s="1">
        <v>5760</v>
      </c>
      <c r="B5761">
        <v>58823.216369999987</v>
      </c>
      <c r="C5761" s="255">
        <v>18</v>
      </c>
      <c r="D5761" s="256">
        <v>142.409446</v>
      </c>
      <c r="E5761" s="256">
        <v>2.0335200000000002</v>
      </c>
      <c r="F5761" s="1">
        <v>920905</v>
      </c>
      <c r="G5761" s="256">
        <v>118.903848</v>
      </c>
      <c r="H5761" s="256">
        <v>105.96301699999999</v>
      </c>
      <c r="I5761" s="257">
        <v>1</v>
      </c>
      <c r="J5761" s="258">
        <f t="shared" si="178"/>
        <v>0.16295876644276777</v>
      </c>
      <c r="K5761" s="258">
        <f t="shared" si="179"/>
        <v>0.30198390618297255</v>
      </c>
    </row>
    <row r="5762" spans="1:11">
      <c r="A5762" s="1">
        <v>5761</v>
      </c>
      <c r="B5762">
        <v>56783.993348000004</v>
      </c>
      <c r="C5762" s="255">
        <v>26</v>
      </c>
      <c r="D5762" s="256">
        <v>172.88020300000011</v>
      </c>
      <c r="E5762" s="256">
        <v>0.25263999999999998</v>
      </c>
      <c r="F5762" s="1">
        <v>851970</v>
      </c>
      <c r="G5762" s="256">
        <v>152.45411999999999</v>
      </c>
      <c r="H5762" s="256">
        <v>63.963887</v>
      </c>
      <c r="I5762" s="257">
        <v>1</v>
      </c>
      <c r="J5762" s="258">
        <f t="shared" ref="J5762:J5825" si="180">D5762/$L$1</f>
        <v>0.19782637609063727</v>
      </c>
      <c r="K5762" s="258">
        <f t="shared" ref="K5762:K5825" si="181">J5762/(1-$K$1*(1-J5762))</f>
        <v>0.3540171449329288</v>
      </c>
    </row>
    <row r="5763" spans="1:11">
      <c r="A5763" s="1">
        <v>5762</v>
      </c>
      <c r="B5763">
        <v>55926.243989000002</v>
      </c>
      <c r="C5763" s="255">
        <v>42</v>
      </c>
      <c r="D5763" s="256">
        <v>241.15345600000001</v>
      </c>
      <c r="E5763" s="256">
        <v>0.63215999999999994</v>
      </c>
      <c r="F5763" s="1">
        <v>762662</v>
      </c>
      <c r="G5763" s="256">
        <v>132.49202399999999</v>
      </c>
      <c r="H5763" s="256">
        <v>63.884704999999997</v>
      </c>
      <c r="I5763" s="257">
        <v>1</v>
      </c>
      <c r="J5763" s="258">
        <f t="shared" si="180"/>
        <v>0.27595128565537902</v>
      </c>
      <c r="K5763" s="258">
        <f t="shared" si="181"/>
        <v>0.45856359571144351</v>
      </c>
    </row>
    <row r="5764" spans="1:11">
      <c r="A5764" s="1">
        <v>5763</v>
      </c>
      <c r="B5764">
        <v>55969.532227000003</v>
      </c>
      <c r="C5764" s="255">
        <v>44</v>
      </c>
      <c r="D5764" s="256">
        <v>240.39129700000001</v>
      </c>
      <c r="E5764" s="256">
        <v>0.49199999999999988</v>
      </c>
      <c r="F5764" s="1">
        <v>640646</v>
      </c>
      <c r="G5764" s="256">
        <v>16.082640000000001</v>
      </c>
      <c r="H5764" s="256">
        <v>63.998936999999998</v>
      </c>
      <c r="I5764" s="257">
        <v>1</v>
      </c>
      <c r="J5764" s="258">
        <f t="shared" si="180"/>
        <v>0.27507914905235303</v>
      </c>
      <c r="K5764" s="258">
        <f t="shared" si="181"/>
        <v>0.45747897561295287</v>
      </c>
    </row>
    <row r="5765" spans="1:11">
      <c r="A5765" s="1">
        <v>5764</v>
      </c>
      <c r="B5765">
        <v>54994.943695000002</v>
      </c>
      <c r="C5765" s="255">
        <v>40</v>
      </c>
      <c r="D5765" s="256">
        <v>221.3854280000001</v>
      </c>
      <c r="E5765" s="256">
        <v>1.1999999999999999E-3</v>
      </c>
      <c r="F5765" s="1">
        <v>519483</v>
      </c>
      <c r="G5765" s="256">
        <v>0</v>
      </c>
      <c r="H5765" s="256">
        <v>63.989677</v>
      </c>
      <c r="I5765" s="257">
        <v>1</v>
      </c>
      <c r="J5765" s="258">
        <f t="shared" si="180"/>
        <v>0.25333078155001176</v>
      </c>
      <c r="K5765" s="258">
        <f t="shared" si="181"/>
        <v>0.42986094714639594</v>
      </c>
    </row>
    <row r="5766" spans="1:11">
      <c r="A5766" s="1">
        <v>5765</v>
      </c>
      <c r="B5766">
        <v>54913.790373999997</v>
      </c>
      <c r="C5766" s="255">
        <v>42</v>
      </c>
      <c r="D5766" s="256">
        <v>175.169217</v>
      </c>
      <c r="E5766" s="256">
        <v>1.1999999999999999E-3</v>
      </c>
      <c r="F5766" s="1">
        <v>572845</v>
      </c>
      <c r="G5766" s="256">
        <v>0</v>
      </c>
      <c r="H5766" s="256">
        <v>63.977494</v>
      </c>
      <c r="I5766" s="257">
        <v>1</v>
      </c>
      <c r="J5766" s="258">
        <f t="shared" si="180"/>
        <v>0.20044568898235518</v>
      </c>
      <c r="K5766" s="258">
        <f t="shared" si="181"/>
        <v>0.35778211826937001</v>
      </c>
    </row>
    <row r="5767" spans="1:11">
      <c r="A5767" s="1">
        <v>5766</v>
      </c>
      <c r="B5767">
        <v>55425.885467</v>
      </c>
      <c r="C5767" s="255">
        <v>29</v>
      </c>
      <c r="D5767" s="256">
        <v>164.7252</v>
      </c>
      <c r="E5767" s="256">
        <v>3.4079999999999999E-2</v>
      </c>
      <c r="F5767" s="1">
        <v>933276</v>
      </c>
      <c r="G5767" s="256">
        <v>0</v>
      </c>
      <c r="H5767" s="256">
        <v>63.911799999999999</v>
      </c>
      <c r="I5767" s="257">
        <v>1</v>
      </c>
      <c r="J5767" s="258">
        <f t="shared" si="180"/>
        <v>0.18849462692269872</v>
      </c>
      <c r="K5767" s="258">
        <f t="shared" si="181"/>
        <v>0.34044454418542963</v>
      </c>
    </row>
    <row r="5768" spans="1:11">
      <c r="A5768" s="1">
        <v>5767</v>
      </c>
      <c r="B5768">
        <v>56904.349456999997</v>
      </c>
      <c r="C5768" s="255">
        <v>50</v>
      </c>
      <c r="D5768" s="256">
        <v>186.93302199999999</v>
      </c>
      <c r="E5768" s="256">
        <v>21.396596000000009</v>
      </c>
      <c r="F5768" s="1">
        <v>1065876</v>
      </c>
      <c r="G5768" s="256">
        <v>0</v>
      </c>
      <c r="H5768" s="256">
        <v>63.967174999999997</v>
      </c>
      <c r="I5768" s="257">
        <v>1</v>
      </c>
      <c r="J5768" s="258">
        <f t="shared" si="180"/>
        <v>0.21390698108985529</v>
      </c>
      <c r="K5768" s="258">
        <f t="shared" si="181"/>
        <v>0.37682976898324255</v>
      </c>
    </row>
    <row r="5769" spans="1:11">
      <c r="A5769" s="1">
        <v>5768</v>
      </c>
      <c r="B5769">
        <v>57998.061400999999</v>
      </c>
      <c r="C5769" s="255">
        <v>59</v>
      </c>
      <c r="D5769" s="256">
        <v>197.19113599999989</v>
      </c>
      <c r="E5769" s="256">
        <v>207.66657400000031</v>
      </c>
      <c r="F5769" s="1">
        <v>1121549</v>
      </c>
      <c r="G5769" s="256">
        <v>0</v>
      </c>
      <c r="H5769" s="256">
        <v>63.561784000000003</v>
      </c>
      <c r="I5769" s="257">
        <v>1</v>
      </c>
      <c r="J5769" s="258">
        <f t="shared" si="180"/>
        <v>0.22564531481997366</v>
      </c>
      <c r="K5769" s="258">
        <f t="shared" si="181"/>
        <v>0.3930384599064492</v>
      </c>
    </row>
    <row r="5770" spans="1:11">
      <c r="A5770" s="1">
        <v>5769</v>
      </c>
      <c r="B5770">
        <v>61380.752106</v>
      </c>
      <c r="C5770" s="255">
        <v>58</v>
      </c>
      <c r="D5770" s="256">
        <v>278.87427600000001</v>
      </c>
      <c r="E5770" s="256">
        <v>559.76367400000049</v>
      </c>
      <c r="F5770" s="1">
        <v>1027931</v>
      </c>
      <c r="G5770" s="256">
        <v>0</v>
      </c>
      <c r="H5770" s="256">
        <v>145.77592000000001</v>
      </c>
      <c r="I5770" s="257">
        <v>1</v>
      </c>
      <c r="J5770" s="258">
        <f t="shared" si="180"/>
        <v>0.31911512393342195</v>
      </c>
      <c r="K5770" s="258">
        <f t="shared" si="181"/>
        <v>0.51016519499600821</v>
      </c>
    </row>
    <row r="5771" spans="1:11">
      <c r="A5771" s="1">
        <v>5770</v>
      </c>
      <c r="B5771">
        <v>63379.635437999998</v>
      </c>
      <c r="C5771" s="255">
        <v>51</v>
      </c>
      <c r="D5771" s="256">
        <v>280.62638299999998</v>
      </c>
      <c r="E5771" s="256">
        <v>893.45331400000032</v>
      </c>
      <c r="F5771" s="1">
        <v>942879</v>
      </c>
      <c r="G5771" s="256">
        <v>0</v>
      </c>
      <c r="H5771" s="256">
        <v>154.69870700000001</v>
      </c>
      <c r="I5771" s="257">
        <v>1</v>
      </c>
      <c r="J5771" s="258">
        <f t="shared" si="180"/>
        <v>0.32112005551215816</v>
      </c>
      <c r="K5771" s="258">
        <f t="shared" si="181"/>
        <v>0.51246702903480801</v>
      </c>
    </row>
    <row r="5772" spans="1:11">
      <c r="A5772" s="1">
        <v>5771</v>
      </c>
      <c r="B5772">
        <v>64517.502807999997</v>
      </c>
      <c r="C5772" s="255">
        <v>54</v>
      </c>
      <c r="D5772" s="256">
        <v>292.80433299999987</v>
      </c>
      <c r="E5772" s="256">
        <v>1125.3756850000011</v>
      </c>
      <c r="F5772" s="1">
        <v>935096</v>
      </c>
      <c r="G5772" s="256">
        <v>0</v>
      </c>
      <c r="H5772" s="256">
        <v>201.58057199999999</v>
      </c>
      <c r="I5772" s="257">
        <v>1</v>
      </c>
      <c r="J5772" s="258">
        <f t="shared" si="180"/>
        <v>0.33505525268862701</v>
      </c>
      <c r="K5772" s="258">
        <f t="shared" si="181"/>
        <v>0.52824469826049592</v>
      </c>
    </row>
    <row r="5773" spans="1:11">
      <c r="A5773" s="1">
        <v>5772</v>
      </c>
      <c r="B5773">
        <v>64899.278687999999</v>
      </c>
      <c r="C5773" s="255">
        <v>50</v>
      </c>
      <c r="D5773" s="256">
        <v>283.62212499999998</v>
      </c>
      <c r="E5773" s="256">
        <v>1252.4381670000021</v>
      </c>
      <c r="F5773" s="1">
        <v>893698</v>
      </c>
      <c r="G5773" s="256">
        <v>0</v>
      </c>
      <c r="H5773" s="256">
        <v>289.68032099999999</v>
      </c>
      <c r="I5773" s="257">
        <v>1</v>
      </c>
      <c r="J5773" s="258">
        <f t="shared" si="180"/>
        <v>0.32454807545474534</v>
      </c>
      <c r="K5773" s="258">
        <f t="shared" si="181"/>
        <v>0.51638397945454595</v>
      </c>
    </row>
    <row r="5774" spans="1:11">
      <c r="A5774" s="1">
        <v>5773</v>
      </c>
      <c r="B5774">
        <v>62140.909850999997</v>
      </c>
      <c r="C5774" s="255">
        <v>49</v>
      </c>
      <c r="D5774" s="256">
        <v>289.36957200000001</v>
      </c>
      <c r="E5774" s="256">
        <v>1299.351277</v>
      </c>
      <c r="F5774" s="1">
        <v>880911</v>
      </c>
      <c r="G5774" s="256">
        <v>21.736847999999998</v>
      </c>
      <c r="H5774" s="256">
        <v>191.113213</v>
      </c>
      <c r="I5774" s="257">
        <v>1</v>
      </c>
      <c r="J5774" s="258">
        <f t="shared" si="180"/>
        <v>0.33112486442220745</v>
      </c>
      <c r="K5774" s="258">
        <f t="shared" si="181"/>
        <v>0.52383338333707552</v>
      </c>
    </row>
    <row r="5775" spans="1:11">
      <c r="A5775" s="1">
        <v>5774</v>
      </c>
      <c r="B5775">
        <v>61829.973327</v>
      </c>
      <c r="C5775" s="255">
        <v>51</v>
      </c>
      <c r="D5775" s="256">
        <v>337.4404429999999</v>
      </c>
      <c r="E5775" s="256">
        <v>1281.537137</v>
      </c>
      <c r="F5775" s="1">
        <v>922071</v>
      </c>
      <c r="G5775" s="256">
        <v>44.962175999999999</v>
      </c>
      <c r="H5775" s="256">
        <v>366.79594400000002</v>
      </c>
      <c r="I5775" s="257">
        <v>1</v>
      </c>
      <c r="J5775" s="258">
        <f t="shared" si="180"/>
        <v>0.38613223970537092</v>
      </c>
      <c r="K5775" s="258">
        <f t="shared" si="181"/>
        <v>0.58295310351005836</v>
      </c>
    </row>
    <row r="5776" spans="1:11">
      <c r="A5776" s="1">
        <v>5775</v>
      </c>
      <c r="B5776">
        <v>65274.701172000001</v>
      </c>
      <c r="C5776" s="255">
        <v>47</v>
      </c>
      <c r="D5776" s="256">
        <v>317.31542500000012</v>
      </c>
      <c r="E5776" s="256">
        <v>1183.321162</v>
      </c>
      <c r="F5776" s="1">
        <v>875228</v>
      </c>
      <c r="G5776" s="256">
        <v>15.374352</v>
      </c>
      <c r="H5776" s="256">
        <v>358.05717900000002</v>
      </c>
      <c r="I5776" s="257">
        <v>1</v>
      </c>
      <c r="J5776" s="258">
        <f t="shared" si="180"/>
        <v>0.36310323285200208</v>
      </c>
      <c r="K5776" s="258">
        <f t="shared" si="181"/>
        <v>0.55887247156541564</v>
      </c>
    </row>
    <row r="5777" spans="1:11">
      <c r="A5777" s="1">
        <v>5776</v>
      </c>
      <c r="B5777">
        <v>64949.090698</v>
      </c>
      <c r="C5777" s="255">
        <v>46</v>
      </c>
      <c r="D5777" s="256">
        <v>318.13616400000001</v>
      </c>
      <c r="E5777" s="256">
        <v>1015.078310999999</v>
      </c>
      <c r="F5777" s="1">
        <v>899493</v>
      </c>
      <c r="G5777" s="256">
        <v>0</v>
      </c>
      <c r="H5777" s="256">
        <v>328.39708999999999</v>
      </c>
      <c r="I5777" s="257">
        <v>1</v>
      </c>
      <c r="J5777" s="258">
        <f t="shared" si="180"/>
        <v>0.36404240239986657</v>
      </c>
      <c r="K5777" s="258">
        <f t="shared" si="181"/>
        <v>0.55987287823032172</v>
      </c>
    </row>
    <row r="5778" spans="1:11">
      <c r="A5778" s="1">
        <v>5777</v>
      </c>
      <c r="B5778">
        <v>65777.730041999996</v>
      </c>
      <c r="C5778" s="255">
        <v>31</v>
      </c>
      <c r="D5778" s="256">
        <v>272.71935800000011</v>
      </c>
      <c r="E5778" s="256">
        <v>732.9605140000001</v>
      </c>
      <c r="F5778" s="1">
        <v>820289</v>
      </c>
      <c r="G5778" s="256">
        <v>0</v>
      </c>
      <c r="H5778" s="256">
        <v>434.22723500000001</v>
      </c>
      <c r="I5778" s="257">
        <v>1</v>
      </c>
      <c r="J5778" s="258">
        <f t="shared" si="180"/>
        <v>0.31207206693819728</v>
      </c>
      <c r="K5778" s="258">
        <f t="shared" si="181"/>
        <v>0.5020144283858845</v>
      </c>
    </row>
    <row r="5779" spans="1:11">
      <c r="A5779" s="1">
        <v>5778</v>
      </c>
      <c r="B5779">
        <v>65723.230895999994</v>
      </c>
      <c r="C5779" s="255">
        <v>45</v>
      </c>
      <c r="D5779" s="256">
        <v>245.63210900000001</v>
      </c>
      <c r="E5779" s="256">
        <v>341.37970799999971</v>
      </c>
      <c r="F5779" s="1">
        <v>848986</v>
      </c>
      <c r="G5779" s="256">
        <v>0</v>
      </c>
      <c r="H5779" s="256">
        <v>394.79160300000001</v>
      </c>
      <c r="I5779" s="257">
        <v>1</v>
      </c>
      <c r="J5779" s="258">
        <f t="shared" si="180"/>
        <v>0.2810761968793522</v>
      </c>
      <c r="K5779" s="258">
        <f t="shared" si="181"/>
        <v>0.46490234657174001</v>
      </c>
    </row>
    <row r="5780" spans="1:11">
      <c r="A5780" s="1">
        <v>5779</v>
      </c>
      <c r="B5780">
        <v>64399.454711999999</v>
      </c>
      <c r="C5780" s="255">
        <v>51</v>
      </c>
      <c r="D5780" s="256">
        <v>264.051288</v>
      </c>
      <c r="E5780" s="256">
        <v>57.999901999999913</v>
      </c>
      <c r="F5780" s="1">
        <v>856696</v>
      </c>
      <c r="G5780" s="256">
        <v>0</v>
      </c>
      <c r="H5780" s="256">
        <v>415.51611500000001</v>
      </c>
      <c r="I5780" s="257">
        <v>1</v>
      </c>
      <c r="J5780" s="258">
        <f t="shared" si="180"/>
        <v>0.30215321650857352</v>
      </c>
      <c r="K5780" s="258">
        <f t="shared" si="181"/>
        <v>0.49036178245810441</v>
      </c>
    </row>
    <row r="5781" spans="1:11">
      <c r="A5781" s="1">
        <v>5780</v>
      </c>
      <c r="B5781">
        <v>64028.717529000001</v>
      </c>
      <c r="C5781" s="255">
        <v>50</v>
      </c>
      <c r="D5781" s="256">
        <v>254.1884729999999</v>
      </c>
      <c r="E5781" s="256">
        <v>16.253650999999991</v>
      </c>
      <c r="F5781" s="1">
        <v>797494</v>
      </c>
      <c r="G5781" s="256">
        <v>0</v>
      </c>
      <c r="H5781" s="256">
        <v>387.57188200000002</v>
      </c>
      <c r="I5781" s="257">
        <v>1</v>
      </c>
      <c r="J5781" s="258">
        <f t="shared" si="180"/>
        <v>0.29086722241761104</v>
      </c>
      <c r="K5781" s="258">
        <f t="shared" si="181"/>
        <v>0.47684951336228548</v>
      </c>
    </row>
    <row r="5782" spans="1:11">
      <c r="A5782" s="1">
        <v>5781</v>
      </c>
      <c r="B5782">
        <v>63060.523437999997</v>
      </c>
      <c r="C5782" s="255">
        <v>53</v>
      </c>
      <c r="D5782" s="256">
        <v>268.23657400000002</v>
      </c>
      <c r="E5782" s="256">
        <v>19.412500000000001</v>
      </c>
      <c r="F5782" s="1">
        <v>870202</v>
      </c>
      <c r="G5782" s="256">
        <v>0</v>
      </c>
      <c r="H5782" s="256">
        <v>358.670434</v>
      </c>
      <c r="I5782" s="257">
        <v>1</v>
      </c>
      <c r="J5782" s="258">
        <f t="shared" si="180"/>
        <v>0.30694242862144272</v>
      </c>
      <c r="K5782" s="258">
        <f t="shared" si="181"/>
        <v>0.49601379095126996</v>
      </c>
    </row>
    <row r="5783" spans="1:11">
      <c r="A5783" s="1">
        <v>5782</v>
      </c>
      <c r="B5783">
        <v>61702.534820999987</v>
      </c>
      <c r="C5783" s="255">
        <v>55</v>
      </c>
      <c r="D5783" s="256">
        <v>258.19939499999998</v>
      </c>
      <c r="E5783" s="256">
        <v>15.441280000000001</v>
      </c>
      <c r="F5783" s="1">
        <v>928769</v>
      </c>
      <c r="G5783" s="256">
        <v>0</v>
      </c>
      <c r="H5783" s="256">
        <v>331.61106000000001</v>
      </c>
      <c r="I5783" s="257">
        <v>1</v>
      </c>
      <c r="J5783" s="258">
        <f t="shared" si="180"/>
        <v>0.29545691024926068</v>
      </c>
      <c r="K5783" s="258">
        <f t="shared" si="181"/>
        <v>0.48237760465478374</v>
      </c>
    </row>
    <row r="5784" spans="1:11">
      <c r="A5784" s="1">
        <v>5783</v>
      </c>
      <c r="B5784">
        <v>59770.842193999997</v>
      </c>
      <c r="C5784" s="255">
        <v>54</v>
      </c>
      <c r="D5784" s="256">
        <v>237.07973799999999</v>
      </c>
      <c r="E5784" s="256">
        <v>10.872400000000001</v>
      </c>
      <c r="F5784" s="1">
        <v>931508</v>
      </c>
      <c r="G5784" s="256">
        <v>0</v>
      </c>
      <c r="H5784" s="256">
        <v>321.59751899999998</v>
      </c>
      <c r="I5784" s="257">
        <v>1</v>
      </c>
      <c r="J5784" s="258">
        <f t="shared" si="180"/>
        <v>0.27128974052082594</v>
      </c>
      <c r="K5784" s="258">
        <f t="shared" si="181"/>
        <v>0.45274616829979658</v>
      </c>
    </row>
    <row r="5785" spans="1:11">
      <c r="A5785" s="1">
        <v>5784</v>
      </c>
      <c r="B5785">
        <v>57478.877106</v>
      </c>
      <c r="C5785" s="255">
        <v>55</v>
      </c>
      <c r="D5785" s="256">
        <v>214.50418300000001</v>
      </c>
      <c r="E5785" s="256">
        <v>2.7132399999999999</v>
      </c>
      <c r="F5785" s="1">
        <v>958081</v>
      </c>
      <c r="G5785" s="256">
        <v>0</v>
      </c>
      <c r="H5785" s="256">
        <v>177.734858</v>
      </c>
      <c r="I5785" s="257">
        <v>1</v>
      </c>
      <c r="J5785" s="258">
        <f t="shared" si="180"/>
        <v>0.2454565904181224</v>
      </c>
      <c r="K5785" s="258">
        <f t="shared" si="181"/>
        <v>0.41958310854773745</v>
      </c>
    </row>
    <row r="5786" spans="1:11">
      <c r="A5786" s="1">
        <v>5785</v>
      </c>
      <c r="B5786">
        <v>56246.230225000007</v>
      </c>
      <c r="C5786" s="255">
        <v>49</v>
      </c>
      <c r="D5786" s="256">
        <v>217.13302100000001</v>
      </c>
      <c r="E5786" s="256">
        <v>0.59528000000000014</v>
      </c>
      <c r="F5786" s="1">
        <v>847334</v>
      </c>
      <c r="G5786" s="256">
        <v>121.981272</v>
      </c>
      <c r="H5786" s="256">
        <v>64.613639000000006</v>
      </c>
      <c r="I5786" s="257">
        <v>1</v>
      </c>
      <c r="J5786" s="258">
        <f t="shared" si="180"/>
        <v>0.2484647630477517</v>
      </c>
      <c r="K5786" s="258">
        <f t="shared" si="181"/>
        <v>0.42352745753098398</v>
      </c>
    </row>
    <row r="5787" spans="1:11">
      <c r="A5787" s="1">
        <v>5786</v>
      </c>
      <c r="B5787">
        <v>54056.793060999997</v>
      </c>
      <c r="C5787" s="255">
        <v>42</v>
      </c>
      <c r="D5787" s="256">
        <v>197.52676500000001</v>
      </c>
      <c r="E5787" s="256">
        <v>0.77363999999999999</v>
      </c>
      <c r="F5787" s="1">
        <v>748500</v>
      </c>
      <c r="G5787" s="256">
        <v>174.94814400000001</v>
      </c>
      <c r="H5787" s="256">
        <v>63.859737000000003</v>
      </c>
      <c r="I5787" s="257">
        <v>1</v>
      </c>
      <c r="J5787" s="258">
        <f t="shared" si="180"/>
        <v>0.22602937423006672</v>
      </c>
      <c r="K5787" s="258">
        <f t="shared" si="181"/>
        <v>0.39356262563217081</v>
      </c>
    </row>
    <row r="5788" spans="1:11">
      <c r="A5788" s="1">
        <v>5787</v>
      </c>
      <c r="B5788">
        <v>54184.227416999987</v>
      </c>
      <c r="C5788" s="255">
        <v>41</v>
      </c>
      <c r="D5788" s="256">
        <v>192.368177</v>
      </c>
      <c r="E5788" s="256">
        <v>0.49643999999999999</v>
      </c>
      <c r="F5788" s="1">
        <v>575090</v>
      </c>
      <c r="G5788" s="256">
        <v>162.86104800000001</v>
      </c>
      <c r="H5788" s="256">
        <v>63.860863000000002</v>
      </c>
      <c r="I5788" s="257">
        <v>1</v>
      </c>
      <c r="J5788" s="258">
        <f t="shared" si="180"/>
        <v>0.22012641511690181</v>
      </c>
      <c r="K5788" s="258">
        <f t="shared" si="181"/>
        <v>0.38546342293324437</v>
      </c>
    </row>
    <row r="5789" spans="1:11">
      <c r="A5789" s="1">
        <v>5788</v>
      </c>
      <c r="B5789">
        <v>53818.813566999997</v>
      </c>
      <c r="C5789" s="255">
        <v>39</v>
      </c>
      <c r="D5789" s="256">
        <v>152.474424</v>
      </c>
      <c r="E5789" s="256">
        <v>2.9760000000000002E-2</v>
      </c>
      <c r="F5789" s="1">
        <v>476885</v>
      </c>
      <c r="G5789" s="256">
        <v>125.58067200000001</v>
      </c>
      <c r="H5789" s="256">
        <v>63.879978000000001</v>
      </c>
      <c r="I5789" s="257">
        <v>1</v>
      </c>
      <c r="J5789" s="258">
        <f t="shared" si="180"/>
        <v>0.17447609513986553</v>
      </c>
      <c r="K5789" s="258">
        <f t="shared" si="181"/>
        <v>0.3195756157618645</v>
      </c>
    </row>
    <row r="5790" spans="1:11">
      <c r="A5790" s="1">
        <v>5789</v>
      </c>
      <c r="B5790">
        <v>53843.507232000004</v>
      </c>
      <c r="C5790" s="255">
        <v>43</v>
      </c>
      <c r="D5790" s="256">
        <v>122.62050600000001</v>
      </c>
      <c r="E5790" s="256">
        <v>1.1999999999999999E-3</v>
      </c>
      <c r="F5790" s="1">
        <v>535417</v>
      </c>
      <c r="G5790" s="256">
        <v>19.407864</v>
      </c>
      <c r="H5790" s="256">
        <v>63.878709000000001</v>
      </c>
      <c r="I5790" s="257">
        <v>1</v>
      </c>
      <c r="J5790" s="258">
        <f t="shared" si="180"/>
        <v>0.14031433278904831</v>
      </c>
      <c r="K5790" s="258">
        <f t="shared" si="181"/>
        <v>0.26616379048465771</v>
      </c>
    </row>
    <row r="5791" spans="1:11">
      <c r="A5791" s="1">
        <v>5790</v>
      </c>
      <c r="B5791">
        <v>55076.581086000013</v>
      </c>
      <c r="C5791" s="255">
        <v>42</v>
      </c>
      <c r="D5791" s="256">
        <v>108.04123</v>
      </c>
      <c r="E5791" s="256">
        <v>3.1066E-2</v>
      </c>
      <c r="F5791" s="1">
        <v>856024</v>
      </c>
      <c r="G5791" s="256">
        <v>0</v>
      </c>
      <c r="H5791" s="256">
        <v>63.685442999999999</v>
      </c>
      <c r="I5791" s="257">
        <v>1</v>
      </c>
      <c r="J5791" s="258">
        <f t="shared" si="180"/>
        <v>0.12363130438523968</v>
      </c>
      <c r="K5791" s="258">
        <f t="shared" si="181"/>
        <v>0.2386717538811316</v>
      </c>
    </row>
    <row r="5792" spans="1:11">
      <c r="A5792" s="1">
        <v>5791</v>
      </c>
      <c r="B5792">
        <v>56190.149139000001</v>
      </c>
      <c r="C5792" s="255">
        <v>40</v>
      </c>
      <c r="D5792" s="256">
        <v>111.35401299999999</v>
      </c>
      <c r="E5792" s="256">
        <v>10.26672899999997</v>
      </c>
      <c r="F5792" s="1">
        <v>918645</v>
      </c>
      <c r="G5792" s="256">
        <v>0</v>
      </c>
      <c r="H5792" s="256">
        <v>63.446818999999998</v>
      </c>
      <c r="I5792" s="257">
        <v>1</v>
      </c>
      <c r="J5792" s="258">
        <f t="shared" si="180"/>
        <v>0.12742211353685012</v>
      </c>
      <c r="K5792" s="258">
        <f t="shared" si="181"/>
        <v>0.2450038142776331</v>
      </c>
    </row>
    <row r="5793" spans="1:11">
      <c r="A5793" s="1">
        <v>5792</v>
      </c>
      <c r="B5793">
        <v>58127.984955</v>
      </c>
      <c r="C5793" s="255">
        <v>49</v>
      </c>
      <c r="D5793" s="256">
        <v>114.63695800000001</v>
      </c>
      <c r="E5793" s="256">
        <v>92.730142999999956</v>
      </c>
      <c r="F5793" s="1">
        <v>886039</v>
      </c>
      <c r="G5793" s="256">
        <v>0</v>
      </c>
      <c r="H5793" s="256">
        <v>65.668588999999997</v>
      </c>
      <c r="I5793" s="257">
        <v>1</v>
      </c>
      <c r="J5793" s="258">
        <f t="shared" si="180"/>
        <v>0.13117877914103662</v>
      </c>
      <c r="K5793" s="258">
        <f t="shared" si="181"/>
        <v>0.25122895540229662</v>
      </c>
    </row>
    <row r="5794" spans="1:11">
      <c r="A5794" s="1">
        <v>5793</v>
      </c>
      <c r="B5794">
        <v>61225.174286000001</v>
      </c>
      <c r="C5794" s="255">
        <v>42</v>
      </c>
      <c r="D5794" s="256">
        <v>132.83326600000001</v>
      </c>
      <c r="E5794" s="256">
        <v>231.68362899999971</v>
      </c>
      <c r="F5794" s="1">
        <v>847220</v>
      </c>
      <c r="G5794" s="256">
        <v>0</v>
      </c>
      <c r="H5794" s="256">
        <v>144.76311899999999</v>
      </c>
      <c r="I5794" s="257">
        <v>1</v>
      </c>
      <c r="J5794" s="258">
        <f t="shared" si="180"/>
        <v>0.152000768052451</v>
      </c>
      <c r="K5794" s="258">
        <f t="shared" si="181"/>
        <v>0.28485878508223872</v>
      </c>
    </row>
    <row r="5795" spans="1:11">
      <c r="A5795" s="1">
        <v>5794</v>
      </c>
      <c r="B5795">
        <v>62612.459838000002</v>
      </c>
      <c r="C5795" s="255">
        <v>29</v>
      </c>
      <c r="D5795" s="256">
        <v>113.25612700000001</v>
      </c>
      <c r="E5795" s="256">
        <v>385.18587999999988</v>
      </c>
      <c r="F5795" s="1">
        <v>787338</v>
      </c>
      <c r="G5795" s="256">
        <v>0</v>
      </c>
      <c r="H5795" s="256">
        <v>419.71264000000002</v>
      </c>
      <c r="I5795" s="257">
        <v>1</v>
      </c>
      <c r="J5795" s="258">
        <f t="shared" si="180"/>
        <v>0.12959869774372584</v>
      </c>
      <c r="K5795" s="258">
        <f t="shared" si="181"/>
        <v>0.24861662794109851</v>
      </c>
    </row>
    <row r="5796" spans="1:11">
      <c r="A5796" s="1">
        <v>5795</v>
      </c>
      <c r="B5796">
        <v>63209.559388000001</v>
      </c>
      <c r="C5796" s="255">
        <v>17</v>
      </c>
      <c r="D5796" s="256">
        <v>85.774231000000015</v>
      </c>
      <c r="E5796" s="256">
        <v>558.46661500000016</v>
      </c>
      <c r="F5796" s="1">
        <v>812952</v>
      </c>
      <c r="G5796" s="256">
        <v>0</v>
      </c>
      <c r="H5796" s="256">
        <v>445.32230600000003</v>
      </c>
      <c r="I5796" s="257">
        <v>1</v>
      </c>
      <c r="J5796" s="258">
        <f t="shared" si="180"/>
        <v>9.8151234127664633E-2</v>
      </c>
      <c r="K5796" s="258">
        <f t="shared" si="181"/>
        <v>0.19475101206188347</v>
      </c>
    </row>
    <row r="5797" spans="1:11">
      <c r="A5797" s="1">
        <v>5796</v>
      </c>
      <c r="B5797">
        <v>63823.951538000001</v>
      </c>
      <c r="C5797" s="255">
        <v>17</v>
      </c>
      <c r="D5797" s="256">
        <v>109.849735</v>
      </c>
      <c r="E5797" s="256">
        <v>706.23755199999982</v>
      </c>
      <c r="F5797" s="1">
        <v>823447</v>
      </c>
      <c r="G5797" s="256">
        <v>0</v>
      </c>
      <c r="H5797" s="256">
        <v>395.78565200000003</v>
      </c>
      <c r="I5797" s="257">
        <v>1</v>
      </c>
      <c r="J5797" s="258">
        <f t="shared" si="180"/>
        <v>0.12570077205177058</v>
      </c>
      <c r="K5797" s="258">
        <f t="shared" si="181"/>
        <v>0.24213483821053053</v>
      </c>
    </row>
    <row r="5798" spans="1:11">
      <c r="A5798" s="1">
        <v>5797</v>
      </c>
      <c r="B5798">
        <v>61039.647125000003</v>
      </c>
      <c r="C5798" s="255">
        <v>16</v>
      </c>
      <c r="D5798" s="256">
        <v>103.98621300000001</v>
      </c>
      <c r="E5798" s="256">
        <v>786.15866499999913</v>
      </c>
      <c r="F5798" s="1">
        <v>850192</v>
      </c>
      <c r="G5798" s="256">
        <v>0</v>
      </c>
      <c r="H5798" s="256">
        <v>101.63403</v>
      </c>
      <c r="I5798" s="257">
        <v>1</v>
      </c>
      <c r="J5798" s="258">
        <f t="shared" si="180"/>
        <v>0.11899115875736854</v>
      </c>
      <c r="K5798" s="258">
        <f t="shared" si="181"/>
        <v>0.23085125873307433</v>
      </c>
    </row>
    <row r="5799" spans="1:11">
      <c r="A5799" s="1">
        <v>5798</v>
      </c>
      <c r="B5799">
        <v>60970.925660000001</v>
      </c>
      <c r="C5799" s="255">
        <v>12</v>
      </c>
      <c r="D5799" s="256">
        <v>154.91559100000001</v>
      </c>
      <c r="E5799" s="256">
        <v>801.30916399999956</v>
      </c>
      <c r="F5799" s="1">
        <v>842180</v>
      </c>
      <c r="G5799" s="256">
        <v>96.318935999999994</v>
      </c>
      <c r="H5799" s="256">
        <v>416.45042699999999</v>
      </c>
      <c r="I5799" s="257">
        <v>1</v>
      </c>
      <c r="J5799" s="258">
        <f t="shared" si="180"/>
        <v>0.1772695163220587</v>
      </c>
      <c r="K5799" s="258">
        <f t="shared" si="181"/>
        <v>0.32378098287977836</v>
      </c>
    </row>
    <row r="5800" spans="1:11">
      <c r="A5800" s="1">
        <v>5799</v>
      </c>
      <c r="B5800">
        <v>63229.609923999997</v>
      </c>
      <c r="C5800" s="255">
        <v>12</v>
      </c>
      <c r="D5800" s="256">
        <v>189.04898100000011</v>
      </c>
      <c r="E5800" s="256">
        <v>733.64122099999997</v>
      </c>
      <c r="F5800" s="1">
        <v>809424</v>
      </c>
      <c r="G5800" s="256">
        <v>128.794848</v>
      </c>
      <c r="H5800" s="256">
        <v>437.59710200000001</v>
      </c>
      <c r="I5800" s="257">
        <v>1</v>
      </c>
      <c r="J5800" s="258">
        <f t="shared" si="180"/>
        <v>0.21632826758572082</v>
      </c>
      <c r="K5800" s="258">
        <f t="shared" si="181"/>
        <v>0.38020327524531378</v>
      </c>
    </row>
    <row r="5801" spans="1:11">
      <c r="A5801" s="1">
        <v>5800</v>
      </c>
      <c r="B5801">
        <v>63107.080321999987</v>
      </c>
      <c r="C5801" s="255">
        <v>17</v>
      </c>
      <c r="D5801" s="256">
        <v>221.56189599999999</v>
      </c>
      <c r="E5801" s="256">
        <v>568.92557499999964</v>
      </c>
      <c r="F5801" s="1">
        <v>808545</v>
      </c>
      <c r="G5801" s="256">
        <v>75.965903999999995</v>
      </c>
      <c r="H5801" s="256">
        <v>435.84038800000002</v>
      </c>
      <c r="I5801" s="257">
        <v>1</v>
      </c>
      <c r="J5801" s="258">
        <f t="shared" si="180"/>
        <v>0.25353271343307382</v>
      </c>
      <c r="K5801" s="258">
        <f t="shared" si="181"/>
        <v>0.43012253382784188</v>
      </c>
    </row>
    <row r="5802" spans="1:11">
      <c r="A5802" s="1">
        <v>5801</v>
      </c>
      <c r="B5802">
        <v>63459.616273</v>
      </c>
      <c r="C5802" s="255">
        <v>17</v>
      </c>
      <c r="D5802" s="256">
        <v>233.486099</v>
      </c>
      <c r="E5802" s="256">
        <v>426.99004999999948</v>
      </c>
      <c r="F5802" s="1">
        <v>828085</v>
      </c>
      <c r="G5802" s="256">
        <v>0</v>
      </c>
      <c r="H5802" s="256">
        <v>441.80495999999999</v>
      </c>
      <c r="I5802" s="257">
        <v>1</v>
      </c>
      <c r="J5802" s="258">
        <f t="shared" si="180"/>
        <v>0.26717754856355491</v>
      </c>
      <c r="K5802" s="258">
        <f t="shared" si="181"/>
        <v>0.44757282786560165</v>
      </c>
    </row>
    <row r="5803" spans="1:11">
      <c r="A5803" s="1">
        <v>5802</v>
      </c>
      <c r="B5803">
        <v>62891.876342000003</v>
      </c>
      <c r="C5803" s="255">
        <v>17</v>
      </c>
      <c r="D5803" s="256">
        <v>287.695695</v>
      </c>
      <c r="E5803" s="256">
        <v>230.61623900000001</v>
      </c>
      <c r="F5803" s="1">
        <v>802911</v>
      </c>
      <c r="G5803" s="256">
        <v>0</v>
      </c>
      <c r="H5803" s="256">
        <v>417.306039</v>
      </c>
      <c r="I5803" s="257">
        <v>1</v>
      </c>
      <c r="J5803" s="258">
        <f t="shared" si="180"/>
        <v>0.32920945123327527</v>
      </c>
      <c r="K5803" s="258">
        <f t="shared" si="181"/>
        <v>0.52167264520941048</v>
      </c>
    </row>
    <row r="5804" spans="1:11">
      <c r="A5804" s="1">
        <v>5803</v>
      </c>
      <c r="B5804">
        <v>61697.322509999998</v>
      </c>
      <c r="C5804" s="255">
        <v>25</v>
      </c>
      <c r="D5804" s="256">
        <v>274.31214299999999</v>
      </c>
      <c r="E5804" s="256">
        <v>50.235313999999953</v>
      </c>
      <c r="F5804" s="1">
        <v>797286</v>
      </c>
      <c r="G5804" s="256">
        <v>0</v>
      </c>
      <c r="H5804" s="256">
        <v>435.53411899999998</v>
      </c>
      <c r="I5804" s="257">
        <v>1</v>
      </c>
      <c r="J5804" s="258">
        <f t="shared" si="180"/>
        <v>0.31389468675801263</v>
      </c>
      <c r="K5804" s="258">
        <f t="shared" si="181"/>
        <v>0.50413343073278349</v>
      </c>
    </row>
    <row r="5805" spans="1:11">
      <c r="A5805" s="1">
        <v>5804</v>
      </c>
      <c r="B5805">
        <v>62633.74353</v>
      </c>
      <c r="C5805" s="255">
        <v>24</v>
      </c>
      <c r="D5805" s="256">
        <v>284.36288599999989</v>
      </c>
      <c r="E5805" s="256">
        <v>12.397767</v>
      </c>
      <c r="F5805" s="1">
        <v>809551</v>
      </c>
      <c r="G5805" s="256">
        <v>0</v>
      </c>
      <c r="H5805" s="256">
        <v>409.10729500000002</v>
      </c>
      <c r="I5805" s="257">
        <v>1</v>
      </c>
      <c r="J5805" s="258">
        <f t="shared" si="180"/>
        <v>0.32539572638085662</v>
      </c>
      <c r="K5805" s="258">
        <f t="shared" si="181"/>
        <v>0.51734890758631413</v>
      </c>
    </row>
    <row r="5806" spans="1:11">
      <c r="A5806" s="1">
        <v>5805</v>
      </c>
      <c r="B5806">
        <v>62979.859313000001</v>
      </c>
      <c r="C5806" s="255">
        <v>24</v>
      </c>
      <c r="D5806" s="256">
        <v>304.56833799999998</v>
      </c>
      <c r="E5806" s="256">
        <v>12.105288</v>
      </c>
      <c r="F5806" s="1">
        <v>774016</v>
      </c>
      <c r="G5806" s="256">
        <v>0</v>
      </c>
      <c r="H5806" s="256">
        <v>351.43878799999999</v>
      </c>
      <c r="I5806" s="257">
        <v>1</v>
      </c>
      <c r="J5806" s="258">
        <f t="shared" si="180"/>
        <v>0.34851677365561795</v>
      </c>
      <c r="K5806" s="258">
        <f t="shared" si="181"/>
        <v>0.54312816148519494</v>
      </c>
    </row>
    <row r="5807" spans="1:11">
      <c r="A5807" s="1">
        <v>5806</v>
      </c>
      <c r="B5807">
        <v>61631.876985000003</v>
      </c>
      <c r="C5807" s="255">
        <v>25</v>
      </c>
      <c r="D5807" s="256">
        <v>286.48907700000001</v>
      </c>
      <c r="E5807" s="256">
        <v>7.571095999999998</v>
      </c>
      <c r="F5807" s="1">
        <v>814523</v>
      </c>
      <c r="G5807" s="256">
        <v>0</v>
      </c>
      <c r="H5807" s="256">
        <v>191.35389000000001</v>
      </c>
      <c r="I5807" s="257">
        <v>1</v>
      </c>
      <c r="J5807" s="258">
        <f t="shared" si="180"/>
        <v>0.32782872132826857</v>
      </c>
      <c r="K5807" s="258">
        <f t="shared" si="181"/>
        <v>0.52011059239617563</v>
      </c>
    </row>
    <row r="5808" spans="1:11">
      <c r="A5808" s="1">
        <v>5807</v>
      </c>
      <c r="B5808">
        <v>59936.643859999996</v>
      </c>
      <c r="C5808" s="255">
        <v>22</v>
      </c>
      <c r="D5808" s="256">
        <v>234.53946999999999</v>
      </c>
      <c r="E5808" s="256">
        <v>3.1543999999999999</v>
      </c>
      <c r="F5808" s="1">
        <v>826829</v>
      </c>
      <c r="G5808" s="256">
        <v>0</v>
      </c>
      <c r="H5808" s="256">
        <v>163.71288799999999</v>
      </c>
      <c r="I5808" s="257">
        <v>1</v>
      </c>
      <c r="J5808" s="258">
        <f t="shared" si="180"/>
        <v>0.26838291831667216</v>
      </c>
      <c r="K5808" s="258">
        <f t="shared" si="181"/>
        <v>0.44909329927865499</v>
      </c>
    </row>
    <row r="5809" spans="1:11">
      <c r="A5809" s="1">
        <v>5808</v>
      </c>
      <c r="B5809">
        <v>57458.908599000002</v>
      </c>
      <c r="C5809" s="255">
        <v>20</v>
      </c>
      <c r="D5809" s="256">
        <v>182.64045400000001</v>
      </c>
      <c r="E5809" s="256">
        <v>0.70747999999999989</v>
      </c>
      <c r="F5809" s="1">
        <v>857396</v>
      </c>
      <c r="G5809" s="256">
        <v>0</v>
      </c>
      <c r="H5809" s="256">
        <v>82.720742000000001</v>
      </c>
      <c r="I5809" s="257">
        <v>1</v>
      </c>
      <c r="J5809" s="258">
        <f t="shared" si="180"/>
        <v>0.2089950064575567</v>
      </c>
      <c r="K5809" s="258">
        <f t="shared" si="181"/>
        <v>0.36993720235591365</v>
      </c>
    </row>
    <row r="5810" spans="1:11">
      <c r="A5810" s="1">
        <v>5809</v>
      </c>
      <c r="B5810">
        <v>56309.204561000013</v>
      </c>
      <c r="C5810" s="255">
        <v>15</v>
      </c>
      <c r="D5810" s="256">
        <v>169.322104</v>
      </c>
      <c r="E5810" s="256">
        <v>0.22272</v>
      </c>
      <c r="F5810" s="1">
        <v>803839</v>
      </c>
      <c r="G5810" s="256">
        <v>7.2240000000000004E-3</v>
      </c>
      <c r="H5810" s="256">
        <v>64.187816999999995</v>
      </c>
      <c r="I5810" s="257">
        <v>1</v>
      </c>
      <c r="J5810" s="258">
        <f t="shared" si="180"/>
        <v>0.19375485246487115</v>
      </c>
      <c r="K5810" s="258">
        <f t="shared" si="181"/>
        <v>0.34812608353346852</v>
      </c>
    </row>
    <row r="5811" spans="1:11">
      <c r="A5811" s="1">
        <v>5810</v>
      </c>
      <c r="B5811">
        <v>53940.493103000001</v>
      </c>
      <c r="C5811" s="255">
        <v>12</v>
      </c>
      <c r="D5811" s="256">
        <v>154.90727899999999</v>
      </c>
      <c r="E5811" s="256">
        <v>0.14168</v>
      </c>
      <c r="F5811" s="1">
        <v>707239</v>
      </c>
      <c r="G5811" s="256">
        <v>174.82584</v>
      </c>
      <c r="H5811" s="256">
        <v>63.808979999999998</v>
      </c>
      <c r="I5811" s="257">
        <v>1</v>
      </c>
      <c r="J5811" s="258">
        <f t="shared" si="180"/>
        <v>0.17726000492162342</v>
      </c>
      <c r="K5811" s="258">
        <f t="shared" si="181"/>
        <v>0.3237667039491311</v>
      </c>
    </row>
    <row r="5812" spans="1:11">
      <c r="A5812" s="1">
        <v>5811</v>
      </c>
      <c r="B5812">
        <v>53954.151460000001</v>
      </c>
      <c r="C5812" s="255">
        <v>10</v>
      </c>
      <c r="D5812" s="256">
        <v>167.23217399999999</v>
      </c>
      <c r="E5812" s="256">
        <v>8.0000000000000004E-4</v>
      </c>
      <c r="F5812" s="1">
        <v>607606</v>
      </c>
      <c r="G5812" s="256">
        <v>210.559944</v>
      </c>
      <c r="H5812" s="256">
        <v>63.578617000000001</v>
      </c>
      <c r="I5812" s="257">
        <v>1</v>
      </c>
      <c r="J5812" s="258">
        <f t="shared" si="180"/>
        <v>0.19136335088742848</v>
      </c>
      <c r="K5812" s="258">
        <f t="shared" si="181"/>
        <v>0.34464368302673193</v>
      </c>
    </row>
    <row r="5813" spans="1:11">
      <c r="A5813" s="1">
        <v>5812</v>
      </c>
      <c r="B5813">
        <v>53931.578673999997</v>
      </c>
      <c r="C5813" s="255">
        <v>11</v>
      </c>
      <c r="D5813" s="256">
        <v>173.32256699999999</v>
      </c>
      <c r="E5813" s="256">
        <v>1.1999999999999999E-3</v>
      </c>
      <c r="F5813" s="1">
        <v>476938</v>
      </c>
      <c r="G5813" s="256">
        <v>202.58481599999999</v>
      </c>
      <c r="H5813" s="256">
        <v>63.591458000000003</v>
      </c>
      <c r="I5813" s="257">
        <v>1</v>
      </c>
      <c r="J5813" s="258">
        <f t="shared" si="180"/>
        <v>0.19833257208945232</v>
      </c>
      <c r="K5813" s="258">
        <f t="shared" si="181"/>
        <v>0.35474625836830975</v>
      </c>
    </row>
    <row r="5814" spans="1:11">
      <c r="A5814" s="1">
        <v>5813</v>
      </c>
      <c r="B5814">
        <v>54380.602936000003</v>
      </c>
      <c r="C5814" s="255">
        <v>10</v>
      </c>
      <c r="D5814" s="256">
        <v>179.41295700000001</v>
      </c>
      <c r="E5814" s="256">
        <v>8.0074000000000006E-2</v>
      </c>
      <c r="F5814" s="1">
        <v>530202</v>
      </c>
      <c r="G5814" s="256">
        <v>155.44754399999999</v>
      </c>
      <c r="H5814" s="256">
        <v>63.615330999999998</v>
      </c>
      <c r="I5814" s="257">
        <v>1</v>
      </c>
      <c r="J5814" s="258">
        <f t="shared" si="180"/>
        <v>0.2053017898585838</v>
      </c>
      <c r="K5814" s="258">
        <f t="shared" si="181"/>
        <v>0.36471124562097174</v>
      </c>
    </row>
    <row r="5815" spans="1:11">
      <c r="A5815" s="1">
        <v>5814</v>
      </c>
      <c r="B5815">
        <v>55593.780273999997</v>
      </c>
      <c r="C5815" s="255">
        <v>10</v>
      </c>
      <c r="D5815" s="256">
        <v>178.96768900000001</v>
      </c>
      <c r="E5815" s="256">
        <v>0.48487999999999998</v>
      </c>
      <c r="F5815" s="1">
        <v>843601</v>
      </c>
      <c r="G5815" s="256">
        <v>67.789848000000006</v>
      </c>
      <c r="H5815" s="256">
        <v>63.623429000000002</v>
      </c>
      <c r="I5815" s="257">
        <v>1</v>
      </c>
      <c r="J5815" s="258">
        <f t="shared" si="180"/>
        <v>0.20479227081996304</v>
      </c>
      <c r="K5815" s="258">
        <f t="shared" si="181"/>
        <v>0.3639873065332111</v>
      </c>
    </row>
    <row r="5816" spans="1:11">
      <c r="A5816" s="1">
        <v>5815</v>
      </c>
      <c r="B5816">
        <v>56527.589141999997</v>
      </c>
      <c r="C5816" s="255">
        <v>13</v>
      </c>
      <c r="D5816" s="256">
        <v>188.16030499999999</v>
      </c>
      <c r="E5816" s="256">
        <v>32.712160000000033</v>
      </c>
      <c r="F5816" s="1">
        <v>882312</v>
      </c>
      <c r="G5816" s="256">
        <v>0</v>
      </c>
      <c r="H5816" s="256">
        <v>63.613413999999999</v>
      </c>
      <c r="I5816" s="257">
        <v>1</v>
      </c>
      <c r="J5816" s="258">
        <f t="shared" si="180"/>
        <v>0.21531135790174305</v>
      </c>
      <c r="K5816" s="258">
        <f t="shared" si="181"/>
        <v>0.37878837059039794</v>
      </c>
    </row>
    <row r="5817" spans="1:11">
      <c r="A5817" s="1">
        <v>5816</v>
      </c>
      <c r="B5817">
        <v>57868.752532999999</v>
      </c>
      <c r="C5817" s="255">
        <v>23</v>
      </c>
      <c r="D5817" s="256">
        <v>169.20711700000001</v>
      </c>
      <c r="E5817" s="256">
        <v>258.40136799999982</v>
      </c>
      <c r="F5817" s="1">
        <v>855183</v>
      </c>
      <c r="G5817" s="256">
        <v>0</v>
      </c>
      <c r="H5817" s="256">
        <v>63.802864</v>
      </c>
      <c r="I5817" s="257">
        <v>1</v>
      </c>
      <c r="J5817" s="258">
        <f t="shared" si="180"/>
        <v>0.19362327313356084</v>
      </c>
      <c r="K5817" s="258">
        <f t="shared" si="181"/>
        <v>0.34793491138755411</v>
      </c>
    </row>
    <row r="5818" spans="1:11">
      <c r="A5818" s="1">
        <v>5817</v>
      </c>
      <c r="B5818">
        <v>60150.732513000003</v>
      </c>
      <c r="C5818" s="255">
        <v>19</v>
      </c>
      <c r="D5818" s="256">
        <v>138.523841</v>
      </c>
      <c r="E5818" s="256">
        <v>636.06403399999977</v>
      </c>
      <c r="F5818" s="1">
        <v>837127</v>
      </c>
      <c r="G5818" s="256">
        <v>0</v>
      </c>
      <c r="H5818" s="256">
        <v>325.76264800000001</v>
      </c>
      <c r="I5818" s="257">
        <v>1</v>
      </c>
      <c r="J5818" s="258">
        <f t="shared" si="180"/>
        <v>0.1585124785351254</v>
      </c>
      <c r="K5818" s="258">
        <f t="shared" si="181"/>
        <v>0.29508159041807686</v>
      </c>
    </row>
    <row r="5819" spans="1:11">
      <c r="A5819" s="1">
        <v>5818</v>
      </c>
      <c r="B5819">
        <v>62119.075165000002</v>
      </c>
      <c r="C5819" s="255">
        <v>16</v>
      </c>
      <c r="D5819" s="256">
        <v>131.64206999999999</v>
      </c>
      <c r="E5819" s="256">
        <v>945.93759600000089</v>
      </c>
      <c r="F5819" s="1">
        <v>824868</v>
      </c>
      <c r="G5819" s="256">
        <v>0</v>
      </c>
      <c r="H5819" s="256">
        <v>461.20349499999998</v>
      </c>
      <c r="I5819" s="257">
        <v>1</v>
      </c>
      <c r="J5819" s="258">
        <f t="shared" si="180"/>
        <v>0.15063768550277545</v>
      </c>
      <c r="K5819" s="258">
        <f t="shared" si="181"/>
        <v>0.28270147315624544</v>
      </c>
    </row>
    <row r="5820" spans="1:11">
      <c r="A5820" s="1">
        <v>5819</v>
      </c>
      <c r="B5820">
        <v>62990.337767999998</v>
      </c>
      <c r="C5820" s="255">
        <v>15</v>
      </c>
      <c r="D5820" s="256">
        <v>130.44198</v>
      </c>
      <c r="E5820" s="256">
        <v>1152.713870999999</v>
      </c>
      <c r="F5820" s="1">
        <v>794150</v>
      </c>
      <c r="G5820" s="256">
        <v>0</v>
      </c>
      <c r="H5820" s="256">
        <v>495.74123400000002</v>
      </c>
      <c r="I5820" s="257">
        <v>1</v>
      </c>
      <c r="J5820" s="258">
        <f t="shared" si="180"/>
        <v>0.14926442557154659</v>
      </c>
      <c r="K5820" s="258">
        <f t="shared" si="181"/>
        <v>0.28052190643961589</v>
      </c>
    </row>
    <row r="5821" spans="1:11">
      <c r="A5821" s="1">
        <v>5820</v>
      </c>
      <c r="B5821">
        <v>62689.884155</v>
      </c>
      <c r="C5821" s="255">
        <v>19</v>
      </c>
      <c r="D5821" s="256">
        <v>125.432239</v>
      </c>
      <c r="E5821" s="256">
        <v>1260.864093000001</v>
      </c>
      <c r="F5821" s="1">
        <v>789534</v>
      </c>
      <c r="G5821" s="256">
        <v>0</v>
      </c>
      <c r="H5821" s="256">
        <v>451.93796099999997</v>
      </c>
      <c r="I5821" s="257">
        <v>1</v>
      </c>
      <c r="J5821" s="258">
        <f t="shared" si="180"/>
        <v>0.14353179170147481</v>
      </c>
      <c r="K5821" s="258">
        <f t="shared" si="181"/>
        <v>0.27135614108065981</v>
      </c>
    </row>
    <row r="5822" spans="1:11">
      <c r="A5822" s="1">
        <v>5821</v>
      </c>
      <c r="B5822">
        <v>61268.865845</v>
      </c>
      <c r="C5822" s="255">
        <v>14</v>
      </c>
      <c r="D5822" s="256">
        <v>144.03348500000001</v>
      </c>
      <c r="E5822" s="256">
        <v>1263.094611999999</v>
      </c>
      <c r="F5822" s="1">
        <v>856555</v>
      </c>
      <c r="G5822" s="256">
        <v>0</v>
      </c>
      <c r="H5822" s="256">
        <v>113.456228</v>
      </c>
      <c r="I5822" s="257">
        <v>1</v>
      </c>
      <c r="J5822" s="258">
        <f t="shared" si="180"/>
        <v>0.16481715013520168</v>
      </c>
      <c r="K5822" s="258">
        <f t="shared" si="181"/>
        <v>0.30485031557400688</v>
      </c>
    </row>
    <row r="5823" spans="1:11">
      <c r="A5823" s="1">
        <v>5822</v>
      </c>
      <c r="B5823">
        <v>60906.685912999987</v>
      </c>
      <c r="C5823" s="255">
        <v>14</v>
      </c>
      <c r="D5823" s="256">
        <v>182.729298</v>
      </c>
      <c r="E5823" s="256">
        <v>1215.5481190000021</v>
      </c>
      <c r="F5823" s="1">
        <v>817949</v>
      </c>
      <c r="G5823" s="256">
        <v>26.869416000000001</v>
      </c>
      <c r="H5823" s="256">
        <v>410.07009499999998</v>
      </c>
      <c r="I5823" s="257">
        <v>1</v>
      </c>
      <c r="J5823" s="258">
        <f t="shared" si="180"/>
        <v>0.20909667042053456</v>
      </c>
      <c r="K5823" s="258">
        <f t="shared" si="181"/>
        <v>0.37008052696422561</v>
      </c>
    </row>
    <row r="5824" spans="1:11">
      <c r="A5824" s="1">
        <v>5823</v>
      </c>
      <c r="B5824">
        <v>64401.6662</v>
      </c>
      <c r="C5824" s="255">
        <v>13</v>
      </c>
      <c r="D5824" s="256">
        <v>194.524168</v>
      </c>
      <c r="E5824" s="256">
        <v>1096.011446999999</v>
      </c>
      <c r="F5824" s="1">
        <v>840691</v>
      </c>
      <c r="G5824" s="256">
        <v>157.65153599999999</v>
      </c>
      <c r="H5824" s="256">
        <v>536.62344800000005</v>
      </c>
      <c r="I5824" s="257">
        <v>1</v>
      </c>
      <c r="J5824" s="258">
        <f t="shared" si="180"/>
        <v>0.22259351012843431</v>
      </c>
      <c r="K5824" s="258">
        <f t="shared" si="181"/>
        <v>0.38885959529600328</v>
      </c>
    </row>
    <row r="5825" spans="1:11">
      <c r="A5825" s="1">
        <v>5824</v>
      </c>
      <c r="B5825">
        <v>64104.448913</v>
      </c>
      <c r="C5825" s="255">
        <v>11</v>
      </c>
      <c r="D5825" s="256">
        <v>157.87512899999999</v>
      </c>
      <c r="E5825" s="256">
        <v>941.20779400000026</v>
      </c>
      <c r="F5825" s="1">
        <v>814862</v>
      </c>
      <c r="G5825" s="256">
        <v>160.42488</v>
      </c>
      <c r="H5825" s="256">
        <v>534.51548700000001</v>
      </c>
      <c r="I5825" s="257">
        <v>1</v>
      </c>
      <c r="J5825" s="258">
        <f t="shared" si="180"/>
        <v>0.18065610811963156</v>
      </c>
      <c r="K5825" s="258">
        <f t="shared" si="181"/>
        <v>0.32884779650174373</v>
      </c>
    </row>
    <row r="5826" spans="1:11">
      <c r="A5826" s="1">
        <v>5825</v>
      </c>
      <c r="B5826">
        <v>64554.113036000002</v>
      </c>
      <c r="C5826" s="255">
        <v>10</v>
      </c>
      <c r="D5826" s="256">
        <v>138.20015699999999</v>
      </c>
      <c r="E5826" s="256">
        <v>665.14682200000095</v>
      </c>
      <c r="F5826" s="1">
        <v>806970</v>
      </c>
      <c r="G5826" s="256">
        <v>128.27387999999999</v>
      </c>
      <c r="H5826" s="256">
        <v>458.38415800000001</v>
      </c>
      <c r="I5826" s="257">
        <v>1</v>
      </c>
      <c r="J5826" s="258">
        <f t="shared" ref="J5826:J5889" si="182">D5826/$L$1</f>
        <v>0.15814208775811708</v>
      </c>
      <c r="K5826" s="258">
        <f t="shared" ref="K5826:K5889" si="183">J5826/(1-$K$1*(1-J5826))</f>
        <v>0.29450376755274416</v>
      </c>
    </row>
    <row r="5827" spans="1:11">
      <c r="A5827" s="1">
        <v>5826</v>
      </c>
      <c r="B5827">
        <v>64716.317872000007</v>
      </c>
      <c r="C5827" s="255">
        <v>10</v>
      </c>
      <c r="D5827" s="256">
        <v>142.528864</v>
      </c>
      <c r="E5827" s="256">
        <v>293.19276800000011</v>
      </c>
      <c r="F5827" s="1">
        <v>806245</v>
      </c>
      <c r="G5827" s="256">
        <v>24.192</v>
      </c>
      <c r="H5827" s="256">
        <v>434.531587</v>
      </c>
      <c r="I5827" s="257">
        <v>1</v>
      </c>
      <c r="J5827" s="258">
        <f t="shared" si="182"/>
        <v>0.16309541615609552</v>
      </c>
      <c r="K5827" s="258">
        <f t="shared" si="183"/>
        <v>0.30219504733938846</v>
      </c>
    </row>
    <row r="5828" spans="1:11">
      <c r="A5828" s="1">
        <v>5827</v>
      </c>
      <c r="B5828">
        <v>63894.247619999987</v>
      </c>
      <c r="C5828" s="255">
        <v>13</v>
      </c>
      <c r="D5828" s="256">
        <v>132.81406200000001</v>
      </c>
      <c r="E5828" s="256">
        <v>49.761419000000089</v>
      </c>
      <c r="F5828" s="1">
        <v>807107</v>
      </c>
      <c r="G5828" s="256">
        <v>0</v>
      </c>
      <c r="H5828" s="256">
        <v>347.57150000000001</v>
      </c>
      <c r="I5828" s="257">
        <v>1</v>
      </c>
      <c r="J5828" s="258">
        <f t="shared" si="182"/>
        <v>0.15197879296414987</v>
      </c>
      <c r="K5828" s="258">
        <f t="shared" si="183"/>
        <v>0.28482405381335452</v>
      </c>
    </row>
    <row r="5829" spans="1:11">
      <c r="A5829" s="1">
        <v>5828</v>
      </c>
      <c r="B5829">
        <v>64195.168702000003</v>
      </c>
      <c r="C5829" s="255">
        <v>12</v>
      </c>
      <c r="D5829" s="256">
        <v>155.742627</v>
      </c>
      <c r="E5829" s="256">
        <v>15.332800000000001</v>
      </c>
      <c r="F5829" s="1">
        <v>795586</v>
      </c>
      <c r="G5829" s="256">
        <v>0</v>
      </c>
      <c r="H5829" s="256">
        <v>251.195111</v>
      </c>
      <c r="I5829" s="257">
        <v>1</v>
      </c>
      <c r="J5829" s="258">
        <f t="shared" si="182"/>
        <v>0.17821589151098935</v>
      </c>
      <c r="K5829" s="258">
        <f t="shared" si="183"/>
        <v>0.32520035976020395</v>
      </c>
    </row>
    <row r="5830" spans="1:11">
      <c r="A5830" s="1">
        <v>5829</v>
      </c>
      <c r="B5830">
        <v>63373.745970999997</v>
      </c>
      <c r="C5830" s="255">
        <v>15</v>
      </c>
      <c r="D5830" s="256">
        <v>182.950794</v>
      </c>
      <c r="E5830" s="256">
        <v>17.850823999999999</v>
      </c>
      <c r="F5830" s="1">
        <v>421004</v>
      </c>
      <c r="G5830" s="256">
        <v>0</v>
      </c>
      <c r="H5830" s="256">
        <v>282.64880499999998</v>
      </c>
      <c r="I5830" s="257">
        <v>1</v>
      </c>
      <c r="J5830" s="258">
        <f t="shared" si="182"/>
        <v>0.20935012772934261</v>
      </c>
      <c r="K5830" s="258">
        <f t="shared" si="183"/>
        <v>0.37043772447775697</v>
      </c>
    </row>
    <row r="5831" spans="1:11">
      <c r="A5831" s="1">
        <v>5830</v>
      </c>
      <c r="B5831">
        <v>62350.608336999998</v>
      </c>
      <c r="C5831" s="255">
        <v>17</v>
      </c>
      <c r="D5831" s="256">
        <v>172.78398599999991</v>
      </c>
      <c r="E5831" s="256">
        <v>13.18028</v>
      </c>
      <c r="F5831" s="1">
        <v>407412</v>
      </c>
      <c r="G5831" s="256">
        <v>0</v>
      </c>
      <c r="H5831" s="256">
        <v>229.85519400000001</v>
      </c>
      <c r="I5831" s="257">
        <v>1</v>
      </c>
      <c r="J5831" s="258">
        <f t="shared" si="182"/>
        <v>0.19771627522253293</v>
      </c>
      <c r="K5831" s="258">
        <f t="shared" si="183"/>
        <v>0.35385846188920711</v>
      </c>
    </row>
    <row r="5832" spans="1:11">
      <c r="A5832" s="1">
        <v>5831</v>
      </c>
      <c r="B5832">
        <v>60188.017210999998</v>
      </c>
      <c r="C5832" s="255">
        <v>13</v>
      </c>
      <c r="D5832" s="256">
        <v>175.88199599999999</v>
      </c>
      <c r="E5832" s="256">
        <v>8.7764399999999991</v>
      </c>
      <c r="F5832" s="1">
        <v>389539</v>
      </c>
      <c r="G5832" s="256">
        <v>0</v>
      </c>
      <c r="H5832" s="256">
        <v>153.29734400000001</v>
      </c>
      <c r="I5832" s="257">
        <v>1</v>
      </c>
      <c r="J5832" s="258">
        <f t="shared" si="182"/>
        <v>0.2012613201771167</v>
      </c>
      <c r="K5832" s="258">
        <f t="shared" si="183"/>
        <v>0.35895054788280228</v>
      </c>
    </row>
    <row r="5833" spans="1:11">
      <c r="A5833" s="1">
        <v>5832</v>
      </c>
      <c r="B5833">
        <v>58157.306276000003</v>
      </c>
      <c r="C5833" s="255">
        <v>14</v>
      </c>
      <c r="D5833" s="256">
        <v>153.91374099999999</v>
      </c>
      <c r="E5833" s="256">
        <v>2.30796</v>
      </c>
      <c r="F5833" s="1">
        <v>374464</v>
      </c>
      <c r="G5833" s="256">
        <v>0</v>
      </c>
      <c r="H5833" s="256">
        <v>84.488490999999996</v>
      </c>
      <c r="I5833" s="257">
        <v>1</v>
      </c>
      <c r="J5833" s="258">
        <f t="shared" si="182"/>
        <v>0.17612310191805428</v>
      </c>
      <c r="K5833" s="258">
        <f t="shared" si="183"/>
        <v>0.322057967526727</v>
      </c>
    </row>
    <row r="5834" spans="1:11">
      <c r="A5834" s="1">
        <v>5833</v>
      </c>
      <c r="B5834">
        <v>57041.171722999999</v>
      </c>
      <c r="C5834" s="255">
        <v>18</v>
      </c>
      <c r="D5834" s="256">
        <v>131.347048</v>
      </c>
      <c r="E5834" s="256">
        <v>0.44756000000000001</v>
      </c>
      <c r="F5834" s="1">
        <v>334944</v>
      </c>
      <c r="G5834" s="256">
        <v>0</v>
      </c>
      <c r="H5834" s="256">
        <v>63.608089999999997</v>
      </c>
      <c r="I5834" s="257">
        <v>1</v>
      </c>
      <c r="J5834" s="258">
        <f t="shared" si="182"/>
        <v>0.15030009257938556</v>
      </c>
      <c r="K5834" s="258">
        <f t="shared" si="183"/>
        <v>0.2821662362119875</v>
      </c>
    </row>
    <row r="5835" spans="1:11">
      <c r="A5835" s="1">
        <v>5834</v>
      </c>
      <c r="B5835">
        <v>54198.068329000002</v>
      </c>
      <c r="C5835" s="255">
        <v>18</v>
      </c>
      <c r="D5835" s="256">
        <v>122.594116</v>
      </c>
      <c r="E5835" s="256">
        <v>0.77092000000000005</v>
      </c>
      <c r="F5835" s="1">
        <v>314225</v>
      </c>
      <c r="G5835" s="256">
        <v>87.265584000000004</v>
      </c>
      <c r="H5835" s="256">
        <v>63.595382000000001</v>
      </c>
      <c r="I5835" s="257">
        <v>1</v>
      </c>
      <c r="J5835" s="258">
        <f t="shared" si="182"/>
        <v>0.14028413477924476</v>
      </c>
      <c r="K5835" s="258">
        <f t="shared" si="183"/>
        <v>0.26611489166308677</v>
      </c>
    </row>
    <row r="5836" spans="1:11">
      <c r="A5836" s="1">
        <v>5835</v>
      </c>
      <c r="B5836">
        <v>53321.236236999997</v>
      </c>
      <c r="C5836" s="255">
        <v>18</v>
      </c>
      <c r="D5836" s="256">
        <v>126.440878</v>
      </c>
      <c r="E5836" s="256">
        <v>0.48887999999999998</v>
      </c>
      <c r="F5836" s="1">
        <v>578247</v>
      </c>
      <c r="G5836" s="256">
        <v>215.005728</v>
      </c>
      <c r="H5836" s="256">
        <v>63.616396000000002</v>
      </c>
      <c r="I5836" s="257">
        <v>1</v>
      </c>
      <c r="J5836" s="258">
        <f t="shared" si="182"/>
        <v>0.14468597474089248</v>
      </c>
      <c r="K5836" s="258">
        <f t="shared" si="183"/>
        <v>0.27321031044281779</v>
      </c>
    </row>
    <row r="5837" spans="1:11">
      <c r="A5837" s="1">
        <v>5836</v>
      </c>
      <c r="B5837">
        <v>53475.146361999999</v>
      </c>
      <c r="C5837" s="255">
        <v>18</v>
      </c>
      <c r="D5837" s="256">
        <v>143.67567299999999</v>
      </c>
      <c r="E5837" s="256">
        <v>2.5600000000000002E-3</v>
      </c>
      <c r="F5837" s="1">
        <v>469584</v>
      </c>
      <c r="G5837" s="256">
        <v>245.22657599999999</v>
      </c>
      <c r="H5837" s="256">
        <v>63.625596999999999</v>
      </c>
      <c r="I5837" s="257">
        <v>1</v>
      </c>
      <c r="J5837" s="258">
        <f t="shared" si="182"/>
        <v>0.16440770677469299</v>
      </c>
      <c r="K5837" s="258">
        <f t="shared" si="183"/>
        <v>0.30421971294671057</v>
      </c>
    </row>
    <row r="5838" spans="1:11">
      <c r="A5838" s="1">
        <v>5837</v>
      </c>
      <c r="B5838">
        <v>54584.528809000003</v>
      </c>
      <c r="C5838" s="255">
        <v>18</v>
      </c>
      <c r="D5838" s="256">
        <v>146.56964400000001</v>
      </c>
      <c r="E5838" s="256">
        <v>1.1999999999999999E-3</v>
      </c>
      <c r="F5838" s="1">
        <v>517148</v>
      </c>
      <c r="G5838" s="256">
        <v>236.35012800000001</v>
      </c>
      <c r="H5838" s="256">
        <v>63.626446000000001</v>
      </c>
      <c r="I5838" s="257">
        <v>1</v>
      </c>
      <c r="J5838" s="258">
        <f t="shared" si="182"/>
        <v>0.16771927042111814</v>
      </c>
      <c r="K5838" s="258">
        <f t="shared" si="183"/>
        <v>0.3093049917112024</v>
      </c>
    </row>
    <row r="5839" spans="1:11">
      <c r="A5839" s="1">
        <v>5838</v>
      </c>
      <c r="B5839">
        <v>55033.022308</v>
      </c>
      <c r="C5839" s="255">
        <v>18</v>
      </c>
      <c r="D5839" s="256">
        <v>144.73996500000001</v>
      </c>
      <c r="E5839" s="256">
        <v>0.34980899999999993</v>
      </c>
      <c r="F5839" s="1">
        <v>841979</v>
      </c>
      <c r="G5839" s="256">
        <v>183.98772</v>
      </c>
      <c r="H5839" s="256">
        <v>63.624654</v>
      </c>
      <c r="I5839" s="257">
        <v>1</v>
      </c>
      <c r="J5839" s="258">
        <f t="shared" si="182"/>
        <v>0.16562557340030229</v>
      </c>
      <c r="K5839" s="258">
        <f t="shared" si="183"/>
        <v>0.30609386426553525</v>
      </c>
    </row>
    <row r="5840" spans="1:11">
      <c r="A5840" s="1">
        <v>5839</v>
      </c>
      <c r="B5840">
        <v>56445.168306</v>
      </c>
      <c r="C5840" s="255">
        <v>28</v>
      </c>
      <c r="D5840" s="256">
        <v>132.121645</v>
      </c>
      <c r="E5840" s="256">
        <v>23.255756999999999</v>
      </c>
      <c r="F5840" s="1">
        <v>875028</v>
      </c>
      <c r="G5840" s="256">
        <v>101.578008</v>
      </c>
      <c r="H5840" s="256">
        <v>63.688125999999997</v>
      </c>
      <c r="I5840" s="257">
        <v>1</v>
      </c>
      <c r="J5840" s="258">
        <f t="shared" si="182"/>
        <v>0.15118646195414084</v>
      </c>
      <c r="K5840" s="258">
        <f t="shared" si="183"/>
        <v>0.28357073561526286</v>
      </c>
    </row>
    <row r="5841" spans="1:11">
      <c r="A5841" s="1">
        <v>5840</v>
      </c>
      <c r="B5841">
        <v>57832.586274000001</v>
      </c>
      <c r="C5841" s="255">
        <v>36</v>
      </c>
      <c r="D5841" s="256">
        <v>130.20773600000001</v>
      </c>
      <c r="E5841" s="256">
        <v>235.31275000000011</v>
      </c>
      <c r="F5841" s="1">
        <v>835157</v>
      </c>
      <c r="G5841" s="256">
        <v>9.3450000000000006</v>
      </c>
      <c r="H5841" s="256">
        <v>66.539991999999998</v>
      </c>
      <c r="I5841" s="257">
        <v>1</v>
      </c>
      <c r="J5841" s="258">
        <f t="shared" si="182"/>
        <v>0.14899638075879859</v>
      </c>
      <c r="K5841" s="258">
        <f t="shared" si="183"/>
        <v>0.28009575770759892</v>
      </c>
    </row>
    <row r="5842" spans="1:11">
      <c r="A5842" s="1">
        <v>5841</v>
      </c>
      <c r="B5842">
        <v>59658.010010000013</v>
      </c>
      <c r="C5842" s="255">
        <v>28</v>
      </c>
      <c r="D5842" s="256">
        <v>129.623132</v>
      </c>
      <c r="E5842" s="256">
        <v>640.53734500000041</v>
      </c>
      <c r="F5842" s="1">
        <v>748877</v>
      </c>
      <c r="G5842" s="256">
        <v>0</v>
      </c>
      <c r="H5842" s="256">
        <v>298.51822700000002</v>
      </c>
      <c r="I5842" s="257">
        <v>1</v>
      </c>
      <c r="J5842" s="258">
        <f t="shared" si="182"/>
        <v>0.14832741989016696</v>
      </c>
      <c r="K5842" s="258">
        <f t="shared" si="183"/>
        <v>0.27903118496838997</v>
      </c>
    </row>
    <row r="5843" spans="1:11">
      <c r="A5843" s="1">
        <v>5842</v>
      </c>
      <c r="B5843">
        <v>61121.434449</v>
      </c>
      <c r="C5843" s="255">
        <v>27</v>
      </c>
      <c r="D5843" s="256">
        <v>143.71150800000001</v>
      </c>
      <c r="E5843" s="256">
        <v>997.67604399999777</v>
      </c>
      <c r="F5843" s="1">
        <v>799006</v>
      </c>
      <c r="G5843" s="256">
        <v>0</v>
      </c>
      <c r="H5843" s="256">
        <v>364.14159899999999</v>
      </c>
      <c r="I5843" s="257">
        <v>1</v>
      </c>
      <c r="J5843" s="258">
        <f t="shared" si="182"/>
        <v>0.16444871267394687</v>
      </c>
      <c r="K5843" s="258">
        <f t="shared" si="183"/>
        <v>0.30428289170577821</v>
      </c>
    </row>
    <row r="5844" spans="1:11">
      <c r="A5844" s="1">
        <v>5843</v>
      </c>
      <c r="B5844">
        <v>61523.690734000003</v>
      </c>
      <c r="C5844" s="255">
        <v>26</v>
      </c>
      <c r="D5844" s="256">
        <v>127.350296</v>
      </c>
      <c r="E5844" s="256">
        <v>1205.5352590000009</v>
      </c>
      <c r="F5844" s="1">
        <v>776335</v>
      </c>
      <c r="G5844" s="256">
        <v>0</v>
      </c>
      <c r="H5844" s="256">
        <v>426.07211799999999</v>
      </c>
      <c r="I5844" s="257">
        <v>1</v>
      </c>
      <c r="J5844" s="258">
        <f t="shared" si="182"/>
        <v>0.14572661944265511</v>
      </c>
      <c r="K5844" s="258">
        <f t="shared" si="183"/>
        <v>0.27487827635238599</v>
      </c>
    </row>
    <row r="5845" spans="1:11">
      <c r="A5845" s="1">
        <v>5844</v>
      </c>
      <c r="B5845">
        <v>62800.348753999999</v>
      </c>
      <c r="C5845" s="255">
        <v>27</v>
      </c>
      <c r="D5845" s="256">
        <v>116.934899</v>
      </c>
      <c r="E5845" s="256">
        <v>1315.772404000001</v>
      </c>
      <c r="F5845" s="1">
        <v>795103</v>
      </c>
      <c r="G5845" s="256">
        <v>0</v>
      </c>
      <c r="H5845" s="256">
        <v>395.49162799999999</v>
      </c>
      <c r="I5845" s="257">
        <v>1</v>
      </c>
      <c r="J5845" s="258">
        <f t="shared" si="182"/>
        <v>0.13380830717612396</v>
      </c>
      <c r="K5845" s="258">
        <f t="shared" si="183"/>
        <v>0.25555709534050225</v>
      </c>
    </row>
    <row r="5846" spans="1:11">
      <c r="A5846" s="1">
        <v>5845</v>
      </c>
      <c r="B5846">
        <v>61462.828430000001</v>
      </c>
      <c r="C5846" s="255">
        <v>27</v>
      </c>
      <c r="D5846" s="256">
        <v>124.624053</v>
      </c>
      <c r="E5846" s="256">
        <v>1321.2322000000011</v>
      </c>
      <c r="F5846" s="1">
        <v>795270</v>
      </c>
      <c r="G5846" s="256">
        <v>0</v>
      </c>
      <c r="H5846" s="256">
        <v>80.129829999999998</v>
      </c>
      <c r="I5846" s="257">
        <v>1</v>
      </c>
      <c r="J5846" s="258">
        <f t="shared" si="182"/>
        <v>0.1426069865195467</v>
      </c>
      <c r="K5846" s="258">
        <f t="shared" si="183"/>
        <v>0.26986724737714995</v>
      </c>
    </row>
    <row r="5847" spans="1:11">
      <c r="A5847" s="1">
        <v>5846</v>
      </c>
      <c r="B5847">
        <v>61189.322081999999</v>
      </c>
      <c r="C5847" s="255">
        <v>24</v>
      </c>
      <c r="D5847" s="256">
        <v>187.86116899999999</v>
      </c>
      <c r="E5847" s="256">
        <v>1260.1434710000019</v>
      </c>
      <c r="F5847" s="1">
        <v>806959</v>
      </c>
      <c r="G5847" s="256">
        <v>0</v>
      </c>
      <c r="H5847" s="256">
        <v>281.332945</v>
      </c>
      <c r="I5847" s="257">
        <v>1</v>
      </c>
      <c r="J5847" s="258">
        <f t="shared" si="182"/>
        <v>0.21496905733862853</v>
      </c>
      <c r="K5847" s="258">
        <f t="shared" si="183"/>
        <v>0.37831147491201439</v>
      </c>
    </row>
    <row r="5848" spans="1:11">
      <c r="A5848" s="1">
        <v>5847</v>
      </c>
      <c r="B5848">
        <v>64252.553222000002</v>
      </c>
      <c r="C5848" s="255">
        <v>25</v>
      </c>
      <c r="D5848" s="256">
        <v>187.84424300000001</v>
      </c>
      <c r="E5848" s="256">
        <v>1170.5660430000009</v>
      </c>
      <c r="F5848" s="1">
        <v>788977</v>
      </c>
      <c r="G5848" s="256">
        <v>99.892296000000002</v>
      </c>
      <c r="H5848" s="256">
        <v>436.17280699999998</v>
      </c>
      <c r="I5848" s="257">
        <v>1</v>
      </c>
      <c r="J5848" s="258">
        <f t="shared" si="182"/>
        <v>0.21494968895992697</v>
      </c>
      <c r="K5848" s="258">
        <f t="shared" si="183"/>
        <v>0.3782844812970711</v>
      </c>
    </row>
    <row r="5849" spans="1:11">
      <c r="A5849" s="1">
        <v>5848</v>
      </c>
      <c r="B5849">
        <v>64391.500182999996</v>
      </c>
      <c r="C5849" s="255">
        <v>25</v>
      </c>
      <c r="D5849" s="256">
        <v>179.79505599999999</v>
      </c>
      <c r="E5849" s="256">
        <v>973.01418799999942</v>
      </c>
      <c r="F5849" s="1">
        <v>766251</v>
      </c>
      <c r="G5849" s="256">
        <v>196.81435200000001</v>
      </c>
      <c r="H5849" s="256">
        <v>436.50125100000002</v>
      </c>
      <c r="I5849" s="257">
        <v>1</v>
      </c>
      <c r="J5849" s="258">
        <f t="shared" si="182"/>
        <v>0.20573902477135084</v>
      </c>
      <c r="K5849" s="258">
        <f t="shared" si="183"/>
        <v>0.36533190695761392</v>
      </c>
    </row>
    <row r="5850" spans="1:11">
      <c r="A5850" s="1">
        <v>5849</v>
      </c>
      <c r="B5850">
        <v>65124.503967999997</v>
      </c>
      <c r="C5850" s="255">
        <v>21</v>
      </c>
      <c r="D5850" s="256">
        <v>147.35431399999999</v>
      </c>
      <c r="E5850" s="256">
        <v>678.65625499999919</v>
      </c>
      <c r="F5850" s="1">
        <v>772315</v>
      </c>
      <c r="G5850" s="256">
        <v>180.600168</v>
      </c>
      <c r="H5850" s="256">
        <v>472.78130499999997</v>
      </c>
      <c r="I5850" s="257">
        <v>1</v>
      </c>
      <c r="J5850" s="258">
        <f t="shared" si="182"/>
        <v>0.16861716630412468</v>
      </c>
      <c r="K5850" s="258">
        <f t="shared" si="183"/>
        <v>0.31067793018372997</v>
      </c>
    </row>
    <row r="5851" spans="1:11">
      <c r="A5851" s="1">
        <v>5850</v>
      </c>
      <c r="B5851">
        <v>64899.207153000003</v>
      </c>
      <c r="C5851" s="255">
        <v>25</v>
      </c>
      <c r="D5851" s="256">
        <v>108.96212199999999</v>
      </c>
      <c r="E5851" s="256">
        <v>315.81723200000022</v>
      </c>
      <c r="F5851" s="1">
        <v>807789</v>
      </c>
      <c r="G5851" s="256">
        <v>99.264647999999994</v>
      </c>
      <c r="H5851" s="256">
        <v>503.30386299999998</v>
      </c>
      <c r="I5851" s="257">
        <v>1</v>
      </c>
      <c r="J5851" s="258">
        <f t="shared" si="182"/>
        <v>0.12468507875598622</v>
      </c>
      <c r="K5851" s="258">
        <f t="shared" si="183"/>
        <v>0.24043705843207305</v>
      </c>
    </row>
    <row r="5852" spans="1:11">
      <c r="A5852" s="1">
        <v>5851</v>
      </c>
      <c r="B5852">
        <v>63380.731811999998</v>
      </c>
      <c r="C5852" s="255">
        <v>23</v>
      </c>
      <c r="D5852" s="256">
        <v>81.032966000000002</v>
      </c>
      <c r="E5852" s="256">
        <v>54.218816999999973</v>
      </c>
      <c r="F5852" s="1">
        <v>786739</v>
      </c>
      <c r="G5852" s="256">
        <v>0</v>
      </c>
      <c r="H5852" s="256">
        <v>454.67703299999999</v>
      </c>
      <c r="I5852" s="257">
        <v>1</v>
      </c>
      <c r="J5852" s="258">
        <f t="shared" si="182"/>
        <v>9.2725816660776436E-2</v>
      </c>
      <c r="K5852" s="258">
        <f t="shared" si="183"/>
        <v>0.18508176622958847</v>
      </c>
    </row>
    <row r="5853" spans="1:11">
      <c r="A5853" s="1">
        <v>5852</v>
      </c>
      <c r="B5853">
        <v>63217.310302000013</v>
      </c>
      <c r="C5853" s="255">
        <v>29</v>
      </c>
      <c r="D5853" s="256">
        <v>93.123543000000012</v>
      </c>
      <c r="E5853" s="256">
        <v>14.300935000000001</v>
      </c>
      <c r="F5853" s="1">
        <v>785825</v>
      </c>
      <c r="G5853" s="256">
        <v>0</v>
      </c>
      <c r="H5853" s="256">
        <v>315.9633</v>
      </c>
      <c r="I5853" s="257">
        <v>1</v>
      </c>
      <c r="J5853" s="258">
        <f t="shared" si="182"/>
        <v>0.10656103313582194</v>
      </c>
      <c r="K5853" s="258">
        <f t="shared" si="183"/>
        <v>0.2095148210101398</v>
      </c>
    </row>
    <row r="5854" spans="1:11">
      <c r="A5854" s="1">
        <v>5853</v>
      </c>
      <c r="B5854">
        <v>62734.189515000013</v>
      </c>
      <c r="C5854" s="255">
        <v>25</v>
      </c>
      <c r="D5854" s="256">
        <v>98.600171000000003</v>
      </c>
      <c r="E5854" s="256">
        <v>17.642600000000002</v>
      </c>
      <c r="F5854" s="1">
        <v>787423</v>
      </c>
      <c r="G5854" s="256">
        <v>0</v>
      </c>
      <c r="H5854" s="256">
        <v>248.25317899999999</v>
      </c>
      <c r="I5854" s="257">
        <v>1</v>
      </c>
      <c r="J5854" s="258">
        <f t="shared" si="182"/>
        <v>0.11282792461116635</v>
      </c>
      <c r="K5854" s="258">
        <f t="shared" si="183"/>
        <v>0.2203432162759075</v>
      </c>
    </row>
    <row r="5855" spans="1:11">
      <c r="A5855" s="1">
        <v>5854</v>
      </c>
      <c r="B5855">
        <v>60153.06897</v>
      </c>
      <c r="C5855" s="255">
        <v>28</v>
      </c>
      <c r="D5855" s="256">
        <v>92.977193</v>
      </c>
      <c r="E5855" s="256">
        <v>12.93028</v>
      </c>
      <c r="F5855" s="1">
        <v>806844</v>
      </c>
      <c r="G5855" s="256">
        <v>0</v>
      </c>
      <c r="H5855" s="256">
        <v>119.775263</v>
      </c>
      <c r="I5855" s="257">
        <v>1</v>
      </c>
      <c r="J5855" s="258">
        <f t="shared" si="182"/>
        <v>0.10639356520347072</v>
      </c>
      <c r="K5855" s="258">
        <f t="shared" si="183"/>
        <v>0.20922344386480468</v>
      </c>
    </row>
    <row r="5856" spans="1:11">
      <c r="A5856" s="1">
        <v>5855</v>
      </c>
      <c r="B5856">
        <v>58643.208923999999</v>
      </c>
      <c r="C5856" s="255">
        <v>29</v>
      </c>
      <c r="D5856" s="256">
        <v>80.383291000000014</v>
      </c>
      <c r="E5856" s="256">
        <v>9.1792400000000001</v>
      </c>
      <c r="F5856" s="1">
        <v>819997</v>
      </c>
      <c r="G5856" s="256">
        <v>0</v>
      </c>
      <c r="H5856" s="256">
        <v>69.585783000000006</v>
      </c>
      <c r="I5856" s="257">
        <v>1</v>
      </c>
      <c r="J5856" s="258">
        <f t="shared" si="182"/>
        <v>9.1982395212534138E-2</v>
      </c>
      <c r="K5856" s="258">
        <f t="shared" si="183"/>
        <v>0.18374785132952981</v>
      </c>
    </row>
    <row r="5857" spans="1:11">
      <c r="A5857" s="1">
        <v>5856</v>
      </c>
      <c r="B5857">
        <v>57516.666656000001</v>
      </c>
      <c r="C5857" s="255">
        <v>32</v>
      </c>
      <c r="D5857" s="256">
        <v>77.119224000000003</v>
      </c>
      <c r="E5857" s="256">
        <v>2.3586399999999998</v>
      </c>
      <c r="F5857" s="1">
        <v>355795</v>
      </c>
      <c r="G5857" s="256">
        <v>0</v>
      </c>
      <c r="H5857" s="256">
        <v>64.461690000000004</v>
      </c>
      <c r="I5857" s="257">
        <v>1</v>
      </c>
      <c r="J5857" s="258">
        <f t="shared" si="182"/>
        <v>8.8247331655678871E-2</v>
      </c>
      <c r="K5857" s="258">
        <f t="shared" si="183"/>
        <v>0.17701294574229134</v>
      </c>
    </row>
    <row r="5858" spans="1:11">
      <c r="A5858" s="1">
        <v>5857</v>
      </c>
      <c r="B5858">
        <v>55528.662079000002</v>
      </c>
      <c r="C5858" s="255">
        <v>30</v>
      </c>
      <c r="D5858" s="256">
        <v>64.671216000000001</v>
      </c>
      <c r="E5858" s="256">
        <v>0.46484000000000009</v>
      </c>
      <c r="F5858" s="1">
        <v>803748</v>
      </c>
      <c r="G5858" s="256">
        <v>0</v>
      </c>
      <c r="H5858" s="256">
        <v>63.329734999999999</v>
      </c>
      <c r="I5858" s="257">
        <v>1</v>
      </c>
      <c r="J5858" s="258">
        <f t="shared" si="182"/>
        <v>7.4003107797454573E-2</v>
      </c>
      <c r="K5858" s="258">
        <f t="shared" si="183"/>
        <v>0.15081078055493502</v>
      </c>
    </row>
    <row r="5859" spans="1:11">
      <c r="A5859" s="1">
        <v>5858</v>
      </c>
      <c r="B5859">
        <v>54067.810302999998</v>
      </c>
      <c r="C5859" s="255">
        <v>27</v>
      </c>
      <c r="D5859" s="256">
        <v>68.407865999999999</v>
      </c>
      <c r="E5859" s="256">
        <v>0.79299999999999993</v>
      </c>
      <c r="F5859" s="1">
        <v>686863</v>
      </c>
      <c r="G5859" s="256">
        <v>57.511104000000003</v>
      </c>
      <c r="H5859" s="256">
        <v>63.237175999999998</v>
      </c>
      <c r="I5859" s="257">
        <v>1</v>
      </c>
      <c r="J5859" s="258">
        <f t="shared" si="182"/>
        <v>7.8278946877878827E-2</v>
      </c>
      <c r="K5859" s="258">
        <f t="shared" si="183"/>
        <v>0.15876362190854162</v>
      </c>
    </row>
    <row r="5860" spans="1:11">
      <c r="A5860" s="1">
        <v>5859</v>
      </c>
      <c r="B5860">
        <v>53239.001495999997</v>
      </c>
      <c r="C5860" s="255">
        <v>28</v>
      </c>
      <c r="D5860" s="256">
        <v>67.02483500000001</v>
      </c>
      <c r="E5860" s="256">
        <v>0.49872</v>
      </c>
      <c r="F5860" s="1">
        <v>598743</v>
      </c>
      <c r="G5860" s="256">
        <v>170.713536</v>
      </c>
      <c r="H5860" s="256">
        <v>63.208298999999997</v>
      </c>
      <c r="I5860" s="257">
        <v>1</v>
      </c>
      <c r="J5860" s="258">
        <f t="shared" si="182"/>
        <v>7.6696348026169897E-2</v>
      </c>
      <c r="K5860" s="258">
        <f t="shared" si="183"/>
        <v>0.1558289281914568</v>
      </c>
    </row>
    <row r="5861" spans="1:11">
      <c r="A5861" s="1">
        <v>5860</v>
      </c>
      <c r="B5861">
        <v>52425.479220000001</v>
      </c>
      <c r="C5861" s="255">
        <v>27</v>
      </c>
      <c r="D5861" s="256">
        <v>54.642361000000008</v>
      </c>
      <c r="E5861" s="256">
        <v>5.4000000000000003E-3</v>
      </c>
      <c r="F5861" s="1">
        <v>480413</v>
      </c>
      <c r="G5861" s="256">
        <v>220.97073599999999</v>
      </c>
      <c r="H5861" s="256">
        <v>63.232008</v>
      </c>
      <c r="I5861" s="257">
        <v>1</v>
      </c>
      <c r="J5861" s="258">
        <f t="shared" si="182"/>
        <v>6.2527114557277358E-2</v>
      </c>
      <c r="K5861" s="258">
        <f t="shared" si="183"/>
        <v>0.12908426224069203</v>
      </c>
    </row>
    <row r="5862" spans="1:11">
      <c r="A5862" s="1">
        <v>5861</v>
      </c>
      <c r="B5862">
        <v>51596.080902000002</v>
      </c>
      <c r="C5862" s="255">
        <v>25</v>
      </c>
      <c r="D5862" s="256">
        <v>57.704821000000003</v>
      </c>
      <c r="E5862" s="256">
        <v>7.7010999999999996E-2</v>
      </c>
      <c r="F5862" s="1">
        <v>547397</v>
      </c>
      <c r="G5862" s="256">
        <v>224.58458400000001</v>
      </c>
      <c r="H5862" s="256">
        <v>63.250607000000002</v>
      </c>
      <c r="I5862" s="257">
        <v>1</v>
      </c>
      <c r="J5862" s="258">
        <f t="shared" si="182"/>
        <v>6.6031479737381479E-2</v>
      </c>
      <c r="K5862" s="258">
        <f t="shared" si="183"/>
        <v>0.13577859117101757</v>
      </c>
    </row>
    <row r="5863" spans="1:11">
      <c r="A5863" s="1">
        <v>5862</v>
      </c>
      <c r="B5863">
        <v>52308.523774000001</v>
      </c>
      <c r="C5863" s="255">
        <v>26</v>
      </c>
      <c r="D5863" s="256">
        <v>65.008896000000007</v>
      </c>
      <c r="E5863" s="256">
        <v>0.48285099999999992</v>
      </c>
      <c r="F5863" s="1">
        <v>844017</v>
      </c>
      <c r="G5863" s="256">
        <v>215.25285600000001</v>
      </c>
      <c r="H5863" s="256">
        <v>63.281765999999998</v>
      </c>
      <c r="I5863" s="257">
        <v>1</v>
      </c>
      <c r="J5863" s="258">
        <f t="shared" si="182"/>
        <v>7.4389514161625078E-2</v>
      </c>
      <c r="K5863" s="258">
        <f t="shared" si="183"/>
        <v>0.15153260833163612</v>
      </c>
    </row>
    <row r="5864" spans="1:11">
      <c r="A5864" s="1">
        <v>5863</v>
      </c>
      <c r="B5864">
        <v>53172.216704999999</v>
      </c>
      <c r="C5864" s="255">
        <v>27</v>
      </c>
      <c r="D5864" s="256">
        <v>74.190849999999998</v>
      </c>
      <c r="E5864" s="256">
        <v>35.503785999999991</v>
      </c>
      <c r="F5864" s="1">
        <v>877531</v>
      </c>
      <c r="G5864" s="256">
        <v>149.71471199999999</v>
      </c>
      <c r="H5864" s="256">
        <v>63.048729999999999</v>
      </c>
      <c r="I5864" s="257">
        <v>1</v>
      </c>
      <c r="J5864" s="258">
        <f t="shared" si="182"/>
        <v>8.4896400743953576E-2</v>
      </c>
      <c r="K5864" s="258">
        <f t="shared" si="183"/>
        <v>0.17092328109224517</v>
      </c>
    </row>
    <row r="5865" spans="1:11">
      <c r="A5865" s="1">
        <v>5864</v>
      </c>
      <c r="B5865">
        <v>54890.299011000003</v>
      </c>
      <c r="C5865" s="255">
        <v>32</v>
      </c>
      <c r="D5865" s="256">
        <v>72.891258999999977</v>
      </c>
      <c r="E5865" s="256">
        <v>281.21411600000022</v>
      </c>
      <c r="F5865" s="1">
        <v>851880</v>
      </c>
      <c r="G5865" s="256">
        <v>66.878112000000002</v>
      </c>
      <c r="H5865" s="256">
        <v>66.899358000000007</v>
      </c>
      <c r="I5865" s="257">
        <v>1</v>
      </c>
      <c r="J5865" s="258">
        <f t="shared" si="182"/>
        <v>8.3409282071782595E-2</v>
      </c>
      <c r="K5865" s="258">
        <f t="shared" si="183"/>
        <v>0.168206230172255</v>
      </c>
    </row>
    <row r="5866" spans="1:11">
      <c r="A5866" s="1">
        <v>5865</v>
      </c>
      <c r="B5866">
        <v>55352.343872999998</v>
      </c>
      <c r="C5866" s="255">
        <v>34</v>
      </c>
      <c r="D5866" s="256">
        <v>88.732051000000013</v>
      </c>
      <c r="E5866" s="256">
        <v>655.18407199999945</v>
      </c>
      <c r="F5866" s="1">
        <v>825229</v>
      </c>
      <c r="G5866" s="256">
        <v>3.6180479999999999</v>
      </c>
      <c r="H5866" s="256">
        <v>213.56987799999999</v>
      </c>
      <c r="I5866" s="257">
        <v>1</v>
      </c>
      <c r="J5866" s="258">
        <f t="shared" si="182"/>
        <v>0.10153586002221202</v>
      </c>
      <c r="K5866" s="258">
        <f t="shared" si="183"/>
        <v>0.20072535187791185</v>
      </c>
    </row>
    <row r="5867" spans="1:11">
      <c r="A5867" s="1">
        <v>5866</v>
      </c>
      <c r="B5867">
        <v>55519.098754999999</v>
      </c>
      <c r="C5867" s="255">
        <v>35</v>
      </c>
      <c r="D5867" s="256">
        <v>94.541894999999997</v>
      </c>
      <c r="E5867" s="256">
        <v>914.49720600000114</v>
      </c>
      <c r="F5867" s="1">
        <v>826936</v>
      </c>
      <c r="G5867" s="256">
        <v>0</v>
      </c>
      <c r="H5867" s="256">
        <v>390.45766300000003</v>
      </c>
      <c r="I5867" s="257">
        <v>1</v>
      </c>
      <c r="J5867" s="258">
        <f t="shared" si="182"/>
        <v>0.10818404971789353</v>
      </c>
      <c r="K5867" s="258">
        <f t="shared" si="183"/>
        <v>0.21233324653931057</v>
      </c>
    </row>
    <row r="5868" spans="1:11">
      <c r="A5868" s="1">
        <v>5867</v>
      </c>
      <c r="B5868">
        <v>56481.722379999999</v>
      </c>
      <c r="C5868" s="255">
        <v>36</v>
      </c>
      <c r="D5868" s="256">
        <v>108.32732300000001</v>
      </c>
      <c r="E5868" s="256">
        <v>979.35241999999914</v>
      </c>
      <c r="F5868" s="1">
        <v>806088</v>
      </c>
      <c r="G5868" s="256">
        <v>0</v>
      </c>
      <c r="H5868" s="256">
        <v>447.94074899999998</v>
      </c>
      <c r="I5868" s="257">
        <v>1</v>
      </c>
      <c r="J5868" s="258">
        <f t="shared" si="182"/>
        <v>0.1239586798766654</v>
      </c>
      <c r="K5868" s="258">
        <f t="shared" si="183"/>
        <v>0.23922060289524141</v>
      </c>
    </row>
    <row r="5869" spans="1:11">
      <c r="A5869" s="1">
        <v>5868</v>
      </c>
      <c r="B5869">
        <v>57060.554717999999</v>
      </c>
      <c r="C5869" s="255">
        <v>33</v>
      </c>
      <c r="D5869" s="256">
        <v>103.290082</v>
      </c>
      <c r="E5869" s="256">
        <v>1000.829682</v>
      </c>
      <c r="F5869" s="1">
        <v>864421</v>
      </c>
      <c r="G5869" s="256">
        <v>0</v>
      </c>
      <c r="H5869" s="256">
        <v>415.93326100000002</v>
      </c>
      <c r="I5869" s="257">
        <v>1</v>
      </c>
      <c r="J5869" s="258">
        <f t="shared" si="182"/>
        <v>0.11819457782661644</v>
      </c>
      <c r="K5869" s="258">
        <f t="shared" si="183"/>
        <v>0.2295009072506502</v>
      </c>
    </row>
    <row r="5870" spans="1:11">
      <c r="A5870" s="1">
        <v>5869</v>
      </c>
      <c r="B5870">
        <v>56761.527038999993</v>
      </c>
      <c r="C5870" s="255">
        <v>32</v>
      </c>
      <c r="D5870" s="256">
        <v>85.937488000000002</v>
      </c>
      <c r="E5870" s="256">
        <v>961.9699960000014</v>
      </c>
      <c r="F5870" s="1">
        <v>859418</v>
      </c>
      <c r="G5870" s="256">
        <v>0</v>
      </c>
      <c r="H5870" s="256">
        <v>88.725300000000004</v>
      </c>
      <c r="I5870" s="257">
        <v>1</v>
      </c>
      <c r="J5870" s="258">
        <f t="shared" si="182"/>
        <v>9.8338048697065777E-2</v>
      </c>
      <c r="K5870" s="258">
        <f t="shared" si="183"/>
        <v>0.19508191653865239</v>
      </c>
    </row>
    <row r="5871" spans="1:11">
      <c r="A5871" s="1">
        <v>5870</v>
      </c>
      <c r="B5871">
        <v>56289.409027000002</v>
      </c>
      <c r="C5871" s="255">
        <v>29</v>
      </c>
      <c r="D5871" s="256">
        <v>124.708715</v>
      </c>
      <c r="E5871" s="256">
        <v>893.61979200000087</v>
      </c>
      <c r="F5871" s="1">
        <v>889481</v>
      </c>
      <c r="G5871" s="256">
        <v>0</v>
      </c>
      <c r="H5871" s="256">
        <v>498.89955099999997</v>
      </c>
      <c r="I5871" s="257">
        <v>1</v>
      </c>
      <c r="J5871" s="258">
        <f t="shared" si="182"/>
        <v>0.14270386503057311</v>
      </c>
      <c r="K5871" s="258">
        <f t="shared" si="183"/>
        <v>0.2700233517013591</v>
      </c>
    </row>
    <row r="5872" spans="1:11">
      <c r="A5872" s="1">
        <v>5871</v>
      </c>
      <c r="B5872">
        <v>58140.698454999998</v>
      </c>
      <c r="C5872" s="255">
        <v>31</v>
      </c>
      <c r="D5872" s="256">
        <v>128.3289</v>
      </c>
      <c r="E5872" s="256">
        <v>771.13220300000035</v>
      </c>
      <c r="F5872" s="1">
        <v>857356</v>
      </c>
      <c r="G5872" s="256">
        <v>88.530456000000001</v>
      </c>
      <c r="H5872" s="256">
        <v>586.71959900000002</v>
      </c>
      <c r="I5872" s="257">
        <v>1</v>
      </c>
      <c r="J5872" s="258">
        <f t="shared" si="182"/>
        <v>0.14684643350805046</v>
      </c>
      <c r="K5872" s="258">
        <f t="shared" si="183"/>
        <v>0.27666911823736579</v>
      </c>
    </row>
    <row r="5873" spans="1:11">
      <c r="A5873" s="1">
        <v>5872</v>
      </c>
      <c r="B5873">
        <v>57762.618560000003</v>
      </c>
      <c r="C5873" s="255">
        <v>30</v>
      </c>
      <c r="D5873" s="256">
        <v>112.54706299999999</v>
      </c>
      <c r="E5873" s="256">
        <v>594.65289499999869</v>
      </c>
      <c r="F5873" s="1">
        <v>829494</v>
      </c>
      <c r="G5873" s="256">
        <v>183.04977600000001</v>
      </c>
      <c r="H5873" s="256">
        <v>554.35980500000005</v>
      </c>
      <c r="I5873" s="257">
        <v>1</v>
      </c>
      <c r="J5873" s="258">
        <f t="shared" si="182"/>
        <v>0.12878731761400483</v>
      </c>
      <c r="K5873" s="258">
        <f t="shared" si="183"/>
        <v>0.24727179635205959</v>
      </c>
    </row>
    <row r="5874" spans="1:11">
      <c r="A5874" s="1">
        <v>5873</v>
      </c>
      <c r="B5874">
        <v>57595.579468000004</v>
      </c>
      <c r="C5874" s="255">
        <v>28</v>
      </c>
      <c r="D5874" s="256">
        <v>69.744472000000016</v>
      </c>
      <c r="E5874" s="256">
        <v>412.01118600000018</v>
      </c>
      <c r="F5874" s="1">
        <v>825551</v>
      </c>
      <c r="G5874" s="256">
        <v>206.17430400000001</v>
      </c>
      <c r="H5874" s="256">
        <v>327.56857400000001</v>
      </c>
      <c r="I5874" s="257">
        <v>1</v>
      </c>
      <c r="J5874" s="258">
        <f t="shared" si="182"/>
        <v>7.9808421720299089E-2</v>
      </c>
      <c r="K5874" s="258">
        <f t="shared" si="183"/>
        <v>0.16158997599511948</v>
      </c>
    </row>
    <row r="5875" spans="1:11">
      <c r="A5875" s="1">
        <v>5874</v>
      </c>
      <c r="B5875">
        <v>56675.828550999999</v>
      </c>
      <c r="C5875" s="255">
        <v>30</v>
      </c>
      <c r="D5875" s="256">
        <v>49.156548000000001</v>
      </c>
      <c r="E5875" s="256">
        <v>199.7263190000003</v>
      </c>
      <c r="F5875" s="1">
        <v>815187</v>
      </c>
      <c r="G5875" s="256">
        <v>189.67183199999999</v>
      </c>
      <c r="H5875" s="256">
        <v>308.22749399999998</v>
      </c>
      <c r="I5875" s="257">
        <v>1</v>
      </c>
      <c r="J5875" s="258">
        <f t="shared" si="182"/>
        <v>5.624971270982055E-2</v>
      </c>
      <c r="K5875" s="258">
        <f t="shared" si="183"/>
        <v>0.11695850539911538</v>
      </c>
    </row>
    <row r="5876" spans="1:11">
      <c r="A5876" s="1">
        <v>5875</v>
      </c>
      <c r="B5876">
        <v>56235.570159000003</v>
      </c>
      <c r="C5876" s="255">
        <v>28</v>
      </c>
      <c r="D5876" s="256">
        <v>49.088037</v>
      </c>
      <c r="E5876" s="256">
        <v>43.64141800000003</v>
      </c>
      <c r="F5876" s="1">
        <v>808994</v>
      </c>
      <c r="G5876" s="256">
        <v>126.455112</v>
      </c>
      <c r="H5876" s="256">
        <v>305.70001400000001</v>
      </c>
      <c r="I5876" s="257">
        <v>1</v>
      </c>
      <c r="J5876" s="258">
        <f t="shared" si="182"/>
        <v>5.6171315746969083E-2</v>
      </c>
      <c r="K5876" s="258">
        <f t="shared" si="183"/>
        <v>0.11680596892880504</v>
      </c>
    </row>
    <row r="5877" spans="1:11">
      <c r="A5877" s="1">
        <v>5876</v>
      </c>
      <c r="B5877">
        <v>57293.589844000002</v>
      </c>
      <c r="C5877" s="255">
        <v>29</v>
      </c>
      <c r="D5877" s="256">
        <v>62.281243000000003</v>
      </c>
      <c r="E5877" s="256">
        <v>16.413034</v>
      </c>
      <c r="F5877" s="1">
        <v>819200</v>
      </c>
      <c r="G5877" s="256">
        <v>26.961815999999999</v>
      </c>
      <c r="H5877" s="256">
        <v>266.786835</v>
      </c>
      <c r="I5877" s="257">
        <v>1</v>
      </c>
      <c r="J5877" s="258">
        <f t="shared" si="182"/>
        <v>7.1268267779106914E-2</v>
      </c>
      <c r="K5877" s="258">
        <f t="shared" si="183"/>
        <v>0.14568402514604728</v>
      </c>
    </row>
    <row r="5878" spans="1:11">
      <c r="A5878" s="1">
        <v>5877</v>
      </c>
      <c r="B5878">
        <v>56997.428406000014</v>
      </c>
      <c r="C5878" s="255">
        <v>32</v>
      </c>
      <c r="D5878" s="256">
        <v>66.702430000000007</v>
      </c>
      <c r="E5878" s="256">
        <v>18.507059999999999</v>
      </c>
      <c r="F5878" s="1">
        <v>820899</v>
      </c>
      <c r="G5878" s="256">
        <v>0</v>
      </c>
      <c r="H5878" s="256">
        <v>198.33600000000001</v>
      </c>
      <c r="I5878" s="257">
        <v>1</v>
      </c>
      <c r="J5878" s="258">
        <f t="shared" si="182"/>
        <v>7.6327420805604895E-2</v>
      </c>
      <c r="K5878" s="258">
        <f t="shared" si="183"/>
        <v>0.15514331511495399</v>
      </c>
    </row>
    <row r="5879" spans="1:11">
      <c r="A5879" s="1">
        <v>5878</v>
      </c>
      <c r="B5879">
        <v>55264.834839000003</v>
      </c>
      <c r="C5879" s="255">
        <v>32</v>
      </c>
      <c r="D5879" s="256">
        <v>62.522331000000001</v>
      </c>
      <c r="E5879" s="256">
        <v>14.240959999999999</v>
      </c>
      <c r="F5879" s="1">
        <v>849302</v>
      </c>
      <c r="G5879" s="256">
        <v>0</v>
      </c>
      <c r="H5879" s="256">
        <v>150.251576</v>
      </c>
      <c r="I5879" s="257">
        <v>1</v>
      </c>
      <c r="J5879" s="258">
        <f t="shared" si="182"/>
        <v>7.1544144163628157E-2</v>
      </c>
      <c r="K5879" s="258">
        <f t="shared" si="183"/>
        <v>0.14620261476104077</v>
      </c>
    </row>
    <row r="5880" spans="1:11">
      <c r="A5880" s="1">
        <v>5879</v>
      </c>
      <c r="B5880">
        <v>54884.543701000002</v>
      </c>
      <c r="C5880" s="255">
        <v>34</v>
      </c>
      <c r="D5880" s="256">
        <v>52.510297000000001</v>
      </c>
      <c r="E5880" s="256">
        <v>9.9358799999999992</v>
      </c>
      <c r="F5880" s="1">
        <v>870926</v>
      </c>
      <c r="G5880" s="256">
        <v>0</v>
      </c>
      <c r="H5880" s="256">
        <v>90.836726999999996</v>
      </c>
      <c r="I5880" s="257">
        <v>1</v>
      </c>
      <c r="J5880" s="258">
        <f t="shared" si="182"/>
        <v>6.0087399150919873E-2</v>
      </c>
      <c r="K5880" s="258">
        <f t="shared" si="183"/>
        <v>0.12439217324480828</v>
      </c>
    </row>
    <row r="5881" spans="1:11">
      <c r="A5881" s="1">
        <v>5880</v>
      </c>
      <c r="B5881">
        <v>53364.918976000001</v>
      </c>
      <c r="C5881" s="255">
        <v>33</v>
      </c>
      <c r="D5881" s="256">
        <v>33.684237000000003</v>
      </c>
      <c r="E5881" s="256">
        <v>1.6454800000000001</v>
      </c>
      <c r="F5881" s="1">
        <v>886489</v>
      </c>
      <c r="G5881" s="256">
        <v>0</v>
      </c>
      <c r="H5881" s="256">
        <v>75.737425999999999</v>
      </c>
      <c r="I5881" s="257">
        <v>1</v>
      </c>
      <c r="J5881" s="258">
        <f t="shared" si="182"/>
        <v>3.8544786629433538E-2</v>
      </c>
      <c r="K5881" s="258">
        <f t="shared" si="183"/>
        <v>8.1801393632188635E-2</v>
      </c>
    </row>
    <row r="5882" spans="1:11">
      <c r="A5882" s="1">
        <v>5881</v>
      </c>
      <c r="B5882">
        <v>51945.758116999998</v>
      </c>
      <c r="C5882" s="255">
        <v>32</v>
      </c>
      <c r="D5882" s="256">
        <v>26.992457999999999</v>
      </c>
      <c r="E5882" s="256">
        <v>0.46248</v>
      </c>
      <c r="F5882" s="1">
        <v>821019</v>
      </c>
      <c r="G5882" s="256">
        <v>0</v>
      </c>
      <c r="H5882" s="256">
        <v>63.985323000000001</v>
      </c>
      <c r="I5882" s="257">
        <v>1</v>
      </c>
      <c r="J5882" s="258">
        <f t="shared" si="182"/>
        <v>3.0887400958909836E-2</v>
      </c>
      <c r="K5882" s="258">
        <f t="shared" si="183"/>
        <v>6.614173446449427E-2</v>
      </c>
    </row>
    <row r="5883" spans="1:11">
      <c r="A5883" s="1">
        <v>5882</v>
      </c>
      <c r="B5883">
        <v>49032.040008999997</v>
      </c>
      <c r="C5883" s="255">
        <v>26</v>
      </c>
      <c r="D5883" s="256">
        <v>27.183765000000001</v>
      </c>
      <c r="E5883" s="256">
        <v>0.79016000000000008</v>
      </c>
      <c r="F5883" s="1">
        <v>721963</v>
      </c>
      <c r="G5883" s="256">
        <v>4.7039999999999998E-2</v>
      </c>
      <c r="H5883" s="256">
        <v>63.206401999999997</v>
      </c>
      <c r="I5883" s="257">
        <v>1</v>
      </c>
      <c r="J5883" s="258">
        <f t="shared" si="182"/>
        <v>3.1106313071887697E-2</v>
      </c>
      <c r="K5883" s="258">
        <f t="shared" si="183"/>
        <v>6.6593339500093066E-2</v>
      </c>
    </row>
    <row r="5884" spans="1:11">
      <c r="A5884" s="1">
        <v>5883</v>
      </c>
      <c r="B5884">
        <v>48669.720428000001</v>
      </c>
      <c r="C5884" s="255">
        <v>30</v>
      </c>
      <c r="D5884" s="256">
        <v>27.441293999999999</v>
      </c>
      <c r="E5884" s="256">
        <v>0.49656</v>
      </c>
      <c r="F5884" s="1">
        <v>614781</v>
      </c>
      <c r="G5884" s="256">
        <v>127.037064</v>
      </c>
      <c r="H5884" s="256">
        <v>63.145724000000001</v>
      </c>
      <c r="I5884" s="257">
        <v>1</v>
      </c>
      <c r="J5884" s="258">
        <f t="shared" si="182"/>
        <v>3.1401002850845475E-2</v>
      </c>
      <c r="K5884" s="258">
        <f t="shared" si="183"/>
        <v>6.7200902657950118E-2</v>
      </c>
    </row>
    <row r="5885" spans="1:11">
      <c r="A5885" s="1">
        <v>5884</v>
      </c>
      <c r="B5885">
        <v>47980.834991000003</v>
      </c>
      <c r="C5885" s="255">
        <v>30</v>
      </c>
      <c r="D5885" s="256">
        <v>29.404264000000001</v>
      </c>
      <c r="E5885" s="256">
        <v>5.7600000000000004E-3</v>
      </c>
      <c r="F5885" s="1">
        <v>477151</v>
      </c>
      <c r="G5885" s="256">
        <v>204.73353599999999</v>
      </c>
      <c r="H5885" s="256">
        <v>63.222897000000003</v>
      </c>
      <c r="I5885" s="257">
        <v>1</v>
      </c>
      <c r="J5885" s="258">
        <f t="shared" si="182"/>
        <v>3.3647224423564465E-2</v>
      </c>
      <c r="K5885" s="258">
        <f t="shared" si="183"/>
        <v>7.181813323961625E-2</v>
      </c>
    </row>
    <row r="5886" spans="1:11">
      <c r="A5886" s="1">
        <v>5885</v>
      </c>
      <c r="B5886">
        <v>47860.469696</v>
      </c>
      <c r="C5886" s="255">
        <v>26</v>
      </c>
      <c r="D5886" s="256">
        <v>34.865713</v>
      </c>
      <c r="E5886" s="256">
        <v>8.0640000000000003E-2</v>
      </c>
      <c r="F5886" s="1">
        <v>546414</v>
      </c>
      <c r="G5886" s="256">
        <v>225.743448</v>
      </c>
      <c r="H5886" s="256">
        <v>63.265883000000002</v>
      </c>
      <c r="I5886" s="257">
        <v>1</v>
      </c>
      <c r="J5886" s="258">
        <f t="shared" si="182"/>
        <v>3.9896746607858947E-2</v>
      </c>
      <c r="K5886" s="258">
        <f t="shared" si="183"/>
        <v>8.4537176738351913E-2</v>
      </c>
    </row>
    <row r="5887" spans="1:11">
      <c r="A5887" s="1">
        <v>5886</v>
      </c>
      <c r="B5887">
        <v>48976.178131999986</v>
      </c>
      <c r="C5887" s="255">
        <v>26</v>
      </c>
      <c r="D5887" s="256">
        <v>36.054171000000011</v>
      </c>
      <c r="E5887" s="256">
        <v>0.52485999999999999</v>
      </c>
      <c r="F5887" s="1">
        <v>868688</v>
      </c>
      <c r="G5887" s="256">
        <v>223.351632</v>
      </c>
      <c r="H5887" s="256">
        <v>63.225971000000001</v>
      </c>
      <c r="I5887" s="257">
        <v>1</v>
      </c>
      <c r="J5887" s="258">
        <f t="shared" si="182"/>
        <v>4.1256696071106214E-2</v>
      </c>
      <c r="K5887" s="258">
        <f t="shared" si="183"/>
        <v>8.7280443488087875E-2</v>
      </c>
    </row>
    <row r="5888" spans="1:11">
      <c r="A5888" s="1">
        <v>5887</v>
      </c>
      <c r="B5888">
        <v>48993.899995</v>
      </c>
      <c r="C5888" s="255">
        <v>29</v>
      </c>
      <c r="D5888" s="256">
        <v>41.436217999999997</v>
      </c>
      <c r="E5888" s="256">
        <v>30.408653999999981</v>
      </c>
      <c r="F5888" s="1">
        <v>919824</v>
      </c>
      <c r="G5888" s="256">
        <v>190.382136</v>
      </c>
      <c r="H5888" s="256">
        <v>63.180289000000002</v>
      </c>
      <c r="I5888" s="257">
        <v>1</v>
      </c>
      <c r="J5888" s="258">
        <f t="shared" si="182"/>
        <v>4.7415358748980806E-2</v>
      </c>
      <c r="K5888" s="258">
        <f t="shared" si="183"/>
        <v>9.9595684317784275E-2</v>
      </c>
    </row>
    <row r="5889" spans="1:11">
      <c r="A5889" s="1">
        <v>5888</v>
      </c>
      <c r="B5889">
        <v>49930.361327999999</v>
      </c>
      <c r="C5889" s="255">
        <v>30</v>
      </c>
      <c r="D5889" s="256">
        <v>46.122793000000001</v>
      </c>
      <c r="E5889" s="256">
        <v>266.66063399999979</v>
      </c>
      <c r="F5889" s="1">
        <v>877571</v>
      </c>
      <c r="G5889" s="256">
        <v>107.542176</v>
      </c>
      <c r="H5889" s="256">
        <v>63.130043999999998</v>
      </c>
      <c r="I5889" s="257">
        <v>1</v>
      </c>
      <c r="J5889" s="258">
        <f t="shared" si="182"/>
        <v>5.277819458812532E-2</v>
      </c>
      <c r="K5889" s="258">
        <f t="shared" si="183"/>
        <v>0.11017768024895375</v>
      </c>
    </row>
    <row r="5890" spans="1:11">
      <c r="A5890" s="1">
        <v>5889</v>
      </c>
      <c r="B5890">
        <v>49410.294984</v>
      </c>
      <c r="C5890" s="255">
        <v>35</v>
      </c>
      <c r="D5890" s="256">
        <v>46.128075000000003</v>
      </c>
      <c r="E5890" s="256">
        <v>650.27787200000091</v>
      </c>
      <c r="F5890" s="1">
        <v>818217</v>
      </c>
      <c r="G5890" s="256">
        <v>18.238583999999999</v>
      </c>
      <c r="H5890" s="256">
        <v>174.35046299999999</v>
      </c>
      <c r="I5890" s="257">
        <v>1</v>
      </c>
      <c r="J5890" s="258">
        <f t="shared" ref="J5890:J5953" si="184">D5890/$L$1</f>
        <v>5.2784238767275844E-2</v>
      </c>
      <c r="K5890" s="258">
        <f t="shared" ref="K5890:K5953" si="185">J5890/(1-$K$1*(1-J5890))</f>
        <v>0.11018953315977285</v>
      </c>
    </row>
    <row r="5891" spans="1:11">
      <c r="A5891" s="1">
        <v>5890</v>
      </c>
      <c r="B5891">
        <v>49509.063842000003</v>
      </c>
      <c r="C5891" s="255">
        <v>37</v>
      </c>
      <c r="D5891" s="256">
        <v>44.376009000000003</v>
      </c>
      <c r="E5891" s="256">
        <v>978.65643399999965</v>
      </c>
      <c r="F5891" s="1">
        <v>824986</v>
      </c>
      <c r="G5891" s="256">
        <v>0</v>
      </c>
      <c r="H5891" s="256">
        <v>426.30643800000001</v>
      </c>
      <c r="I5891" s="257">
        <v>1</v>
      </c>
      <c r="J5891" s="258">
        <f t="shared" si="184"/>
        <v>5.0779354104735171E-2</v>
      </c>
      <c r="K5891" s="258">
        <f t="shared" si="185"/>
        <v>0.10624881906898345</v>
      </c>
    </row>
    <row r="5892" spans="1:11">
      <c r="A5892" s="1">
        <v>5891</v>
      </c>
      <c r="B5892">
        <v>50058.857362000002</v>
      </c>
      <c r="C5892" s="255">
        <v>33</v>
      </c>
      <c r="D5892" s="256">
        <v>37.806120999999997</v>
      </c>
      <c r="E5892" s="256">
        <v>1160.688987</v>
      </c>
      <c r="F5892" s="1">
        <v>841095</v>
      </c>
      <c r="G5892" s="256">
        <v>0</v>
      </c>
      <c r="H5892" s="256">
        <v>439.52825000000001</v>
      </c>
      <c r="I5892" s="257">
        <v>1</v>
      </c>
      <c r="J5892" s="258">
        <f t="shared" si="184"/>
        <v>4.3261447995142241E-2</v>
      </c>
      <c r="K5892" s="258">
        <f t="shared" si="185"/>
        <v>9.1308599487999118E-2</v>
      </c>
    </row>
    <row r="5893" spans="1:11">
      <c r="A5893" s="1">
        <v>5892</v>
      </c>
      <c r="B5893">
        <v>51154.832733000003</v>
      </c>
      <c r="C5893" s="255">
        <v>39</v>
      </c>
      <c r="D5893" s="256">
        <v>45.207517000000003</v>
      </c>
      <c r="E5893" s="256">
        <v>1243.480615999998</v>
      </c>
      <c r="F5893" s="1">
        <v>860461</v>
      </c>
      <c r="G5893" s="256">
        <v>0</v>
      </c>
      <c r="H5893" s="256">
        <v>419.12650300000001</v>
      </c>
      <c r="I5893" s="257">
        <v>1</v>
      </c>
      <c r="J5893" s="258">
        <f t="shared" si="184"/>
        <v>5.1730846591878842E-2</v>
      </c>
      <c r="K5893" s="258">
        <f t="shared" si="185"/>
        <v>0.10812129598891994</v>
      </c>
    </row>
    <row r="5894" spans="1:11">
      <c r="A5894" s="1">
        <v>5893</v>
      </c>
      <c r="B5894">
        <v>51243.763306000001</v>
      </c>
      <c r="C5894" s="255">
        <v>38</v>
      </c>
      <c r="D5894" s="256">
        <v>56.481952</v>
      </c>
      <c r="E5894" s="256">
        <v>1224.112677999997</v>
      </c>
      <c r="F5894" s="1">
        <v>854150</v>
      </c>
      <c r="G5894" s="256">
        <v>0</v>
      </c>
      <c r="H5894" s="256">
        <v>103.355591</v>
      </c>
      <c r="I5894" s="257">
        <v>1</v>
      </c>
      <c r="J5894" s="258">
        <f t="shared" si="184"/>
        <v>6.4632153854454436E-2</v>
      </c>
      <c r="K5894" s="258">
        <f t="shared" si="185"/>
        <v>0.13311185677889414</v>
      </c>
    </row>
    <row r="5895" spans="1:11">
      <c r="A5895" s="1">
        <v>5894</v>
      </c>
      <c r="B5895">
        <v>51671.044647000002</v>
      </c>
      <c r="C5895" s="255">
        <v>37</v>
      </c>
      <c r="D5895" s="256">
        <v>100.233654</v>
      </c>
      <c r="E5895" s="256">
        <v>1176.386436</v>
      </c>
      <c r="F5895" s="1">
        <v>847554</v>
      </c>
      <c r="G5895" s="256">
        <v>0</v>
      </c>
      <c r="H5895" s="256">
        <v>487.21594900000002</v>
      </c>
      <c r="I5895" s="257">
        <v>1</v>
      </c>
      <c r="J5895" s="258">
        <f t="shared" si="184"/>
        <v>0.11469711504875313</v>
      </c>
      <c r="K5895" s="258">
        <f t="shared" si="185"/>
        <v>0.2235447728006611</v>
      </c>
    </row>
    <row r="5896" spans="1:11">
      <c r="A5896" s="1">
        <v>5895</v>
      </c>
      <c r="B5896">
        <v>52300.287355</v>
      </c>
      <c r="C5896" s="255">
        <v>33</v>
      </c>
      <c r="D5896" s="256">
        <v>102.52565</v>
      </c>
      <c r="E5896" s="256">
        <v>1069.469033000001</v>
      </c>
      <c r="F5896" s="1">
        <v>837267</v>
      </c>
      <c r="G5896" s="256">
        <v>10.310832</v>
      </c>
      <c r="H5896" s="256">
        <v>511.90938</v>
      </c>
      <c r="I5896" s="257">
        <v>1</v>
      </c>
      <c r="J5896" s="258">
        <f t="shared" si="184"/>
        <v>0.11731984023547816</v>
      </c>
      <c r="K5896" s="258">
        <f t="shared" si="185"/>
        <v>0.22801541665786351</v>
      </c>
    </row>
    <row r="5897" spans="1:11">
      <c r="A5897" s="1">
        <v>5896</v>
      </c>
      <c r="B5897">
        <v>52727.921934999998</v>
      </c>
      <c r="C5897" s="255">
        <v>29</v>
      </c>
      <c r="D5897" s="256">
        <v>70.605118000000004</v>
      </c>
      <c r="E5897" s="256">
        <v>907.48713400000156</v>
      </c>
      <c r="F5897" s="1">
        <v>780741</v>
      </c>
      <c r="G5897" s="256">
        <v>172.59312</v>
      </c>
      <c r="H5897" s="256">
        <v>504.95454999999998</v>
      </c>
      <c r="I5897" s="257">
        <v>1</v>
      </c>
      <c r="J5897" s="258">
        <f t="shared" si="184"/>
        <v>8.0793256746649098E-2</v>
      </c>
      <c r="K5897" s="258">
        <f t="shared" si="185"/>
        <v>0.16340478679026971</v>
      </c>
    </row>
    <row r="5898" spans="1:11">
      <c r="A5898" s="1">
        <v>5897</v>
      </c>
      <c r="B5898">
        <v>52831.231780999988</v>
      </c>
      <c r="C5898" s="255">
        <v>30</v>
      </c>
      <c r="D5898" s="256">
        <v>52.099583000000003</v>
      </c>
      <c r="E5898" s="256">
        <v>596.37485300000083</v>
      </c>
      <c r="F5898" s="1">
        <v>819801</v>
      </c>
      <c r="G5898" s="256">
        <v>225.5316</v>
      </c>
      <c r="H5898" s="256">
        <v>545.27705100000003</v>
      </c>
      <c r="I5898" s="257">
        <v>1</v>
      </c>
      <c r="J5898" s="258">
        <f t="shared" si="184"/>
        <v>5.9617420166514758E-2</v>
      </c>
      <c r="K5898" s="258">
        <f t="shared" si="185"/>
        <v>0.12348530809575527</v>
      </c>
    </row>
    <row r="5899" spans="1:11">
      <c r="A5899" s="1">
        <v>5898</v>
      </c>
      <c r="B5899">
        <v>53094.042937999999</v>
      </c>
      <c r="C5899" s="255">
        <v>30</v>
      </c>
      <c r="D5899" s="256">
        <v>47.316139</v>
      </c>
      <c r="E5899" s="256">
        <v>230.23154099999999</v>
      </c>
      <c r="F5899" s="1">
        <v>798921</v>
      </c>
      <c r="G5899" s="256">
        <v>232.908984</v>
      </c>
      <c r="H5899" s="256">
        <v>517.48129700000004</v>
      </c>
      <c r="I5899" s="257">
        <v>1</v>
      </c>
      <c r="J5899" s="258">
        <f t="shared" si="184"/>
        <v>5.4143737377326327E-2</v>
      </c>
      <c r="K5899" s="258">
        <f t="shared" si="185"/>
        <v>0.11285139847217455</v>
      </c>
    </row>
    <row r="5900" spans="1:11">
      <c r="A5900" s="1">
        <v>5899</v>
      </c>
      <c r="B5900">
        <v>54579.593596999999</v>
      </c>
      <c r="C5900" s="255">
        <v>32</v>
      </c>
      <c r="D5900" s="256">
        <v>41.211446999999993</v>
      </c>
      <c r="E5900" s="256">
        <v>42.548775999999883</v>
      </c>
      <c r="F5900" s="1">
        <v>803319</v>
      </c>
      <c r="G5900" s="256">
        <v>193.43100000000001</v>
      </c>
      <c r="H5900" s="256">
        <v>389.33749399999999</v>
      </c>
      <c r="I5900" s="257">
        <v>1</v>
      </c>
      <c r="J5900" s="258">
        <f t="shared" si="184"/>
        <v>4.7158153866011819E-2</v>
      </c>
      <c r="K5900" s="258">
        <f t="shared" si="185"/>
        <v>9.9084869193427336E-2</v>
      </c>
    </row>
    <row r="5901" spans="1:11">
      <c r="A5901" s="1">
        <v>5900</v>
      </c>
      <c r="B5901">
        <v>55824.219238999998</v>
      </c>
      <c r="C5901" s="255">
        <v>37</v>
      </c>
      <c r="D5901" s="256">
        <v>55.943449999999999</v>
      </c>
      <c r="E5901" s="256">
        <v>15.522579</v>
      </c>
      <c r="F5901" s="1">
        <v>779259</v>
      </c>
      <c r="G5901" s="256">
        <v>107.361912</v>
      </c>
      <c r="H5901" s="256">
        <v>281.324929</v>
      </c>
      <c r="I5901" s="257">
        <v>1</v>
      </c>
      <c r="J5901" s="258">
        <f t="shared" si="184"/>
        <v>6.4015947387033978E-2</v>
      </c>
      <c r="K5901" s="258">
        <f t="shared" si="185"/>
        <v>0.13193485197475832</v>
      </c>
    </row>
    <row r="5902" spans="1:11">
      <c r="A5902" s="1">
        <v>5901</v>
      </c>
      <c r="B5902">
        <v>56116.175780999998</v>
      </c>
      <c r="C5902" s="255">
        <v>35</v>
      </c>
      <c r="D5902" s="256">
        <v>46.280223999999997</v>
      </c>
      <c r="E5902" s="256">
        <v>19.105411999999991</v>
      </c>
      <c r="F5902" s="1">
        <v>844585</v>
      </c>
      <c r="G5902" s="256">
        <v>7.4424000000000004E-2</v>
      </c>
      <c r="H5902" s="256">
        <v>300.20163000000002</v>
      </c>
      <c r="I5902" s="257">
        <v>1</v>
      </c>
      <c r="J5902" s="258">
        <f t="shared" si="184"/>
        <v>5.2958342480561124E-2</v>
      </c>
      <c r="K5902" s="258">
        <f t="shared" si="185"/>
        <v>0.11053088787226695</v>
      </c>
    </row>
    <row r="5903" spans="1:11">
      <c r="A5903" s="1">
        <v>5902</v>
      </c>
      <c r="B5903">
        <v>55175.843262000002</v>
      </c>
      <c r="C5903" s="255">
        <v>33</v>
      </c>
      <c r="D5903" s="256">
        <v>35.111517999999997</v>
      </c>
      <c r="E5903" s="256">
        <v>14.54668</v>
      </c>
      <c r="F5903" s="1">
        <v>825253</v>
      </c>
      <c r="G5903" s="256">
        <v>0</v>
      </c>
      <c r="H5903" s="256">
        <v>328.09196600000001</v>
      </c>
      <c r="I5903" s="257">
        <v>1</v>
      </c>
      <c r="J5903" s="258">
        <f t="shared" si="184"/>
        <v>4.017802064346937E-2</v>
      </c>
      <c r="K5903" s="258">
        <f t="shared" si="185"/>
        <v>8.5105270913494735E-2</v>
      </c>
    </row>
    <row r="5904" spans="1:11">
      <c r="A5904" s="1">
        <v>5903</v>
      </c>
      <c r="B5904">
        <v>53764.639771000002</v>
      </c>
      <c r="C5904" s="255">
        <v>31</v>
      </c>
      <c r="D5904" s="256">
        <v>45.647098</v>
      </c>
      <c r="E5904" s="256">
        <v>9.4447600000000005</v>
      </c>
      <c r="F5904" s="1">
        <v>864359</v>
      </c>
      <c r="G5904" s="256">
        <v>0</v>
      </c>
      <c r="H5904" s="256">
        <v>139.05759499999999</v>
      </c>
      <c r="I5904" s="257">
        <v>1</v>
      </c>
      <c r="J5904" s="258">
        <f t="shared" si="184"/>
        <v>5.2233858010880346E-2</v>
      </c>
      <c r="K5904" s="258">
        <f t="shared" si="185"/>
        <v>0.10910953642779767</v>
      </c>
    </row>
    <row r="5905" spans="1:11">
      <c r="A5905" s="1">
        <v>5904</v>
      </c>
      <c r="B5905">
        <v>51954.320220000001</v>
      </c>
      <c r="C5905" s="255">
        <v>29</v>
      </c>
      <c r="D5905" s="256">
        <v>32.800993000000013</v>
      </c>
      <c r="E5905" s="256">
        <v>2.2021600000000001</v>
      </c>
      <c r="F5905" s="1">
        <v>867732</v>
      </c>
      <c r="G5905" s="256">
        <v>0</v>
      </c>
      <c r="H5905" s="256">
        <v>77.394746999999995</v>
      </c>
      <c r="I5905" s="257">
        <v>1</v>
      </c>
      <c r="J5905" s="258">
        <f t="shared" si="184"/>
        <v>3.7534092769224474E-2</v>
      </c>
      <c r="K5905" s="258">
        <f t="shared" si="185"/>
        <v>7.97505388898372E-2</v>
      </c>
    </row>
    <row r="5906" spans="1:11">
      <c r="A5906" s="1">
        <v>5905</v>
      </c>
      <c r="B5906">
        <v>49762.648255</v>
      </c>
      <c r="C5906" s="255">
        <v>31</v>
      </c>
      <c r="D5906" s="256">
        <v>36.760230999999997</v>
      </c>
      <c r="E5906" s="256">
        <v>0.47227999999999998</v>
      </c>
      <c r="F5906" s="1">
        <v>780991</v>
      </c>
      <c r="G5906" s="256">
        <v>0</v>
      </c>
      <c r="H5906" s="256">
        <v>62.902828999999997</v>
      </c>
      <c r="I5906" s="257">
        <v>1</v>
      </c>
      <c r="J5906" s="258">
        <f t="shared" si="184"/>
        <v>4.2064638731276235E-2</v>
      </c>
      <c r="K5906" s="258">
        <f t="shared" si="185"/>
        <v>8.8906104425048052E-2</v>
      </c>
    </row>
    <row r="5907" spans="1:11">
      <c r="A5907" s="1">
        <v>5906</v>
      </c>
      <c r="B5907">
        <v>47974.475525000002</v>
      </c>
      <c r="C5907" s="255">
        <v>29</v>
      </c>
      <c r="D5907" s="256">
        <v>41.483564000000001</v>
      </c>
      <c r="E5907" s="256">
        <v>0.78976000000000002</v>
      </c>
      <c r="F5907" s="1">
        <v>705211</v>
      </c>
      <c r="G5907" s="256">
        <v>0</v>
      </c>
      <c r="H5907" s="256">
        <v>62.892102999999999</v>
      </c>
      <c r="I5907" s="257">
        <v>1</v>
      </c>
      <c r="J5907" s="258">
        <f t="shared" si="184"/>
        <v>4.7469536656224401E-2</v>
      </c>
      <c r="K5907" s="258">
        <f t="shared" si="185"/>
        <v>9.9703244248962361E-2</v>
      </c>
    </row>
    <row r="5908" spans="1:11">
      <c r="A5908" s="1">
        <v>5907</v>
      </c>
      <c r="B5908">
        <v>48207.496308000002</v>
      </c>
      <c r="C5908" s="255">
        <v>23</v>
      </c>
      <c r="D5908" s="256">
        <v>28.922968999999991</v>
      </c>
      <c r="E5908" s="256">
        <v>0.49680000000000002</v>
      </c>
      <c r="F5908" s="1">
        <v>581649</v>
      </c>
      <c r="G5908" s="256">
        <v>35.12124</v>
      </c>
      <c r="H5908" s="256">
        <v>62.857177</v>
      </c>
      <c r="I5908" s="257">
        <v>1</v>
      </c>
      <c r="J5908" s="258">
        <f t="shared" si="184"/>
        <v>3.3096479780578676E-2</v>
      </c>
      <c r="K5908" s="258">
        <f t="shared" si="185"/>
        <v>7.0688302435178998E-2</v>
      </c>
    </row>
    <row r="5909" spans="1:11">
      <c r="A5909" s="1">
        <v>5908</v>
      </c>
      <c r="B5909">
        <v>48634.941648999993</v>
      </c>
      <c r="C5909" s="255">
        <v>24</v>
      </c>
      <c r="D5909" s="256">
        <v>40.245607</v>
      </c>
      <c r="E5909" s="256">
        <v>1.728E-2</v>
      </c>
      <c r="F5909" s="1">
        <v>494313</v>
      </c>
      <c r="G5909" s="256">
        <v>174.09772799999999</v>
      </c>
      <c r="H5909" s="256">
        <v>62.853551000000003</v>
      </c>
      <c r="I5909" s="257">
        <v>1</v>
      </c>
      <c r="J5909" s="258">
        <f t="shared" si="184"/>
        <v>4.6052945613315702E-2</v>
      </c>
      <c r="K5909" s="258">
        <f t="shared" si="185"/>
        <v>9.688643861090443E-2</v>
      </c>
    </row>
    <row r="5910" spans="1:11">
      <c r="A5910" s="1">
        <v>5909</v>
      </c>
      <c r="B5910">
        <v>48805.914917000002</v>
      </c>
      <c r="C5910" s="255">
        <v>28</v>
      </c>
      <c r="D5910" s="256">
        <v>59.407335999999987</v>
      </c>
      <c r="E5910" s="256">
        <v>0</v>
      </c>
      <c r="F5910" s="1">
        <v>551882</v>
      </c>
      <c r="G5910" s="256">
        <v>239.503488</v>
      </c>
      <c r="H5910" s="256">
        <v>62.847548000000003</v>
      </c>
      <c r="I5910" s="257">
        <v>1</v>
      </c>
      <c r="J5910" s="258">
        <f t="shared" si="184"/>
        <v>6.7979663316793101E-2</v>
      </c>
      <c r="K5910" s="258">
        <f t="shared" si="185"/>
        <v>0.1394772740964689</v>
      </c>
    </row>
    <row r="5911" spans="1:11">
      <c r="A5911" s="1">
        <v>5910</v>
      </c>
      <c r="B5911">
        <v>49814.367645999999</v>
      </c>
      <c r="C5911" s="255">
        <v>32</v>
      </c>
      <c r="D5911" s="256">
        <v>50.697623999999998</v>
      </c>
      <c r="E5911" s="256">
        <v>5.3091999999999993E-2</v>
      </c>
      <c r="F5911" s="1">
        <v>849627</v>
      </c>
      <c r="G5911" s="256">
        <v>249.96467999999999</v>
      </c>
      <c r="H5911" s="256">
        <v>62.841365000000003</v>
      </c>
      <c r="I5911" s="257">
        <v>1</v>
      </c>
      <c r="J5911" s="258">
        <f t="shared" si="184"/>
        <v>5.8013162052601888E-2</v>
      </c>
      <c r="K5911" s="258">
        <f t="shared" si="185"/>
        <v>0.12038242496100139</v>
      </c>
    </row>
    <row r="5912" spans="1:11">
      <c r="A5912" s="1">
        <v>5911</v>
      </c>
      <c r="B5912">
        <v>50499.266174999997</v>
      </c>
      <c r="C5912" s="255">
        <v>38</v>
      </c>
      <c r="D5912" s="256">
        <v>58.649126999999993</v>
      </c>
      <c r="E5912" s="256">
        <v>16.29872300000001</v>
      </c>
      <c r="F5912" s="1">
        <v>946964</v>
      </c>
      <c r="G5912" s="256">
        <v>236.54651999999999</v>
      </c>
      <c r="H5912" s="256">
        <v>63.254389000000003</v>
      </c>
      <c r="I5912" s="257">
        <v>1</v>
      </c>
      <c r="J5912" s="258">
        <f t="shared" si="184"/>
        <v>6.7112046688709293E-2</v>
      </c>
      <c r="K5912" s="258">
        <f t="shared" si="185"/>
        <v>0.13783208933479507</v>
      </c>
    </row>
    <row r="5913" spans="1:11">
      <c r="A5913" s="1">
        <v>5912</v>
      </c>
      <c r="B5913">
        <v>55495.841247999997</v>
      </c>
      <c r="C5913" s="255">
        <v>51</v>
      </c>
      <c r="D5913" s="256">
        <v>57.489612000000001</v>
      </c>
      <c r="E5913" s="256">
        <v>130.15333499999991</v>
      </c>
      <c r="F5913" s="1">
        <v>938653</v>
      </c>
      <c r="G5913" s="256">
        <v>161.92898400000001</v>
      </c>
      <c r="H5913" s="256">
        <v>65.973485999999994</v>
      </c>
      <c r="I5913" s="257">
        <v>1</v>
      </c>
      <c r="J5913" s="258">
        <f t="shared" si="184"/>
        <v>6.5785216626664922E-2</v>
      </c>
      <c r="K5913" s="258">
        <f t="shared" si="185"/>
        <v>0.13530989286457787</v>
      </c>
    </row>
    <row r="5914" spans="1:11">
      <c r="A5914" s="1">
        <v>5913</v>
      </c>
      <c r="B5914">
        <v>59628.871122999997</v>
      </c>
      <c r="C5914" s="255">
        <v>42</v>
      </c>
      <c r="D5914" s="256">
        <v>57.738691999999993</v>
      </c>
      <c r="E5914" s="256">
        <v>347.45723999999979</v>
      </c>
      <c r="F5914" s="1">
        <v>903640</v>
      </c>
      <c r="G5914" s="256">
        <v>58.935575999999998</v>
      </c>
      <c r="H5914" s="256">
        <v>155.927998</v>
      </c>
      <c r="I5914" s="257">
        <v>1</v>
      </c>
      <c r="J5914" s="258">
        <f t="shared" si="184"/>
        <v>6.6070238236436249E-2</v>
      </c>
      <c r="K5914" s="258">
        <f t="shared" si="185"/>
        <v>0.13585233419871034</v>
      </c>
    </row>
    <row r="5915" spans="1:11">
      <c r="A5915" s="1">
        <v>5914</v>
      </c>
      <c r="B5915">
        <v>62544.062896000003</v>
      </c>
      <c r="C5915" s="255">
        <v>37</v>
      </c>
      <c r="D5915" s="256">
        <v>55.861976000000013</v>
      </c>
      <c r="E5915" s="256">
        <v>623.64503600000046</v>
      </c>
      <c r="F5915" s="1">
        <v>856001</v>
      </c>
      <c r="G5915" s="256">
        <v>0</v>
      </c>
      <c r="H5915" s="256">
        <v>416.808851</v>
      </c>
      <c r="I5915" s="257">
        <v>1</v>
      </c>
      <c r="J5915" s="258">
        <f t="shared" si="184"/>
        <v>6.3922716896290019E-2</v>
      </c>
      <c r="K5915" s="258">
        <f t="shared" si="185"/>
        <v>0.13175663088426015</v>
      </c>
    </row>
    <row r="5916" spans="1:11">
      <c r="A5916" s="1">
        <v>5915</v>
      </c>
      <c r="B5916">
        <v>63756.023681999999</v>
      </c>
      <c r="C5916" s="255">
        <v>41</v>
      </c>
      <c r="D5916" s="256">
        <v>53.924301</v>
      </c>
      <c r="E5916" s="256">
        <v>853.50805199999979</v>
      </c>
      <c r="F5916" s="1">
        <v>801906</v>
      </c>
      <c r="G5916" s="256">
        <v>0</v>
      </c>
      <c r="H5916" s="256">
        <v>424.123964</v>
      </c>
      <c r="I5916" s="257">
        <v>1</v>
      </c>
      <c r="J5916" s="258">
        <f t="shared" si="184"/>
        <v>6.1705440327662738E-2</v>
      </c>
      <c r="K5916" s="258">
        <f t="shared" si="185"/>
        <v>0.12750691477986739</v>
      </c>
    </row>
    <row r="5917" spans="1:11">
      <c r="A5917" s="1">
        <v>5916</v>
      </c>
      <c r="B5917">
        <v>64281.459046000004</v>
      </c>
      <c r="C5917" s="255">
        <v>38</v>
      </c>
      <c r="D5917" s="256">
        <v>71.662503000000015</v>
      </c>
      <c r="E5917" s="256">
        <v>994.53627699999845</v>
      </c>
      <c r="F5917" s="1">
        <v>790388</v>
      </c>
      <c r="G5917" s="256">
        <v>0</v>
      </c>
      <c r="H5917" s="256">
        <v>410.96338200000002</v>
      </c>
      <c r="I5917" s="257">
        <v>1</v>
      </c>
      <c r="J5917" s="258">
        <f t="shared" si="184"/>
        <v>8.200321970974557E-2</v>
      </c>
      <c r="K5917" s="258">
        <f t="shared" si="185"/>
        <v>0.16562901718278561</v>
      </c>
    </row>
    <row r="5918" spans="1:11">
      <c r="A5918" s="1">
        <v>5917</v>
      </c>
      <c r="B5918">
        <v>63445.207551</v>
      </c>
      <c r="C5918" s="255">
        <v>36</v>
      </c>
      <c r="D5918" s="256">
        <v>93.55182099999999</v>
      </c>
      <c r="E5918" s="256">
        <v>994.57721000000026</v>
      </c>
      <c r="F5918" s="1">
        <v>779778</v>
      </c>
      <c r="G5918" s="256">
        <v>0</v>
      </c>
      <c r="H5918" s="256">
        <v>98.169053000000005</v>
      </c>
      <c r="I5918" s="257">
        <v>1</v>
      </c>
      <c r="J5918" s="258">
        <f t="shared" si="184"/>
        <v>0.10705111056070407</v>
      </c>
      <c r="K5918" s="258">
        <f t="shared" si="185"/>
        <v>0.21036689982724185</v>
      </c>
    </row>
    <row r="5919" spans="1:11">
      <c r="A5919" s="1">
        <v>5918</v>
      </c>
      <c r="B5919">
        <v>63688.112214000001</v>
      </c>
      <c r="C5919" s="255">
        <v>37</v>
      </c>
      <c r="D5919" s="256">
        <v>110.67500099999999</v>
      </c>
      <c r="E5919" s="256">
        <v>901.92879699999844</v>
      </c>
      <c r="F5919" s="1">
        <v>805947</v>
      </c>
      <c r="G5919" s="256">
        <v>0</v>
      </c>
      <c r="H5919" s="256">
        <v>249.726325</v>
      </c>
      <c r="I5919" s="257">
        <v>1</v>
      </c>
      <c r="J5919" s="258">
        <f t="shared" si="184"/>
        <v>0.12664512183420817</v>
      </c>
      <c r="K5919" s="258">
        <f t="shared" si="185"/>
        <v>0.24371008925345919</v>
      </c>
    </row>
    <row r="5920" spans="1:11">
      <c r="A5920" s="1">
        <v>5919</v>
      </c>
      <c r="B5920">
        <v>66788.644713000002</v>
      </c>
      <c r="C5920" s="255">
        <v>34</v>
      </c>
      <c r="D5920" s="256">
        <v>89.747886999999992</v>
      </c>
      <c r="E5920" s="256">
        <v>722.19578700000136</v>
      </c>
      <c r="F5920" s="1">
        <v>781267</v>
      </c>
      <c r="G5920" s="256">
        <v>0</v>
      </c>
      <c r="H5920" s="256">
        <v>275.62697200000002</v>
      </c>
      <c r="I5920" s="257">
        <v>1</v>
      </c>
      <c r="J5920" s="258">
        <f t="shared" si="184"/>
        <v>0.10269827857040405</v>
      </c>
      <c r="K5920" s="258">
        <f t="shared" si="185"/>
        <v>0.20276705242498172</v>
      </c>
    </row>
    <row r="5921" spans="1:11">
      <c r="A5921" s="1">
        <v>5920</v>
      </c>
      <c r="B5921">
        <v>67015.678771999999</v>
      </c>
      <c r="C5921" s="255">
        <v>35</v>
      </c>
      <c r="D5921" s="256">
        <v>60.733759000000013</v>
      </c>
      <c r="E5921" s="256">
        <v>561.34991199999956</v>
      </c>
      <c r="F5921" s="1">
        <v>773441</v>
      </c>
      <c r="G5921" s="256">
        <v>98.157191999999995</v>
      </c>
      <c r="H5921" s="256">
        <v>377.02715999999998</v>
      </c>
      <c r="I5921" s="257">
        <v>1</v>
      </c>
      <c r="J5921" s="258">
        <f t="shared" si="184"/>
        <v>6.9497485778242177E-2</v>
      </c>
      <c r="K5921" s="258">
        <f t="shared" si="185"/>
        <v>0.14234765245471434</v>
      </c>
    </row>
    <row r="5922" spans="1:11">
      <c r="A5922" s="1">
        <v>5921</v>
      </c>
      <c r="B5922">
        <v>67418.611755999998</v>
      </c>
      <c r="C5922" s="255">
        <v>28</v>
      </c>
      <c r="D5922" s="256">
        <v>38.745120000000007</v>
      </c>
      <c r="E5922" s="256">
        <v>389.47228800000022</v>
      </c>
      <c r="F5922" s="1">
        <v>742151</v>
      </c>
      <c r="G5922" s="256">
        <v>207.45127199999999</v>
      </c>
      <c r="H5922" s="256">
        <v>404.207561</v>
      </c>
      <c r="I5922" s="257">
        <v>1</v>
      </c>
      <c r="J5922" s="258">
        <f t="shared" si="184"/>
        <v>4.4335942159883214E-2</v>
      </c>
      <c r="K5922" s="258">
        <f t="shared" si="185"/>
        <v>9.345987715676142E-2</v>
      </c>
    </row>
    <row r="5923" spans="1:11">
      <c r="A5923" s="1">
        <v>5922</v>
      </c>
      <c r="B5923">
        <v>66974.661988000007</v>
      </c>
      <c r="C5923" s="255">
        <v>35</v>
      </c>
      <c r="D5923" s="256">
        <v>29.3718</v>
      </c>
      <c r="E5923" s="256">
        <v>209.2178959999998</v>
      </c>
      <c r="F5923" s="1">
        <v>759753</v>
      </c>
      <c r="G5923" s="256">
        <v>239.55909600000001</v>
      </c>
      <c r="H5923" s="256">
        <v>399.213234</v>
      </c>
      <c r="I5923" s="257">
        <v>1</v>
      </c>
      <c r="J5923" s="258">
        <f t="shared" si="184"/>
        <v>3.3610075951027059E-2</v>
      </c>
      <c r="K5923" s="258">
        <f t="shared" si="185"/>
        <v>7.1741970571437275E-2</v>
      </c>
    </row>
    <row r="5924" spans="1:11">
      <c r="A5924" s="1">
        <v>5923</v>
      </c>
      <c r="B5924">
        <v>64980.591613999997</v>
      </c>
      <c r="C5924" s="255">
        <v>36</v>
      </c>
      <c r="D5924" s="256">
        <v>35.987727000000007</v>
      </c>
      <c r="E5924" s="256">
        <v>44.999624999999916</v>
      </c>
      <c r="F5924" s="1">
        <v>755318</v>
      </c>
      <c r="G5924" s="256">
        <v>225.60400799999999</v>
      </c>
      <c r="H5924" s="256">
        <v>378.61221499999999</v>
      </c>
      <c r="I5924" s="257">
        <v>1</v>
      </c>
      <c r="J5924" s="258">
        <f t="shared" si="184"/>
        <v>4.1180664371091573E-2</v>
      </c>
      <c r="K5924" s="258">
        <f t="shared" si="185"/>
        <v>8.7127302785826033E-2</v>
      </c>
    </row>
    <row r="5925" spans="1:11">
      <c r="A5925" s="1">
        <v>5924</v>
      </c>
      <c r="B5925">
        <v>64962.767762000003</v>
      </c>
      <c r="C5925" s="255">
        <v>31</v>
      </c>
      <c r="D5925" s="256">
        <v>48.367426000000009</v>
      </c>
      <c r="E5925" s="256">
        <v>13.260215000000001</v>
      </c>
      <c r="F5925" s="1">
        <v>786978</v>
      </c>
      <c r="G5925" s="256">
        <v>161.161056</v>
      </c>
      <c r="H5925" s="256">
        <v>297.80453299999999</v>
      </c>
      <c r="I5925" s="257">
        <v>1</v>
      </c>
      <c r="J5925" s="258">
        <f t="shared" si="184"/>
        <v>5.5346722414550048E-2</v>
      </c>
      <c r="K5925" s="258">
        <f t="shared" si="185"/>
        <v>0.115199904426007</v>
      </c>
    </row>
    <row r="5926" spans="1:11">
      <c r="A5926" s="1">
        <v>5925</v>
      </c>
      <c r="B5926">
        <v>63699.924867000002</v>
      </c>
      <c r="C5926" s="255">
        <v>37</v>
      </c>
      <c r="D5926" s="256">
        <v>67.876362999999998</v>
      </c>
      <c r="E5926" s="256">
        <v>16.867912</v>
      </c>
      <c r="F5926" s="1">
        <v>825406</v>
      </c>
      <c r="G5926" s="256">
        <v>57.092951999999997</v>
      </c>
      <c r="H5926" s="256">
        <v>277.42570699999999</v>
      </c>
      <c r="I5926" s="257">
        <v>1</v>
      </c>
      <c r="J5926" s="258">
        <f t="shared" si="184"/>
        <v>7.767074934833694E-2</v>
      </c>
      <c r="K5926" s="258">
        <f t="shared" si="185"/>
        <v>0.15763703692789827</v>
      </c>
    </row>
    <row r="5927" spans="1:11">
      <c r="A5927" s="1">
        <v>5926</v>
      </c>
      <c r="B5927">
        <v>61393.537293000001</v>
      </c>
      <c r="C5927" s="255">
        <v>35</v>
      </c>
      <c r="D5927" s="256">
        <v>69.940024999999991</v>
      </c>
      <c r="E5927" s="256">
        <v>13.214079999999999</v>
      </c>
      <c r="F5927" s="1">
        <v>889816</v>
      </c>
      <c r="G5927" s="256">
        <v>0</v>
      </c>
      <c r="H5927" s="256">
        <v>244.620406</v>
      </c>
      <c r="I5927" s="257">
        <v>1</v>
      </c>
      <c r="J5927" s="258">
        <f t="shared" si="184"/>
        <v>8.0032192520265388E-2</v>
      </c>
      <c r="K5927" s="258">
        <f t="shared" si="185"/>
        <v>0.16200268040334176</v>
      </c>
    </row>
    <row r="5928" spans="1:11">
      <c r="A5928" s="1">
        <v>5927</v>
      </c>
      <c r="B5928">
        <v>58987.724242999997</v>
      </c>
      <c r="C5928" s="255">
        <v>35</v>
      </c>
      <c r="D5928" s="256">
        <v>74.195363</v>
      </c>
      <c r="E5928" s="256">
        <v>8.336079999999999</v>
      </c>
      <c r="F5928" s="1">
        <v>900920</v>
      </c>
      <c r="G5928" s="256">
        <v>0</v>
      </c>
      <c r="H5928" s="256">
        <v>148.74774600000001</v>
      </c>
      <c r="I5928" s="257">
        <v>1</v>
      </c>
      <c r="J5928" s="258">
        <f t="shared" si="184"/>
        <v>8.4901564958362194E-2</v>
      </c>
      <c r="K5928" s="258">
        <f t="shared" si="185"/>
        <v>0.17093270081630471</v>
      </c>
    </row>
    <row r="5929" spans="1:11">
      <c r="A5929" s="1">
        <v>5928</v>
      </c>
      <c r="B5929">
        <v>58469.647308</v>
      </c>
      <c r="C5929" s="255">
        <v>34</v>
      </c>
      <c r="D5929" s="256">
        <v>73.701369999999983</v>
      </c>
      <c r="E5929" s="256">
        <v>2.4643600000000001</v>
      </c>
      <c r="F5929" s="1">
        <v>948048</v>
      </c>
      <c r="G5929" s="256">
        <v>0</v>
      </c>
      <c r="H5929" s="256">
        <v>84.524699999999996</v>
      </c>
      <c r="I5929" s="257">
        <v>1</v>
      </c>
      <c r="J5929" s="258">
        <f t="shared" si="184"/>
        <v>8.433629002630913E-2</v>
      </c>
      <c r="K5929" s="258">
        <f t="shared" si="185"/>
        <v>0.16990097787975111</v>
      </c>
    </row>
    <row r="5930" spans="1:11">
      <c r="A5930" s="1">
        <v>5929</v>
      </c>
      <c r="B5930">
        <v>55909.831329000001</v>
      </c>
      <c r="C5930" s="255">
        <v>32</v>
      </c>
      <c r="D5930" s="256">
        <v>79.855782000000005</v>
      </c>
      <c r="E5930" s="256">
        <v>1.0680400000000001</v>
      </c>
      <c r="F5930" s="1">
        <v>830851</v>
      </c>
      <c r="G5930" s="256">
        <v>0</v>
      </c>
      <c r="H5930" s="256">
        <v>65.365641999999994</v>
      </c>
      <c r="I5930" s="257">
        <v>1</v>
      </c>
      <c r="J5930" s="258">
        <f t="shared" si="184"/>
        <v>9.1378768007022368E-2</v>
      </c>
      <c r="K5930" s="258">
        <f t="shared" si="185"/>
        <v>0.18266316403878158</v>
      </c>
    </row>
    <row r="5931" spans="1:11">
      <c r="A5931" s="1">
        <v>5930</v>
      </c>
      <c r="B5931">
        <v>54442.539949000013</v>
      </c>
      <c r="C5931" s="255">
        <v>29</v>
      </c>
      <c r="D5931" s="256">
        <v>66.166755000000009</v>
      </c>
      <c r="E5931" s="256">
        <v>0.69428000000000001</v>
      </c>
      <c r="F5931" s="1">
        <v>739228</v>
      </c>
      <c r="G5931" s="256">
        <v>0</v>
      </c>
      <c r="H5931" s="256">
        <v>65.433312999999998</v>
      </c>
      <c r="I5931" s="257">
        <v>1</v>
      </c>
      <c r="J5931" s="258">
        <f t="shared" si="184"/>
        <v>7.5714449267086106E-2</v>
      </c>
      <c r="K5931" s="258">
        <f t="shared" si="185"/>
        <v>0.15400291962728721</v>
      </c>
    </row>
    <row r="5932" spans="1:11">
      <c r="A5932" s="1">
        <v>5931</v>
      </c>
      <c r="B5932">
        <v>54379.371643999999</v>
      </c>
      <c r="C5932" s="255">
        <v>29</v>
      </c>
      <c r="D5932" s="256">
        <v>77.335874999999987</v>
      </c>
      <c r="E5932" s="256">
        <v>0.47904000000000002</v>
      </c>
      <c r="F5932" s="1">
        <v>597718</v>
      </c>
      <c r="G5932" s="256">
        <v>0</v>
      </c>
      <c r="H5932" s="256">
        <v>65.447464999999994</v>
      </c>
      <c r="I5932" s="257">
        <v>1</v>
      </c>
      <c r="J5932" s="258">
        <f t="shared" si="184"/>
        <v>8.8495244843323675E-2</v>
      </c>
      <c r="K5932" s="258">
        <f t="shared" si="185"/>
        <v>0.17746169141285278</v>
      </c>
    </row>
    <row r="5933" spans="1:11">
      <c r="A5933" s="1">
        <v>5932</v>
      </c>
      <c r="B5933">
        <v>54140.180877999999</v>
      </c>
      <c r="C5933" s="255">
        <v>27</v>
      </c>
      <c r="D5933" s="256">
        <v>74.983714000000006</v>
      </c>
      <c r="E5933" s="256">
        <v>1.8360000000000001E-2</v>
      </c>
      <c r="F5933" s="1">
        <v>481005</v>
      </c>
      <c r="G5933" s="256">
        <v>95.112696</v>
      </c>
      <c r="H5933" s="256">
        <v>65.441722999999996</v>
      </c>
      <c r="I5933" s="257">
        <v>1</v>
      </c>
      <c r="J5933" s="258">
        <f t="shared" si="184"/>
        <v>8.5803673000295899E-2</v>
      </c>
      <c r="K5933" s="258">
        <f t="shared" si="185"/>
        <v>0.17257652883161989</v>
      </c>
    </row>
    <row r="5934" spans="1:11">
      <c r="A5934" s="1">
        <v>5933</v>
      </c>
      <c r="B5934">
        <v>54669.017883999994</v>
      </c>
      <c r="C5934" s="255">
        <v>28</v>
      </c>
      <c r="D5934" s="256">
        <v>58.148923000000011</v>
      </c>
      <c r="E5934" s="256">
        <v>0</v>
      </c>
      <c r="F5934" s="1">
        <v>540800</v>
      </c>
      <c r="G5934" s="256">
        <v>204.53781599999999</v>
      </c>
      <c r="H5934" s="256">
        <v>65.432370000000006</v>
      </c>
      <c r="I5934" s="257">
        <v>1</v>
      </c>
      <c r="J5934" s="258">
        <f t="shared" si="184"/>
        <v>6.6539664525171238E-2</v>
      </c>
      <c r="K5934" s="258">
        <f t="shared" si="185"/>
        <v>0.13674496504528963</v>
      </c>
    </row>
    <row r="5935" spans="1:11">
      <c r="A5935" s="1">
        <v>5934</v>
      </c>
      <c r="B5935">
        <v>55402.973144000003</v>
      </c>
      <c r="C5935" s="255">
        <v>27</v>
      </c>
      <c r="D5935" s="256">
        <v>46.981437999999997</v>
      </c>
      <c r="E5935" s="256">
        <v>4.8053999999999999E-2</v>
      </c>
      <c r="F5935" s="1">
        <v>875784</v>
      </c>
      <c r="G5935" s="256">
        <v>246.972264</v>
      </c>
      <c r="H5935" s="256">
        <v>64.149178000000006</v>
      </c>
      <c r="I5935" s="257">
        <v>1</v>
      </c>
      <c r="J5935" s="258">
        <f t="shared" si="184"/>
        <v>5.3760739875270455E-2</v>
      </c>
      <c r="K5935" s="258">
        <f t="shared" si="185"/>
        <v>0.1121023384740205</v>
      </c>
    </row>
    <row r="5936" spans="1:11">
      <c r="A5936" s="1">
        <v>5935</v>
      </c>
      <c r="B5936">
        <v>56878.459441999999</v>
      </c>
      <c r="C5936" s="255">
        <v>33</v>
      </c>
      <c r="D5936" s="256">
        <v>48.589202999999998</v>
      </c>
      <c r="E5936" s="256">
        <v>9.692340999999983</v>
      </c>
      <c r="F5936" s="1">
        <v>1019423</v>
      </c>
      <c r="G5936" s="256">
        <v>246.311688</v>
      </c>
      <c r="H5936" s="256">
        <v>61.965260999999998</v>
      </c>
      <c r="I5936" s="257">
        <v>1</v>
      </c>
      <c r="J5936" s="258">
        <f t="shared" si="184"/>
        <v>5.5600501270942598E-2</v>
      </c>
      <c r="K5936" s="258">
        <f t="shared" si="185"/>
        <v>0.11569451365865985</v>
      </c>
    </row>
    <row r="5937" spans="1:11">
      <c r="A5937" s="1">
        <v>5936</v>
      </c>
      <c r="B5937">
        <v>59515.130217999998</v>
      </c>
      <c r="C5937" s="255">
        <v>40</v>
      </c>
      <c r="D5937" s="256">
        <v>43.410874999999997</v>
      </c>
      <c r="E5937" s="256">
        <v>73.562112999999968</v>
      </c>
      <c r="F5937" s="1">
        <v>1024277</v>
      </c>
      <c r="G5937" s="256">
        <v>201.68147999999999</v>
      </c>
      <c r="H5937" s="256">
        <v>61.959786999999999</v>
      </c>
      <c r="I5937" s="257">
        <v>1</v>
      </c>
      <c r="J5937" s="258">
        <f t="shared" si="184"/>
        <v>4.967495372604136E-2</v>
      </c>
      <c r="K5937" s="258">
        <f t="shared" si="185"/>
        <v>0.10407028049704573</v>
      </c>
    </row>
    <row r="5938" spans="1:11">
      <c r="A5938" s="1">
        <v>5937</v>
      </c>
      <c r="B5938">
        <v>60712.259825000001</v>
      </c>
      <c r="C5938" s="255">
        <v>37</v>
      </c>
      <c r="D5938" s="256">
        <v>31.154572999999999</v>
      </c>
      <c r="E5938" s="256">
        <v>168.80110899999991</v>
      </c>
      <c r="F5938" s="1">
        <v>997492</v>
      </c>
      <c r="G5938" s="256">
        <v>110.107032</v>
      </c>
      <c r="H5938" s="256">
        <v>163.837626</v>
      </c>
      <c r="I5938" s="257">
        <v>1</v>
      </c>
      <c r="J5938" s="258">
        <f t="shared" si="184"/>
        <v>3.565009855547896E-2</v>
      </c>
      <c r="K5938" s="258">
        <f t="shared" si="185"/>
        <v>7.5914661585442647E-2</v>
      </c>
    </row>
    <row r="5939" spans="1:11">
      <c r="A5939" s="1">
        <v>5938</v>
      </c>
      <c r="B5939">
        <v>63136.758850000013</v>
      </c>
      <c r="C5939" s="255">
        <v>33</v>
      </c>
      <c r="D5939" s="256">
        <v>22.900103999999999</v>
      </c>
      <c r="E5939" s="256">
        <v>231.63237299999989</v>
      </c>
      <c r="F5939" s="1">
        <v>889050</v>
      </c>
      <c r="G5939" s="256">
        <v>13.237392</v>
      </c>
      <c r="H5939" s="256">
        <v>325.37362200000001</v>
      </c>
      <c r="I5939" s="257">
        <v>1</v>
      </c>
      <c r="J5939" s="258">
        <f t="shared" si="184"/>
        <v>2.6204530697009325E-2</v>
      </c>
      <c r="K5939" s="258">
        <f t="shared" si="185"/>
        <v>5.6425120243300923E-2</v>
      </c>
    </row>
    <row r="5940" spans="1:11">
      <c r="A5940" s="1">
        <v>5939</v>
      </c>
      <c r="B5940">
        <v>64935.716614999998</v>
      </c>
      <c r="C5940" s="255">
        <v>35</v>
      </c>
      <c r="D5940" s="256">
        <v>20.962357999999991</v>
      </c>
      <c r="E5940" s="256">
        <v>251.3255209999997</v>
      </c>
      <c r="F5940" s="1">
        <v>864478</v>
      </c>
      <c r="G5940" s="256">
        <v>0</v>
      </c>
      <c r="H5940" s="256">
        <v>319.40822700000001</v>
      </c>
      <c r="I5940" s="257">
        <v>1</v>
      </c>
      <c r="J5940" s="258">
        <f t="shared" si="184"/>
        <v>2.3987172883262835E-2</v>
      </c>
      <c r="K5940" s="258">
        <f t="shared" si="185"/>
        <v>5.1786567860656503E-2</v>
      </c>
    </row>
    <row r="5941" spans="1:11">
      <c r="A5941" s="1">
        <v>5940</v>
      </c>
      <c r="B5941">
        <v>65589.764405000009</v>
      </c>
      <c r="C5941" s="255">
        <v>32</v>
      </c>
      <c r="D5941" s="256">
        <v>18.605402999999999</v>
      </c>
      <c r="E5941" s="256">
        <v>260.57762399999979</v>
      </c>
      <c r="F5941" s="1">
        <v>817415</v>
      </c>
      <c r="G5941" s="256">
        <v>0</v>
      </c>
      <c r="H5941" s="256">
        <v>317.774451</v>
      </c>
      <c r="I5941" s="257">
        <v>1</v>
      </c>
      <c r="J5941" s="258">
        <f t="shared" si="184"/>
        <v>2.1290115278241942E-2</v>
      </c>
      <c r="K5941" s="258">
        <f t="shared" si="185"/>
        <v>4.611148861921556E-2</v>
      </c>
    </row>
    <row r="5942" spans="1:11">
      <c r="A5942" s="1">
        <v>5941</v>
      </c>
      <c r="B5942">
        <v>63496.858459000003</v>
      </c>
      <c r="C5942" s="255">
        <v>31</v>
      </c>
      <c r="D5942" s="256">
        <v>10.141821</v>
      </c>
      <c r="E5942" s="256">
        <v>282.9941639999995</v>
      </c>
      <c r="F5942" s="1">
        <v>833537</v>
      </c>
      <c r="G5942" s="256">
        <v>0</v>
      </c>
      <c r="H5942" s="256">
        <v>223.09677199999999</v>
      </c>
      <c r="I5942" s="257">
        <v>1</v>
      </c>
      <c r="J5942" s="258">
        <f t="shared" si="184"/>
        <v>1.1605259946333598E-2</v>
      </c>
      <c r="K5942" s="258">
        <f t="shared" si="185"/>
        <v>2.5428779485571491E-2</v>
      </c>
    </row>
    <row r="5943" spans="1:11">
      <c r="A5943" s="1">
        <v>5942</v>
      </c>
      <c r="B5943">
        <v>63078.163513</v>
      </c>
      <c r="C5943" s="255">
        <v>36</v>
      </c>
      <c r="D5943" s="256">
        <v>48.951641000000002</v>
      </c>
      <c r="E5943" s="256">
        <v>267.46617500000019</v>
      </c>
      <c r="F5943" s="1">
        <v>837837</v>
      </c>
      <c r="G5943" s="256">
        <v>0</v>
      </c>
      <c r="H5943" s="256">
        <v>285.29646600000001</v>
      </c>
      <c r="I5943" s="257">
        <v>1</v>
      </c>
      <c r="J5943" s="258">
        <f t="shared" si="184"/>
        <v>5.601523815147217E-2</v>
      </c>
      <c r="K5943" s="258">
        <f t="shared" si="185"/>
        <v>0.11650220829535965</v>
      </c>
    </row>
    <row r="5944" spans="1:11">
      <c r="A5944" s="1">
        <v>5943</v>
      </c>
      <c r="B5944">
        <v>66229.869019000005</v>
      </c>
      <c r="C5944" s="255">
        <v>35</v>
      </c>
      <c r="D5944" s="256">
        <v>43.077252000000001</v>
      </c>
      <c r="E5944" s="256">
        <v>212.0481059999999</v>
      </c>
      <c r="F5944" s="1">
        <v>837182</v>
      </c>
      <c r="G5944" s="256">
        <v>0</v>
      </c>
      <c r="H5944" s="256">
        <v>281.04130300000003</v>
      </c>
      <c r="I5944" s="257">
        <v>1</v>
      </c>
      <c r="J5944" s="258">
        <f t="shared" si="184"/>
        <v>4.92931897766406E-2</v>
      </c>
      <c r="K5944" s="258">
        <f t="shared" si="185"/>
        <v>0.10331592332901618</v>
      </c>
    </row>
    <row r="5945" spans="1:11">
      <c r="A5945" s="1">
        <v>5944</v>
      </c>
      <c r="B5945">
        <v>65463.819091999998</v>
      </c>
      <c r="C5945" s="255">
        <v>34</v>
      </c>
      <c r="D5945" s="256">
        <v>30.476977000000002</v>
      </c>
      <c r="E5945" s="256">
        <v>170.49875299999991</v>
      </c>
      <c r="F5945" s="1">
        <v>829847</v>
      </c>
      <c r="G5945" s="256">
        <v>18.844728</v>
      </c>
      <c r="H5945" s="256">
        <v>189.12805399999999</v>
      </c>
      <c r="I5945" s="257">
        <v>1</v>
      </c>
      <c r="J5945" s="258">
        <f t="shared" si="184"/>
        <v>3.4874727178031473E-2</v>
      </c>
      <c r="K5945" s="258">
        <f t="shared" si="185"/>
        <v>7.4331057201372439E-2</v>
      </c>
    </row>
    <row r="5946" spans="1:11">
      <c r="A5946" s="1">
        <v>5945</v>
      </c>
      <c r="B5946">
        <v>66325.653078000003</v>
      </c>
      <c r="C5946" s="255">
        <v>33</v>
      </c>
      <c r="D5946" s="256">
        <v>19.098441000000001</v>
      </c>
      <c r="E5946" s="256">
        <v>111.636805</v>
      </c>
      <c r="F5946" s="1">
        <v>803461</v>
      </c>
      <c r="G5946" s="256">
        <v>171.77328</v>
      </c>
      <c r="H5946" s="256">
        <v>240.21302900000001</v>
      </c>
      <c r="I5946" s="257">
        <v>1</v>
      </c>
      <c r="J5946" s="258">
        <f t="shared" si="184"/>
        <v>2.1854297406226693E-2</v>
      </c>
      <c r="K5946" s="258">
        <f t="shared" si="185"/>
        <v>4.7301640317361782E-2</v>
      </c>
    </row>
    <row r="5947" spans="1:11">
      <c r="A5947" s="1">
        <v>5946</v>
      </c>
      <c r="B5947">
        <v>65842.383117000005</v>
      </c>
      <c r="C5947" s="255">
        <v>29</v>
      </c>
      <c r="D5947" s="256">
        <v>20.606764999999999</v>
      </c>
      <c r="E5947" s="256">
        <v>42.781189999999988</v>
      </c>
      <c r="F5947" s="1">
        <v>796572</v>
      </c>
      <c r="G5947" s="256">
        <v>227.21193600000001</v>
      </c>
      <c r="H5947" s="256">
        <v>242.63323399999999</v>
      </c>
      <c r="I5947" s="257">
        <v>1</v>
      </c>
      <c r="J5947" s="258">
        <f t="shared" si="184"/>
        <v>2.3580268718803959E-2</v>
      </c>
      <c r="K5947" s="258">
        <f t="shared" si="185"/>
        <v>5.0932700010558232E-2</v>
      </c>
    </row>
    <row r="5948" spans="1:11">
      <c r="A5948" s="1">
        <v>5947</v>
      </c>
      <c r="B5948">
        <v>64781.996032000003</v>
      </c>
      <c r="C5948" s="255">
        <v>35</v>
      </c>
      <c r="D5948" s="256">
        <v>12.976328000000001</v>
      </c>
      <c r="E5948" s="256">
        <v>10.85565499999999</v>
      </c>
      <c r="F5948" s="1">
        <v>825985</v>
      </c>
      <c r="G5948" s="256">
        <v>238.42005599999999</v>
      </c>
      <c r="H5948" s="256">
        <v>452.62071400000002</v>
      </c>
      <c r="I5948" s="257">
        <v>1</v>
      </c>
      <c r="J5948" s="258">
        <f t="shared" si="184"/>
        <v>1.4848779088971023E-2</v>
      </c>
      <c r="K5948" s="258">
        <f t="shared" si="185"/>
        <v>3.2409109881697977E-2</v>
      </c>
    </row>
    <row r="5949" spans="1:11">
      <c r="A5949" s="1">
        <v>5948</v>
      </c>
      <c r="B5949">
        <v>64695.008543999997</v>
      </c>
      <c r="C5949" s="255">
        <v>30</v>
      </c>
      <c r="D5949" s="256">
        <v>11.683436</v>
      </c>
      <c r="E5949" s="256">
        <v>4.749485</v>
      </c>
      <c r="F5949" s="1">
        <v>853261</v>
      </c>
      <c r="G5949" s="256">
        <v>202.49796000000001</v>
      </c>
      <c r="H5949" s="256">
        <v>463.57836099999997</v>
      </c>
      <c r="I5949" s="257">
        <v>1</v>
      </c>
      <c r="J5949" s="258">
        <f t="shared" si="184"/>
        <v>1.3369326065442493E-2</v>
      </c>
      <c r="K5949" s="258">
        <f t="shared" si="185"/>
        <v>2.9231954933494616E-2</v>
      </c>
    </row>
    <row r="5950" spans="1:11">
      <c r="A5950" s="1">
        <v>5949</v>
      </c>
      <c r="B5950">
        <v>63781.140259</v>
      </c>
      <c r="C5950" s="255">
        <v>32</v>
      </c>
      <c r="D5950" s="256">
        <v>15.895742</v>
      </c>
      <c r="E5950" s="256">
        <v>3.8896000000000002</v>
      </c>
      <c r="F5950" s="1">
        <v>905309</v>
      </c>
      <c r="G5950" s="256">
        <v>120.905568</v>
      </c>
      <c r="H5950" s="256">
        <v>450.63816100000003</v>
      </c>
      <c r="I5950" s="257">
        <v>1</v>
      </c>
      <c r="J5950" s="258">
        <f t="shared" si="184"/>
        <v>1.8189457095511025E-2</v>
      </c>
      <c r="K5950" s="258">
        <f t="shared" si="185"/>
        <v>3.9541936878081177E-2</v>
      </c>
    </row>
    <row r="5951" spans="1:11">
      <c r="A5951" s="1">
        <v>5950</v>
      </c>
      <c r="B5951">
        <v>61491.861572000002</v>
      </c>
      <c r="C5951" s="255">
        <v>34</v>
      </c>
      <c r="D5951" s="256">
        <v>8.4081639999999993</v>
      </c>
      <c r="E5951" s="256">
        <v>0.59620000000000006</v>
      </c>
      <c r="F5951" s="1">
        <v>912521</v>
      </c>
      <c r="G5951" s="256">
        <v>21.960792000000001</v>
      </c>
      <c r="H5951" s="256">
        <v>274.34051799999997</v>
      </c>
      <c r="I5951" s="257">
        <v>1</v>
      </c>
      <c r="J5951" s="258">
        <f t="shared" si="184"/>
        <v>9.6214406556183636E-3</v>
      </c>
      <c r="K5951" s="258">
        <f t="shared" si="185"/>
        <v>2.1132471125238746E-2</v>
      </c>
    </row>
    <row r="5952" spans="1:11">
      <c r="A5952" s="1">
        <v>5951</v>
      </c>
      <c r="B5952">
        <v>60129.813537999988</v>
      </c>
      <c r="C5952" s="255">
        <v>34</v>
      </c>
      <c r="D5952" s="256">
        <v>10.592917999999999</v>
      </c>
      <c r="E5952" s="256">
        <v>1.7520000000000001E-2</v>
      </c>
      <c r="F5952" s="1">
        <v>978407</v>
      </c>
      <c r="G5952" s="256">
        <v>0</v>
      </c>
      <c r="H5952" s="256">
        <v>205.372725</v>
      </c>
      <c r="I5952" s="257">
        <v>1</v>
      </c>
      <c r="J5952" s="258">
        <f t="shared" si="184"/>
        <v>1.2121449094812086E-2</v>
      </c>
      <c r="K5952" s="258">
        <f t="shared" si="185"/>
        <v>2.6543311610095245E-2</v>
      </c>
    </row>
    <row r="5953" spans="1:11">
      <c r="A5953" s="1">
        <v>5952</v>
      </c>
      <c r="B5953">
        <v>58847.006043000001</v>
      </c>
      <c r="C5953" s="255">
        <v>32</v>
      </c>
      <c r="D5953" s="256">
        <v>17.386754</v>
      </c>
      <c r="E5953" s="256">
        <v>1.456E-2</v>
      </c>
      <c r="F5953" s="1">
        <v>988047</v>
      </c>
      <c r="G5953" s="256">
        <v>0</v>
      </c>
      <c r="H5953" s="256">
        <v>117.792394</v>
      </c>
      <c r="I5953" s="257">
        <v>1</v>
      </c>
      <c r="J5953" s="258">
        <f t="shared" si="184"/>
        <v>1.9895618330569576E-2</v>
      </c>
      <c r="K5953" s="258">
        <f t="shared" si="185"/>
        <v>4.316289871812079E-2</v>
      </c>
    </row>
    <row r="5954" spans="1:11">
      <c r="A5954" s="1">
        <v>5953</v>
      </c>
      <c r="B5954">
        <v>57522.415618999999</v>
      </c>
      <c r="C5954" s="255">
        <v>30</v>
      </c>
      <c r="D5954" s="256">
        <v>18.244091000000001</v>
      </c>
      <c r="E5954" s="256">
        <v>1.6000000000000001E-3</v>
      </c>
      <c r="F5954" s="1">
        <v>876286</v>
      </c>
      <c r="G5954" s="256">
        <v>0</v>
      </c>
      <c r="H5954" s="256">
        <v>62.149419000000002</v>
      </c>
      <c r="I5954" s="257">
        <v>1</v>
      </c>
      <c r="J5954" s="258">
        <f t="shared" ref="J5954:J6017" si="186">D5954/$L$1</f>
        <v>2.0876666876645258E-2</v>
      </c>
      <c r="K5954" s="258">
        <f t="shared" ref="K5954:K6017" si="187">J5954/(1-$K$1*(1-J5954))</f>
        <v>4.5238296036908841E-2</v>
      </c>
    </row>
    <row r="5955" spans="1:11">
      <c r="A5955" s="1">
        <v>5954</v>
      </c>
      <c r="B5955">
        <v>55533.983246000003</v>
      </c>
      <c r="C5955" s="255">
        <v>27</v>
      </c>
      <c r="D5955" s="256">
        <v>19.804772</v>
      </c>
      <c r="E5955" s="256">
        <v>0.47295999999999999</v>
      </c>
      <c r="F5955" s="1">
        <v>745742</v>
      </c>
      <c r="G5955" s="256">
        <v>0</v>
      </c>
      <c r="H5955" s="256">
        <v>62.145152000000003</v>
      </c>
      <c r="I5955" s="257">
        <v>1</v>
      </c>
      <c r="J5955" s="258">
        <f t="shared" si="186"/>
        <v>2.2662550171006681E-2</v>
      </c>
      <c r="K5955" s="258">
        <f t="shared" si="187"/>
        <v>4.9003880177345513E-2</v>
      </c>
    </row>
    <row r="5956" spans="1:11">
      <c r="A5956" s="1">
        <v>5955</v>
      </c>
      <c r="B5956">
        <v>55217.983641999999</v>
      </c>
      <c r="C5956" s="255">
        <v>28</v>
      </c>
      <c r="D5956" s="256">
        <v>15.31739</v>
      </c>
      <c r="E5956" s="256">
        <v>0.30208000000000002</v>
      </c>
      <c r="F5956" s="1">
        <v>593224</v>
      </c>
      <c r="G5956" s="256">
        <v>0</v>
      </c>
      <c r="H5956" s="256">
        <v>62.083550000000002</v>
      </c>
      <c r="I5956" s="257">
        <v>1</v>
      </c>
      <c r="J5956" s="258">
        <f t="shared" si="186"/>
        <v>1.7527650374560031E-2</v>
      </c>
      <c r="K5956" s="258">
        <f t="shared" si="187"/>
        <v>3.8133414093683794E-2</v>
      </c>
    </row>
    <row r="5957" spans="1:11">
      <c r="A5957" s="1">
        <v>5956</v>
      </c>
      <c r="B5957">
        <v>54527.958616999997</v>
      </c>
      <c r="C5957" s="255">
        <v>25</v>
      </c>
      <c r="D5957" s="256">
        <v>13.983858</v>
      </c>
      <c r="E5957" s="256">
        <v>1.6000000000000001E-3</v>
      </c>
      <c r="F5957" s="1">
        <v>480055</v>
      </c>
      <c r="G5957" s="256">
        <v>7.6564319999999997</v>
      </c>
      <c r="H5957" s="256">
        <v>62.133059000000003</v>
      </c>
      <c r="I5957" s="257">
        <v>1</v>
      </c>
      <c r="J5957" s="258">
        <f t="shared" si="186"/>
        <v>1.6001693102512524E-2</v>
      </c>
      <c r="K5957" s="258">
        <f t="shared" si="187"/>
        <v>3.4877202756405261E-2</v>
      </c>
    </row>
    <row r="5958" spans="1:11">
      <c r="A5958" s="1">
        <v>5957</v>
      </c>
      <c r="B5958">
        <v>55258.280823000001</v>
      </c>
      <c r="C5958" s="255">
        <v>25</v>
      </c>
      <c r="D5958" s="256">
        <v>27.800267000000002</v>
      </c>
      <c r="E5958" s="256">
        <v>1.6000000000000001E-3</v>
      </c>
      <c r="F5958" s="1">
        <v>538534</v>
      </c>
      <c r="G5958" s="256">
        <v>156.30434399999999</v>
      </c>
      <c r="H5958" s="256">
        <v>62.149524999999997</v>
      </c>
      <c r="I5958" s="257">
        <v>1</v>
      </c>
      <c r="J5958" s="258">
        <f t="shared" si="186"/>
        <v>3.1811774740697921E-2</v>
      </c>
      <c r="K5958" s="258">
        <f t="shared" si="187"/>
        <v>6.8047089906600189E-2</v>
      </c>
    </row>
    <row r="5959" spans="1:11">
      <c r="A5959" s="1">
        <v>5958</v>
      </c>
      <c r="B5959">
        <v>55908.036193</v>
      </c>
      <c r="C5959" s="255">
        <v>27</v>
      </c>
      <c r="D5959" s="256">
        <v>32.438003999999999</v>
      </c>
      <c r="E5959" s="256">
        <v>3.0145000000000002E-2</v>
      </c>
      <c r="F5959" s="1">
        <v>858289</v>
      </c>
      <c r="G5959" s="256">
        <v>222.17663999999999</v>
      </c>
      <c r="H5959" s="256">
        <v>62.178255</v>
      </c>
      <c r="I5959" s="257">
        <v>1</v>
      </c>
      <c r="J5959" s="258">
        <f t="shared" si="186"/>
        <v>3.7118725380797891E-2</v>
      </c>
      <c r="K5959" s="258">
        <f t="shared" si="187"/>
        <v>7.8906288683435077E-2</v>
      </c>
    </row>
    <row r="5960" spans="1:11">
      <c r="A5960" s="1">
        <v>5959</v>
      </c>
      <c r="B5960">
        <v>57332.341736000002</v>
      </c>
      <c r="C5960" s="255">
        <v>32</v>
      </c>
      <c r="D5960" s="256">
        <v>24.976721999999999</v>
      </c>
      <c r="E5960" s="256">
        <v>3.298561000000003</v>
      </c>
      <c r="F5960" s="1">
        <v>866049</v>
      </c>
      <c r="G5960" s="256">
        <v>244.26242400000001</v>
      </c>
      <c r="H5960" s="256">
        <v>62.069322</v>
      </c>
      <c r="I5960" s="257">
        <v>1</v>
      </c>
      <c r="J5960" s="258">
        <f t="shared" si="186"/>
        <v>2.858079938674812E-2</v>
      </c>
      <c r="K5960" s="258">
        <f t="shared" si="187"/>
        <v>6.1369135476602034E-2</v>
      </c>
    </row>
    <row r="5961" spans="1:11">
      <c r="A5961" s="1">
        <v>5960</v>
      </c>
      <c r="B5961">
        <v>59184.386139000002</v>
      </c>
      <c r="C5961" s="255">
        <v>37</v>
      </c>
      <c r="D5961" s="256">
        <v>27.250509000000001</v>
      </c>
      <c r="E5961" s="256">
        <v>47.321868000000073</v>
      </c>
      <c r="F5961" s="1">
        <v>861038</v>
      </c>
      <c r="G5961" s="256">
        <v>223.08602400000001</v>
      </c>
      <c r="H5961" s="256">
        <v>181.38102799999999</v>
      </c>
      <c r="I5961" s="257">
        <v>1</v>
      </c>
      <c r="J5961" s="258">
        <f t="shared" si="186"/>
        <v>3.1182688061138455E-2</v>
      </c>
      <c r="K5961" s="258">
        <f t="shared" si="187"/>
        <v>6.6750842610062672E-2</v>
      </c>
    </row>
    <row r="5962" spans="1:11">
      <c r="A5962" s="1">
        <v>5961</v>
      </c>
      <c r="B5962">
        <v>60342.298829000007</v>
      </c>
      <c r="C5962" s="255">
        <v>27</v>
      </c>
      <c r="D5962" s="256">
        <v>24.071636000000002</v>
      </c>
      <c r="E5962" s="256">
        <v>118.534729</v>
      </c>
      <c r="F5962" s="1">
        <v>809266</v>
      </c>
      <c r="G5962" s="256">
        <v>148.954848</v>
      </c>
      <c r="H5962" s="256">
        <v>301.761259</v>
      </c>
      <c r="I5962" s="257">
        <v>1</v>
      </c>
      <c r="J5962" s="258">
        <f t="shared" si="186"/>
        <v>2.7545111781555002E-2</v>
      </c>
      <c r="K5962" s="258">
        <f t="shared" si="187"/>
        <v>5.9217721047593992E-2</v>
      </c>
    </row>
    <row r="5963" spans="1:11">
      <c r="A5963" s="1">
        <v>5962</v>
      </c>
      <c r="B5963">
        <v>63932.238342999997</v>
      </c>
      <c r="C5963" s="255">
        <v>25</v>
      </c>
      <c r="D5963" s="256">
        <v>14.993731</v>
      </c>
      <c r="E5963" s="256">
        <v>183.0277640000001</v>
      </c>
      <c r="F5963" s="1">
        <v>827152</v>
      </c>
      <c r="G5963" s="256">
        <v>44.563344000000001</v>
      </c>
      <c r="H5963" s="256">
        <v>434.763757</v>
      </c>
      <c r="I5963" s="257">
        <v>1</v>
      </c>
      <c r="J5963" s="258">
        <f t="shared" si="186"/>
        <v>1.7157288204988082E-2</v>
      </c>
      <c r="K5963" s="258">
        <f t="shared" si="187"/>
        <v>3.7344198571699246E-2</v>
      </c>
    </row>
    <row r="5964" spans="1:11">
      <c r="A5964" s="1">
        <v>5963</v>
      </c>
      <c r="B5964">
        <v>65689.448121000009</v>
      </c>
      <c r="C5964" s="255">
        <v>18</v>
      </c>
      <c r="D5964" s="256">
        <v>14.694051</v>
      </c>
      <c r="E5964" s="256">
        <v>259.98248099999972</v>
      </c>
      <c r="F5964" s="1">
        <v>810548</v>
      </c>
      <c r="G5964" s="256">
        <v>0</v>
      </c>
      <c r="H5964" s="256">
        <v>460.84125</v>
      </c>
      <c r="I5964" s="257">
        <v>1</v>
      </c>
      <c r="J5964" s="258">
        <f t="shared" si="186"/>
        <v>1.6814365144058759E-2</v>
      </c>
      <c r="K5964" s="258">
        <f t="shared" si="187"/>
        <v>3.6612829614894739E-2</v>
      </c>
    </row>
    <row r="5965" spans="1:11">
      <c r="A5965" s="1">
        <v>5964</v>
      </c>
      <c r="B5965">
        <v>66535.689209000004</v>
      </c>
      <c r="C5965" s="255">
        <v>21</v>
      </c>
      <c r="D5965" s="256">
        <v>21.712595</v>
      </c>
      <c r="E5965" s="256">
        <v>342.16458900000009</v>
      </c>
      <c r="F5965" s="1">
        <v>893555</v>
      </c>
      <c r="G5965" s="256">
        <v>0</v>
      </c>
      <c r="H5965" s="256">
        <v>334.26904400000001</v>
      </c>
      <c r="I5965" s="257">
        <v>1</v>
      </c>
      <c r="J5965" s="258">
        <f t="shared" si="186"/>
        <v>2.4845667172045647E-2</v>
      </c>
      <c r="K5965" s="258">
        <f t="shared" si="187"/>
        <v>5.3585370699803868E-2</v>
      </c>
    </row>
    <row r="5966" spans="1:11">
      <c r="A5966" s="1">
        <v>5965</v>
      </c>
      <c r="B5966">
        <v>64864.969055000001</v>
      </c>
      <c r="C5966" s="255">
        <v>24</v>
      </c>
      <c r="D5966" s="256">
        <v>27.536994</v>
      </c>
      <c r="E5966" s="256">
        <v>349.08084200000042</v>
      </c>
      <c r="F5966" s="1">
        <v>922845</v>
      </c>
      <c r="G5966" s="256">
        <v>0</v>
      </c>
      <c r="H5966" s="256">
        <v>76.829978999999994</v>
      </c>
      <c r="I5966" s="257">
        <v>1</v>
      </c>
      <c r="J5966" s="258">
        <f t="shared" si="186"/>
        <v>3.1510512117166004E-2</v>
      </c>
      <c r="K5966" s="258">
        <f t="shared" si="187"/>
        <v>6.7426570971718225E-2</v>
      </c>
    </row>
    <row r="5967" spans="1:11">
      <c r="A5967" s="1">
        <v>5966</v>
      </c>
      <c r="B5967">
        <v>64286.852906</v>
      </c>
      <c r="C5967" s="255">
        <v>25</v>
      </c>
      <c r="D5967" s="256">
        <v>52.638632000000001</v>
      </c>
      <c r="E5967" s="256">
        <v>288.71317599999998</v>
      </c>
      <c r="F5967" s="1">
        <v>919358</v>
      </c>
      <c r="G5967" s="256">
        <v>0</v>
      </c>
      <c r="H5967" s="256">
        <v>243.28851900000001</v>
      </c>
      <c r="I5967" s="257">
        <v>1</v>
      </c>
      <c r="J5967" s="258">
        <f t="shared" si="186"/>
        <v>6.023425256464239E-2</v>
      </c>
      <c r="K5967" s="258">
        <f t="shared" si="187"/>
        <v>0.12467534064095519</v>
      </c>
    </row>
    <row r="5968" spans="1:11">
      <c r="A5968" s="1">
        <v>5967</v>
      </c>
      <c r="B5968">
        <v>67244.654479999997</v>
      </c>
      <c r="C5968" s="255">
        <v>20</v>
      </c>
      <c r="D5968" s="256">
        <v>73.359696</v>
      </c>
      <c r="E5968" s="256">
        <v>232.77257599999999</v>
      </c>
      <c r="F5968" s="1">
        <v>918695</v>
      </c>
      <c r="G5968" s="256">
        <v>0</v>
      </c>
      <c r="H5968" s="256">
        <v>354.34887800000001</v>
      </c>
      <c r="I5968" s="257">
        <v>1</v>
      </c>
      <c r="J5968" s="258">
        <f t="shared" si="186"/>
        <v>8.3945313338108521E-2</v>
      </c>
      <c r="K5968" s="258">
        <f t="shared" si="187"/>
        <v>0.16918662248387686</v>
      </c>
    </row>
    <row r="5969" spans="1:11">
      <c r="A5969" s="1">
        <v>5968</v>
      </c>
      <c r="B5969">
        <v>66508.279846000005</v>
      </c>
      <c r="C5969" s="255">
        <v>26</v>
      </c>
      <c r="D5969" s="256">
        <v>77.678458000000006</v>
      </c>
      <c r="E5969" s="256">
        <v>154.77151599999979</v>
      </c>
      <c r="F5969" s="1">
        <v>903643</v>
      </c>
      <c r="G5969" s="256">
        <v>0</v>
      </c>
      <c r="H5969" s="256">
        <v>305.44883099999998</v>
      </c>
      <c r="I5969" s="257">
        <v>1</v>
      </c>
      <c r="J5969" s="258">
        <f t="shared" si="186"/>
        <v>8.8887261697909753E-2</v>
      </c>
      <c r="K5969" s="258">
        <f t="shared" si="187"/>
        <v>0.17817077736630338</v>
      </c>
    </row>
    <row r="5970" spans="1:11">
      <c r="A5970" s="1">
        <v>5969</v>
      </c>
      <c r="B5970">
        <v>66096.441527999996</v>
      </c>
      <c r="C5970" s="255">
        <v>22</v>
      </c>
      <c r="D5970" s="256">
        <v>88.925898000000004</v>
      </c>
      <c r="E5970" s="256">
        <v>96.795696000000078</v>
      </c>
      <c r="F5970" s="1">
        <v>869657</v>
      </c>
      <c r="G5970" s="256">
        <v>69.513192000000004</v>
      </c>
      <c r="H5970" s="256">
        <v>287.77632199999999</v>
      </c>
      <c r="I5970" s="257">
        <v>1</v>
      </c>
      <c r="J5970" s="258">
        <f t="shared" si="186"/>
        <v>0.1017576786507223</v>
      </c>
      <c r="K5970" s="258">
        <f t="shared" si="187"/>
        <v>0.20111535793403393</v>
      </c>
    </row>
    <row r="5971" spans="1:11">
      <c r="A5971" s="1">
        <v>5970</v>
      </c>
      <c r="B5971">
        <v>65440.915954999997</v>
      </c>
      <c r="C5971" s="255">
        <v>23</v>
      </c>
      <c r="D5971" s="256">
        <v>70.423322999999996</v>
      </c>
      <c r="E5971" s="256">
        <v>39.207599999999992</v>
      </c>
      <c r="F5971" s="1">
        <v>872147</v>
      </c>
      <c r="G5971" s="256">
        <v>198.83371199999999</v>
      </c>
      <c r="H5971" s="256">
        <v>264.15195</v>
      </c>
      <c r="I5971" s="257">
        <v>1</v>
      </c>
      <c r="J5971" s="258">
        <f t="shared" si="186"/>
        <v>8.0585229191050961E-2</v>
      </c>
      <c r="K5971" s="258">
        <f t="shared" si="187"/>
        <v>0.16302177405976678</v>
      </c>
    </row>
    <row r="5972" spans="1:11">
      <c r="A5972" s="1">
        <v>5971</v>
      </c>
      <c r="B5972">
        <v>63787.750548999997</v>
      </c>
      <c r="C5972" s="255">
        <v>23</v>
      </c>
      <c r="D5972" s="256">
        <v>70.518686000000002</v>
      </c>
      <c r="E5972" s="256">
        <v>9.3317479999999833</v>
      </c>
      <c r="F5972" s="1">
        <v>869270</v>
      </c>
      <c r="G5972" s="256">
        <v>232.80600000000001</v>
      </c>
      <c r="H5972" s="256">
        <v>299.01505200000003</v>
      </c>
      <c r="I5972" s="257">
        <v>1</v>
      </c>
      <c r="J5972" s="258">
        <f t="shared" si="186"/>
        <v>8.0694352829129595E-2</v>
      </c>
      <c r="K5972" s="258">
        <f t="shared" si="187"/>
        <v>0.163222710619709</v>
      </c>
    </row>
    <row r="5973" spans="1:11">
      <c r="A5973" s="1">
        <v>5972</v>
      </c>
      <c r="B5973">
        <v>63480.484007999999</v>
      </c>
      <c r="C5973" s="255">
        <v>26</v>
      </c>
      <c r="D5973" s="256">
        <v>64.940739999999991</v>
      </c>
      <c r="E5973" s="256">
        <v>5.5032379999999996</v>
      </c>
      <c r="F5973" s="1">
        <v>899568</v>
      </c>
      <c r="G5973" s="256">
        <v>219.49216799999999</v>
      </c>
      <c r="H5973" s="256">
        <v>357.65081800000002</v>
      </c>
      <c r="I5973" s="257">
        <v>1</v>
      </c>
      <c r="J5973" s="258">
        <f t="shared" si="186"/>
        <v>7.4311523424369655E-2</v>
      </c>
      <c r="K5973" s="258">
        <f t="shared" si="187"/>
        <v>0.15138696780462843</v>
      </c>
    </row>
    <row r="5974" spans="1:11">
      <c r="A5974" s="1">
        <v>5973</v>
      </c>
      <c r="B5974">
        <v>62039.326110000002</v>
      </c>
      <c r="C5974" s="255">
        <v>28</v>
      </c>
      <c r="D5974" s="256">
        <v>57.783989000000012</v>
      </c>
      <c r="E5974" s="256">
        <v>3.9745599999999999</v>
      </c>
      <c r="F5974" s="1">
        <v>889769</v>
      </c>
      <c r="G5974" s="256">
        <v>159.13178400000001</v>
      </c>
      <c r="H5974" s="256">
        <v>347.17651699999999</v>
      </c>
      <c r="I5974" s="257">
        <v>1</v>
      </c>
      <c r="J5974" s="258">
        <f t="shared" si="186"/>
        <v>6.6122071478197195E-2</v>
      </c>
      <c r="K5974" s="258">
        <f t="shared" si="187"/>
        <v>0.13595094350246267</v>
      </c>
    </row>
    <row r="5975" spans="1:11">
      <c r="A5975" s="1">
        <v>5974</v>
      </c>
      <c r="B5975">
        <v>61177.393249000001</v>
      </c>
      <c r="C5975" s="255">
        <v>28</v>
      </c>
      <c r="D5975" s="256">
        <v>34.179589999999997</v>
      </c>
      <c r="E5975" s="256">
        <v>0.83635999999999977</v>
      </c>
      <c r="F5975" s="1">
        <v>916977</v>
      </c>
      <c r="G5975" s="256">
        <v>62.866943999999997</v>
      </c>
      <c r="H5975" s="256">
        <v>186.16610499999999</v>
      </c>
      <c r="I5975" s="257">
        <v>1</v>
      </c>
      <c r="J5975" s="258">
        <f t="shared" si="186"/>
        <v>3.9111617806023631E-2</v>
      </c>
      <c r="K5975" s="258">
        <f t="shared" si="187"/>
        <v>8.2949465596511271E-2</v>
      </c>
    </row>
    <row r="5976" spans="1:11">
      <c r="A5976" s="1">
        <v>5975</v>
      </c>
      <c r="B5976">
        <v>59937.548706000001</v>
      </c>
      <c r="C5976" s="255">
        <v>26</v>
      </c>
      <c r="D5976" s="256">
        <v>23.658071</v>
      </c>
      <c r="E5976" s="256">
        <v>0.20608000000000001</v>
      </c>
      <c r="F5976" s="1">
        <v>959766</v>
      </c>
      <c r="G5976" s="256">
        <v>0</v>
      </c>
      <c r="H5976" s="256">
        <v>147.66580300000001</v>
      </c>
      <c r="I5976" s="257">
        <v>1</v>
      </c>
      <c r="J5976" s="258">
        <f t="shared" si="186"/>
        <v>2.7071870405109343E-2</v>
      </c>
      <c r="K5976" s="258">
        <f t="shared" si="187"/>
        <v>5.8232910686295367E-2</v>
      </c>
    </row>
    <row r="5977" spans="1:11">
      <c r="A5977" s="1">
        <v>5976</v>
      </c>
      <c r="B5977">
        <v>58846.230896000001</v>
      </c>
      <c r="C5977" s="255">
        <v>21</v>
      </c>
      <c r="D5977" s="256">
        <v>38.726018999999987</v>
      </c>
      <c r="E5977" s="256">
        <v>0.14856</v>
      </c>
      <c r="F5977" s="1">
        <v>950943</v>
      </c>
      <c r="G5977" s="256">
        <v>0</v>
      </c>
      <c r="H5977" s="256">
        <v>76.162610999999998</v>
      </c>
      <c r="I5977" s="257">
        <v>1</v>
      </c>
      <c r="J5977" s="258">
        <f t="shared" si="186"/>
        <v>4.4314084934219782E-2</v>
      </c>
      <c r="K5977" s="258">
        <f t="shared" si="187"/>
        <v>9.3416169544313102E-2</v>
      </c>
    </row>
    <row r="5978" spans="1:11">
      <c r="A5978" s="1">
        <v>5977</v>
      </c>
      <c r="B5978">
        <v>57180.052338000001</v>
      </c>
      <c r="C5978" s="255">
        <v>23</v>
      </c>
      <c r="D5978" s="256">
        <v>51.489207999999991</v>
      </c>
      <c r="E5978" s="256">
        <v>1.6000000000000001E-3</v>
      </c>
      <c r="F5978" s="1">
        <v>884341</v>
      </c>
      <c r="G5978" s="256">
        <v>0</v>
      </c>
      <c r="H5978" s="256">
        <v>61.436211</v>
      </c>
      <c r="I5978" s="257">
        <v>1</v>
      </c>
      <c r="J5978" s="258">
        <f t="shared" si="186"/>
        <v>5.8918969608203434E-2</v>
      </c>
      <c r="K5978" s="258">
        <f t="shared" si="187"/>
        <v>0.12213579189406509</v>
      </c>
    </row>
    <row r="5979" spans="1:11">
      <c r="A5979" s="1">
        <v>5978</v>
      </c>
      <c r="B5979">
        <v>55129.186341000001</v>
      </c>
      <c r="C5979" s="255">
        <v>16</v>
      </c>
      <c r="D5979" s="256">
        <v>71.208000999999996</v>
      </c>
      <c r="E5979" s="256">
        <v>0.42743999999999999</v>
      </c>
      <c r="F5979" s="1">
        <v>760527</v>
      </c>
      <c r="G5979" s="256">
        <v>0</v>
      </c>
      <c r="H5979" s="256">
        <v>61.184618</v>
      </c>
      <c r="I5979" s="257">
        <v>1</v>
      </c>
      <c r="J5979" s="258">
        <f t="shared" si="186"/>
        <v>8.1483134228437157E-2</v>
      </c>
      <c r="K5979" s="258">
        <f t="shared" si="187"/>
        <v>0.16467369629739093</v>
      </c>
    </row>
    <row r="5980" spans="1:11">
      <c r="A5980" s="1">
        <v>5979</v>
      </c>
      <c r="B5980">
        <v>54810.526917000003</v>
      </c>
      <c r="C5980" s="255">
        <v>17</v>
      </c>
      <c r="D5980" s="256">
        <v>88.807659000000029</v>
      </c>
      <c r="E5980" s="256">
        <v>1.1999999999999999E-3</v>
      </c>
      <c r="F5980" s="1">
        <v>652992</v>
      </c>
      <c r="G5980" s="256">
        <v>0</v>
      </c>
      <c r="H5980" s="256">
        <v>61.137030000000003</v>
      </c>
      <c r="I5980" s="257">
        <v>1</v>
      </c>
      <c r="J5980" s="258">
        <f t="shared" si="186"/>
        <v>0.10162237806409252</v>
      </c>
      <c r="K5980" s="258">
        <f t="shared" si="187"/>
        <v>0.20087749204737695</v>
      </c>
    </row>
    <row r="5981" spans="1:11">
      <c r="A5981" s="1">
        <v>5980</v>
      </c>
      <c r="B5981">
        <v>54473.699980999998</v>
      </c>
      <c r="C5981" s="255">
        <v>17</v>
      </c>
      <c r="D5981" s="256">
        <v>131.128006</v>
      </c>
      <c r="E5981" s="256">
        <v>1.6000000000000001E-3</v>
      </c>
      <c r="F5981" s="1">
        <v>519875</v>
      </c>
      <c r="G5981" s="256">
        <v>0</v>
      </c>
      <c r="H5981" s="256">
        <v>61.151034000000003</v>
      </c>
      <c r="I5981" s="257">
        <v>1</v>
      </c>
      <c r="J5981" s="258">
        <f t="shared" si="186"/>
        <v>0.1500494433765289</v>
      </c>
      <c r="K5981" s="258">
        <f t="shared" si="187"/>
        <v>0.28176860281955146</v>
      </c>
    </row>
    <row r="5982" spans="1:11">
      <c r="A5982" s="1">
        <v>5981</v>
      </c>
      <c r="B5982">
        <v>54239.500214</v>
      </c>
      <c r="C5982" s="255">
        <v>16</v>
      </c>
      <c r="D5982" s="256">
        <v>179.45595900000001</v>
      </c>
      <c r="E5982" s="256">
        <v>1.1999999999999999E-3</v>
      </c>
      <c r="F5982" s="1">
        <v>585229</v>
      </c>
      <c r="G5982" s="256">
        <v>21.195720000000001</v>
      </c>
      <c r="H5982" s="256">
        <v>61.191375999999998</v>
      </c>
      <c r="I5982" s="257">
        <v>1</v>
      </c>
      <c r="J5982" s="258">
        <f t="shared" si="186"/>
        <v>0.20535099693768846</v>
      </c>
      <c r="K5982" s="258">
        <f t="shared" si="187"/>
        <v>0.36478112226819193</v>
      </c>
    </row>
    <row r="5983" spans="1:11">
      <c r="A5983" s="1">
        <v>5982</v>
      </c>
      <c r="B5983">
        <v>54854.751067999998</v>
      </c>
      <c r="C5983" s="255">
        <v>16</v>
      </c>
      <c r="D5983" s="256">
        <v>195.07738099999989</v>
      </c>
      <c r="E5983" s="256">
        <v>3.9926000000000003E-2</v>
      </c>
      <c r="F5983" s="1">
        <v>935513</v>
      </c>
      <c r="G5983" s="256">
        <v>182.01875999999999</v>
      </c>
      <c r="H5983" s="256">
        <v>61.152880000000003</v>
      </c>
      <c r="I5983" s="257">
        <v>1</v>
      </c>
      <c r="J5983" s="258">
        <f t="shared" si="186"/>
        <v>0.22322655035569625</v>
      </c>
      <c r="K5983" s="258">
        <f t="shared" si="187"/>
        <v>0.38972843646546385</v>
      </c>
    </row>
    <row r="5984" spans="1:11">
      <c r="A5984" s="1">
        <v>5983</v>
      </c>
      <c r="B5984">
        <v>56650.555876999999</v>
      </c>
      <c r="C5984" s="255">
        <v>25</v>
      </c>
      <c r="D5984" s="256">
        <v>170.80820900000001</v>
      </c>
      <c r="E5984" s="256">
        <v>8.2627659999999921</v>
      </c>
      <c r="F5984" s="1">
        <v>965680</v>
      </c>
      <c r="G5984" s="256">
        <v>222.093144</v>
      </c>
      <c r="H5984" s="256">
        <v>61.162739000000002</v>
      </c>
      <c r="I5984" s="257">
        <v>1</v>
      </c>
      <c r="J5984" s="258">
        <f t="shared" si="186"/>
        <v>0.19545539863232433</v>
      </c>
      <c r="K5984" s="258">
        <f t="shared" si="187"/>
        <v>0.35059234819308316</v>
      </c>
    </row>
    <row r="5985" spans="1:11">
      <c r="A5985" s="1">
        <v>5984</v>
      </c>
      <c r="B5985">
        <v>58263.561796999988</v>
      </c>
      <c r="C5985" s="255">
        <v>36</v>
      </c>
      <c r="D5985" s="256">
        <v>133.17760999999999</v>
      </c>
      <c r="E5985" s="256">
        <v>92.072545999999932</v>
      </c>
      <c r="F5985" s="1">
        <v>933445</v>
      </c>
      <c r="G5985" s="256">
        <v>218.43309600000001</v>
      </c>
      <c r="H5985" s="256">
        <v>61.177447999999998</v>
      </c>
      <c r="I5985" s="257">
        <v>1</v>
      </c>
      <c r="J5985" s="258">
        <f t="shared" si="186"/>
        <v>0.15239480001485303</v>
      </c>
      <c r="K5985" s="258">
        <f t="shared" si="187"/>
        <v>0.28548127924952144</v>
      </c>
    </row>
    <row r="5986" spans="1:11">
      <c r="A5986" s="1">
        <v>5985</v>
      </c>
      <c r="B5986">
        <v>60049.235228999998</v>
      </c>
      <c r="C5986" s="255">
        <v>29</v>
      </c>
      <c r="D5986" s="256">
        <v>142.46181100000001</v>
      </c>
      <c r="E5986" s="256">
        <v>256.49168600000007</v>
      </c>
      <c r="F5986" s="1">
        <v>900010</v>
      </c>
      <c r="G5986" s="256">
        <v>166.65919199999999</v>
      </c>
      <c r="H5986" s="256">
        <v>90.113764000000003</v>
      </c>
      <c r="I5986" s="257">
        <v>1</v>
      </c>
      <c r="J5986" s="258">
        <f t="shared" si="186"/>
        <v>0.16301868757893156</v>
      </c>
      <c r="K5986" s="258">
        <f t="shared" si="187"/>
        <v>0.30207649918613827</v>
      </c>
    </row>
    <row r="5987" spans="1:11">
      <c r="A5987" s="1">
        <v>5986</v>
      </c>
      <c r="B5987">
        <v>63145.746063999999</v>
      </c>
      <c r="C5987" s="255">
        <v>23</v>
      </c>
      <c r="D5987" s="256">
        <v>120.369405</v>
      </c>
      <c r="E5987" s="256">
        <v>455.23453100000057</v>
      </c>
      <c r="F5987" s="1">
        <v>902258</v>
      </c>
      <c r="G5987" s="256">
        <v>68.565504000000004</v>
      </c>
      <c r="H5987" s="256">
        <v>380.45996600000001</v>
      </c>
      <c r="I5987" s="257">
        <v>1</v>
      </c>
      <c r="J5987" s="258">
        <f t="shared" si="186"/>
        <v>0.13773840364669296</v>
      </c>
      <c r="K5987" s="258">
        <f t="shared" si="187"/>
        <v>0.26198154977490612</v>
      </c>
    </row>
    <row r="5988" spans="1:11">
      <c r="A5988" s="1">
        <v>5987</v>
      </c>
      <c r="B5988">
        <v>63555.797912000002</v>
      </c>
      <c r="C5988" s="255">
        <v>24</v>
      </c>
      <c r="D5988" s="256">
        <v>121.046549</v>
      </c>
      <c r="E5988" s="256">
        <v>676.95081199999993</v>
      </c>
      <c r="F5988" s="1">
        <v>906662</v>
      </c>
      <c r="G5988" s="256">
        <v>0</v>
      </c>
      <c r="H5988" s="256">
        <v>459.05998</v>
      </c>
      <c r="I5988" s="257">
        <v>1</v>
      </c>
      <c r="J5988" s="258">
        <f t="shared" si="186"/>
        <v>0.13851325780169135</v>
      </c>
      <c r="K5988" s="258">
        <f t="shared" si="187"/>
        <v>0.26324195998737121</v>
      </c>
    </row>
    <row r="5989" spans="1:11">
      <c r="A5989" s="1">
        <v>5988</v>
      </c>
      <c r="B5989">
        <v>64812.938658999999</v>
      </c>
      <c r="C5989" s="255">
        <v>22</v>
      </c>
      <c r="D5989" s="256">
        <v>92.507649999999998</v>
      </c>
      <c r="E5989" s="256">
        <v>816.37888099999975</v>
      </c>
      <c r="F5989" s="1">
        <v>876205</v>
      </c>
      <c r="G5989" s="256">
        <v>0</v>
      </c>
      <c r="H5989" s="256">
        <v>355.594043</v>
      </c>
      <c r="I5989" s="257">
        <v>1</v>
      </c>
      <c r="J5989" s="258">
        <f t="shared" si="186"/>
        <v>0.10585626834416101</v>
      </c>
      <c r="K5989" s="258">
        <f t="shared" si="187"/>
        <v>0.20828788904960141</v>
      </c>
    </row>
    <row r="5990" spans="1:11">
      <c r="A5990" s="1">
        <v>5989</v>
      </c>
      <c r="B5990">
        <v>62635.1734</v>
      </c>
      <c r="C5990" s="255">
        <v>22</v>
      </c>
      <c r="D5990" s="256">
        <v>79.722087999999999</v>
      </c>
      <c r="E5990" s="256">
        <v>892.64440199999945</v>
      </c>
      <c r="F5990" s="1">
        <v>888904</v>
      </c>
      <c r="G5990" s="256">
        <v>0</v>
      </c>
      <c r="H5990" s="256">
        <v>91.526042000000004</v>
      </c>
      <c r="I5990" s="257">
        <v>1</v>
      </c>
      <c r="J5990" s="258">
        <f t="shared" si="186"/>
        <v>9.1225782303245379E-2</v>
      </c>
      <c r="K5990" s="258">
        <f t="shared" si="187"/>
        <v>0.18238802781580407</v>
      </c>
    </row>
    <row r="5991" spans="1:11">
      <c r="A5991" s="1">
        <v>5990</v>
      </c>
      <c r="B5991">
        <v>62855.067320999988</v>
      </c>
      <c r="C5991" s="255">
        <v>23</v>
      </c>
      <c r="D5991" s="256">
        <v>125.05412</v>
      </c>
      <c r="E5991" s="256">
        <v>919.69777399999998</v>
      </c>
      <c r="F5991" s="1">
        <v>903617</v>
      </c>
      <c r="G5991" s="256">
        <v>0</v>
      </c>
      <c r="H5991" s="256">
        <v>286.24655799999999</v>
      </c>
      <c r="I5991" s="257">
        <v>1</v>
      </c>
      <c r="J5991" s="258">
        <f t="shared" si="186"/>
        <v>0.14309911109257356</v>
      </c>
      <c r="K5991" s="258">
        <f t="shared" si="187"/>
        <v>0.27065990186957151</v>
      </c>
    </row>
    <row r="5992" spans="1:11">
      <c r="A5992" s="1">
        <v>5991</v>
      </c>
      <c r="B5992">
        <v>65711.432128999993</v>
      </c>
      <c r="C5992" s="255">
        <v>30</v>
      </c>
      <c r="D5992" s="256">
        <v>130.26070799999999</v>
      </c>
      <c r="E5992" s="256">
        <v>856.92977000000064</v>
      </c>
      <c r="F5992" s="1">
        <v>864290</v>
      </c>
      <c r="G5992" s="256">
        <v>0</v>
      </c>
      <c r="H5992" s="256">
        <v>235.008036</v>
      </c>
      <c r="I5992" s="257">
        <v>1</v>
      </c>
      <c r="J5992" s="258">
        <f t="shared" si="186"/>
        <v>0.14905699648351675</v>
      </c>
      <c r="K5992" s="258">
        <f t="shared" si="187"/>
        <v>0.28019214776124546</v>
      </c>
    </row>
    <row r="5993" spans="1:11">
      <c r="A5993" s="1">
        <v>5992</v>
      </c>
      <c r="B5993">
        <v>65614.878417999993</v>
      </c>
      <c r="C5993" s="255">
        <v>34</v>
      </c>
      <c r="D5993" s="256">
        <v>93.143762999999993</v>
      </c>
      <c r="E5993" s="256">
        <v>771.38098600000137</v>
      </c>
      <c r="F5993" s="1">
        <v>872176</v>
      </c>
      <c r="G5993" s="256">
        <v>0</v>
      </c>
      <c r="H5993" s="256">
        <v>311.19730299999998</v>
      </c>
      <c r="I5993" s="257">
        <v>1</v>
      </c>
      <c r="J5993" s="258">
        <f t="shared" si="186"/>
        <v>0.10658417083033603</v>
      </c>
      <c r="K5993" s="258">
        <f t="shared" si="187"/>
        <v>0.20955506994446235</v>
      </c>
    </row>
    <row r="5994" spans="1:11">
      <c r="A5994" s="1">
        <v>5993</v>
      </c>
      <c r="B5994">
        <v>66232.814513000005</v>
      </c>
      <c r="C5994" s="255">
        <v>35</v>
      </c>
      <c r="D5994" s="256">
        <v>83.086932000000019</v>
      </c>
      <c r="E5994" s="256">
        <v>554.95992099999955</v>
      </c>
      <c r="F5994" s="1">
        <v>837466</v>
      </c>
      <c r="G5994" s="256">
        <v>0</v>
      </c>
      <c r="H5994" s="256">
        <v>263.03893399999998</v>
      </c>
      <c r="I5994" s="257">
        <v>1</v>
      </c>
      <c r="J5994" s="258">
        <f t="shared" si="186"/>
        <v>9.5076164724593695E-2</v>
      </c>
      <c r="K5994" s="258">
        <f t="shared" si="187"/>
        <v>0.1892846898469768</v>
      </c>
    </row>
    <row r="5995" spans="1:11">
      <c r="A5995" s="1">
        <v>5994</v>
      </c>
      <c r="B5995">
        <v>65614.696838999997</v>
      </c>
      <c r="C5995" s="255">
        <v>29</v>
      </c>
      <c r="D5995" s="256">
        <v>75.301479</v>
      </c>
      <c r="E5995" s="256">
        <v>249.4686279999998</v>
      </c>
      <c r="F5995" s="1">
        <v>886125</v>
      </c>
      <c r="G5995" s="256">
        <v>142.44753600000001</v>
      </c>
      <c r="H5995" s="256">
        <v>299.13576799999998</v>
      </c>
      <c r="I5995" s="257">
        <v>1</v>
      </c>
      <c r="J5995" s="258">
        <f t="shared" si="186"/>
        <v>8.6167290680675648E-2</v>
      </c>
      <c r="K5995" s="258">
        <f t="shared" si="187"/>
        <v>0.17323818833044641</v>
      </c>
    </row>
    <row r="5996" spans="1:11">
      <c r="A5996" s="1">
        <v>5995</v>
      </c>
      <c r="B5996">
        <v>64668.293943999997</v>
      </c>
      <c r="C5996" s="255">
        <v>30</v>
      </c>
      <c r="D5996" s="256">
        <v>87.323229999999995</v>
      </c>
      <c r="E5996" s="256">
        <v>42.510917000000077</v>
      </c>
      <c r="F5996" s="1">
        <v>863546</v>
      </c>
      <c r="G5996" s="256">
        <v>210.05846399999999</v>
      </c>
      <c r="H5996" s="256">
        <v>356.27084000000002</v>
      </c>
      <c r="I5996" s="257">
        <v>1</v>
      </c>
      <c r="J5996" s="258">
        <f t="shared" si="186"/>
        <v>9.992374973917173E-2</v>
      </c>
      <c r="K5996" s="258">
        <f t="shared" si="187"/>
        <v>0.19788524471289035</v>
      </c>
    </row>
    <row r="5997" spans="1:11">
      <c r="A5997" s="1">
        <v>5996</v>
      </c>
      <c r="B5997">
        <v>65306.683900000004</v>
      </c>
      <c r="C5997" s="255">
        <v>35</v>
      </c>
      <c r="D5997" s="256">
        <v>121.856094</v>
      </c>
      <c r="E5997" s="256">
        <v>15.734870000000001</v>
      </c>
      <c r="F5997" s="1">
        <v>847499</v>
      </c>
      <c r="G5997" s="256">
        <v>217.41367199999999</v>
      </c>
      <c r="H5997" s="256">
        <v>354.72225900000001</v>
      </c>
      <c r="I5997" s="257">
        <v>1</v>
      </c>
      <c r="J5997" s="258">
        <f t="shared" si="186"/>
        <v>0.1394396180838591</v>
      </c>
      <c r="K5997" s="258">
        <f t="shared" si="187"/>
        <v>0.26474613947964321</v>
      </c>
    </row>
    <row r="5998" spans="1:11">
      <c r="A5998" s="1">
        <v>5997</v>
      </c>
      <c r="B5998">
        <v>63584.176879999999</v>
      </c>
      <c r="C5998" s="255">
        <v>36</v>
      </c>
      <c r="D5998" s="256">
        <v>126.37398</v>
      </c>
      <c r="E5998" s="256">
        <v>18.120263999999999</v>
      </c>
      <c r="F5998" s="1">
        <v>882652</v>
      </c>
      <c r="G5998" s="256">
        <v>181.94148000000001</v>
      </c>
      <c r="H5998" s="256">
        <v>338.15204499999999</v>
      </c>
      <c r="I5998" s="257">
        <v>1</v>
      </c>
      <c r="J5998" s="258">
        <f t="shared" si="186"/>
        <v>0.14460942352983389</v>
      </c>
      <c r="K5998" s="258">
        <f t="shared" si="187"/>
        <v>0.2730874702726494</v>
      </c>
    </row>
    <row r="5999" spans="1:11">
      <c r="A5999" s="1">
        <v>5998</v>
      </c>
      <c r="B5999">
        <v>61224.670684999997</v>
      </c>
      <c r="C5999" s="255">
        <v>34</v>
      </c>
      <c r="D5999" s="256">
        <v>106.66572600000001</v>
      </c>
      <c r="E5999" s="256">
        <v>13.23783199999999</v>
      </c>
      <c r="F5999" s="1">
        <v>906590</v>
      </c>
      <c r="G5999" s="256">
        <v>111.138552</v>
      </c>
      <c r="H5999" s="256">
        <v>322.20084400000002</v>
      </c>
      <c r="I5999" s="257">
        <v>1</v>
      </c>
      <c r="J5999" s="258">
        <f t="shared" si="186"/>
        <v>0.12205731866046486</v>
      </c>
      <c r="K5999" s="258">
        <f t="shared" si="187"/>
        <v>0.23602761134767269</v>
      </c>
    </row>
    <row r="6000" spans="1:11">
      <c r="A6000" s="1">
        <v>5999</v>
      </c>
      <c r="B6000">
        <v>58788.532777</v>
      </c>
      <c r="C6000" s="255">
        <v>31</v>
      </c>
      <c r="D6000" s="256">
        <v>111.716419</v>
      </c>
      <c r="E6000" s="256">
        <v>7.99864</v>
      </c>
      <c r="F6000" s="1">
        <v>884459</v>
      </c>
      <c r="G6000" s="256">
        <v>5.33988</v>
      </c>
      <c r="H6000" s="256">
        <v>158.73168000000001</v>
      </c>
      <c r="I6000" s="257">
        <v>1</v>
      </c>
      <c r="J6000" s="258">
        <f t="shared" si="186"/>
        <v>0.12783681379986117</v>
      </c>
      <c r="K6000" s="258">
        <f t="shared" si="187"/>
        <v>0.24569343846676314</v>
      </c>
    </row>
    <row r="6001" spans="1:11">
      <c r="A6001" s="1">
        <v>6000</v>
      </c>
      <c r="B6001">
        <v>57724.228789000001</v>
      </c>
      <c r="C6001" s="255">
        <v>28</v>
      </c>
      <c r="D6001" s="256">
        <v>137.015501</v>
      </c>
      <c r="E6001" s="256">
        <v>1.2582</v>
      </c>
      <c r="F6001" s="1">
        <v>943153</v>
      </c>
      <c r="G6001" s="256">
        <v>0</v>
      </c>
      <c r="H6001" s="256">
        <v>66.724277000000001</v>
      </c>
      <c r="I6001" s="257">
        <v>1</v>
      </c>
      <c r="J6001" s="258">
        <f t="shared" si="186"/>
        <v>0.15678648891378888</v>
      </c>
      <c r="K6001" s="258">
        <f t="shared" si="187"/>
        <v>0.29238524104318608</v>
      </c>
    </row>
    <row r="6002" spans="1:11">
      <c r="A6002" s="1">
        <v>6001</v>
      </c>
      <c r="B6002">
        <v>56440.488707999997</v>
      </c>
      <c r="C6002" s="255">
        <v>25</v>
      </c>
      <c r="D6002" s="256">
        <v>170.497635</v>
      </c>
      <c r="E6002" s="256">
        <v>0.42736000000000002</v>
      </c>
      <c r="F6002" s="1">
        <v>858675</v>
      </c>
      <c r="G6002" s="256">
        <v>0</v>
      </c>
      <c r="H6002" s="256">
        <v>61.829433999999999</v>
      </c>
      <c r="I6002" s="257">
        <v>1</v>
      </c>
      <c r="J6002" s="258">
        <f t="shared" si="186"/>
        <v>0.19510000959493423</v>
      </c>
      <c r="K6002" s="258">
        <f t="shared" si="187"/>
        <v>0.35007761952162608</v>
      </c>
    </row>
    <row r="6003" spans="1:11">
      <c r="A6003" s="1">
        <v>6002</v>
      </c>
      <c r="B6003">
        <v>54625.491822000004</v>
      </c>
      <c r="C6003" s="255">
        <v>26</v>
      </c>
      <c r="D6003" s="256">
        <v>155.37715399999999</v>
      </c>
      <c r="E6003" s="256">
        <v>0.66656000000000015</v>
      </c>
      <c r="F6003" s="1">
        <v>755981</v>
      </c>
      <c r="G6003" s="256">
        <v>0</v>
      </c>
      <c r="H6003" s="256">
        <v>61.677776999999999</v>
      </c>
      <c r="I6003" s="257">
        <v>1</v>
      </c>
      <c r="J6003" s="258">
        <f t="shared" si="186"/>
        <v>0.17779768168768775</v>
      </c>
      <c r="K6003" s="258">
        <f t="shared" si="187"/>
        <v>0.32457345979690061</v>
      </c>
    </row>
    <row r="6004" spans="1:11">
      <c r="A6004" s="1">
        <v>6003</v>
      </c>
      <c r="B6004">
        <v>54506.860442999998</v>
      </c>
      <c r="C6004" s="255">
        <v>26</v>
      </c>
      <c r="D6004" s="256">
        <v>139.88757000000001</v>
      </c>
      <c r="E6004" s="256">
        <v>0.47423999999999988</v>
      </c>
      <c r="F6004" s="1">
        <v>643117</v>
      </c>
      <c r="G6004" s="256">
        <v>0</v>
      </c>
      <c r="H6004" s="256">
        <v>61.693651000000003</v>
      </c>
      <c r="I6004" s="257">
        <v>1</v>
      </c>
      <c r="J6004" s="258">
        <f t="shared" si="186"/>
        <v>0.16007299015738274</v>
      </c>
      <c r="K6004" s="258">
        <f t="shared" si="187"/>
        <v>0.29751123920388067</v>
      </c>
    </row>
    <row r="6005" spans="1:11">
      <c r="A6005" s="1">
        <v>6004</v>
      </c>
      <c r="B6005">
        <v>54819.818542999987</v>
      </c>
      <c r="C6005" s="255">
        <v>24</v>
      </c>
      <c r="D6005" s="256">
        <v>136.44079600000001</v>
      </c>
      <c r="E6005" s="256">
        <v>1.1999999999999999E-3</v>
      </c>
      <c r="F6005" s="1">
        <v>514938</v>
      </c>
      <c r="G6005" s="256">
        <v>0</v>
      </c>
      <c r="H6005" s="256">
        <v>61.686945999999999</v>
      </c>
      <c r="I6005" s="257">
        <v>1</v>
      </c>
      <c r="J6005" s="258">
        <f t="shared" si="186"/>
        <v>0.15612885544565158</v>
      </c>
      <c r="K6005" s="258">
        <f t="shared" si="187"/>
        <v>0.29135536944077428</v>
      </c>
    </row>
    <row r="6006" spans="1:11">
      <c r="A6006" s="1">
        <v>6005</v>
      </c>
      <c r="B6006">
        <v>54744.916992000013</v>
      </c>
      <c r="C6006" s="255">
        <v>24</v>
      </c>
      <c r="D6006" s="256">
        <v>117.685237</v>
      </c>
      <c r="E6006" s="256">
        <v>1.7305999999999998E-2</v>
      </c>
      <c r="F6006" s="1">
        <v>576846</v>
      </c>
      <c r="G6006" s="256">
        <v>0</v>
      </c>
      <c r="H6006" s="256">
        <v>61.634652000000003</v>
      </c>
      <c r="I6006" s="257">
        <v>1</v>
      </c>
      <c r="J6006" s="258">
        <f t="shared" si="186"/>
        <v>0.13466691703894959</v>
      </c>
      <c r="K6006" s="258">
        <f t="shared" si="187"/>
        <v>0.25696517298109001</v>
      </c>
    </row>
    <row r="6007" spans="1:11">
      <c r="A6007" s="1">
        <v>6006</v>
      </c>
      <c r="B6007">
        <v>55409.184265000004</v>
      </c>
      <c r="C6007" s="255">
        <v>30</v>
      </c>
      <c r="D6007" s="256">
        <v>108.148422</v>
      </c>
      <c r="E6007" s="256">
        <v>0.31801499999999988</v>
      </c>
      <c r="F6007" s="1">
        <v>937270</v>
      </c>
      <c r="G6007" s="256">
        <v>50.958095999999998</v>
      </c>
      <c r="H6007" s="256">
        <v>61.610391</v>
      </c>
      <c r="I6007" s="257">
        <v>1</v>
      </c>
      <c r="J6007" s="258">
        <f t="shared" si="186"/>
        <v>0.12375396391789831</v>
      </c>
      <c r="K6007" s="258">
        <f t="shared" si="187"/>
        <v>0.2388774387802495</v>
      </c>
    </row>
    <row r="6008" spans="1:11">
      <c r="A6008" s="1">
        <v>6007</v>
      </c>
      <c r="B6008">
        <v>56218.133483999998</v>
      </c>
      <c r="C6008" s="255">
        <v>32</v>
      </c>
      <c r="D6008" s="256">
        <v>93.035083000000014</v>
      </c>
      <c r="E6008" s="256">
        <v>17.695479999999979</v>
      </c>
      <c r="F6008" s="1">
        <v>950009</v>
      </c>
      <c r="G6008" s="256">
        <v>188.266344</v>
      </c>
      <c r="H6008" s="256">
        <v>61.514066999999997</v>
      </c>
      <c r="I6008" s="257">
        <v>1</v>
      </c>
      <c r="J6008" s="258">
        <f t="shared" si="186"/>
        <v>0.10645980858306631</v>
      </c>
      <c r="K6008" s="258">
        <f t="shared" si="187"/>
        <v>0.20933871321593292</v>
      </c>
    </row>
    <row r="6009" spans="1:11">
      <c r="A6009" s="1">
        <v>6008</v>
      </c>
      <c r="B6009">
        <v>58581.498595999998</v>
      </c>
      <c r="C6009" s="255">
        <v>46</v>
      </c>
      <c r="D6009" s="256">
        <v>84.860766000000012</v>
      </c>
      <c r="E6009" s="256">
        <v>174.01590499999989</v>
      </c>
      <c r="F6009" s="1">
        <v>911362</v>
      </c>
      <c r="G6009" s="256">
        <v>202.64378400000001</v>
      </c>
      <c r="H6009" s="256">
        <v>64.643249999999995</v>
      </c>
      <c r="I6009" s="257">
        <v>1</v>
      </c>
      <c r="J6009" s="258">
        <f t="shared" si="186"/>
        <v>9.7105958454106828E-2</v>
      </c>
      <c r="K6009" s="258">
        <f t="shared" si="187"/>
        <v>0.19289702387078314</v>
      </c>
    </row>
    <row r="6010" spans="1:11">
      <c r="A6010" s="1">
        <v>6009</v>
      </c>
      <c r="B6010">
        <v>60274.317688000003</v>
      </c>
      <c r="C6010" s="255">
        <v>39</v>
      </c>
      <c r="D6010" s="256">
        <v>76.935450000000017</v>
      </c>
      <c r="E6010" s="256">
        <v>460.38279499999908</v>
      </c>
      <c r="F6010" s="1">
        <v>886231</v>
      </c>
      <c r="G6010" s="256">
        <v>170.81332800000001</v>
      </c>
      <c r="H6010" s="256">
        <v>247.283805</v>
      </c>
      <c r="I6010" s="257">
        <v>1</v>
      </c>
      <c r="J6010" s="258">
        <f t="shared" si="186"/>
        <v>8.8037039535419873E-2</v>
      </c>
      <c r="K6010" s="258">
        <f t="shared" si="187"/>
        <v>0.17663210519924888</v>
      </c>
    </row>
    <row r="6011" spans="1:11">
      <c r="A6011" s="1">
        <v>6010</v>
      </c>
      <c r="B6011">
        <v>63341.637542999997</v>
      </c>
      <c r="C6011" s="255">
        <v>36</v>
      </c>
      <c r="D6011" s="256">
        <v>60.728799999999993</v>
      </c>
      <c r="E6011" s="256">
        <v>783.08352199999968</v>
      </c>
      <c r="F6011" s="1">
        <v>870787</v>
      </c>
      <c r="G6011" s="256">
        <v>103.73210400000001</v>
      </c>
      <c r="H6011" s="256">
        <v>398.54207400000001</v>
      </c>
      <c r="I6011" s="257">
        <v>1</v>
      </c>
      <c r="J6011" s="258">
        <f t="shared" si="186"/>
        <v>6.9491811207169185E-2</v>
      </c>
      <c r="K6011" s="258">
        <f t="shared" si="187"/>
        <v>0.14233693946317658</v>
      </c>
    </row>
    <row r="6012" spans="1:11">
      <c r="A6012" s="1">
        <v>6011</v>
      </c>
      <c r="B6012">
        <v>64873.615051000001</v>
      </c>
      <c r="C6012" s="255">
        <v>31</v>
      </c>
      <c r="D6012" s="256">
        <v>36.561635999999993</v>
      </c>
      <c r="E6012" s="256">
        <v>1060.3950339999999</v>
      </c>
      <c r="F6012" s="1">
        <v>888729</v>
      </c>
      <c r="G6012" s="256">
        <v>0</v>
      </c>
      <c r="H6012" s="256">
        <v>413.51522399999999</v>
      </c>
      <c r="I6012" s="257">
        <v>1</v>
      </c>
      <c r="J6012" s="258">
        <f t="shared" si="186"/>
        <v>4.1837386978455689E-2</v>
      </c>
      <c r="K6012" s="258">
        <f t="shared" si="187"/>
        <v>8.8449160051360484E-2</v>
      </c>
    </row>
    <row r="6013" spans="1:11">
      <c r="A6013" s="1">
        <v>6012</v>
      </c>
      <c r="B6013">
        <v>65714.066894999996</v>
      </c>
      <c r="C6013" s="255">
        <v>31</v>
      </c>
      <c r="D6013" s="256">
        <v>32.373742999999997</v>
      </c>
      <c r="E6013" s="256">
        <v>1209.4656860000009</v>
      </c>
      <c r="F6013" s="1">
        <v>857812</v>
      </c>
      <c r="G6013" s="256">
        <v>0</v>
      </c>
      <c r="H6013" s="256">
        <v>350.35531800000001</v>
      </c>
      <c r="I6013" s="257">
        <v>1</v>
      </c>
      <c r="J6013" s="258">
        <f t="shared" si="186"/>
        <v>3.7045191682124709E-2</v>
      </c>
      <c r="K6013" s="258">
        <f t="shared" si="187"/>
        <v>7.8756743169529797E-2</v>
      </c>
    </row>
    <row r="6014" spans="1:11">
      <c r="A6014" s="1">
        <v>6013</v>
      </c>
      <c r="B6014">
        <v>64273.81839</v>
      </c>
      <c r="C6014" s="255">
        <v>36</v>
      </c>
      <c r="D6014" s="256">
        <v>40.373419000000013</v>
      </c>
      <c r="E6014" s="256">
        <v>1259.0196480000011</v>
      </c>
      <c r="F6014" s="1">
        <v>829633</v>
      </c>
      <c r="G6014" s="256">
        <v>0</v>
      </c>
      <c r="H6014" s="256">
        <v>77.780918</v>
      </c>
      <c r="I6014" s="257">
        <v>1</v>
      </c>
      <c r="J6014" s="258">
        <f t="shared" si="186"/>
        <v>4.6199200559469945E-2</v>
      </c>
      <c r="K6014" s="258">
        <f t="shared" si="187"/>
        <v>9.7177685130201322E-2</v>
      </c>
    </row>
    <row r="6015" spans="1:11">
      <c r="A6015" s="1">
        <v>6014</v>
      </c>
      <c r="B6015">
        <v>64733.870239999997</v>
      </c>
      <c r="C6015" s="255">
        <v>37</v>
      </c>
      <c r="D6015" s="256">
        <v>86.574921999999972</v>
      </c>
      <c r="E6015" s="256">
        <v>1244.2488100000021</v>
      </c>
      <c r="F6015" s="1">
        <v>847097</v>
      </c>
      <c r="G6015" s="256">
        <v>0</v>
      </c>
      <c r="H6015" s="256">
        <v>431.36092600000001</v>
      </c>
      <c r="I6015" s="257">
        <v>1</v>
      </c>
      <c r="J6015" s="258">
        <f t="shared" si="186"/>
        <v>9.9067462800177128E-2</v>
      </c>
      <c r="K6015" s="258">
        <f t="shared" si="187"/>
        <v>0.1963726365027495</v>
      </c>
    </row>
    <row r="6016" spans="1:11">
      <c r="A6016" s="1">
        <v>6015</v>
      </c>
      <c r="B6016">
        <v>67354.342101999995</v>
      </c>
      <c r="C6016" s="255">
        <v>36</v>
      </c>
      <c r="D6016" s="256">
        <v>82.512602000000001</v>
      </c>
      <c r="E6016" s="256">
        <v>1131.736230999999</v>
      </c>
      <c r="F6016" s="1">
        <v>848072</v>
      </c>
      <c r="G6016" s="256">
        <v>0</v>
      </c>
      <c r="H6016" s="256">
        <v>453.010741</v>
      </c>
      <c r="I6016" s="257">
        <v>1</v>
      </c>
      <c r="J6016" s="258">
        <f t="shared" si="186"/>
        <v>9.4418960368001528E-2</v>
      </c>
      <c r="K6016" s="258">
        <f t="shared" si="187"/>
        <v>0.18811164867240837</v>
      </c>
    </row>
    <row r="6017" spans="1:11">
      <c r="A6017" s="1">
        <v>6016</v>
      </c>
      <c r="B6017">
        <v>67415.115783000001</v>
      </c>
      <c r="C6017" s="255">
        <v>35</v>
      </c>
      <c r="D6017" s="256">
        <v>55.710272999999987</v>
      </c>
      <c r="E6017" s="256">
        <v>919.36383100000035</v>
      </c>
      <c r="F6017" s="1">
        <v>871037</v>
      </c>
      <c r="G6017" s="256">
        <v>0</v>
      </c>
      <c r="H6017" s="256">
        <v>451.82328000000001</v>
      </c>
      <c r="I6017" s="257">
        <v>1</v>
      </c>
      <c r="J6017" s="258">
        <f t="shared" si="186"/>
        <v>6.374912353966905E-2</v>
      </c>
      <c r="K6017" s="258">
        <f t="shared" si="187"/>
        <v>0.13142468628961687</v>
      </c>
    </row>
    <row r="6018" spans="1:11">
      <c r="A6018" s="1">
        <v>6017</v>
      </c>
      <c r="B6018">
        <v>67954.258849999998</v>
      </c>
      <c r="C6018" s="255">
        <v>26</v>
      </c>
      <c r="D6018" s="256">
        <v>36.441996000000003</v>
      </c>
      <c r="E6018" s="256">
        <v>563.22220800000025</v>
      </c>
      <c r="F6018" s="1">
        <v>836755</v>
      </c>
      <c r="G6018" s="256">
        <v>0</v>
      </c>
      <c r="H6018" s="256">
        <v>411.64984199999998</v>
      </c>
      <c r="I6018" s="257">
        <v>1</v>
      </c>
      <c r="J6018" s="258">
        <f t="shared" ref="J6018:J6081" si="188">D6018/$L$1</f>
        <v>4.1700483231093238E-2</v>
      </c>
      <c r="K6018" s="258">
        <f t="shared" ref="K6018:K6081" si="189">J6018/(1-$K$1*(1-J6018))</f>
        <v>8.8173765520685579E-2</v>
      </c>
    </row>
    <row r="6019" spans="1:11">
      <c r="A6019" s="1">
        <v>6018</v>
      </c>
      <c r="B6019">
        <v>67427.887633999999</v>
      </c>
      <c r="C6019" s="255">
        <v>29</v>
      </c>
      <c r="D6019" s="256">
        <v>29.99967100000001</v>
      </c>
      <c r="E6019" s="256">
        <v>213.53782300000029</v>
      </c>
      <c r="F6019" s="1">
        <v>847270</v>
      </c>
      <c r="G6019" s="256">
        <v>14.107799999999999</v>
      </c>
      <c r="H6019" s="256">
        <v>231.78943599999999</v>
      </c>
      <c r="I6019" s="257">
        <v>1</v>
      </c>
      <c r="J6019" s="258">
        <f t="shared" si="188"/>
        <v>3.432854713758858E-2</v>
      </c>
      <c r="K6019" s="258">
        <f t="shared" si="189"/>
        <v>7.3213819783617615E-2</v>
      </c>
    </row>
    <row r="6020" spans="1:11">
      <c r="A6020" s="1">
        <v>6019</v>
      </c>
      <c r="B6020">
        <v>64992.597045000002</v>
      </c>
      <c r="C6020" s="255">
        <v>30</v>
      </c>
      <c r="D6020" s="256">
        <v>39.441232999999997</v>
      </c>
      <c r="E6020" s="256">
        <v>39.895146999999973</v>
      </c>
      <c r="F6020" s="1">
        <v>832343</v>
      </c>
      <c r="G6020" s="256">
        <v>173.769792</v>
      </c>
      <c r="H6020" s="256">
        <v>212.48719700000001</v>
      </c>
      <c r="I6020" s="257">
        <v>1</v>
      </c>
      <c r="J6020" s="258">
        <f t="shared" si="188"/>
        <v>4.5132502493281129E-2</v>
      </c>
      <c r="K6020" s="258">
        <f t="shared" si="189"/>
        <v>9.5051238554875711E-2</v>
      </c>
    </row>
    <row r="6021" spans="1:11">
      <c r="A6021" s="1">
        <v>6020</v>
      </c>
      <c r="B6021">
        <v>65711.689452999999</v>
      </c>
      <c r="C6021" s="255">
        <v>29</v>
      </c>
      <c r="D6021" s="256">
        <v>44.163311000000007</v>
      </c>
      <c r="E6021" s="256">
        <v>15.949166</v>
      </c>
      <c r="F6021" s="1">
        <v>824531</v>
      </c>
      <c r="G6021" s="256">
        <v>201.63628800000001</v>
      </c>
      <c r="H6021" s="256">
        <v>242.27476100000001</v>
      </c>
      <c r="I6021" s="257">
        <v>1</v>
      </c>
      <c r="J6021" s="258">
        <f t="shared" si="188"/>
        <v>5.0535964324924895E-2</v>
      </c>
      <c r="K6021" s="258">
        <f t="shared" si="189"/>
        <v>0.10576918459609204</v>
      </c>
    </row>
    <row r="6022" spans="1:11">
      <c r="A6022" s="1">
        <v>6021</v>
      </c>
      <c r="B6022">
        <v>64034.496337999997</v>
      </c>
      <c r="C6022" s="255">
        <v>30</v>
      </c>
      <c r="D6022" s="256">
        <v>45.327355999999988</v>
      </c>
      <c r="E6022" s="256">
        <v>18.93025999999999</v>
      </c>
      <c r="F6022" s="1">
        <v>864639</v>
      </c>
      <c r="G6022" s="256">
        <v>185.520048</v>
      </c>
      <c r="H6022" s="256">
        <v>232.42211499999999</v>
      </c>
      <c r="I6022" s="257">
        <v>1</v>
      </c>
      <c r="J6022" s="258">
        <f t="shared" si="188"/>
        <v>5.1867978054434584E-2</v>
      </c>
      <c r="K6022" s="258">
        <f t="shared" si="189"/>
        <v>0.1083908243555509</v>
      </c>
    </row>
    <row r="6023" spans="1:11">
      <c r="A6023" s="1">
        <v>6022</v>
      </c>
      <c r="B6023">
        <v>62051.011229999996</v>
      </c>
      <c r="C6023" s="255">
        <v>29</v>
      </c>
      <c r="D6023" s="256">
        <v>43.873323999999997</v>
      </c>
      <c r="E6023" s="256">
        <v>14.12152</v>
      </c>
      <c r="F6023" s="1">
        <v>890105</v>
      </c>
      <c r="G6023" s="256">
        <v>135.097872</v>
      </c>
      <c r="H6023" s="256">
        <v>182.41075599999999</v>
      </c>
      <c r="I6023" s="257">
        <v>1</v>
      </c>
      <c r="J6023" s="258">
        <f t="shared" si="188"/>
        <v>5.020413293921442E-2</v>
      </c>
      <c r="K6023" s="258">
        <f t="shared" si="189"/>
        <v>0.10511483009349175</v>
      </c>
    </row>
    <row r="6024" spans="1:11">
      <c r="A6024" s="1">
        <v>6023</v>
      </c>
      <c r="B6024">
        <v>60248.504485999998</v>
      </c>
      <c r="C6024" s="255">
        <v>31</v>
      </c>
      <c r="D6024" s="256">
        <v>65.059975999999992</v>
      </c>
      <c r="E6024" s="256">
        <v>8.4180799999999998</v>
      </c>
      <c r="F6024" s="1">
        <v>890075</v>
      </c>
      <c r="G6024" s="256">
        <v>40.451376000000003</v>
      </c>
      <c r="H6024" s="256">
        <v>92.914361</v>
      </c>
      <c r="I6024" s="257">
        <v>1</v>
      </c>
      <c r="J6024" s="258">
        <f t="shared" si="188"/>
        <v>7.4447964875560824E-2</v>
      </c>
      <c r="K6024" s="258">
        <f t="shared" si="189"/>
        <v>0.1516417429785471</v>
      </c>
    </row>
    <row r="6025" spans="1:11">
      <c r="A6025" s="1">
        <v>6024</v>
      </c>
      <c r="B6025">
        <v>59039.471894000002</v>
      </c>
      <c r="C6025" s="255">
        <v>30</v>
      </c>
      <c r="D6025" s="256">
        <v>90.582083000000011</v>
      </c>
      <c r="E6025" s="256">
        <v>1.4630000000000001</v>
      </c>
      <c r="F6025" s="1">
        <v>934943</v>
      </c>
      <c r="G6025" s="256">
        <v>0</v>
      </c>
      <c r="H6025" s="256">
        <v>63.483296000000003</v>
      </c>
      <c r="I6025" s="257">
        <v>1</v>
      </c>
      <c r="J6025" s="258">
        <f t="shared" si="188"/>
        <v>0.10365284692910333</v>
      </c>
      <c r="K6025" s="258">
        <f t="shared" si="189"/>
        <v>0.20443982942060659</v>
      </c>
    </row>
    <row r="6026" spans="1:11">
      <c r="A6026" s="1">
        <v>6025</v>
      </c>
      <c r="B6026">
        <v>57551.870819000003</v>
      </c>
      <c r="C6026" s="255">
        <v>31</v>
      </c>
      <c r="D6026" s="256">
        <v>108.987143</v>
      </c>
      <c r="E6026" s="256">
        <v>0.22044</v>
      </c>
      <c r="F6026" s="1">
        <v>873497</v>
      </c>
      <c r="G6026" s="256">
        <v>0</v>
      </c>
      <c r="H6026" s="256">
        <v>60.199452000000001</v>
      </c>
      <c r="I6026" s="257">
        <v>1</v>
      </c>
      <c r="J6026" s="258">
        <f t="shared" si="188"/>
        <v>0.12471371022257564</v>
      </c>
      <c r="K6026" s="258">
        <f t="shared" si="189"/>
        <v>0.24048496739442843</v>
      </c>
    </row>
    <row r="6027" spans="1:11">
      <c r="A6027" s="1">
        <v>6026</v>
      </c>
      <c r="B6027">
        <v>54413.514343000003</v>
      </c>
      <c r="C6027" s="255">
        <v>28</v>
      </c>
      <c r="D6027" s="256">
        <v>104.798885</v>
      </c>
      <c r="E6027" s="256">
        <v>0.65291999999999994</v>
      </c>
      <c r="F6027" s="1">
        <v>743035</v>
      </c>
      <c r="G6027" s="256">
        <v>0</v>
      </c>
      <c r="H6027" s="256">
        <v>60.136128999999997</v>
      </c>
      <c r="I6027" s="257">
        <v>1</v>
      </c>
      <c r="J6027" s="258">
        <f t="shared" si="188"/>
        <v>0.11992109725767404</v>
      </c>
      <c r="K6027" s="258">
        <f t="shared" si="189"/>
        <v>0.23242477457621755</v>
      </c>
    </row>
    <row r="6028" spans="1:11">
      <c r="A6028" s="1">
        <v>6027</v>
      </c>
      <c r="B6028">
        <v>54518.361205999987</v>
      </c>
      <c r="C6028" s="255">
        <v>27</v>
      </c>
      <c r="D6028" s="256">
        <v>89.011932999999985</v>
      </c>
      <c r="E6028" s="256">
        <v>0.51192000000000004</v>
      </c>
      <c r="F6028" s="1">
        <v>647119</v>
      </c>
      <c r="G6028" s="256">
        <v>0</v>
      </c>
      <c r="H6028" s="256">
        <v>60.124912000000002</v>
      </c>
      <c r="I6028" s="257">
        <v>1</v>
      </c>
      <c r="J6028" s="258">
        <f t="shared" si="188"/>
        <v>0.10185612828215265</v>
      </c>
      <c r="K6028" s="258">
        <f t="shared" si="189"/>
        <v>0.20128839383719604</v>
      </c>
    </row>
    <row r="6029" spans="1:11">
      <c r="A6029" s="1">
        <v>6028</v>
      </c>
      <c r="B6029">
        <v>54229.046996999998</v>
      </c>
      <c r="C6029" s="255">
        <v>24</v>
      </c>
      <c r="D6029" s="256">
        <v>72.406872000000007</v>
      </c>
      <c r="E6029" s="256">
        <v>0</v>
      </c>
      <c r="F6029" s="1">
        <v>499514</v>
      </c>
      <c r="G6029" s="256">
        <v>0</v>
      </c>
      <c r="H6029" s="256">
        <v>60.156661999999997</v>
      </c>
      <c r="I6029" s="257">
        <v>1</v>
      </c>
      <c r="J6029" s="258">
        <f t="shared" si="188"/>
        <v>8.2854999261069956E-2</v>
      </c>
      <c r="K6029" s="258">
        <f t="shared" si="189"/>
        <v>0.16719122935450303</v>
      </c>
    </row>
    <row r="6030" spans="1:11">
      <c r="A6030" s="1">
        <v>6029</v>
      </c>
      <c r="B6030">
        <v>54072.788970000001</v>
      </c>
      <c r="C6030" s="255">
        <v>26</v>
      </c>
      <c r="D6030" s="256">
        <v>58.247522999999987</v>
      </c>
      <c r="E6030" s="256">
        <v>1.9580000000000001E-3</v>
      </c>
      <c r="F6030" s="1">
        <v>559843</v>
      </c>
      <c r="G6030" s="256">
        <v>0</v>
      </c>
      <c r="H6030" s="256">
        <v>60.110035000000003</v>
      </c>
      <c r="I6030" s="257">
        <v>1</v>
      </c>
      <c r="J6030" s="258">
        <f t="shared" si="188"/>
        <v>6.6652492254107507E-2</v>
      </c>
      <c r="K6030" s="258">
        <f t="shared" si="189"/>
        <v>0.13695936982056972</v>
      </c>
    </row>
    <row r="6031" spans="1:11">
      <c r="A6031" s="1">
        <v>6030</v>
      </c>
      <c r="B6031">
        <v>54039.127777000002</v>
      </c>
      <c r="C6031" s="255">
        <v>27</v>
      </c>
      <c r="D6031" s="256">
        <v>42.432137999999988</v>
      </c>
      <c r="E6031" s="256">
        <v>0.210343</v>
      </c>
      <c r="F6031" s="1">
        <v>889516</v>
      </c>
      <c r="G6031" s="256">
        <v>0</v>
      </c>
      <c r="H6031" s="256">
        <v>60.090682999999999</v>
      </c>
      <c r="I6031" s="257">
        <v>1</v>
      </c>
      <c r="J6031" s="258">
        <f t="shared" si="188"/>
        <v>4.8554987469084668E-2</v>
      </c>
      <c r="K6031" s="258">
        <f t="shared" si="189"/>
        <v>0.10185536696118243</v>
      </c>
    </row>
    <row r="6032" spans="1:11">
      <c r="A6032" s="1">
        <v>6031</v>
      </c>
      <c r="B6032">
        <v>54282.938691000003</v>
      </c>
      <c r="C6032" s="255">
        <v>29</v>
      </c>
      <c r="D6032" s="256">
        <v>21.937504000000001</v>
      </c>
      <c r="E6032" s="256">
        <v>20.317854000000001</v>
      </c>
      <c r="F6032" s="1">
        <v>930791</v>
      </c>
      <c r="G6032" s="256">
        <v>50.595888000000002</v>
      </c>
      <c r="H6032" s="256">
        <v>60.070405999999998</v>
      </c>
      <c r="I6032" s="257">
        <v>1</v>
      </c>
      <c r="J6032" s="258">
        <f t="shared" si="188"/>
        <v>2.5103029968063243E-2</v>
      </c>
      <c r="K6032" s="258">
        <f t="shared" si="189"/>
        <v>5.4123909340173193E-2</v>
      </c>
    </row>
    <row r="6033" spans="1:11">
      <c r="A6033" s="1">
        <v>6032</v>
      </c>
      <c r="B6033">
        <v>54437.130982000002</v>
      </c>
      <c r="C6033" s="255">
        <v>32</v>
      </c>
      <c r="D6033" s="256">
        <v>18.329726000000001</v>
      </c>
      <c r="E6033" s="256">
        <v>176.23263800000029</v>
      </c>
      <c r="F6033" s="1">
        <v>895166</v>
      </c>
      <c r="G6033" s="256">
        <v>164.12423999999999</v>
      </c>
      <c r="H6033" s="256">
        <v>60.347507</v>
      </c>
      <c r="I6033" s="257">
        <v>1</v>
      </c>
      <c r="J6033" s="258">
        <f t="shared" si="188"/>
        <v>2.0974658789094144E-2</v>
      </c>
      <c r="K6033" s="258">
        <f t="shared" si="189"/>
        <v>4.5445330280422004E-2</v>
      </c>
    </row>
    <row r="6034" spans="1:11">
      <c r="A6034" s="1">
        <v>6033</v>
      </c>
      <c r="B6034">
        <v>54991.237885000002</v>
      </c>
      <c r="C6034" s="255">
        <v>33</v>
      </c>
      <c r="D6034" s="256">
        <v>3.658029</v>
      </c>
      <c r="E6034" s="256">
        <v>418.2870310000003</v>
      </c>
      <c r="F6034" s="1">
        <v>869114</v>
      </c>
      <c r="G6034" s="256">
        <v>156.13029599999999</v>
      </c>
      <c r="H6034" s="256">
        <v>262.495</v>
      </c>
      <c r="I6034" s="257">
        <v>1</v>
      </c>
      <c r="J6034" s="258">
        <f t="shared" si="188"/>
        <v>4.1858732703157304E-3</v>
      </c>
      <c r="K6034" s="258">
        <f t="shared" si="189"/>
        <v>9.2545934773561218E-3</v>
      </c>
    </row>
    <row r="6035" spans="1:11">
      <c r="A6035" s="1">
        <v>6034</v>
      </c>
      <c r="B6035">
        <v>56681.796022000002</v>
      </c>
      <c r="C6035" s="255">
        <v>36</v>
      </c>
      <c r="D6035" s="256">
        <v>1.209735</v>
      </c>
      <c r="E6035" s="256">
        <v>700.21326200000021</v>
      </c>
      <c r="F6035" s="1">
        <v>830815</v>
      </c>
      <c r="G6035" s="256">
        <v>107.025408</v>
      </c>
      <c r="H6035" s="256">
        <v>399.457787</v>
      </c>
      <c r="I6035" s="257">
        <v>1</v>
      </c>
      <c r="J6035" s="258">
        <f t="shared" si="188"/>
        <v>1.3842966801699494E-3</v>
      </c>
      <c r="K6035" s="258">
        <f t="shared" si="189"/>
        <v>3.0710189321068878E-3</v>
      </c>
    </row>
    <row r="6036" spans="1:11">
      <c r="A6036" s="1">
        <v>6035</v>
      </c>
      <c r="B6036">
        <v>58945.116333000013</v>
      </c>
      <c r="C6036" s="255">
        <v>37</v>
      </c>
      <c r="D6036" s="256">
        <v>0.69627599999999989</v>
      </c>
      <c r="E6036" s="256">
        <v>966.41039299999875</v>
      </c>
      <c r="F6036" s="1">
        <v>847330</v>
      </c>
      <c r="G6036" s="256">
        <v>0</v>
      </c>
      <c r="H6036" s="256">
        <v>457.04226799999998</v>
      </c>
      <c r="I6036" s="257">
        <v>1</v>
      </c>
      <c r="J6036" s="258">
        <f t="shared" si="188"/>
        <v>7.9674685388288473E-4</v>
      </c>
      <c r="K6036" s="258">
        <f t="shared" si="189"/>
        <v>1.7688260783238912E-3</v>
      </c>
    </row>
    <row r="6037" spans="1:11">
      <c r="A6037" s="1">
        <v>6036</v>
      </c>
      <c r="B6037">
        <v>60304.954529000002</v>
      </c>
      <c r="C6037" s="255">
        <v>39</v>
      </c>
      <c r="D6037" s="256">
        <v>0.46353</v>
      </c>
      <c r="E6037" s="256">
        <v>1100.8128690000019</v>
      </c>
      <c r="F6037" s="1">
        <v>844656</v>
      </c>
      <c r="G6037" s="256">
        <v>0</v>
      </c>
      <c r="H6037" s="256">
        <v>416.28261800000001</v>
      </c>
      <c r="I6037" s="257">
        <v>1</v>
      </c>
      <c r="J6037" s="258">
        <f t="shared" si="188"/>
        <v>5.3041619872052693E-4</v>
      </c>
      <c r="K6037" s="258">
        <f t="shared" si="189"/>
        <v>1.1779390218987797E-3</v>
      </c>
    </row>
    <row r="6038" spans="1:11">
      <c r="A6038" s="1">
        <v>6037</v>
      </c>
      <c r="B6038">
        <v>59146.436737000004</v>
      </c>
      <c r="C6038" s="255">
        <v>37</v>
      </c>
      <c r="D6038" s="256">
        <v>3.4656669999999989</v>
      </c>
      <c r="E6038" s="256">
        <v>1062.6442149999989</v>
      </c>
      <c r="F6038" s="1">
        <v>818541</v>
      </c>
      <c r="G6038" s="256">
        <v>0</v>
      </c>
      <c r="H6038" s="256">
        <v>76.591227000000003</v>
      </c>
      <c r="I6038" s="257">
        <v>1</v>
      </c>
      <c r="J6038" s="258">
        <f t="shared" si="188"/>
        <v>3.9657539235241988E-3</v>
      </c>
      <c r="K6038" s="258">
        <f t="shared" si="189"/>
        <v>8.7702766799766536E-3</v>
      </c>
    </row>
    <row r="6039" spans="1:11">
      <c r="A6039" s="1">
        <v>6038</v>
      </c>
      <c r="B6039">
        <v>59254.508575</v>
      </c>
      <c r="C6039" s="255">
        <v>38</v>
      </c>
      <c r="D6039" s="256">
        <v>36.574072000000001</v>
      </c>
      <c r="E6039" s="256">
        <v>925.16933699999993</v>
      </c>
      <c r="F6039" s="1">
        <v>827529</v>
      </c>
      <c r="G6039" s="256">
        <v>0</v>
      </c>
      <c r="H6039" s="256">
        <v>301.57623699999999</v>
      </c>
      <c r="I6039" s="257">
        <v>1</v>
      </c>
      <c r="J6039" s="258">
        <f t="shared" si="188"/>
        <v>4.18516174615901E-2</v>
      </c>
      <c r="K6039" s="258">
        <f t="shared" si="189"/>
        <v>8.847778095189579E-2</v>
      </c>
    </row>
    <row r="6040" spans="1:11">
      <c r="A6040" s="1">
        <v>6039</v>
      </c>
      <c r="B6040">
        <v>60705.326720999998</v>
      </c>
      <c r="C6040" s="255">
        <v>34</v>
      </c>
      <c r="D6040" s="256">
        <v>36.566943999999992</v>
      </c>
      <c r="E6040" s="256">
        <v>808.28040599999997</v>
      </c>
      <c r="F6040" s="1">
        <v>825241</v>
      </c>
      <c r="G6040" s="256">
        <v>0</v>
      </c>
      <c r="H6040" s="256">
        <v>333.04550699999999</v>
      </c>
      <c r="I6040" s="257">
        <v>1</v>
      </c>
      <c r="J6040" s="258">
        <f t="shared" si="188"/>
        <v>4.1843460909340012E-2</v>
      </c>
      <c r="K6040" s="258">
        <f t="shared" si="189"/>
        <v>8.8461376292986491E-2</v>
      </c>
    </row>
    <row r="6041" spans="1:11">
      <c r="A6041" s="1">
        <v>6040</v>
      </c>
      <c r="B6041">
        <v>60425.519409</v>
      </c>
      <c r="C6041" s="255">
        <v>32</v>
      </c>
      <c r="D6041" s="256">
        <v>47.860584000000003</v>
      </c>
      <c r="E6041" s="256">
        <v>657.83401900000058</v>
      </c>
      <c r="F6041" s="1">
        <v>816730</v>
      </c>
      <c r="G6041" s="256">
        <v>0</v>
      </c>
      <c r="H6041" s="256">
        <v>362.01772199999999</v>
      </c>
      <c r="I6041" s="257">
        <v>1</v>
      </c>
      <c r="J6041" s="258">
        <f t="shared" si="188"/>
        <v>5.4766744404514213E-2</v>
      </c>
      <c r="K6041" s="258">
        <f t="shared" si="189"/>
        <v>0.11406846082921498</v>
      </c>
    </row>
    <row r="6042" spans="1:11">
      <c r="A6042" s="1">
        <v>6041</v>
      </c>
      <c r="B6042">
        <v>60330.281920999987</v>
      </c>
      <c r="C6042" s="255">
        <v>30</v>
      </c>
      <c r="D6042" s="256">
        <v>39.842512000000013</v>
      </c>
      <c r="E6042" s="256">
        <v>438.17343100000011</v>
      </c>
      <c r="F6042" s="1">
        <v>813536</v>
      </c>
      <c r="G6042" s="256">
        <v>0</v>
      </c>
      <c r="H6042" s="256">
        <v>366.18029300000001</v>
      </c>
      <c r="I6042" s="257">
        <v>1</v>
      </c>
      <c r="J6042" s="258">
        <f t="shared" si="188"/>
        <v>4.5591685031210465E-2</v>
      </c>
      <c r="K6042" s="258">
        <f t="shared" si="189"/>
        <v>9.5967255855468461E-2</v>
      </c>
    </row>
    <row r="6043" spans="1:11">
      <c r="A6043" s="1">
        <v>6042</v>
      </c>
      <c r="B6043">
        <v>59225.652283000003</v>
      </c>
      <c r="C6043" s="255">
        <v>28</v>
      </c>
      <c r="D6043" s="256">
        <v>35.644710999999987</v>
      </c>
      <c r="E6043" s="256">
        <v>208.862818</v>
      </c>
      <c r="F6043" s="1">
        <v>827982</v>
      </c>
      <c r="G6043" s="256">
        <v>0</v>
      </c>
      <c r="H6043" s="256">
        <v>324.10607599999997</v>
      </c>
      <c r="I6043" s="257">
        <v>1</v>
      </c>
      <c r="J6043" s="258">
        <f t="shared" si="188"/>
        <v>4.0788152035708035E-2</v>
      </c>
      <c r="K6043" s="258">
        <f t="shared" si="189"/>
        <v>8.6336285318309391E-2</v>
      </c>
    </row>
    <row r="6044" spans="1:11">
      <c r="A6044" s="1">
        <v>6043</v>
      </c>
      <c r="B6044">
        <v>58554.460814999999</v>
      </c>
      <c r="C6044" s="255">
        <v>30</v>
      </c>
      <c r="D6044" s="256">
        <v>46.633425000000003</v>
      </c>
      <c r="E6044" s="256">
        <v>38.161968999999999</v>
      </c>
      <c r="F6044" s="1">
        <v>825591</v>
      </c>
      <c r="G6044" s="256">
        <v>44.544528</v>
      </c>
      <c r="H6044" s="256">
        <v>377.34721000000002</v>
      </c>
      <c r="I6044" s="257">
        <v>1</v>
      </c>
      <c r="J6044" s="258">
        <f t="shared" si="188"/>
        <v>5.3362509485510731E-2</v>
      </c>
      <c r="K6044" s="258">
        <f t="shared" si="189"/>
        <v>0.11132278811198264</v>
      </c>
    </row>
    <row r="6045" spans="1:11">
      <c r="A6045" s="1">
        <v>6044</v>
      </c>
      <c r="B6045">
        <v>59983.549743000003</v>
      </c>
      <c r="C6045" s="255">
        <v>30</v>
      </c>
      <c r="D6045" s="256">
        <v>45.503008000000008</v>
      </c>
      <c r="E6045" s="256">
        <v>17.371960999999999</v>
      </c>
      <c r="F6045" s="1">
        <v>822140</v>
      </c>
      <c r="G6045" s="256">
        <v>145.12293600000001</v>
      </c>
      <c r="H6045" s="256">
        <v>345.140086</v>
      </c>
      <c r="I6045" s="257">
        <v>1</v>
      </c>
      <c r="J6045" s="258">
        <f t="shared" si="188"/>
        <v>5.2068976190774559E-2</v>
      </c>
      <c r="K6045" s="258">
        <f t="shared" si="189"/>
        <v>0.10878572753232733</v>
      </c>
    </row>
    <row r="6046" spans="1:11">
      <c r="A6046" s="1">
        <v>6045</v>
      </c>
      <c r="B6046">
        <v>59678.885620000001</v>
      </c>
      <c r="C6046" s="255">
        <v>28</v>
      </c>
      <c r="D6046" s="256">
        <v>34.450853000000002</v>
      </c>
      <c r="E6046" s="256">
        <v>20.878028</v>
      </c>
      <c r="F6046" s="1">
        <v>829617</v>
      </c>
      <c r="G6046" s="256">
        <v>153.06732</v>
      </c>
      <c r="H6046" s="256">
        <v>295.38473499999998</v>
      </c>
      <c r="I6046" s="257">
        <v>1</v>
      </c>
      <c r="J6046" s="258">
        <f t="shared" si="188"/>
        <v>3.9422023366210736E-2</v>
      </c>
      <c r="K6046" s="258">
        <f t="shared" si="189"/>
        <v>8.3577524549100363E-2</v>
      </c>
    </row>
    <row r="6047" spans="1:11">
      <c r="A6047" s="1">
        <v>6046</v>
      </c>
      <c r="B6047">
        <v>58118.891235000003</v>
      </c>
      <c r="C6047" s="255">
        <v>26</v>
      </c>
      <c r="D6047" s="256">
        <v>17.712723</v>
      </c>
      <c r="E6047" s="256">
        <v>14.941856</v>
      </c>
      <c r="F6047" s="1">
        <v>856022</v>
      </c>
      <c r="G6047" s="256">
        <v>133.39367999999999</v>
      </c>
      <c r="H6047" s="256">
        <v>145.043904</v>
      </c>
      <c r="I6047" s="257">
        <v>1</v>
      </c>
      <c r="J6047" s="258">
        <f t="shared" si="188"/>
        <v>2.0268623827259611E-2</v>
      </c>
      <c r="K6047" s="258">
        <f t="shared" si="189"/>
        <v>4.3952559955703636E-2</v>
      </c>
    </row>
    <row r="6048" spans="1:11">
      <c r="A6048" s="1">
        <v>6047</v>
      </c>
      <c r="B6048">
        <v>57428.751465000001</v>
      </c>
      <c r="C6048" s="255">
        <v>30</v>
      </c>
      <c r="D6048" s="256">
        <v>12.336179</v>
      </c>
      <c r="E6048" s="256">
        <v>8.0541199999999993</v>
      </c>
      <c r="F6048" s="1">
        <v>893827</v>
      </c>
      <c r="G6048" s="256">
        <v>86.65692</v>
      </c>
      <c r="H6048" s="256">
        <v>100.04334</v>
      </c>
      <c r="I6048" s="257">
        <v>1</v>
      </c>
      <c r="J6048" s="258">
        <f t="shared" si="188"/>
        <v>1.4116258218272799E-2</v>
      </c>
      <c r="K6048" s="258">
        <f t="shared" si="189"/>
        <v>3.0837418421336707E-2</v>
      </c>
    </row>
    <row r="6049" spans="1:11">
      <c r="A6049" s="1">
        <v>6048</v>
      </c>
      <c r="B6049">
        <v>55451.253418</v>
      </c>
      <c r="C6049" s="255">
        <v>31</v>
      </c>
      <c r="D6049" s="256">
        <v>9.4347470000000015</v>
      </c>
      <c r="E6049" s="256">
        <v>0.76371999999999995</v>
      </c>
      <c r="F6049" s="1">
        <v>904085</v>
      </c>
      <c r="G6049" s="256">
        <v>0</v>
      </c>
      <c r="H6049" s="256">
        <v>63.468915000000003</v>
      </c>
      <c r="I6049" s="257">
        <v>1</v>
      </c>
      <c r="J6049" s="258">
        <f t="shared" si="188"/>
        <v>1.07961569685455E-2</v>
      </c>
      <c r="K6049" s="258">
        <f t="shared" si="189"/>
        <v>2.3679008242511991E-2</v>
      </c>
    </row>
    <row r="6050" spans="1:11">
      <c r="A6050" s="1">
        <v>6049</v>
      </c>
      <c r="B6050">
        <v>53726.959961</v>
      </c>
      <c r="C6050" s="255">
        <v>31</v>
      </c>
      <c r="D6050" s="256">
        <v>7.3733110000000002</v>
      </c>
      <c r="E6050" s="256">
        <v>0.21528</v>
      </c>
      <c r="F6050" s="1">
        <v>845463</v>
      </c>
      <c r="G6050" s="256">
        <v>0</v>
      </c>
      <c r="H6050" s="256">
        <v>59.996237999999998</v>
      </c>
      <c r="I6050" s="257">
        <v>1</v>
      </c>
      <c r="J6050" s="258">
        <f t="shared" si="188"/>
        <v>8.4372610027490073E-3</v>
      </c>
      <c r="K6050" s="258">
        <f t="shared" si="189"/>
        <v>1.8558093971875921E-2</v>
      </c>
    </row>
    <row r="6051" spans="1:11">
      <c r="A6051" s="1">
        <v>6050</v>
      </c>
      <c r="B6051">
        <v>51094.373046999986</v>
      </c>
      <c r="C6051" s="255">
        <v>27</v>
      </c>
      <c r="D6051" s="256">
        <v>5.1578219999999986</v>
      </c>
      <c r="E6051" s="256">
        <v>0.65556000000000003</v>
      </c>
      <c r="F6051" s="1">
        <v>754082</v>
      </c>
      <c r="G6051" s="256">
        <v>0</v>
      </c>
      <c r="H6051" s="256">
        <v>59.984378999999997</v>
      </c>
      <c r="I6051" s="257">
        <v>1</v>
      </c>
      <c r="J6051" s="258">
        <f t="shared" si="188"/>
        <v>5.9020825813153512E-3</v>
      </c>
      <c r="K6051" s="258">
        <f t="shared" si="189"/>
        <v>1.3021804246895018E-2</v>
      </c>
    </row>
    <row r="6052" spans="1:11">
      <c r="A6052" s="1">
        <v>6051</v>
      </c>
      <c r="B6052">
        <v>51030.881377999998</v>
      </c>
      <c r="C6052" s="255">
        <v>26</v>
      </c>
      <c r="D6052" s="256">
        <v>7.3811230000000014</v>
      </c>
      <c r="E6052" s="256">
        <v>0.51095999999999997</v>
      </c>
      <c r="F6052" s="1">
        <v>632078</v>
      </c>
      <c r="G6052" s="256">
        <v>0</v>
      </c>
      <c r="H6052" s="256">
        <v>59.923247000000003</v>
      </c>
      <c r="I6052" s="257">
        <v>1</v>
      </c>
      <c r="J6052" s="258">
        <f t="shared" si="188"/>
        <v>8.44620025445743E-3</v>
      </c>
      <c r="K6052" s="258">
        <f t="shared" si="189"/>
        <v>1.8577555312518108E-2</v>
      </c>
    </row>
    <row r="6053" spans="1:11">
      <c r="A6053" s="1">
        <v>6052</v>
      </c>
      <c r="B6053">
        <v>50423.605835000002</v>
      </c>
      <c r="C6053" s="255">
        <v>26</v>
      </c>
      <c r="D6053" s="256">
        <v>11.775971</v>
      </c>
      <c r="E6053" s="256">
        <v>5.7599999999999986E-3</v>
      </c>
      <c r="F6053" s="1">
        <v>515556</v>
      </c>
      <c r="G6053" s="256">
        <v>0</v>
      </c>
      <c r="H6053" s="256">
        <v>59.921425999999997</v>
      </c>
      <c r="I6053" s="257">
        <v>1</v>
      </c>
      <c r="J6053" s="258">
        <f t="shared" si="188"/>
        <v>1.3475213630322011E-2</v>
      </c>
      <c r="K6053" s="258">
        <f t="shared" si="189"/>
        <v>2.9459726163058034E-2</v>
      </c>
    </row>
    <row r="6054" spans="1:11">
      <c r="A6054" s="1">
        <v>6053</v>
      </c>
      <c r="B6054">
        <v>50091.896697999997</v>
      </c>
      <c r="C6054" s="255">
        <v>25</v>
      </c>
      <c r="D6054" s="256">
        <v>16.88644</v>
      </c>
      <c r="E6054" s="256">
        <v>4.0933999999999998E-2</v>
      </c>
      <c r="F6054" s="1">
        <v>575412</v>
      </c>
      <c r="G6054" s="256">
        <v>0</v>
      </c>
      <c r="H6054" s="256">
        <v>59.938042000000003</v>
      </c>
      <c r="I6054" s="257">
        <v>1</v>
      </c>
      <c r="J6054" s="258">
        <f t="shared" si="188"/>
        <v>1.9323110294311597E-2</v>
      </c>
      <c r="K6054" s="258">
        <f t="shared" si="189"/>
        <v>4.1949517684349499E-2</v>
      </c>
    </row>
    <row r="6055" spans="1:11">
      <c r="A6055" s="1">
        <v>6054</v>
      </c>
      <c r="B6055">
        <v>50439.920501000001</v>
      </c>
      <c r="C6055" s="255">
        <v>26</v>
      </c>
      <c r="D6055" s="256">
        <v>18.430508</v>
      </c>
      <c r="E6055" s="256">
        <v>0.30520599999999998</v>
      </c>
      <c r="F6055" s="1">
        <v>883335</v>
      </c>
      <c r="G6055" s="256">
        <v>0</v>
      </c>
      <c r="H6055" s="256">
        <v>60.044108000000001</v>
      </c>
      <c r="I6055" s="257">
        <v>1</v>
      </c>
      <c r="J6055" s="258">
        <f t="shared" si="188"/>
        <v>2.1089983375074454E-2</v>
      </c>
      <c r="K6055" s="258">
        <f t="shared" si="189"/>
        <v>4.5688922524484255E-2</v>
      </c>
    </row>
    <row r="6056" spans="1:11">
      <c r="A6056" s="1">
        <v>6055</v>
      </c>
      <c r="B6056">
        <v>50530.376250999987</v>
      </c>
      <c r="C6056" s="255">
        <v>25</v>
      </c>
      <c r="D6056" s="256">
        <v>22.437759</v>
      </c>
      <c r="E6056" s="256">
        <v>18.331726</v>
      </c>
      <c r="F6056" s="1">
        <v>960486</v>
      </c>
      <c r="G6056" s="256">
        <v>0</v>
      </c>
      <c r="H6056" s="256">
        <v>60.059221999999998</v>
      </c>
      <c r="I6056" s="257">
        <v>1</v>
      </c>
      <c r="J6056" s="258">
        <f t="shared" si="188"/>
        <v>2.567547049077145E-2</v>
      </c>
      <c r="K6056" s="258">
        <f t="shared" si="189"/>
        <v>5.5320578782956965E-2</v>
      </c>
    </row>
    <row r="6057" spans="1:11">
      <c r="A6057" s="1">
        <v>6056</v>
      </c>
      <c r="B6057">
        <v>50996.998380999998</v>
      </c>
      <c r="C6057" s="255">
        <v>30</v>
      </c>
      <c r="D6057" s="256">
        <v>25.784155999999999</v>
      </c>
      <c r="E6057" s="256">
        <v>173.11702199999991</v>
      </c>
      <c r="F6057" s="1">
        <v>897600</v>
      </c>
      <c r="G6057" s="256">
        <v>17.56776</v>
      </c>
      <c r="H6057" s="256">
        <v>62.835968999999999</v>
      </c>
      <c r="I6057" s="257">
        <v>1</v>
      </c>
      <c r="J6057" s="258">
        <f t="shared" si="188"/>
        <v>2.9504744056991061E-2</v>
      </c>
      <c r="K6057" s="258">
        <f t="shared" si="189"/>
        <v>6.3283991494271677E-2</v>
      </c>
    </row>
    <row r="6058" spans="1:11">
      <c r="A6058" s="1">
        <v>6057</v>
      </c>
      <c r="B6058">
        <v>50703.416778999999</v>
      </c>
      <c r="C6058" s="255">
        <v>32</v>
      </c>
      <c r="D6058" s="256">
        <v>31.233421</v>
      </c>
      <c r="E6058" s="256">
        <v>421.08997099999999</v>
      </c>
      <c r="F6058" s="1">
        <v>862512</v>
      </c>
      <c r="G6058" s="256">
        <v>115.011792</v>
      </c>
      <c r="H6058" s="256">
        <v>158.205129</v>
      </c>
      <c r="I6058" s="257">
        <v>1</v>
      </c>
      <c r="J6058" s="258">
        <f t="shared" si="188"/>
        <v>3.574032412110948E-2</v>
      </c>
      <c r="K6058" s="258">
        <f t="shared" si="189"/>
        <v>7.6098749843488564E-2</v>
      </c>
    </row>
    <row r="6059" spans="1:11">
      <c r="A6059" s="1">
        <v>6058</v>
      </c>
      <c r="B6059">
        <v>52176.878296000003</v>
      </c>
      <c r="C6059" s="255">
        <v>35</v>
      </c>
      <c r="D6059" s="256">
        <v>32.448394000000008</v>
      </c>
      <c r="E6059" s="256">
        <v>637.14787799999954</v>
      </c>
      <c r="F6059" s="1">
        <v>865240</v>
      </c>
      <c r="G6059" s="256">
        <v>94.328975999999997</v>
      </c>
      <c r="H6059" s="256">
        <v>347.79888899999997</v>
      </c>
      <c r="I6059" s="257">
        <v>1</v>
      </c>
      <c r="J6059" s="258">
        <f t="shared" si="188"/>
        <v>3.7130614631341999E-2</v>
      </c>
      <c r="K6059" s="258">
        <f t="shared" si="189"/>
        <v>7.8930465442408906E-2</v>
      </c>
    </row>
    <row r="6060" spans="1:11">
      <c r="A6060" s="1">
        <v>6059</v>
      </c>
      <c r="B6060">
        <v>52864.710633000002</v>
      </c>
      <c r="C6060" s="255">
        <v>35</v>
      </c>
      <c r="D6060" s="256">
        <v>25.841777</v>
      </c>
      <c r="E6060" s="256">
        <v>757.35852699999919</v>
      </c>
      <c r="F6060" s="1">
        <v>865911</v>
      </c>
      <c r="G6060" s="256">
        <v>0</v>
      </c>
      <c r="H6060" s="256">
        <v>438.80031200000002</v>
      </c>
      <c r="I6060" s="257">
        <v>1</v>
      </c>
      <c r="J6060" s="258">
        <f t="shared" si="188"/>
        <v>2.9570679620571576E-2</v>
      </c>
      <c r="K6060" s="258">
        <f t="shared" si="189"/>
        <v>6.3420482011880094E-2</v>
      </c>
    </row>
    <row r="6061" spans="1:11">
      <c r="A6061" s="1">
        <v>6060</v>
      </c>
      <c r="B6061">
        <v>53747.070462999996</v>
      </c>
      <c r="C6061" s="255">
        <v>34</v>
      </c>
      <c r="D6061" s="256">
        <v>27.769119</v>
      </c>
      <c r="E6061" s="256">
        <v>879.56878799999959</v>
      </c>
      <c r="F6061" s="1">
        <v>814487</v>
      </c>
      <c r="G6061" s="256">
        <v>0</v>
      </c>
      <c r="H6061" s="256">
        <v>437.43068899999997</v>
      </c>
      <c r="I6061" s="257">
        <v>1</v>
      </c>
      <c r="J6061" s="258">
        <f t="shared" si="188"/>
        <v>3.1776132163609604E-2</v>
      </c>
      <c r="K6061" s="258">
        <f t="shared" si="189"/>
        <v>6.797369885008718E-2</v>
      </c>
    </row>
    <row r="6062" spans="1:11">
      <c r="A6062" s="1">
        <v>6061</v>
      </c>
      <c r="B6062">
        <v>53552.097687000001</v>
      </c>
      <c r="C6062" s="255">
        <v>32</v>
      </c>
      <c r="D6062" s="256">
        <v>35.079415999999988</v>
      </c>
      <c r="E6062" s="256">
        <v>848.73936200000026</v>
      </c>
      <c r="F6062" s="1">
        <v>869382</v>
      </c>
      <c r="G6062" s="256">
        <v>0</v>
      </c>
      <c r="H6062" s="256">
        <v>74.212547000000001</v>
      </c>
      <c r="I6062" s="257">
        <v>1</v>
      </c>
      <c r="J6062" s="258">
        <f t="shared" si="188"/>
        <v>4.0141286406610195E-2</v>
      </c>
      <c r="K6062" s="258">
        <f t="shared" si="189"/>
        <v>8.5031099259437998E-2</v>
      </c>
    </row>
    <row r="6063" spans="1:11">
      <c r="A6063" s="1">
        <v>6062</v>
      </c>
      <c r="B6063">
        <v>54724.767943999999</v>
      </c>
      <c r="C6063" s="255">
        <v>32</v>
      </c>
      <c r="D6063" s="256">
        <v>70.456795</v>
      </c>
      <c r="E6063" s="256">
        <v>740.60036500000069</v>
      </c>
      <c r="F6063" s="1">
        <v>868142</v>
      </c>
      <c r="G6063" s="256">
        <v>0</v>
      </c>
      <c r="H6063" s="256">
        <v>356.44373999999999</v>
      </c>
      <c r="I6063" s="257">
        <v>1</v>
      </c>
      <c r="J6063" s="258">
        <f t="shared" si="188"/>
        <v>8.0623531115421712E-2</v>
      </c>
      <c r="K6063" s="258">
        <f t="shared" si="189"/>
        <v>0.16309230747935646</v>
      </c>
    </row>
    <row r="6064" spans="1:11">
      <c r="A6064" s="1">
        <v>6063</v>
      </c>
      <c r="B6064">
        <v>54969.563995999997</v>
      </c>
      <c r="C6064" s="255">
        <v>32</v>
      </c>
      <c r="D6064" s="256">
        <v>81.38756699999999</v>
      </c>
      <c r="E6064" s="256">
        <v>665.77326599999969</v>
      </c>
      <c r="F6064" s="1">
        <v>807705</v>
      </c>
      <c r="G6064" s="256">
        <v>0</v>
      </c>
      <c r="H6064" s="256">
        <v>329.97599700000001</v>
      </c>
      <c r="I6064" s="257">
        <v>1</v>
      </c>
      <c r="J6064" s="258">
        <f t="shared" si="188"/>
        <v>9.3131585682161219E-2</v>
      </c>
      <c r="K6064" s="258">
        <f t="shared" si="189"/>
        <v>0.18580891608505468</v>
      </c>
    </row>
    <row r="6065" spans="1:11">
      <c r="A6065" s="1">
        <v>6064</v>
      </c>
      <c r="B6065">
        <v>54889.236083999996</v>
      </c>
      <c r="C6065" s="255">
        <v>33</v>
      </c>
      <c r="D6065" s="256">
        <v>65.443360999999996</v>
      </c>
      <c r="E6065" s="256">
        <v>510.16661799999957</v>
      </c>
      <c r="F6065" s="1">
        <v>820522</v>
      </c>
      <c r="G6065" s="256">
        <v>0</v>
      </c>
      <c r="H6065" s="256">
        <v>325.20083499999998</v>
      </c>
      <c r="I6065" s="257">
        <v>1</v>
      </c>
      <c r="J6065" s="258">
        <f t="shared" si="188"/>
        <v>7.4886671354853357E-2</v>
      </c>
      <c r="K6065" s="258">
        <f t="shared" si="189"/>
        <v>0.15246040575476</v>
      </c>
    </row>
    <row r="6066" spans="1:11">
      <c r="A6066" s="1">
        <v>6065</v>
      </c>
      <c r="B6066">
        <v>55421.911070999988</v>
      </c>
      <c r="C6066" s="255">
        <v>32</v>
      </c>
      <c r="D6066" s="256">
        <v>53.284689</v>
      </c>
      <c r="E6066" s="256">
        <v>284.14523800000018</v>
      </c>
      <c r="F6066" s="1">
        <v>843503</v>
      </c>
      <c r="G6066" s="256">
        <v>0</v>
      </c>
      <c r="H6066" s="256">
        <v>446.79869400000001</v>
      </c>
      <c r="I6066" s="257">
        <v>1</v>
      </c>
      <c r="J6066" s="258">
        <f t="shared" si="188"/>
        <v>6.0973533944697157E-2</v>
      </c>
      <c r="K6066" s="258">
        <f t="shared" si="189"/>
        <v>0.12609940955303059</v>
      </c>
    </row>
    <row r="6067" spans="1:11">
      <c r="A6067" s="1">
        <v>6066</v>
      </c>
      <c r="B6067">
        <v>55934.532165999997</v>
      </c>
      <c r="C6067" s="255">
        <v>34</v>
      </c>
      <c r="D6067" s="256">
        <v>35.668888999999993</v>
      </c>
      <c r="E6067" s="256">
        <v>87.607441000000009</v>
      </c>
      <c r="F6067" s="1">
        <v>831559</v>
      </c>
      <c r="G6067" s="256">
        <v>0</v>
      </c>
      <c r="H6067" s="256">
        <v>444.70904100000001</v>
      </c>
      <c r="I6067" s="257">
        <v>1</v>
      </c>
      <c r="J6067" s="258">
        <f t="shared" si="188"/>
        <v>4.0815818859543961E-2</v>
      </c>
      <c r="K6067" s="258">
        <f t="shared" si="189"/>
        <v>8.6392065058791351E-2</v>
      </c>
    </row>
    <row r="6068" spans="1:11">
      <c r="A6068" s="1">
        <v>6067</v>
      </c>
      <c r="B6068">
        <v>56233.071044999997</v>
      </c>
      <c r="C6068" s="255">
        <v>37</v>
      </c>
      <c r="D6068" s="256">
        <v>31.997648000000009</v>
      </c>
      <c r="E6068" s="256">
        <v>19.115479000000018</v>
      </c>
      <c r="F6068" s="1">
        <v>816370</v>
      </c>
      <c r="G6068" s="256">
        <v>0</v>
      </c>
      <c r="H6068" s="256">
        <v>320.48655400000001</v>
      </c>
      <c r="I6068" s="257">
        <v>1</v>
      </c>
      <c r="J6068" s="258">
        <f t="shared" si="188"/>
        <v>3.6614827131269768E-2</v>
      </c>
      <c r="K6068" s="258">
        <f t="shared" si="189"/>
        <v>7.7880994656409117E-2</v>
      </c>
    </row>
    <row r="6069" spans="1:11">
      <c r="A6069" s="1">
        <v>6068</v>
      </c>
      <c r="B6069">
        <v>56946.989501999997</v>
      </c>
      <c r="C6069" s="255">
        <v>39</v>
      </c>
      <c r="D6069" s="256">
        <v>59.265051000000007</v>
      </c>
      <c r="E6069" s="256">
        <v>11.509624000000001</v>
      </c>
      <c r="F6069" s="1">
        <v>795864</v>
      </c>
      <c r="G6069" s="256">
        <v>33.083736000000002</v>
      </c>
      <c r="H6069" s="256">
        <v>239.731776</v>
      </c>
      <c r="I6069" s="257">
        <v>1</v>
      </c>
      <c r="J6069" s="258">
        <f t="shared" si="188"/>
        <v>6.7816846953591275E-2</v>
      </c>
      <c r="K6069" s="258">
        <f t="shared" si="189"/>
        <v>0.13916878540510433</v>
      </c>
    </row>
    <row r="6070" spans="1:11">
      <c r="A6070" s="1">
        <v>6069</v>
      </c>
      <c r="B6070">
        <v>57350.053712000001</v>
      </c>
      <c r="C6070" s="255">
        <v>37</v>
      </c>
      <c r="D6070" s="256">
        <v>64.639308999999983</v>
      </c>
      <c r="E6070" s="256">
        <v>14.340999999999999</v>
      </c>
      <c r="F6070" s="1">
        <v>839068</v>
      </c>
      <c r="G6070" s="256">
        <v>127.800624</v>
      </c>
      <c r="H6070" s="256">
        <v>177.04498000000001</v>
      </c>
      <c r="I6070" s="257">
        <v>1</v>
      </c>
      <c r="J6070" s="258">
        <f t="shared" si="188"/>
        <v>7.3966596698598869E-2</v>
      </c>
      <c r="K6070" s="258">
        <f t="shared" si="189"/>
        <v>0.15074254353543409</v>
      </c>
    </row>
    <row r="6071" spans="1:11">
      <c r="A6071" s="1">
        <v>6070</v>
      </c>
      <c r="B6071">
        <v>56024.830017</v>
      </c>
      <c r="C6071" s="255">
        <v>38</v>
      </c>
      <c r="D6071" s="256">
        <v>70.526014999999987</v>
      </c>
      <c r="E6071" s="256">
        <v>10.22852</v>
      </c>
      <c r="F6071" s="1">
        <v>852084</v>
      </c>
      <c r="G6071" s="256">
        <v>125.358744</v>
      </c>
      <c r="H6071" s="256">
        <v>141.483891</v>
      </c>
      <c r="I6071" s="257">
        <v>1</v>
      </c>
      <c r="J6071" s="258">
        <f t="shared" si="188"/>
        <v>8.0702739385167852E-2</v>
      </c>
      <c r="K6071" s="258">
        <f t="shared" si="189"/>
        <v>0.1632381513202748</v>
      </c>
    </row>
    <row r="6072" spans="1:11">
      <c r="A6072" s="1">
        <v>6071</v>
      </c>
      <c r="B6072">
        <v>55311.818695000002</v>
      </c>
      <c r="C6072" s="255">
        <v>35</v>
      </c>
      <c r="D6072" s="256">
        <v>109.92845</v>
      </c>
      <c r="E6072" s="256">
        <v>3.5103200000000001</v>
      </c>
      <c r="F6072" s="1">
        <v>819825</v>
      </c>
      <c r="G6072" s="256">
        <v>101.93685600000001</v>
      </c>
      <c r="H6072" s="256">
        <v>88.938357999999994</v>
      </c>
      <c r="I6072" s="257">
        <v>1</v>
      </c>
      <c r="J6072" s="258">
        <f t="shared" si="188"/>
        <v>0.12579084542583976</v>
      </c>
      <c r="K6072" s="258">
        <f t="shared" si="189"/>
        <v>0.24228522378275155</v>
      </c>
    </row>
    <row r="6073" spans="1:11">
      <c r="A6073" s="1">
        <v>6072</v>
      </c>
      <c r="B6073">
        <v>53255.087646</v>
      </c>
      <c r="C6073" s="255">
        <v>31</v>
      </c>
      <c r="D6073" s="256">
        <v>132.743967</v>
      </c>
      <c r="E6073" s="256">
        <v>0.69103999999999999</v>
      </c>
      <c r="F6073" s="1">
        <v>909818</v>
      </c>
      <c r="G6073" s="256">
        <v>20.000063999999998</v>
      </c>
      <c r="H6073" s="256">
        <v>70.536859000000007</v>
      </c>
      <c r="I6073" s="257">
        <v>1</v>
      </c>
      <c r="J6073" s="258">
        <f t="shared" si="188"/>
        <v>0.15189858343413171</v>
      </c>
      <c r="K6073" s="258">
        <f t="shared" si="189"/>
        <v>0.28469727060505057</v>
      </c>
    </row>
    <row r="6074" spans="1:11">
      <c r="A6074" s="1">
        <v>6073</v>
      </c>
      <c r="B6074">
        <v>51157.360443000012</v>
      </c>
      <c r="C6074" s="255">
        <v>31</v>
      </c>
      <c r="D6074" s="256">
        <v>142.44483700000001</v>
      </c>
      <c r="E6074" s="256">
        <v>0.17916000000000001</v>
      </c>
      <c r="F6074" s="1">
        <v>811762</v>
      </c>
      <c r="G6074" s="256">
        <v>0</v>
      </c>
      <c r="H6074" s="256">
        <v>56.576745000000003</v>
      </c>
      <c r="I6074" s="257">
        <v>1</v>
      </c>
      <c r="J6074" s="258">
        <f t="shared" si="188"/>
        <v>0.1629992642739522</v>
      </c>
      <c r="K6074" s="258">
        <f t="shared" si="189"/>
        <v>0.3020464866058733</v>
      </c>
    </row>
    <row r="6075" spans="1:11">
      <c r="A6075" s="1">
        <v>6074</v>
      </c>
      <c r="B6075">
        <v>50469.109589</v>
      </c>
      <c r="C6075" s="255">
        <v>25</v>
      </c>
      <c r="D6075" s="256">
        <v>179.153561</v>
      </c>
      <c r="E6075" s="256">
        <v>0.63131999999999999</v>
      </c>
      <c r="F6075" s="1">
        <v>709914</v>
      </c>
      <c r="G6075" s="256">
        <v>0</v>
      </c>
      <c r="H6075" s="256">
        <v>56.545527</v>
      </c>
      <c r="I6075" s="257">
        <v>1</v>
      </c>
      <c r="J6075" s="258">
        <f t="shared" si="188"/>
        <v>0.20500496367627993</v>
      </c>
      <c r="K6075" s="258">
        <f t="shared" si="189"/>
        <v>0.36428959423845414</v>
      </c>
    </row>
    <row r="6076" spans="1:11">
      <c r="A6076" s="1">
        <v>6075</v>
      </c>
      <c r="B6076">
        <v>50273.555205999997</v>
      </c>
      <c r="C6076" s="255">
        <v>26</v>
      </c>
      <c r="D6076" s="256">
        <v>216.7756510000001</v>
      </c>
      <c r="E6076" s="256">
        <v>0.50736000000000003</v>
      </c>
      <c r="F6076" s="1">
        <v>597326</v>
      </c>
      <c r="G6076" s="256">
        <v>0</v>
      </c>
      <c r="H6076" s="256">
        <v>56.466253999999999</v>
      </c>
      <c r="I6076" s="257">
        <v>1</v>
      </c>
      <c r="J6076" s="258">
        <f t="shared" si="188"/>
        <v>0.24805582546671767</v>
      </c>
      <c r="K6076" s="258">
        <f t="shared" si="189"/>
        <v>0.42299256122149748</v>
      </c>
    </row>
    <row r="6077" spans="1:11">
      <c r="A6077" s="1">
        <v>6076</v>
      </c>
      <c r="B6077">
        <v>49883.847076999999</v>
      </c>
      <c r="C6077" s="255">
        <v>24</v>
      </c>
      <c r="D6077" s="256">
        <v>257.755743</v>
      </c>
      <c r="E6077" s="256">
        <v>7.92E-3</v>
      </c>
      <c r="F6077" s="1">
        <v>510130</v>
      </c>
      <c r="G6077" s="256">
        <v>0</v>
      </c>
      <c r="H6077" s="256">
        <v>56.581417999999999</v>
      </c>
      <c r="I6077" s="257">
        <v>1</v>
      </c>
      <c r="J6077" s="258">
        <f t="shared" si="188"/>
        <v>0.29494924039532516</v>
      </c>
      <c r="K6077" s="258">
        <f t="shared" si="189"/>
        <v>0.48176837942048428</v>
      </c>
    </row>
    <row r="6078" spans="1:11">
      <c r="A6078" s="1">
        <v>6077</v>
      </c>
      <c r="B6078">
        <v>49706.412108999997</v>
      </c>
      <c r="C6078" s="255">
        <v>24</v>
      </c>
      <c r="D6078" s="256">
        <v>262.24022400000001</v>
      </c>
      <c r="E6078" s="256">
        <v>0</v>
      </c>
      <c r="F6078" s="1">
        <v>562939</v>
      </c>
      <c r="G6078" s="256">
        <v>0</v>
      </c>
      <c r="H6078" s="256">
        <v>56.689830999999998</v>
      </c>
      <c r="I6078" s="257">
        <v>1</v>
      </c>
      <c r="J6078" s="258">
        <f t="shared" si="188"/>
        <v>0.30008082058485858</v>
      </c>
      <c r="K6078" s="258">
        <f t="shared" si="189"/>
        <v>0.48790102884435971</v>
      </c>
    </row>
    <row r="6079" spans="1:11">
      <c r="A6079" s="1">
        <v>6078</v>
      </c>
      <c r="B6079">
        <v>50669.419342000001</v>
      </c>
      <c r="C6079" s="255">
        <v>23</v>
      </c>
      <c r="D6079" s="256">
        <v>280.07551899999999</v>
      </c>
      <c r="E6079" s="256">
        <v>2.4086E-2</v>
      </c>
      <c r="F6079" s="1">
        <v>883574</v>
      </c>
      <c r="G6079" s="256">
        <v>0</v>
      </c>
      <c r="H6079" s="256">
        <v>56.559077000000002</v>
      </c>
      <c r="I6079" s="257">
        <v>1</v>
      </c>
      <c r="J6079" s="258">
        <f t="shared" si="188"/>
        <v>0.3204897032396149</v>
      </c>
      <c r="K6079" s="258">
        <f t="shared" si="189"/>
        <v>0.51174420399778175</v>
      </c>
    </row>
    <row r="6080" spans="1:11">
      <c r="A6080" s="1">
        <v>6079</v>
      </c>
      <c r="B6080">
        <v>52276.646117999997</v>
      </c>
      <c r="C6080" s="255">
        <v>33</v>
      </c>
      <c r="D6080" s="256">
        <v>289.12850700000001</v>
      </c>
      <c r="E6080" s="256">
        <v>0.24841799999999989</v>
      </c>
      <c r="F6080" s="1">
        <v>954975</v>
      </c>
      <c r="G6080" s="256">
        <v>0</v>
      </c>
      <c r="H6080" s="256">
        <v>56.308785999999998</v>
      </c>
      <c r="I6080" s="257">
        <v>1</v>
      </c>
      <c r="J6080" s="258">
        <f t="shared" si="188"/>
        <v>0.33084901435652764</v>
      </c>
      <c r="K6080" s="258">
        <f t="shared" si="189"/>
        <v>0.52352264659211301</v>
      </c>
    </row>
    <row r="6081" spans="1:11">
      <c r="A6081" s="1">
        <v>6080</v>
      </c>
      <c r="B6081">
        <v>55781.883421999999</v>
      </c>
      <c r="C6081" s="255">
        <v>44</v>
      </c>
      <c r="D6081" s="256">
        <v>282.843613</v>
      </c>
      <c r="E6081" s="256">
        <v>10.932083999999969</v>
      </c>
      <c r="F6081" s="1">
        <v>933434</v>
      </c>
      <c r="G6081" s="256">
        <v>0</v>
      </c>
      <c r="H6081" s="256">
        <v>56.082546999999998</v>
      </c>
      <c r="I6081" s="257">
        <v>1</v>
      </c>
      <c r="J6081" s="258">
        <f t="shared" si="188"/>
        <v>0.32365722615545878</v>
      </c>
      <c r="K6081" s="258">
        <f t="shared" si="189"/>
        <v>0.51536833219831124</v>
      </c>
    </row>
    <row r="6082" spans="1:11">
      <c r="A6082" s="1">
        <v>6081</v>
      </c>
      <c r="B6082">
        <v>57951.491090000003</v>
      </c>
      <c r="C6082" s="255">
        <v>33</v>
      </c>
      <c r="D6082" s="256">
        <v>253.58932999999999</v>
      </c>
      <c r="E6082" s="256">
        <v>58.532953999999997</v>
      </c>
      <c r="F6082" s="1">
        <v>903672</v>
      </c>
      <c r="G6082" s="256">
        <v>0</v>
      </c>
      <c r="H6082" s="256">
        <v>141.333775</v>
      </c>
      <c r="I6082" s="257">
        <v>1</v>
      </c>
      <c r="J6082" s="258">
        <f t="shared" ref="J6082:J6145" si="190">D6082/$L$1</f>
        <v>0.29018162460829994</v>
      </c>
      <c r="K6082" s="258">
        <f t="shared" ref="K6082:K6145" si="191">J6082/(1-$K$1*(1-J6082))</f>
        <v>0.47601980854323478</v>
      </c>
    </row>
    <row r="6083" spans="1:11">
      <c r="A6083" s="1">
        <v>6082</v>
      </c>
      <c r="B6083">
        <v>63156.675599000002</v>
      </c>
      <c r="C6083" s="255">
        <v>33</v>
      </c>
      <c r="D6083" s="256">
        <v>258.39002699999998</v>
      </c>
      <c r="E6083" s="256">
        <v>134.729029</v>
      </c>
      <c r="F6083" s="1">
        <v>887283</v>
      </c>
      <c r="G6083" s="256">
        <v>23.920344</v>
      </c>
      <c r="H6083" s="256">
        <v>207.43897999999999</v>
      </c>
      <c r="I6083" s="257">
        <v>1</v>
      </c>
      <c r="J6083" s="258">
        <f t="shared" si="190"/>
        <v>0.29567504996145727</v>
      </c>
      <c r="K6083" s="258">
        <f t="shared" si="191"/>
        <v>0.48263921093026102</v>
      </c>
    </row>
    <row r="6084" spans="1:11">
      <c r="A6084" s="1">
        <v>6083</v>
      </c>
      <c r="B6084">
        <v>64409.543763000001</v>
      </c>
      <c r="C6084" s="255">
        <v>31</v>
      </c>
      <c r="D6084" s="256">
        <v>257.33875100000012</v>
      </c>
      <c r="E6084" s="256">
        <v>237.95513600000029</v>
      </c>
      <c r="F6084" s="1">
        <v>865424</v>
      </c>
      <c r="G6084" s="256">
        <v>29.228304000000001</v>
      </c>
      <c r="H6084" s="256">
        <v>333.18809599999997</v>
      </c>
      <c r="I6084" s="257">
        <v>1</v>
      </c>
      <c r="J6084" s="258">
        <f t="shared" si="190"/>
        <v>0.29447207751150573</v>
      </c>
      <c r="K6084" s="258">
        <f t="shared" si="191"/>
        <v>0.48119525700309768</v>
      </c>
    </row>
    <row r="6085" spans="1:11">
      <c r="A6085" s="1">
        <v>6084</v>
      </c>
      <c r="B6085">
        <v>65636.758117000005</v>
      </c>
      <c r="C6085" s="255">
        <v>29</v>
      </c>
      <c r="D6085" s="256">
        <v>285.256666</v>
      </c>
      <c r="E6085" s="256">
        <v>353.99681999999927</v>
      </c>
      <c r="F6085" s="1">
        <v>835906</v>
      </c>
      <c r="G6085" s="256">
        <v>0</v>
      </c>
      <c r="H6085" s="256">
        <v>360.402942</v>
      </c>
      <c r="I6085" s="257">
        <v>1</v>
      </c>
      <c r="J6085" s="258">
        <f t="shared" si="190"/>
        <v>0.32641847655903816</v>
      </c>
      <c r="K6085" s="258">
        <f t="shared" si="191"/>
        <v>0.51851125840625456</v>
      </c>
    </row>
    <row r="6086" spans="1:11">
      <c r="A6086" s="1">
        <v>6085</v>
      </c>
      <c r="B6086">
        <v>63172.456849000002</v>
      </c>
      <c r="C6086" s="255">
        <v>28</v>
      </c>
      <c r="D6086" s="256">
        <v>260.77316100000007</v>
      </c>
      <c r="E6086" s="256">
        <v>413.7505459999997</v>
      </c>
      <c r="F6086" s="1">
        <v>873359</v>
      </c>
      <c r="G6086" s="256">
        <v>0</v>
      </c>
      <c r="H6086" s="256">
        <v>207.744451</v>
      </c>
      <c r="I6086" s="257">
        <v>1</v>
      </c>
      <c r="J6086" s="258">
        <f t="shared" si="190"/>
        <v>0.29840206412951914</v>
      </c>
      <c r="K6086" s="258">
        <f t="shared" si="191"/>
        <v>0.48590098433548545</v>
      </c>
    </row>
    <row r="6087" spans="1:11">
      <c r="A6087" s="1">
        <v>6086</v>
      </c>
      <c r="B6087">
        <v>62702.384642999998</v>
      </c>
      <c r="C6087" s="255">
        <v>30</v>
      </c>
      <c r="D6087" s="256">
        <v>253.392889</v>
      </c>
      <c r="E6087" s="256">
        <v>430.58472300000039</v>
      </c>
      <c r="F6087" s="1">
        <v>827560</v>
      </c>
      <c r="G6087" s="256">
        <v>0</v>
      </c>
      <c r="H6087" s="256">
        <v>447.411855</v>
      </c>
      <c r="I6087" s="257">
        <v>1</v>
      </c>
      <c r="J6087" s="258">
        <f t="shared" si="190"/>
        <v>0.28995683767219471</v>
      </c>
      <c r="K6087" s="258">
        <f t="shared" si="191"/>
        <v>0.47574754975656613</v>
      </c>
    </row>
    <row r="6088" spans="1:11">
      <c r="A6088" s="1">
        <v>6087</v>
      </c>
      <c r="B6088">
        <v>66429.400938999999</v>
      </c>
      <c r="C6088" s="255">
        <v>31</v>
      </c>
      <c r="D6088" s="256">
        <v>250.99853400000001</v>
      </c>
      <c r="E6088" s="256">
        <v>386.68699200000009</v>
      </c>
      <c r="F6088" s="1">
        <v>810791</v>
      </c>
      <c r="G6088" s="256">
        <v>0</v>
      </c>
      <c r="H6088" s="256">
        <v>478.62683500000003</v>
      </c>
      <c r="I6088" s="257">
        <v>1</v>
      </c>
      <c r="J6088" s="258">
        <f t="shared" si="190"/>
        <v>0.28721698334240486</v>
      </c>
      <c r="K6088" s="258">
        <f t="shared" si="191"/>
        <v>0.47242017656081853</v>
      </c>
    </row>
    <row r="6089" spans="1:11">
      <c r="A6089" s="1">
        <v>6088</v>
      </c>
      <c r="B6089">
        <v>66066.391662999988</v>
      </c>
      <c r="C6089" s="255">
        <v>31</v>
      </c>
      <c r="D6089" s="256">
        <v>228.31227100000001</v>
      </c>
      <c r="E6089" s="256">
        <v>332.71231999999952</v>
      </c>
      <c r="F6089" s="1">
        <v>802208</v>
      </c>
      <c r="G6089" s="256">
        <v>0</v>
      </c>
      <c r="H6089" s="256">
        <v>447.80298599999998</v>
      </c>
      <c r="I6089" s="257">
        <v>1</v>
      </c>
      <c r="J6089" s="258">
        <f t="shared" si="190"/>
        <v>0.26125715035719543</v>
      </c>
      <c r="K6089" s="258">
        <f t="shared" si="191"/>
        <v>0.44005544963080334</v>
      </c>
    </row>
    <row r="6090" spans="1:11">
      <c r="A6090" s="1">
        <v>6089</v>
      </c>
      <c r="B6090">
        <v>66322.890685999999</v>
      </c>
      <c r="C6090" s="255">
        <v>28</v>
      </c>
      <c r="D6090" s="256">
        <v>218.91988599999999</v>
      </c>
      <c r="E6090" s="256">
        <v>257.85874500000011</v>
      </c>
      <c r="F6090" s="1">
        <v>848469</v>
      </c>
      <c r="G6090" s="256">
        <v>0</v>
      </c>
      <c r="H6090" s="256">
        <v>306.49277599999999</v>
      </c>
      <c r="I6090" s="257">
        <v>1</v>
      </c>
      <c r="J6090" s="258">
        <f t="shared" si="190"/>
        <v>0.25050946811738417</v>
      </c>
      <c r="K6090" s="258">
        <f t="shared" si="191"/>
        <v>0.42619582105014653</v>
      </c>
    </row>
    <row r="6091" spans="1:11">
      <c r="A6091" s="1">
        <v>6090</v>
      </c>
      <c r="B6091">
        <v>65717.442475999997</v>
      </c>
      <c r="C6091" s="255">
        <v>30</v>
      </c>
      <c r="D6091" s="256">
        <v>235.42802599999999</v>
      </c>
      <c r="E6091" s="256">
        <v>107.205851</v>
      </c>
      <c r="F6091" s="1">
        <v>829073</v>
      </c>
      <c r="G6091" s="256">
        <v>0</v>
      </c>
      <c r="H6091" s="256">
        <v>257.643936</v>
      </c>
      <c r="I6091" s="257">
        <v>1</v>
      </c>
      <c r="J6091" s="258">
        <f t="shared" si="190"/>
        <v>0.2693996906849554</v>
      </c>
      <c r="K6091" s="258">
        <f t="shared" si="191"/>
        <v>0.45037325058750444</v>
      </c>
    </row>
    <row r="6092" spans="1:11">
      <c r="A6092" s="1">
        <v>6091</v>
      </c>
      <c r="B6092">
        <v>64224.769501000002</v>
      </c>
      <c r="C6092" s="255">
        <v>30</v>
      </c>
      <c r="D6092" s="256">
        <v>250.97677899999999</v>
      </c>
      <c r="E6092" s="256">
        <v>19.05333599999998</v>
      </c>
      <c r="F6092" s="1">
        <v>777802</v>
      </c>
      <c r="G6092" s="256">
        <v>0</v>
      </c>
      <c r="H6092" s="256">
        <v>243.616848</v>
      </c>
      <c r="I6092" s="257">
        <v>1</v>
      </c>
      <c r="J6092" s="258">
        <f t="shared" si="190"/>
        <v>0.28719208915129929</v>
      </c>
      <c r="K6092" s="258">
        <f t="shared" si="191"/>
        <v>0.47238986858333987</v>
      </c>
    </row>
    <row r="6093" spans="1:11">
      <c r="A6093" s="1">
        <v>6092</v>
      </c>
      <c r="B6093">
        <v>64657.911925</v>
      </c>
      <c r="C6093" s="255">
        <v>31</v>
      </c>
      <c r="D6093" s="256">
        <v>248.65185000000011</v>
      </c>
      <c r="E6093" s="256">
        <v>9.9231999999999996</v>
      </c>
      <c r="F6093" s="1">
        <v>785944</v>
      </c>
      <c r="G6093" s="256">
        <v>0</v>
      </c>
      <c r="H6093" s="256">
        <v>312.75272999999999</v>
      </c>
      <c r="I6093" s="257">
        <v>1</v>
      </c>
      <c r="J6093" s="258">
        <f t="shared" si="190"/>
        <v>0.28453167881653119</v>
      </c>
      <c r="K6093" s="258">
        <f t="shared" si="191"/>
        <v>0.4691430063467702</v>
      </c>
    </row>
    <row r="6094" spans="1:11">
      <c r="A6094" s="1">
        <v>6093</v>
      </c>
      <c r="B6094">
        <v>63190.921874</v>
      </c>
      <c r="C6094" s="255">
        <v>32</v>
      </c>
      <c r="D6094" s="256">
        <v>250.63143299999999</v>
      </c>
      <c r="E6094" s="256">
        <v>7.8757199999999994</v>
      </c>
      <c r="F6094" s="1">
        <v>770601</v>
      </c>
      <c r="G6094" s="256">
        <v>0</v>
      </c>
      <c r="H6094" s="256">
        <v>351.61527599999999</v>
      </c>
      <c r="I6094" s="257">
        <v>1</v>
      </c>
      <c r="J6094" s="258">
        <f t="shared" si="190"/>
        <v>0.28679691060284862</v>
      </c>
      <c r="K6094" s="258">
        <f t="shared" si="191"/>
        <v>0.47190856691181909</v>
      </c>
    </row>
    <row r="6095" spans="1:11">
      <c r="A6095" s="1">
        <v>6094</v>
      </c>
      <c r="B6095">
        <v>60541.062226000002</v>
      </c>
      <c r="C6095" s="255">
        <v>37</v>
      </c>
      <c r="D6095" s="256">
        <v>178.286407</v>
      </c>
      <c r="E6095" s="256">
        <v>1.4763200000000001</v>
      </c>
      <c r="F6095" s="1">
        <v>907158</v>
      </c>
      <c r="G6095" s="256">
        <v>28.773192000000002</v>
      </c>
      <c r="H6095" s="256">
        <v>211.52878799999999</v>
      </c>
      <c r="I6095" s="257">
        <v>1</v>
      </c>
      <c r="J6095" s="258">
        <f t="shared" si="190"/>
        <v>0.20401268156210114</v>
      </c>
      <c r="K6095" s="258">
        <f t="shared" si="191"/>
        <v>0.36287824713169115</v>
      </c>
    </row>
    <row r="6096" spans="1:11">
      <c r="A6096" s="1">
        <v>6095</v>
      </c>
      <c r="B6096">
        <v>59968.002503000003</v>
      </c>
      <c r="C6096" s="255">
        <v>31</v>
      </c>
      <c r="D6096" s="256">
        <v>136.68349000000001</v>
      </c>
      <c r="E6096" s="256">
        <v>0.23104</v>
      </c>
      <c r="F6096" s="1">
        <v>893326</v>
      </c>
      <c r="G6096" s="256">
        <v>110.67033600000001</v>
      </c>
      <c r="H6096" s="256">
        <v>89.234043</v>
      </c>
      <c r="I6096" s="257">
        <v>1</v>
      </c>
      <c r="J6096" s="258">
        <f t="shared" si="190"/>
        <v>0.15640656957188348</v>
      </c>
      <c r="K6096" s="258">
        <f t="shared" si="191"/>
        <v>0.29179044672924587</v>
      </c>
    </row>
    <row r="6097" spans="1:11">
      <c r="A6097" s="1">
        <v>6096</v>
      </c>
      <c r="B6097">
        <v>58081.146605999988</v>
      </c>
      <c r="C6097" s="255">
        <v>32</v>
      </c>
      <c r="D6097" s="256">
        <v>161.45394400000001</v>
      </c>
      <c r="E6097" s="256">
        <v>0.17927999999999999</v>
      </c>
      <c r="F6097" s="1">
        <v>927094</v>
      </c>
      <c r="G6097" s="256">
        <v>65.044560000000004</v>
      </c>
      <c r="H6097" s="256">
        <v>66.683263999999994</v>
      </c>
      <c r="I6097" s="257">
        <v>1</v>
      </c>
      <c r="J6097" s="258">
        <f t="shared" si="190"/>
        <v>0.18475133701144872</v>
      </c>
      <c r="K6097" s="258">
        <f t="shared" si="191"/>
        <v>0.33492912274324699</v>
      </c>
    </row>
    <row r="6098" spans="1:11">
      <c r="A6098" s="1">
        <v>6097</v>
      </c>
      <c r="B6098">
        <v>56642.432068000002</v>
      </c>
      <c r="C6098" s="255">
        <v>26</v>
      </c>
      <c r="D6098" s="256">
        <v>191.66677000000001</v>
      </c>
      <c r="E6098" s="256">
        <v>7.4880000000000002E-2</v>
      </c>
      <c r="F6098" s="1">
        <v>830531</v>
      </c>
      <c r="G6098" s="256">
        <v>0</v>
      </c>
      <c r="H6098" s="256">
        <v>56.540936000000002</v>
      </c>
      <c r="I6098" s="257">
        <v>1</v>
      </c>
      <c r="J6098" s="258">
        <f t="shared" si="190"/>
        <v>0.21932379687278392</v>
      </c>
      <c r="K6098" s="258">
        <f t="shared" si="191"/>
        <v>0.38435506659663854</v>
      </c>
    </row>
    <row r="6099" spans="1:11">
      <c r="A6099" s="1">
        <v>6098</v>
      </c>
      <c r="B6099">
        <v>54547.019837</v>
      </c>
      <c r="C6099" s="255">
        <v>25</v>
      </c>
      <c r="D6099" s="256">
        <v>190.847767</v>
      </c>
      <c r="E6099" s="256">
        <v>0.47904000000000002</v>
      </c>
      <c r="F6099" s="1">
        <v>746808</v>
      </c>
      <c r="G6099" s="256">
        <v>0</v>
      </c>
      <c r="H6099" s="256">
        <v>56.692476999999997</v>
      </c>
      <c r="I6099" s="257">
        <v>1</v>
      </c>
      <c r="J6099" s="258">
        <f t="shared" si="190"/>
        <v>0.21838661382529895</v>
      </c>
      <c r="K6099" s="258">
        <f t="shared" si="191"/>
        <v>0.38305871405191161</v>
      </c>
    </row>
    <row r="6100" spans="1:11">
      <c r="A6100" s="1">
        <v>6099</v>
      </c>
      <c r="B6100">
        <v>54323.831543</v>
      </c>
      <c r="C6100" s="255">
        <v>24</v>
      </c>
      <c r="D6100" s="256">
        <v>212.87726599999999</v>
      </c>
      <c r="E6100" s="256">
        <v>0.48096</v>
      </c>
      <c r="F6100" s="1">
        <v>611735</v>
      </c>
      <c r="G6100" s="256">
        <v>0</v>
      </c>
      <c r="H6100" s="256">
        <v>56.686222000000001</v>
      </c>
      <c r="I6100" s="257">
        <v>1</v>
      </c>
      <c r="J6100" s="258">
        <f t="shared" si="190"/>
        <v>0.24359491343761669</v>
      </c>
      <c r="K6100" s="258">
        <f t="shared" si="191"/>
        <v>0.41713086134250865</v>
      </c>
    </row>
    <row r="6101" spans="1:11">
      <c r="A6101" s="1">
        <v>6100</v>
      </c>
      <c r="B6101">
        <v>54225.914124000003</v>
      </c>
      <c r="C6101" s="255">
        <v>25</v>
      </c>
      <c r="D6101" s="256">
        <v>244.590091</v>
      </c>
      <c r="E6101" s="256">
        <v>0</v>
      </c>
      <c r="F6101" s="1">
        <v>517215</v>
      </c>
      <c r="G6101" s="256">
        <v>0</v>
      </c>
      <c r="H6101" s="256">
        <v>56.699824</v>
      </c>
      <c r="I6101" s="257">
        <v>1</v>
      </c>
      <c r="J6101" s="258">
        <f t="shared" si="190"/>
        <v>0.27988381833522696</v>
      </c>
      <c r="K6101" s="258">
        <f t="shared" si="191"/>
        <v>0.46343283386458417</v>
      </c>
    </row>
    <row r="6102" spans="1:11">
      <c r="A6102" s="1">
        <v>6101</v>
      </c>
      <c r="B6102">
        <v>54029.712586000001</v>
      </c>
      <c r="C6102" s="255">
        <v>24</v>
      </c>
      <c r="D6102" s="256">
        <v>267.21137900000002</v>
      </c>
      <c r="E6102" s="256">
        <v>0</v>
      </c>
      <c r="F6102" s="1">
        <v>558702</v>
      </c>
      <c r="G6102" s="256">
        <v>0</v>
      </c>
      <c r="H6102" s="256">
        <v>56.677779999999998</v>
      </c>
      <c r="I6102" s="257">
        <v>1</v>
      </c>
      <c r="J6102" s="258">
        <f t="shared" si="190"/>
        <v>0.30576930059338131</v>
      </c>
      <c r="K6102" s="258">
        <f t="shared" si="191"/>
        <v>0.49463377331114244</v>
      </c>
    </row>
    <row r="6103" spans="1:11">
      <c r="A6103" s="1">
        <v>6102</v>
      </c>
      <c r="B6103">
        <v>54652.389220999998</v>
      </c>
      <c r="C6103" s="255">
        <v>22</v>
      </c>
      <c r="D6103" s="256">
        <v>273.27168899999998</v>
      </c>
      <c r="E6103" s="256">
        <v>0.42028700000000008</v>
      </c>
      <c r="F6103" s="1">
        <v>903509</v>
      </c>
      <c r="G6103" s="256">
        <v>0</v>
      </c>
      <c r="H6103" s="256">
        <v>56.685867000000002</v>
      </c>
      <c r="I6103" s="257">
        <v>1</v>
      </c>
      <c r="J6103" s="258">
        <f t="shared" si="190"/>
        <v>0.312704097895105</v>
      </c>
      <c r="K6103" s="258">
        <f t="shared" si="191"/>
        <v>0.50275000968811623</v>
      </c>
    </row>
    <row r="6104" spans="1:11">
      <c r="A6104" s="1">
        <v>6103</v>
      </c>
      <c r="B6104">
        <v>56592.977203000002</v>
      </c>
      <c r="C6104" s="255">
        <v>33</v>
      </c>
      <c r="D6104" s="256">
        <v>241.63120599999999</v>
      </c>
      <c r="E6104" s="256">
        <v>19.888821</v>
      </c>
      <c r="F6104" s="1">
        <v>1016360</v>
      </c>
      <c r="G6104" s="256">
        <v>0</v>
      </c>
      <c r="H6104" s="256">
        <v>56.511640999999997</v>
      </c>
      <c r="I6104" s="257">
        <v>1</v>
      </c>
      <c r="J6104" s="258">
        <f t="shared" si="190"/>
        <v>0.2764979737638914</v>
      </c>
      <c r="K6104" s="258">
        <f t="shared" si="191"/>
        <v>0.45924259528721917</v>
      </c>
    </row>
    <row r="6105" spans="1:11">
      <c r="A6105" s="1">
        <v>6104</v>
      </c>
      <c r="B6105">
        <v>59068.383758999997</v>
      </c>
      <c r="C6105" s="255">
        <v>43</v>
      </c>
      <c r="D6105" s="256">
        <v>206.549194</v>
      </c>
      <c r="E6105" s="256">
        <v>225.79470099999989</v>
      </c>
      <c r="F6105" s="1">
        <v>1061762</v>
      </c>
      <c r="G6105" s="256">
        <v>0</v>
      </c>
      <c r="H6105" s="256">
        <v>59.002645999999999</v>
      </c>
      <c r="I6105" s="257">
        <v>1</v>
      </c>
      <c r="J6105" s="258">
        <f t="shared" si="190"/>
        <v>0.23635371676109132</v>
      </c>
      <c r="K6105" s="258">
        <f t="shared" si="191"/>
        <v>0.40751024146187398</v>
      </c>
    </row>
    <row r="6106" spans="1:11">
      <c r="A6106" s="1">
        <v>6105</v>
      </c>
      <c r="B6106">
        <v>60314.732757999998</v>
      </c>
      <c r="C6106" s="255">
        <v>35</v>
      </c>
      <c r="D6106" s="256">
        <v>172.448466</v>
      </c>
      <c r="E6106" s="256">
        <v>580.58336100000008</v>
      </c>
      <c r="F6106" s="1">
        <v>983655</v>
      </c>
      <c r="G6106" s="256">
        <v>0</v>
      </c>
      <c r="H6106" s="256">
        <v>216.448329</v>
      </c>
      <c r="I6106" s="257">
        <v>1</v>
      </c>
      <c r="J6106" s="258">
        <f t="shared" si="190"/>
        <v>0.19733234054086257</v>
      </c>
      <c r="K6106" s="258">
        <f t="shared" si="191"/>
        <v>0.3533048462484682</v>
      </c>
    </row>
    <row r="6107" spans="1:11">
      <c r="A6107" s="1">
        <v>6106</v>
      </c>
      <c r="B6107">
        <v>63343.134704999997</v>
      </c>
      <c r="C6107" s="255">
        <v>33</v>
      </c>
      <c r="D6107" s="256">
        <v>127.759579</v>
      </c>
      <c r="E6107" s="256">
        <v>893.82723000000101</v>
      </c>
      <c r="F6107" s="1">
        <v>903192</v>
      </c>
      <c r="G6107" s="256">
        <v>0</v>
      </c>
      <c r="H6107" s="256">
        <v>297.87700699999999</v>
      </c>
      <c r="I6107" s="257">
        <v>1</v>
      </c>
      <c r="J6107" s="258">
        <f t="shared" si="190"/>
        <v>0.14619496093740397</v>
      </c>
      <c r="K6107" s="258">
        <f t="shared" si="191"/>
        <v>0.27562776877410494</v>
      </c>
    </row>
    <row r="6108" spans="1:11">
      <c r="A6108" s="1">
        <v>6107</v>
      </c>
      <c r="B6108">
        <v>64648.138426999998</v>
      </c>
      <c r="C6108" s="255">
        <v>32</v>
      </c>
      <c r="D6108" s="256">
        <v>106.50288999999999</v>
      </c>
      <c r="E6108" s="256">
        <v>1108.219693999999</v>
      </c>
      <c r="F6108" s="1">
        <v>870543</v>
      </c>
      <c r="G6108" s="256">
        <v>0</v>
      </c>
      <c r="H6108" s="256">
        <v>290.58560699999998</v>
      </c>
      <c r="I6108" s="257">
        <v>1</v>
      </c>
      <c r="J6108" s="258">
        <f t="shared" si="190"/>
        <v>0.12187098584029171</v>
      </c>
      <c r="K6108" s="258">
        <f t="shared" si="191"/>
        <v>0.23571400422470376</v>
      </c>
    </row>
    <row r="6109" spans="1:11">
      <c r="A6109" s="1">
        <v>6108</v>
      </c>
      <c r="B6109">
        <v>65266.227417000002</v>
      </c>
      <c r="C6109" s="255">
        <v>34</v>
      </c>
      <c r="D6109" s="256">
        <v>96.975150999999983</v>
      </c>
      <c r="E6109" s="256">
        <v>1254.643162000001</v>
      </c>
      <c r="F6109" s="1">
        <v>834366</v>
      </c>
      <c r="G6109" s="256">
        <v>0</v>
      </c>
      <c r="H6109" s="256">
        <v>351.98620799999998</v>
      </c>
      <c r="I6109" s="257">
        <v>1</v>
      </c>
      <c r="J6109" s="258">
        <f t="shared" si="190"/>
        <v>0.11096841836293032</v>
      </c>
      <c r="K6109" s="258">
        <f t="shared" si="191"/>
        <v>0.21714546552790592</v>
      </c>
    </row>
    <row r="6110" spans="1:11">
      <c r="A6110" s="1">
        <v>6109</v>
      </c>
      <c r="B6110">
        <v>63571.267610000003</v>
      </c>
      <c r="C6110" s="255">
        <v>34</v>
      </c>
      <c r="D6110" s="256">
        <v>112.114577</v>
      </c>
      <c r="E6110" s="256">
        <v>1301.9049100000011</v>
      </c>
      <c r="F6110" s="1">
        <v>801863</v>
      </c>
      <c r="G6110" s="256">
        <v>0</v>
      </c>
      <c r="H6110" s="256">
        <v>190.86811700000001</v>
      </c>
      <c r="I6110" s="257">
        <v>1</v>
      </c>
      <c r="J6110" s="258">
        <f t="shared" si="190"/>
        <v>0.12829242498543744</v>
      </c>
      <c r="K6110" s="258">
        <f t="shared" si="191"/>
        <v>0.24645039862723128</v>
      </c>
    </row>
    <row r="6111" spans="1:11">
      <c r="A6111" s="1">
        <v>6110</v>
      </c>
      <c r="B6111">
        <v>64027.816190999998</v>
      </c>
      <c r="C6111" s="255">
        <v>34</v>
      </c>
      <c r="D6111" s="256">
        <v>183.55175700000001</v>
      </c>
      <c r="E6111" s="256">
        <v>1258.830572000001</v>
      </c>
      <c r="F6111" s="1">
        <v>839682</v>
      </c>
      <c r="G6111" s="256">
        <v>0</v>
      </c>
      <c r="H6111" s="256">
        <v>224.118257</v>
      </c>
      <c r="I6111" s="257">
        <v>1</v>
      </c>
      <c r="J6111" s="258">
        <f t="shared" si="190"/>
        <v>0.21003780816001957</v>
      </c>
      <c r="K6111" s="258">
        <f t="shared" si="191"/>
        <v>0.37140598578726969</v>
      </c>
    </row>
    <row r="6112" spans="1:11">
      <c r="A6112" s="1">
        <v>6111</v>
      </c>
      <c r="B6112">
        <v>66790.946869000007</v>
      </c>
      <c r="C6112" s="255">
        <v>34</v>
      </c>
      <c r="D6112" s="256">
        <v>202.80842799999999</v>
      </c>
      <c r="E6112" s="256">
        <v>1135.437713999999</v>
      </c>
      <c r="F6112" s="1">
        <v>823194</v>
      </c>
      <c r="G6112" s="256">
        <v>0</v>
      </c>
      <c r="H6112" s="256">
        <v>213.22564399999999</v>
      </c>
      <c r="I6112" s="257">
        <v>1</v>
      </c>
      <c r="J6112" s="258">
        <f t="shared" si="190"/>
        <v>0.23207316775234757</v>
      </c>
      <c r="K6112" s="258">
        <f t="shared" si="191"/>
        <v>0.40176073405627899</v>
      </c>
    </row>
    <row r="6113" spans="1:11">
      <c r="A6113" s="1">
        <v>6112</v>
      </c>
      <c r="B6113">
        <v>66410.505279999998</v>
      </c>
      <c r="C6113" s="255">
        <v>30</v>
      </c>
      <c r="D6113" s="256">
        <v>207.12983399999999</v>
      </c>
      <c r="E6113" s="256">
        <v>937.07736000000125</v>
      </c>
      <c r="F6113" s="1">
        <v>826876</v>
      </c>
      <c r="G6113" s="256">
        <v>0</v>
      </c>
      <c r="H6113" s="256">
        <v>213.90059099999999</v>
      </c>
      <c r="I6113" s="257">
        <v>1</v>
      </c>
      <c r="J6113" s="258">
        <f t="shared" si="190"/>
        <v>0.2370181416346164</v>
      </c>
      <c r="K6113" s="258">
        <f t="shared" si="191"/>
        <v>0.40839849517646915</v>
      </c>
    </row>
    <row r="6114" spans="1:11">
      <c r="A6114" s="1">
        <v>6113</v>
      </c>
      <c r="B6114">
        <v>67281.395080999995</v>
      </c>
      <c r="C6114" s="255">
        <v>34</v>
      </c>
      <c r="D6114" s="256">
        <v>192.001677</v>
      </c>
      <c r="E6114" s="256">
        <v>632.95927899999856</v>
      </c>
      <c r="F6114" s="1">
        <v>809615</v>
      </c>
      <c r="G6114" s="256">
        <v>0</v>
      </c>
      <c r="H6114" s="256">
        <v>289.96090900000002</v>
      </c>
      <c r="I6114" s="257">
        <v>1</v>
      </c>
      <c r="J6114" s="258">
        <f t="shared" si="190"/>
        <v>0.21970703010011525</v>
      </c>
      <c r="K6114" s="258">
        <f t="shared" si="191"/>
        <v>0.38488449713667522</v>
      </c>
    </row>
    <row r="6115" spans="1:11">
      <c r="A6115" s="1">
        <v>6114</v>
      </c>
      <c r="B6115">
        <v>66238.631836</v>
      </c>
      <c r="C6115" s="255">
        <v>30</v>
      </c>
      <c r="D6115" s="256">
        <v>189.604107</v>
      </c>
      <c r="E6115" s="256">
        <v>257.54137300000008</v>
      </c>
      <c r="F6115" s="1">
        <v>843751</v>
      </c>
      <c r="G6115" s="256">
        <v>0</v>
      </c>
      <c r="H6115" s="256">
        <v>434.67989299999999</v>
      </c>
      <c r="I6115" s="257">
        <v>1</v>
      </c>
      <c r="J6115" s="258">
        <f t="shared" si="190"/>
        <v>0.2169634968540117</v>
      </c>
      <c r="K6115" s="258">
        <f t="shared" si="191"/>
        <v>0.38108570792831914</v>
      </c>
    </row>
    <row r="6116" spans="1:11">
      <c r="A6116" s="1">
        <v>6115</v>
      </c>
      <c r="B6116">
        <v>64792.997130999996</v>
      </c>
      <c r="C6116" s="255">
        <v>33</v>
      </c>
      <c r="D6116" s="256">
        <v>183.94807700000001</v>
      </c>
      <c r="E6116" s="256">
        <v>34.817858999999991</v>
      </c>
      <c r="F6116" s="1">
        <v>798258</v>
      </c>
      <c r="G6116" s="256">
        <v>0</v>
      </c>
      <c r="H6116" s="256">
        <v>448.57383600000003</v>
      </c>
      <c r="I6116" s="257">
        <v>1</v>
      </c>
      <c r="J6116" s="258">
        <f t="shared" si="190"/>
        <v>0.21049131612687591</v>
      </c>
      <c r="K6116" s="258">
        <f t="shared" si="191"/>
        <v>0.37204382140712094</v>
      </c>
    </row>
    <row r="6117" spans="1:11">
      <c r="A6117" s="1">
        <v>6116</v>
      </c>
      <c r="B6117">
        <v>65493.341552999998</v>
      </c>
      <c r="C6117" s="255">
        <v>32</v>
      </c>
      <c r="D6117" s="256">
        <v>256.07199700000001</v>
      </c>
      <c r="E6117" s="256">
        <v>17.30161</v>
      </c>
      <c r="F6117" s="1">
        <v>797269</v>
      </c>
      <c r="G6117" s="256">
        <v>0</v>
      </c>
      <c r="H6117" s="256">
        <v>437.37143300000002</v>
      </c>
      <c r="I6117" s="257">
        <v>1</v>
      </c>
      <c r="J6117" s="258">
        <f t="shared" si="190"/>
        <v>0.29302253413482227</v>
      </c>
      <c r="K6117" s="258">
        <f t="shared" si="191"/>
        <v>0.47945118534748277</v>
      </c>
    </row>
    <row r="6118" spans="1:11">
      <c r="A6118" s="1">
        <v>6117</v>
      </c>
      <c r="B6118">
        <v>63585.934448</v>
      </c>
      <c r="C6118" s="255">
        <v>30</v>
      </c>
      <c r="D6118" s="256">
        <v>293.79374999999999</v>
      </c>
      <c r="E6118" s="256">
        <v>20.345815999999999</v>
      </c>
      <c r="F6118" s="1">
        <v>839877</v>
      </c>
      <c r="G6118" s="256">
        <v>0</v>
      </c>
      <c r="H6118" s="256">
        <v>410.215326</v>
      </c>
      <c r="I6118" s="257">
        <v>1</v>
      </c>
      <c r="J6118" s="258">
        <f t="shared" si="190"/>
        <v>0.33618744004238948</v>
      </c>
      <c r="K6118" s="258">
        <f t="shared" si="191"/>
        <v>0.52950984845738391</v>
      </c>
    </row>
    <row r="6119" spans="1:11">
      <c r="A6119" s="1">
        <v>6118</v>
      </c>
      <c r="B6119">
        <v>60983.324800000002</v>
      </c>
      <c r="C6119" s="255">
        <v>31</v>
      </c>
      <c r="D6119" s="256">
        <v>274.92118299999998</v>
      </c>
      <c r="E6119" s="256">
        <v>16.0623</v>
      </c>
      <c r="F6119" s="1">
        <v>905284</v>
      </c>
      <c r="G6119" s="256">
        <v>0</v>
      </c>
      <c r="H6119" s="256">
        <v>238.89383699999999</v>
      </c>
      <c r="I6119" s="257">
        <v>1</v>
      </c>
      <c r="J6119" s="258">
        <f t="shared" si="190"/>
        <v>0.31459160967922323</v>
      </c>
      <c r="K6119" s="258">
        <f t="shared" si="191"/>
        <v>0.50494188052359668</v>
      </c>
    </row>
    <row r="6120" spans="1:11">
      <c r="A6120" s="1">
        <v>6119</v>
      </c>
      <c r="B6120">
        <v>59845.539275000003</v>
      </c>
      <c r="C6120" s="255">
        <v>32</v>
      </c>
      <c r="D6120" s="256">
        <v>275.14356500000008</v>
      </c>
      <c r="E6120" s="256">
        <v>9.5594800000000024</v>
      </c>
      <c r="F6120" s="1">
        <v>992747</v>
      </c>
      <c r="G6120" s="256">
        <v>0</v>
      </c>
      <c r="H6120" s="256">
        <v>143.77547300000001</v>
      </c>
      <c r="I6120" s="257">
        <v>1</v>
      </c>
      <c r="J6120" s="258">
        <f t="shared" si="190"/>
        <v>0.31484608083557536</v>
      </c>
      <c r="K6120" s="258">
        <f t="shared" si="191"/>
        <v>0.50523682620480492</v>
      </c>
    </row>
    <row r="6121" spans="1:11">
      <c r="A6121" s="1">
        <v>6120</v>
      </c>
      <c r="B6121">
        <v>57806.136872000003</v>
      </c>
      <c r="C6121" s="255">
        <v>31</v>
      </c>
      <c r="D6121" s="256">
        <v>330.97809199999978</v>
      </c>
      <c r="E6121" s="256">
        <v>2.33188</v>
      </c>
      <c r="F6121" s="1">
        <v>955601</v>
      </c>
      <c r="G6121" s="256">
        <v>52.233047999999997</v>
      </c>
      <c r="H6121" s="256">
        <v>59.828698000000003</v>
      </c>
      <c r="I6121" s="257">
        <v>1</v>
      </c>
      <c r="J6121" s="258">
        <f t="shared" si="190"/>
        <v>0.37873738791105799</v>
      </c>
      <c r="K6121" s="258">
        <f t="shared" si="191"/>
        <v>0.57532156645176791</v>
      </c>
    </row>
    <row r="6122" spans="1:11">
      <c r="A6122" s="1">
        <v>6121</v>
      </c>
      <c r="B6122">
        <v>55202.498625999993</v>
      </c>
      <c r="C6122" s="255">
        <v>25</v>
      </c>
      <c r="D6122" s="256">
        <v>370.30530600000009</v>
      </c>
      <c r="E6122" s="256">
        <v>0.43568000000000001</v>
      </c>
      <c r="F6122" s="1">
        <v>903401</v>
      </c>
      <c r="G6122" s="256">
        <v>57.348647999999997</v>
      </c>
      <c r="H6122" s="256">
        <v>56.128653999999997</v>
      </c>
      <c r="I6122" s="257">
        <v>1</v>
      </c>
      <c r="J6122" s="258">
        <f t="shared" si="190"/>
        <v>0.42373941875296439</v>
      </c>
      <c r="K6122" s="258">
        <f t="shared" si="191"/>
        <v>0.62035762326208588</v>
      </c>
    </row>
    <row r="6123" spans="1:11">
      <c r="A6123" s="1">
        <v>6122</v>
      </c>
      <c r="B6123">
        <v>53713.212066</v>
      </c>
      <c r="C6123" s="255">
        <v>30</v>
      </c>
      <c r="D6123" s="256">
        <v>335.95005999999989</v>
      </c>
      <c r="E6123" s="256">
        <v>0.66636000000000006</v>
      </c>
      <c r="F6123" s="1">
        <v>757874</v>
      </c>
      <c r="G6123" s="256">
        <v>9.7562639999999998</v>
      </c>
      <c r="H6123" s="256">
        <v>56.183183999999997</v>
      </c>
      <c r="I6123" s="257">
        <v>1</v>
      </c>
      <c r="J6123" s="258">
        <f t="shared" si="190"/>
        <v>0.38442679823341075</v>
      </c>
      <c r="K6123" s="258">
        <f t="shared" si="191"/>
        <v>0.58120140287478705</v>
      </c>
    </row>
    <row r="6124" spans="1:11">
      <c r="A6124" s="1">
        <v>6123</v>
      </c>
      <c r="B6124">
        <v>53538.714479000002</v>
      </c>
      <c r="C6124" s="255">
        <v>30</v>
      </c>
      <c r="D6124" s="256">
        <v>306.78148299999998</v>
      </c>
      <c r="E6124" s="256">
        <v>0.37463999999999997</v>
      </c>
      <c r="F6124" s="1">
        <v>610330</v>
      </c>
      <c r="G6124" s="256">
        <v>0</v>
      </c>
      <c r="H6124" s="256">
        <v>39.973094000000003</v>
      </c>
      <c r="I6124" s="257">
        <v>1</v>
      </c>
      <c r="J6124" s="258">
        <f t="shared" si="190"/>
        <v>0.35104926984382012</v>
      </c>
      <c r="K6124" s="258">
        <f t="shared" si="191"/>
        <v>0.54588986407624573</v>
      </c>
    </row>
    <row r="6125" spans="1:11">
      <c r="A6125" s="1">
        <v>6124</v>
      </c>
      <c r="B6125">
        <v>53754.621613000003</v>
      </c>
      <c r="C6125" s="255">
        <v>23</v>
      </c>
      <c r="D6125" s="256">
        <v>295.01216599999998</v>
      </c>
      <c r="E6125" s="256">
        <v>5.4000000000000003E-3</v>
      </c>
      <c r="F6125" s="1">
        <v>502822</v>
      </c>
      <c r="G6125" s="256">
        <v>0</v>
      </c>
      <c r="H6125" s="256">
        <v>55.797251000000003</v>
      </c>
      <c r="I6125" s="257">
        <v>1</v>
      </c>
      <c r="J6125" s="258">
        <f t="shared" si="190"/>
        <v>0.33758167036875514</v>
      </c>
      <c r="K6125" s="258">
        <f t="shared" si="191"/>
        <v>0.53106441005993144</v>
      </c>
    </row>
    <row r="6126" spans="1:11">
      <c r="A6126" s="1">
        <v>6125</v>
      </c>
      <c r="B6126">
        <v>53656.146088000001</v>
      </c>
      <c r="C6126" s="255">
        <v>25</v>
      </c>
      <c r="D6126" s="256">
        <v>297.64193100000011</v>
      </c>
      <c r="E6126" s="256">
        <v>0</v>
      </c>
      <c r="F6126" s="1">
        <v>548876</v>
      </c>
      <c r="G6126" s="256">
        <v>0</v>
      </c>
      <c r="H6126" s="256">
        <v>55.974293000000003</v>
      </c>
      <c r="I6126" s="257">
        <v>1</v>
      </c>
      <c r="J6126" s="258">
        <f t="shared" si="190"/>
        <v>0.3405909037621242</v>
      </c>
      <c r="K6126" s="258">
        <f t="shared" si="191"/>
        <v>0.53440694359766361</v>
      </c>
    </row>
    <row r="6127" spans="1:11">
      <c r="A6127" s="1">
        <v>6126</v>
      </c>
      <c r="B6127">
        <v>54616.702271000002</v>
      </c>
      <c r="C6127" s="255">
        <v>24</v>
      </c>
      <c r="D6127" s="256">
        <v>297.61918400000002</v>
      </c>
      <c r="E6127" s="256">
        <v>0.39335999999999999</v>
      </c>
      <c r="F6127" s="1">
        <v>887801</v>
      </c>
      <c r="G6127" s="256">
        <v>0</v>
      </c>
      <c r="H6127" s="256">
        <v>55.928355000000003</v>
      </c>
      <c r="I6127" s="257">
        <v>1</v>
      </c>
      <c r="J6127" s="258">
        <f t="shared" si="190"/>
        <v>0.34056487442794442</v>
      </c>
      <c r="K6127" s="258">
        <f t="shared" si="191"/>
        <v>0.53437810571149302</v>
      </c>
    </row>
    <row r="6128" spans="1:11">
      <c r="A6128" s="1">
        <v>6127</v>
      </c>
      <c r="B6128">
        <v>56158.018309999999</v>
      </c>
      <c r="C6128" s="255">
        <v>35</v>
      </c>
      <c r="D6128" s="256">
        <v>285.66208699999987</v>
      </c>
      <c r="E6128" s="256">
        <v>22.167320000000021</v>
      </c>
      <c r="F6128" s="1">
        <v>892240</v>
      </c>
      <c r="G6128" s="256">
        <v>0</v>
      </c>
      <c r="H6128" s="256">
        <v>56.017135000000003</v>
      </c>
      <c r="I6128" s="257">
        <v>1</v>
      </c>
      <c r="J6128" s="258">
        <f t="shared" si="190"/>
        <v>0.32688239877702063</v>
      </c>
      <c r="K6128" s="258">
        <f t="shared" si="191"/>
        <v>0.51903781930983339</v>
      </c>
    </row>
    <row r="6129" spans="1:11">
      <c r="A6129" s="1">
        <v>6128</v>
      </c>
      <c r="B6129">
        <v>59082.293122000003</v>
      </c>
      <c r="C6129" s="255">
        <v>41</v>
      </c>
      <c r="D6129" s="256">
        <v>221.051974</v>
      </c>
      <c r="E6129" s="256">
        <v>268.65620099999978</v>
      </c>
      <c r="F6129" s="1">
        <v>883659</v>
      </c>
      <c r="G6129" s="256">
        <v>0</v>
      </c>
      <c r="H6129" s="256">
        <v>56.031120999999999</v>
      </c>
      <c r="I6129" s="257">
        <v>1</v>
      </c>
      <c r="J6129" s="258">
        <f t="shared" si="190"/>
        <v>0.25294921098688056</v>
      </c>
      <c r="K6129" s="258">
        <f t="shared" si="191"/>
        <v>0.42936638358494356</v>
      </c>
    </row>
    <row r="6130" spans="1:11">
      <c r="A6130" s="1">
        <v>6129</v>
      </c>
      <c r="B6130">
        <v>60408.094696</v>
      </c>
      <c r="C6130" s="255">
        <v>35</v>
      </c>
      <c r="D6130" s="256">
        <v>134.40563599999999</v>
      </c>
      <c r="E6130" s="256">
        <v>681.48282300000005</v>
      </c>
      <c r="F6130" s="1">
        <v>868275</v>
      </c>
      <c r="G6130" s="256">
        <v>0</v>
      </c>
      <c r="H6130" s="256">
        <v>226.343761</v>
      </c>
      <c r="I6130" s="257">
        <v>1</v>
      </c>
      <c r="J6130" s="258">
        <f t="shared" si="190"/>
        <v>0.15380002703974888</v>
      </c>
      <c r="K6130" s="258">
        <f t="shared" si="191"/>
        <v>0.28769715625274794</v>
      </c>
    </row>
    <row r="6131" spans="1:11">
      <c r="A6131" s="1">
        <v>6130</v>
      </c>
      <c r="B6131">
        <v>61466.350187999997</v>
      </c>
      <c r="C6131" s="255">
        <v>30</v>
      </c>
      <c r="D6131" s="256">
        <v>95.39336999999999</v>
      </c>
      <c r="E6131" s="256">
        <v>1029.3155699999979</v>
      </c>
      <c r="F6131" s="1">
        <v>833098</v>
      </c>
      <c r="G6131" s="256">
        <v>0</v>
      </c>
      <c r="H6131" s="256">
        <v>456.02396800000002</v>
      </c>
      <c r="I6131" s="257">
        <v>1</v>
      </c>
      <c r="J6131" s="258">
        <f t="shared" si="190"/>
        <v>0.10915839039229552</v>
      </c>
      <c r="K6131" s="258">
        <f t="shared" si="191"/>
        <v>0.21402048447617025</v>
      </c>
    </row>
    <row r="6132" spans="1:11">
      <c r="A6132" s="1">
        <v>6131</v>
      </c>
      <c r="B6132">
        <v>61649.536101999998</v>
      </c>
      <c r="C6132" s="255">
        <v>31</v>
      </c>
      <c r="D6132" s="256">
        <v>68.97424199999999</v>
      </c>
      <c r="E6132" s="256">
        <v>1230.083168000001</v>
      </c>
      <c r="F6132" s="1">
        <v>835443</v>
      </c>
      <c r="G6132" s="256">
        <v>0</v>
      </c>
      <c r="H6132" s="256">
        <v>429.67562600000002</v>
      </c>
      <c r="I6132" s="257">
        <v>1</v>
      </c>
      <c r="J6132" s="258">
        <f t="shared" si="190"/>
        <v>7.8927049492524132E-2</v>
      </c>
      <c r="K6132" s="258">
        <f t="shared" si="191"/>
        <v>0.15996244326740608</v>
      </c>
    </row>
    <row r="6133" spans="1:11">
      <c r="A6133" s="1">
        <v>6132</v>
      </c>
      <c r="B6133">
        <v>62816.038756999988</v>
      </c>
      <c r="C6133" s="255">
        <v>32</v>
      </c>
      <c r="D6133" s="256">
        <v>78.454277999999988</v>
      </c>
      <c r="E6133" s="256">
        <v>1343.9461050000009</v>
      </c>
      <c r="F6133" s="1">
        <v>847454</v>
      </c>
      <c r="G6133" s="256">
        <v>0</v>
      </c>
      <c r="H6133" s="256">
        <v>370.18197700000002</v>
      </c>
      <c r="I6133" s="257">
        <v>1</v>
      </c>
      <c r="J6133" s="258">
        <f t="shared" si="190"/>
        <v>8.9775030548450929E-2</v>
      </c>
      <c r="K6133" s="258">
        <f t="shared" si="191"/>
        <v>0.17977432352448888</v>
      </c>
    </row>
    <row r="6134" spans="1:11">
      <c r="A6134" s="1">
        <v>6133</v>
      </c>
      <c r="B6134">
        <v>60850.74295</v>
      </c>
      <c r="C6134" s="255">
        <v>29</v>
      </c>
      <c r="D6134" s="256">
        <v>101.754814</v>
      </c>
      <c r="E6134" s="256">
        <v>1379.6286489999991</v>
      </c>
      <c r="F6134" s="1">
        <v>836739</v>
      </c>
      <c r="G6134" s="256">
        <v>0</v>
      </c>
      <c r="H6134" s="256">
        <v>71.645858000000004</v>
      </c>
      <c r="I6134" s="257">
        <v>1</v>
      </c>
      <c r="J6134" s="258">
        <f t="shared" si="190"/>
        <v>0.11643777456344627</v>
      </c>
      <c r="K6134" s="258">
        <f t="shared" si="191"/>
        <v>0.22651466575718657</v>
      </c>
    </row>
    <row r="6135" spans="1:11">
      <c r="A6135" s="1">
        <v>6134</v>
      </c>
      <c r="B6135">
        <v>60768.114287999997</v>
      </c>
      <c r="C6135" s="255">
        <v>35</v>
      </c>
      <c r="D6135" s="256">
        <v>153.69404299999999</v>
      </c>
      <c r="E6135" s="256">
        <v>1350.547344000001</v>
      </c>
      <c r="F6135" s="1">
        <v>824872</v>
      </c>
      <c r="G6135" s="256">
        <v>0</v>
      </c>
      <c r="H6135" s="256">
        <v>378.51118700000001</v>
      </c>
      <c r="I6135" s="257">
        <v>1</v>
      </c>
      <c r="J6135" s="258">
        <f t="shared" si="190"/>
        <v>0.175871702056068</v>
      </c>
      <c r="K6135" s="258">
        <f t="shared" si="191"/>
        <v>0.32167959219591069</v>
      </c>
    </row>
    <row r="6136" spans="1:11">
      <c r="A6136" s="1">
        <v>6135</v>
      </c>
      <c r="B6136">
        <v>64592.988832000003</v>
      </c>
      <c r="C6136" s="255">
        <v>32</v>
      </c>
      <c r="D6136" s="256">
        <v>166.95574099999999</v>
      </c>
      <c r="E6136" s="256">
        <v>1246.3778030000001</v>
      </c>
      <c r="F6136" s="1">
        <v>804987</v>
      </c>
      <c r="G6136" s="256">
        <v>0</v>
      </c>
      <c r="H6136" s="256">
        <v>487.19493</v>
      </c>
      <c r="I6136" s="257">
        <v>1</v>
      </c>
      <c r="J6136" s="258">
        <f t="shared" si="190"/>
        <v>0.19104702930940567</v>
      </c>
      <c r="K6136" s="258">
        <f t="shared" si="191"/>
        <v>0.3441818334577787</v>
      </c>
    </row>
    <row r="6137" spans="1:11">
      <c r="A6137" s="1">
        <v>6136</v>
      </c>
      <c r="B6137">
        <v>63644.305665</v>
      </c>
      <c r="C6137" s="255">
        <v>34</v>
      </c>
      <c r="D6137" s="256">
        <v>167.47509700000001</v>
      </c>
      <c r="E6137" s="256">
        <v>1029.1646470000021</v>
      </c>
      <c r="F6137" s="1">
        <v>801438</v>
      </c>
      <c r="G6137" s="256">
        <v>0</v>
      </c>
      <c r="H6137" s="256">
        <v>374.881913</v>
      </c>
      <c r="I6137" s="257">
        <v>1</v>
      </c>
      <c r="J6137" s="258">
        <f t="shared" si="190"/>
        <v>0.19164132705777731</v>
      </c>
      <c r="K6137" s="258">
        <f t="shared" si="191"/>
        <v>0.34504930701109432</v>
      </c>
    </row>
    <row r="6138" spans="1:11">
      <c r="A6138" s="1">
        <v>6137</v>
      </c>
      <c r="B6138">
        <v>64787.218290999997</v>
      </c>
      <c r="C6138" s="255">
        <v>34</v>
      </c>
      <c r="D6138" s="256">
        <v>131.109568</v>
      </c>
      <c r="E6138" s="256">
        <v>698.32864199999904</v>
      </c>
      <c r="F6138" s="1">
        <v>823605</v>
      </c>
      <c r="G6138" s="256">
        <v>0</v>
      </c>
      <c r="H6138" s="256">
        <v>370.93491299999999</v>
      </c>
      <c r="I6138" s="257">
        <v>1</v>
      </c>
      <c r="J6138" s="258">
        <f t="shared" si="190"/>
        <v>0.15002834482007732</v>
      </c>
      <c r="K6138" s="258">
        <f t="shared" si="191"/>
        <v>0.28173512238090703</v>
      </c>
    </row>
    <row r="6139" spans="1:11">
      <c r="A6139" s="1">
        <v>6138</v>
      </c>
      <c r="B6139">
        <v>65034.082703</v>
      </c>
      <c r="C6139" s="255">
        <v>30</v>
      </c>
      <c r="D6139" s="256">
        <v>98.299003000000013</v>
      </c>
      <c r="E6139" s="256">
        <v>279.0174750000005</v>
      </c>
      <c r="F6139" s="1">
        <v>817828</v>
      </c>
      <c r="G6139" s="256">
        <v>0</v>
      </c>
      <c r="H6139" s="256">
        <v>368.63807200000002</v>
      </c>
      <c r="I6139" s="257">
        <v>1</v>
      </c>
      <c r="J6139" s="258">
        <f t="shared" si="190"/>
        <v>0.11248329883562591</v>
      </c>
      <c r="K6139" s="258">
        <f t="shared" si="191"/>
        <v>0.21975153581286935</v>
      </c>
    </row>
    <row r="6140" spans="1:11">
      <c r="A6140" s="1">
        <v>6139</v>
      </c>
      <c r="B6140">
        <v>63074.548887999998</v>
      </c>
      <c r="C6140" s="255">
        <v>36</v>
      </c>
      <c r="D6140" s="256">
        <v>79.748418999999998</v>
      </c>
      <c r="E6140" s="256">
        <v>34.256134000000003</v>
      </c>
      <c r="F6140" s="1">
        <v>789745</v>
      </c>
      <c r="G6140" s="256">
        <v>0</v>
      </c>
      <c r="H6140" s="256">
        <v>253.506719</v>
      </c>
      <c r="I6140" s="257">
        <v>1</v>
      </c>
      <c r="J6140" s="258">
        <f t="shared" si="190"/>
        <v>9.1255912799499156E-2</v>
      </c>
      <c r="K6140" s="258">
        <f t="shared" si="191"/>
        <v>0.18244222314660413</v>
      </c>
    </row>
    <row r="6141" spans="1:11">
      <c r="A6141" s="1">
        <v>6140</v>
      </c>
      <c r="B6141">
        <v>63842.514099</v>
      </c>
      <c r="C6141" s="255">
        <v>35</v>
      </c>
      <c r="D6141" s="256">
        <v>102.83920500000001</v>
      </c>
      <c r="E6141" s="256">
        <v>16.580469999999998</v>
      </c>
      <c r="F6141" s="1">
        <v>762494</v>
      </c>
      <c r="G6141" s="256">
        <v>0</v>
      </c>
      <c r="H6141" s="256">
        <v>220.29151100000001</v>
      </c>
      <c r="I6141" s="257">
        <v>1</v>
      </c>
      <c r="J6141" s="258">
        <f t="shared" si="190"/>
        <v>0.11767864042357778</v>
      </c>
      <c r="K6141" s="258">
        <f t="shared" si="191"/>
        <v>0.22862507165368068</v>
      </c>
    </row>
    <row r="6142" spans="1:11">
      <c r="A6142" s="1">
        <v>6141</v>
      </c>
      <c r="B6142">
        <v>62540.265076000003</v>
      </c>
      <c r="C6142" s="255">
        <v>32</v>
      </c>
      <c r="D6142" s="256">
        <v>112.898877</v>
      </c>
      <c r="E6142" s="256">
        <v>20.168692000000011</v>
      </c>
      <c r="F6142" s="1">
        <v>815586</v>
      </c>
      <c r="G6142" s="256">
        <v>0</v>
      </c>
      <c r="H6142" s="256">
        <v>173.66429299999999</v>
      </c>
      <c r="I6142" s="257">
        <v>1</v>
      </c>
      <c r="J6142" s="258">
        <f t="shared" si="190"/>
        <v>0.12918989747838613</v>
      </c>
      <c r="K6142" s="258">
        <f t="shared" si="191"/>
        <v>0.24793934503763834</v>
      </c>
    </row>
    <row r="6143" spans="1:11">
      <c r="A6143" s="1">
        <v>6142</v>
      </c>
      <c r="B6143">
        <v>61202.437378000002</v>
      </c>
      <c r="C6143" s="255">
        <v>39</v>
      </c>
      <c r="D6143" s="256">
        <v>57.566257</v>
      </c>
      <c r="E6143" s="256">
        <v>15.211487999999999</v>
      </c>
      <c r="F6143" s="1">
        <v>851762</v>
      </c>
      <c r="G6143" s="256">
        <v>0</v>
      </c>
      <c r="H6143" s="256">
        <v>84.234958000000006</v>
      </c>
      <c r="I6143" s="257">
        <v>1</v>
      </c>
      <c r="J6143" s="258">
        <f t="shared" si="190"/>
        <v>6.5872921305004911E-2</v>
      </c>
      <c r="K6143" s="258">
        <f t="shared" si="191"/>
        <v>0.13547684603422322</v>
      </c>
    </row>
    <row r="6144" spans="1:11">
      <c r="A6144" s="1">
        <v>6143</v>
      </c>
      <c r="B6144">
        <v>60036.905700000003</v>
      </c>
      <c r="C6144" s="255">
        <v>34</v>
      </c>
      <c r="D6144" s="256">
        <v>49.540255000000002</v>
      </c>
      <c r="E6144" s="256">
        <v>9.1225799999999992</v>
      </c>
      <c r="F6144" s="1">
        <v>855852</v>
      </c>
      <c r="G6144" s="256">
        <v>0</v>
      </c>
      <c r="H6144" s="256">
        <v>65.583629999999999</v>
      </c>
      <c r="I6144" s="257">
        <v>1</v>
      </c>
      <c r="J6144" s="258">
        <f t="shared" si="190"/>
        <v>5.6688787652893181E-2</v>
      </c>
      <c r="K6144" s="258">
        <f t="shared" si="191"/>
        <v>0.11781230540591892</v>
      </c>
    </row>
    <row r="6145" spans="1:11">
      <c r="A6145" s="1">
        <v>6144</v>
      </c>
      <c r="B6145">
        <v>58357.459839000003</v>
      </c>
      <c r="C6145" s="255">
        <v>35</v>
      </c>
      <c r="D6145" s="256">
        <v>51.658411999999998</v>
      </c>
      <c r="E6145" s="256">
        <v>1.8637600000000001</v>
      </c>
      <c r="F6145" s="1">
        <v>916560</v>
      </c>
      <c r="G6145" s="256">
        <v>0</v>
      </c>
      <c r="H6145" s="256">
        <v>58.438088</v>
      </c>
      <c r="I6145" s="257">
        <v>1</v>
      </c>
      <c r="J6145" s="258">
        <f t="shared" si="190"/>
        <v>5.9112589314561842E-2</v>
      </c>
      <c r="K6145" s="258">
        <f t="shared" si="191"/>
        <v>0.12251011085788627</v>
      </c>
    </row>
    <row r="6146" spans="1:11">
      <c r="A6146" s="1">
        <v>6145</v>
      </c>
      <c r="B6146">
        <v>56611.638793999999</v>
      </c>
      <c r="C6146" s="255">
        <v>31</v>
      </c>
      <c r="D6146" s="256">
        <v>44.202685000000002</v>
      </c>
      <c r="E6146" s="256">
        <v>0.19292000000000001</v>
      </c>
      <c r="F6146" s="1">
        <v>848751</v>
      </c>
      <c r="G6146" s="256">
        <v>55.003368000000002</v>
      </c>
      <c r="H6146" s="256">
        <v>55.264561</v>
      </c>
      <c r="I6146" s="257">
        <v>1</v>
      </c>
      <c r="J6146" s="258">
        <f t="shared" ref="J6146:J6209" si="192">D6146/$L$1</f>
        <v>5.0581019892867465E-2</v>
      </c>
      <c r="K6146" s="258">
        <f t="shared" ref="K6146:K6209" si="193">J6146/(1-$K$1*(1-J6146))</f>
        <v>0.10585799332544474</v>
      </c>
    </row>
    <row r="6147" spans="1:11">
      <c r="A6147" s="1">
        <v>6146</v>
      </c>
      <c r="B6147">
        <v>55090.779479999997</v>
      </c>
      <c r="C6147" s="255">
        <v>30</v>
      </c>
      <c r="D6147" s="256">
        <v>50.043835999999999</v>
      </c>
      <c r="E6147" s="256">
        <v>0.66336000000000006</v>
      </c>
      <c r="F6147" s="1">
        <v>735919</v>
      </c>
      <c r="G6147" s="256">
        <v>135.58154400000001</v>
      </c>
      <c r="H6147" s="256">
        <v>55.124524000000001</v>
      </c>
      <c r="I6147" s="257">
        <v>1</v>
      </c>
      <c r="J6147" s="258">
        <f t="shared" si="192"/>
        <v>5.7265034108932446E-2</v>
      </c>
      <c r="K6147" s="258">
        <f t="shared" si="193"/>
        <v>0.11893154171721576</v>
      </c>
    </row>
    <row r="6148" spans="1:11">
      <c r="A6148" s="1">
        <v>6147</v>
      </c>
      <c r="B6148">
        <v>54825.722503999998</v>
      </c>
      <c r="C6148" s="255">
        <v>24</v>
      </c>
      <c r="D6148" s="256">
        <v>54.553092999999997</v>
      </c>
      <c r="E6148" s="256">
        <v>0.46079999999999999</v>
      </c>
      <c r="F6148" s="1">
        <v>626236</v>
      </c>
      <c r="G6148" s="256">
        <v>109.51886399999999</v>
      </c>
      <c r="H6148" s="256">
        <v>55.386603000000001</v>
      </c>
      <c r="I6148" s="257">
        <v>1</v>
      </c>
      <c r="J6148" s="258">
        <f t="shared" si="192"/>
        <v>6.2424965412179109E-2</v>
      </c>
      <c r="K6148" s="258">
        <f t="shared" si="193"/>
        <v>0.12888832930610483</v>
      </c>
    </row>
    <row r="6149" spans="1:11">
      <c r="A6149" s="1">
        <v>6148</v>
      </c>
      <c r="B6149">
        <v>54414.966522000002</v>
      </c>
      <c r="C6149" s="255">
        <v>25</v>
      </c>
      <c r="D6149" s="256">
        <v>50.843738999999999</v>
      </c>
      <c r="E6149" s="256">
        <v>2.8800000000000002E-3</v>
      </c>
      <c r="F6149" s="1">
        <v>512837</v>
      </c>
      <c r="G6149" s="256">
        <v>0</v>
      </c>
      <c r="H6149" s="256">
        <v>55.287095000000001</v>
      </c>
      <c r="I6149" s="257">
        <v>1</v>
      </c>
      <c r="J6149" s="258">
        <f t="shared" si="192"/>
        <v>5.8180361075051458E-2</v>
      </c>
      <c r="K6149" s="258">
        <f t="shared" si="193"/>
        <v>0.12070634400449858</v>
      </c>
    </row>
    <row r="6150" spans="1:11">
      <c r="A6150" s="1">
        <v>6149</v>
      </c>
      <c r="B6150">
        <v>54649.314118000002</v>
      </c>
      <c r="C6150" s="255">
        <v>26</v>
      </c>
      <c r="D6150" s="256">
        <v>65.514112999999995</v>
      </c>
      <c r="E6150" s="256">
        <v>0</v>
      </c>
      <c r="F6150" s="1">
        <v>578769</v>
      </c>
      <c r="G6150" s="256">
        <v>0</v>
      </c>
      <c r="H6150" s="256">
        <v>55.021942000000003</v>
      </c>
      <c r="I6150" s="257">
        <v>1</v>
      </c>
      <c r="J6150" s="258">
        <f t="shared" si="192"/>
        <v>7.4967632688298605E-2</v>
      </c>
      <c r="K6150" s="258">
        <f t="shared" si="193"/>
        <v>0.15261139843192842</v>
      </c>
    </row>
    <row r="6151" spans="1:11">
      <c r="A6151" s="1">
        <v>6150</v>
      </c>
      <c r="B6151">
        <v>55678.522338000002</v>
      </c>
      <c r="C6151" s="255">
        <v>26</v>
      </c>
      <c r="D6151" s="256">
        <v>69.104988000000006</v>
      </c>
      <c r="E6151" s="256">
        <v>9.7959999999999992E-2</v>
      </c>
      <c r="F6151" s="1">
        <v>878976</v>
      </c>
      <c r="G6151" s="256">
        <v>0</v>
      </c>
      <c r="H6151" s="256">
        <v>55.371550999999997</v>
      </c>
      <c r="I6151" s="257">
        <v>1</v>
      </c>
      <c r="J6151" s="258">
        <f t="shared" si="192"/>
        <v>7.9076661807407564E-2</v>
      </c>
      <c r="K6151" s="258">
        <f t="shared" si="193"/>
        <v>0.1602389411159062</v>
      </c>
    </row>
    <row r="6152" spans="1:11">
      <c r="A6152" s="1">
        <v>6151</v>
      </c>
      <c r="B6152">
        <v>56784.761139000002</v>
      </c>
      <c r="C6152" s="255">
        <v>31</v>
      </c>
      <c r="D6152" s="256">
        <v>74.934400999999994</v>
      </c>
      <c r="E6152" s="256">
        <v>20.363011</v>
      </c>
      <c r="F6152" s="1">
        <v>933303</v>
      </c>
      <c r="G6152" s="256">
        <v>0</v>
      </c>
      <c r="H6152" s="256">
        <v>55.082872000000002</v>
      </c>
      <c r="I6152" s="257">
        <v>1</v>
      </c>
      <c r="J6152" s="258">
        <f t="shared" si="192"/>
        <v>8.5747244259960845E-2</v>
      </c>
      <c r="K6152" s="258">
        <f t="shared" si="193"/>
        <v>0.17247380015807126</v>
      </c>
    </row>
    <row r="6153" spans="1:11">
      <c r="A6153" s="1">
        <v>6152</v>
      </c>
      <c r="B6153">
        <v>57970.024322999998</v>
      </c>
      <c r="C6153" s="255">
        <v>39</v>
      </c>
      <c r="D6153" s="256">
        <v>84.964144000000005</v>
      </c>
      <c r="E6153" s="256">
        <v>253.8787440000001</v>
      </c>
      <c r="F6153" s="1">
        <v>886317</v>
      </c>
      <c r="G6153" s="256">
        <v>0</v>
      </c>
      <c r="H6153" s="256">
        <v>57.953021999999997</v>
      </c>
      <c r="I6153" s="257">
        <v>1</v>
      </c>
      <c r="J6153" s="258">
        <f t="shared" si="192"/>
        <v>9.7224253636276972E-2</v>
      </c>
      <c r="K6153" s="258">
        <f t="shared" si="193"/>
        <v>0.19310705455196442</v>
      </c>
    </row>
    <row r="6154" spans="1:11">
      <c r="A6154" s="1">
        <v>6153</v>
      </c>
      <c r="B6154">
        <v>59532.442475000003</v>
      </c>
      <c r="C6154" s="255">
        <v>34</v>
      </c>
      <c r="D6154" s="256">
        <v>98.253489000000002</v>
      </c>
      <c r="E6154" s="256">
        <v>653.31950799999959</v>
      </c>
      <c r="F6154" s="1">
        <v>854493</v>
      </c>
      <c r="G6154" s="256">
        <v>0</v>
      </c>
      <c r="H6154" s="256">
        <v>146.22181</v>
      </c>
      <c r="I6154" s="257">
        <v>1</v>
      </c>
      <c r="J6154" s="258">
        <f t="shared" si="192"/>
        <v>0.11243121728131751</v>
      </c>
      <c r="K6154" s="258">
        <f t="shared" si="193"/>
        <v>0.21966208001288914</v>
      </c>
    </row>
    <row r="6155" spans="1:11">
      <c r="A6155" s="1">
        <v>6154</v>
      </c>
      <c r="B6155">
        <v>62278.687956999987</v>
      </c>
      <c r="C6155" s="255">
        <v>33</v>
      </c>
      <c r="D6155" s="256">
        <v>109.848422</v>
      </c>
      <c r="E6155" s="256">
        <v>1003.090579</v>
      </c>
      <c r="F6155" s="1">
        <v>825881</v>
      </c>
      <c r="G6155" s="256">
        <v>0</v>
      </c>
      <c r="H6155" s="256">
        <v>359.24868800000002</v>
      </c>
      <c r="I6155" s="257">
        <v>1</v>
      </c>
      <c r="J6155" s="258">
        <f t="shared" si="192"/>
        <v>0.12569926958921385</v>
      </c>
      <c r="K6155" s="258">
        <f t="shared" si="193"/>
        <v>0.24213232947123517</v>
      </c>
    </row>
    <row r="6156" spans="1:11">
      <c r="A6156" s="1">
        <v>6155</v>
      </c>
      <c r="B6156">
        <v>62974.690032999999</v>
      </c>
      <c r="C6156" s="255">
        <v>30</v>
      </c>
      <c r="D6156" s="256">
        <v>103.693484</v>
      </c>
      <c r="E6156" s="256">
        <v>1189.6803560000001</v>
      </c>
      <c r="F6156" s="1">
        <v>788223</v>
      </c>
      <c r="G6156" s="256">
        <v>0</v>
      </c>
      <c r="H6156" s="256">
        <v>412.05034499999999</v>
      </c>
      <c r="I6156" s="257">
        <v>1</v>
      </c>
      <c r="J6156" s="258">
        <f t="shared" si="192"/>
        <v>0.11865618970804</v>
      </c>
      <c r="K6156" s="258">
        <f t="shared" si="193"/>
        <v>0.23028370425301403</v>
      </c>
    </row>
    <row r="6157" spans="1:11">
      <c r="A6157" s="1">
        <v>6156</v>
      </c>
      <c r="B6157">
        <v>63941.922332000002</v>
      </c>
      <c r="C6157" s="255">
        <v>35</v>
      </c>
      <c r="D6157" s="256">
        <v>120.210324</v>
      </c>
      <c r="E6157" s="256">
        <v>1301.2719300000001</v>
      </c>
      <c r="F6157" s="1">
        <v>808774</v>
      </c>
      <c r="G6157" s="256">
        <v>0</v>
      </c>
      <c r="H6157" s="256">
        <v>374.06418500000001</v>
      </c>
      <c r="I6157" s="257">
        <v>1</v>
      </c>
      <c r="J6157" s="258">
        <f t="shared" si="192"/>
        <v>0.13755636766345852</v>
      </c>
      <c r="K6157" s="258">
        <f t="shared" si="193"/>
        <v>0.26168514595829123</v>
      </c>
    </row>
    <row r="6158" spans="1:11">
      <c r="A6158" s="1">
        <v>6157</v>
      </c>
      <c r="B6158">
        <v>62026.320922999999</v>
      </c>
      <c r="C6158" s="255">
        <v>29</v>
      </c>
      <c r="D6158" s="256">
        <v>120.80511300000001</v>
      </c>
      <c r="E6158" s="256">
        <v>1304.151605</v>
      </c>
      <c r="F6158" s="1">
        <v>846959</v>
      </c>
      <c r="G6158" s="256">
        <v>0</v>
      </c>
      <c r="H6158" s="256">
        <v>86.072407999999996</v>
      </c>
      <c r="I6158" s="257">
        <v>1</v>
      </c>
      <c r="J6158" s="258">
        <f t="shared" si="192"/>
        <v>0.13823698320165623</v>
      </c>
      <c r="K6158" s="258">
        <f t="shared" si="193"/>
        <v>0.2627927944264476</v>
      </c>
    </row>
    <row r="6159" spans="1:11">
      <c r="A6159" s="1">
        <v>6158</v>
      </c>
      <c r="B6159">
        <v>62503.977204000003</v>
      </c>
      <c r="C6159" s="255">
        <v>37</v>
      </c>
      <c r="D6159" s="256">
        <v>179.28560100000001</v>
      </c>
      <c r="E6159" s="256">
        <v>1244.095244999997</v>
      </c>
      <c r="F6159" s="1">
        <v>812528</v>
      </c>
      <c r="G6159" s="256">
        <v>59.901575999999999</v>
      </c>
      <c r="H6159" s="256">
        <v>326.81704500000001</v>
      </c>
      <c r="I6159" s="257">
        <v>1</v>
      </c>
      <c r="J6159" s="258">
        <f t="shared" si="192"/>
        <v>0.20515605671206849</v>
      </c>
      <c r="K6159" s="258">
        <f t="shared" si="193"/>
        <v>0.36450425744521536</v>
      </c>
    </row>
    <row r="6160" spans="1:11">
      <c r="A6160" s="1">
        <v>6159</v>
      </c>
      <c r="B6160">
        <v>65391.765746999998</v>
      </c>
      <c r="C6160" s="255">
        <v>34</v>
      </c>
      <c r="D6160" s="256">
        <v>152.269092</v>
      </c>
      <c r="E6160" s="256">
        <v>1121.9471359999991</v>
      </c>
      <c r="F6160" s="1">
        <v>842987</v>
      </c>
      <c r="G6160" s="256">
        <v>95.860463999999993</v>
      </c>
      <c r="H6160" s="256">
        <v>478.574656</v>
      </c>
      <c r="I6160" s="257">
        <v>1</v>
      </c>
      <c r="J6160" s="258">
        <f t="shared" si="192"/>
        <v>0.17424113425509932</v>
      </c>
      <c r="K6160" s="258">
        <f t="shared" si="193"/>
        <v>0.31922081356954107</v>
      </c>
    </row>
    <row r="6161" spans="1:11">
      <c r="A6161" s="1">
        <v>6160</v>
      </c>
      <c r="B6161">
        <v>65177.659088</v>
      </c>
      <c r="C6161" s="255">
        <v>35</v>
      </c>
      <c r="D6161" s="256">
        <v>128.55250100000001</v>
      </c>
      <c r="E6161" s="256">
        <v>914.30968999999925</v>
      </c>
      <c r="F6161" s="1">
        <v>846683</v>
      </c>
      <c r="G6161" s="256">
        <v>9.8276640000000004</v>
      </c>
      <c r="H6161" s="256">
        <v>516.06785100000002</v>
      </c>
      <c r="I6161" s="257">
        <v>1</v>
      </c>
      <c r="J6161" s="258">
        <f t="shared" si="192"/>
        <v>0.14710229956299858</v>
      </c>
      <c r="K6161" s="258">
        <f t="shared" si="193"/>
        <v>0.27707772412441667</v>
      </c>
    </row>
    <row r="6162" spans="1:11">
      <c r="A6162" s="1">
        <v>6161</v>
      </c>
      <c r="B6162">
        <v>65963.072755000001</v>
      </c>
      <c r="C6162" s="255">
        <v>35</v>
      </c>
      <c r="D6162" s="256">
        <v>107.427806</v>
      </c>
      <c r="E6162" s="256">
        <v>593.11179200000015</v>
      </c>
      <c r="F6162" s="1">
        <v>829340</v>
      </c>
      <c r="G6162" s="256">
        <v>0</v>
      </c>
      <c r="H6162" s="256">
        <v>415.25721399999998</v>
      </c>
      <c r="I6162" s="257">
        <v>1</v>
      </c>
      <c r="J6162" s="258">
        <f t="shared" si="192"/>
        <v>0.122929364863992</v>
      </c>
      <c r="K6162" s="258">
        <f t="shared" si="193"/>
        <v>0.23749365658687485</v>
      </c>
    </row>
    <row r="6163" spans="1:11">
      <c r="A6163" s="1">
        <v>6162</v>
      </c>
      <c r="B6163">
        <v>65934.745423</v>
      </c>
      <c r="C6163" s="255">
        <v>36</v>
      </c>
      <c r="D6163" s="256">
        <v>85.275144000000012</v>
      </c>
      <c r="E6163" s="256">
        <v>236.50768999999991</v>
      </c>
      <c r="F6163" s="1">
        <v>852683</v>
      </c>
      <c r="G6163" s="256">
        <v>0</v>
      </c>
      <c r="H6163" s="256">
        <v>377.32754599999998</v>
      </c>
      <c r="I6163" s="257">
        <v>1</v>
      </c>
      <c r="J6163" s="258">
        <f t="shared" si="192"/>
        <v>9.7580130144382354E-2</v>
      </c>
      <c r="K6163" s="258">
        <f t="shared" si="193"/>
        <v>0.19373857886169116</v>
      </c>
    </row>
    <row r="6164" spans="1:11">
      <c r="A6164" s="1">
        <v>6163</v>
      </c>
      <c r="B6164">
        <v>65143.585082999998</v>
      </c>
      <c r="C6164" s="255">
        <v>35</v>
      </c>
      <c r="D6164" s="256">
        <v>100.125468</v>
      </c>
      <c r="E6164" s="256">
        <v>33.423257000000007</v>
      </c>
      <c r="F6164" s="1">
        <v>785181</v>
      </c>
      <c r="G6164" s="256">
        <v>0</v>
      </c>
      <c r="H6164" s="256">
        <v>372.655461</v>
      </c>
      <c r="I6164" s="257">
        <v>1</v>
      </c>
      <c r="J6164" s="258">
        <f t="shared" si="192"/>
        <v>0.11457331808442552</v>
      </c>
      <c r="K6164" s="258">
        <f t="shared" si="193"/>
        <v>0.22333312966116281</v>
      </c>
    </row>
    <row r="6165" spans="1:11">
      <c r="A6165" s="1">
        <v>6164</v>
      </c>
      <c r="B6165">
        <v>65783.325500999999</v>
      </c>
      <c r="C6165" s="255">
        <v>36</v>
      </c>
      <c r="D6165" s="256">
        <v>141.19175799999999</v>
      </c>
      <c r="E6165" s="256">
        <v>17.070665000000002</v>
      </c>
      <c r="F6165" s="1">
        <v>803102</v>
      </c>
      <c r="G6165" s="256">
        <v>0</v>
      </c>
      <c r="H6165" s="256">
        <v>236.15152800000001</v>
      </c>
      <c r="I6165" s="257">
        <v>1</v>
      </c>
      <c r="J6165" s="258">
        <f t="shared" si="192"/>
        <v>0.16156536916494843</v>
      </c>
      <c r="K6165" s="258">
        <f t="shared" si="193"/>
        <v>0.29982756823120377</v>
      </c>
    </row>
    <row r="6166" spans="1:11">
      <c r="A6166" s="1">
        <v>6165</v>
      </c>
      <c r="B6166">
        <v>64060.785767000001</v>
      </c>
      <c r="C6166" s="255">
        <v>37</v>
      </c>
      <c r="D6166" s="256">
        <v>152.086398</v>
      </c>
      <c r="E6166" s="256">
        <v>20.84892</v>
      </c>
      <c r="F6166" s="1">
        <v>819744</v>
      </c>
      <c r="G6166" s="256">
        <v>0</v>
      </c>
      <c r="H6166" s="256">
        <v>113.026248</v>
      </c>
      <c r="I6166" s="257">
        <v>1</v>
      </c>
      <c r="J6166" s="258">
        <f t="shared" si="192"/>
        <v>0.17403207797609033</v>
      </c>
      <c r="K6166" s="258">
        <f t="shared" si="193"/>
        <v>0.31890498730343331</v>
      </c>
    </row>
    <row r="6167" spans="1:11">
      <c r="A6167" s="1">
        <v>6166</v>
      </c>
      <c r="B6167">
        <v>62484.029297000001</v>
      </c>
      <c r="C6167" s="255">
        <v>39</v>
      </c>
      <c r="D6167" s="256">
        <v>137.465025</v>
      </c>
      <c r="E6167" s="256">
        <v>14.95668</v>
      </c>
      <c r="F6167" s="1">
        <v>840092</v>
      </c>
      <c r="G6167" s="256">
        <v>0</v>
      </c>
      <c r="H6167" s="256">
        <v>135.836139</v>
      </c>
      <c r="I6167" s="257">
        <v>1</v>
      </c>
      <c r="J6167" s="258">
        <f t="shared" si="192"/>
        <v>0.15730087808237267</v>
      </c>
      <c r="K6167" s="258">
        <f t="shared" si="193"/>
        <v>0.29318982039220798</v>
      </c>
    </row>
    <row r="6168" spans="1:11">
      <c r="A6168" s="1">
        <v>6167</v>
      </c>
      <c r="B6168">
        <v>60663.316680000004</v>
      </c>
      <c r="C6168" s="255">
        <v>35</v>
      </c>
      <c r="D6168" s="256">
        <v>168.21239</v>
      </c>
      <c r="E6168" s="256">
        <v>7.7669120000000014</v>
      </c>
      <c r="F6168" s="1">
        <v>892820</v>
      </c>
      <c r="G6168" s="256">
        <v>0</v>
      </c>
      <c r="H6168" s="256">
        <v>95.114296999999993</v>
      </c>
      <c r="I6168" s="257">
        <v>1</v>
      </c>
      <c r="J6168" s="258">
        <f t="shared" si="192"/>
        <v>0.19248500956031922</v>
      </c>
      <c r="K6168" s="258">
        <f t="shared" si="193"/>
        <v>0.34627904572367968</v>
      </c>
    </row>
    <row r="6169" spans="1:11">
      <c r="A6169" s="1">
        <v>6168</v>
      </c>
      <c r="B6169">
        <v>58353.207793999987</v>
      </c>
      <c r="C6169" s="255">
        <v>34</v>
      </c>
      <c r="D6169" s="256">
        <v>193.65145899999999</v>
      </c>
      <c r="E6169" s="256">
        <v>2.3392400000000002</v>
      </c>
      <c r="F6169" s="1">
        <v>941721</v>
      </c>
      <c r="G6169" s="256">
        <v>0</v>
      </c>
      <c r="H6169" s="256">
        <v>67.015951999999999</v>
      </c>
      <c r="I6169" s="257">
        <v>1</v>
      </c>
      <c r="J6169" s="258">
        <f t="shared" si="192"/>
        <v>0.22159487144190013</v>
      </c>
      <c r="K6169" s="258">
        <f t="shared" si="193"/>
        <v>0.38748682315988875</v>
      </c>
    </row>
    <row r="6170" spans="1:11">
      <c r="A6170" s="1">
        <v>6169</v>
      </c>
      <c r="B6170">
        <v>56537.447355999997</v>
      </c>
      <c r="C6170" s="255">
        <v>30</v>
      </c>
      <c r="D6170" s="256">
        <v>233.190406</v>
      </c>
      <c r="E6170" s="256">
        <v>0.19139999999999999</v>
      </c>
      <c r="F6170" s="1">
        <v>869147</v>
      </c>
      <c r="G6170" s="256">
        <v>1.207416</v>
      </c>
      <c r="H6170" s="256">
        <v>54.807417000000001</v>
      </c>
      <c r="I6170" s="257">
        <v>1</v>
      </c>
      <c r="J6170" s="258">
        <f t="shared" si="192"/>
        <v>0.26683918781657356</v>
      </c>
      <c r="K6170" s="258">
        <f t="shared" si="193"/>
        <v>0.44714540730948438</v>
      </c>
    </row>
    <row r="6171" spans="1:11">
      <c r="A6171" s="1">
        <v>6170</v>
      </c>
      <c r="B6171">
        <v>55320.290678999998</v>
      </c>
      <c r="C6171" s="255">
        <v>33</v>
      </c>
      <c r="D6171" s="256">
        <v>282.12869699999999</v>
      </c>
      <c r="E6171" s="256">
        <v>0.63660000000000005</v>
      </c>
      <c r="F6171" s="1">
        <v>756480</v>
      </c>
      <c r="G6171" s="256">
        <v>172.13448</v>
      </c>
      <c r="H6171" s="256">
        <v>54.440758000000002</v>
      </c>
      <c r="I6171" s="257">
        <v>1</v>
      </c>
      <c r="J6171" s="258">
        <f t="shared" si="192"/>
        <v>0.32283914959703863</v>
      </c>
      <c r="K6171" s="258">
        <f t="shared" si="193"/>
        <v>0.51443425543462873</v>
      </c>
    </row>
    <row r="6172" spans="1:11">
      <c r="A6172" s="1">
        <v>6171</v>
      </c>
      <c r="B6172">
        <v>55132.060913000001</v>
      </c>
      <c r="C6172" s="255">
        <v>30</v>
      </c>
      <c r="D6172" s="256">
        <v>302.06511300000011</v>
      </c>
      <c r="E6172" s="256">
        <v>0.46764</v>
      </c>
      <c r="F6172" s="1">
        <v>638537</v>
      </c>
      <c r="G6172" s="256">
        <v>180.296256</v>
      </c>
      <c r="H6172" s="256">
        <v>54.519956999999998</v>
      </c>
      <c r="I6172" s="257">
        <v>1</v>
      </c>
      <c r="J6172" s="258">
        <f t="shared" si="192"/>
        <v>0.34565233966204234</v>
      </c>
      <c r="K6172" s="258">
        <f t="shared" si="193"/>
        <v>0.53998999354841526</v>
      </c>
    </row>
    <row r="6173" spans="1:11">
      <c r="A6173" s="1">
        <v>6172</v>
      </c>
      <c r="B6173">
        <v>54738.885008999998</v>
      </c>
      <c r="C6173" s="255">
        <v>29</v>
      </c>
      <c r="D6173" s="256">
        <v>337.98323799999997</v>
      </c>
      <c r="E6173" s="256">
        <v>1.6879999999999999E-2</v>
      </c>
      <c r="F6173" s="1">
        <v>507240</v>
      </c>
      <c r="G6173" s="256">
        <v>155.19722400000001</v>
      </c>
      <c r="H6173" s="256">
        <v>54.83061</v>
      </c>
      <c r="I6173" s="257">
        <v>1</v>
      </c>
      <c r="J6173" s="258">
        <f t="shared" si="192"/>
        <v>0.38675335864176025</v>
      </c>
      <c r="K6173" s="258">
        <f t="shared" si="193"/>
        <v>0.5835898381329756</v>
      </c>
    </row>
    <row r="6174" spans="1:11">
      <c r="A6174" s="1">
        <v>6173</v>
      </c>
      <c r="B6174">
        <v>54134.189665999998</v>
      </c>
      <c r="C6174" s="255">
        <v>29</v>
      </c>
      <c r="D6174" s="256">
        <v>410.40408200000002</v>
      </c>
      <c r="E6174" s="256">
        <v>3.96E-3</v>
      </c>
      <c r="F6174" s="1">
        <v>564788</v>
      </c>
      <c r="G6174" s="256">
        <v>86.201976000000002</v>
      </c>
      <c r="H6174" s="256">
        <v>54.751354999999997</v>
      </c>
      <c r="I6174" s="257">
        <v>1</v>
      </c>
      <c r="J6174" s="258">
        <f t="shared" si="192"/>
        <v>0.46962434602685355</v>
      </c>
      <c r="K6174" s="258">
        <f t="shared" si="193"/>
        <v>0.66303646546546191</v>
      </c>
    </row>
    <row r="6175" spans="1:11">
      <c r="A6175" s="1">
        <v>6174</v>
      </c>
      <c r="B6175">
        <v>54862.457396999998</v>
      </c>
      <c r="C6175" s="255">
        <v>29</v>
      </c>
      <c r="D6175" s="256">
        <v>470.66218400000002</v>
      </c>
      <c r="E6175" s="256">
        <v>6.4239999999999992E-2</v>
      </c>
      <c r="F6175" s="1">
        <v>852470</v>
      </c>
      <c r="G6175" s="256">
        <v>0</v>
      </c>
      <c r="H6175" s="256">
        <v>54.853979000000002</v>
      </c>
      <c r="I6175" s="257">
        <v>1</v>
      </c>
      <c r="J6175" s="258">
        <f t="shared" si="192"/>
        <v>0.53857753871115399</v>
      </c>
      <c r="K6175" s="258">
        <f t="shared" si="193"/>
        <v>0.72174323588835299</v>
      </c>
    </row>
    <row r="6176" spans="1:11">
      <c r="A6176" s="1">
        <v>6175</v>
      </c>
      <c r="B6176">
        <v>56324.813385000001</v>
      </c>
      <c r="C6176" s="255">
        <v>33</v>
      </c>
      <c r="D6176" s="256">
        <v>469.29687999999999</v>
      </c>
      <c r="E6176" s="256">
        <v>16.436141999999979</v>
      </c>
      <c r="F6176" s="1">
        <v>622927</v>
      </c>
      <c r="G6176" s="256">
        <v>0</v>
      </c>
      <c r="H6176" s="256">
        <v>54.640335</v>
      </c>
      <c r="I6176" s="257">
        <v>1</v>
      </c>
      <c r="J6176" s="258">
        <f t="shared" si="192"/>
        <v>0.53701522482040698</v>
      </c>
      <c r="K6176" s="258">
        <f t="shared" si="193"/>
        <v>0.72047922691171506</v>
      </c>
    </row>
    <row r="6177" spans="1:11">
      <c r="A6177" s="1">
        <v>6176</v>
      </c>
      <c r="B6177">
        <v>59021.697204999997</v>
      </c>
      <c r="C6177" s="255">
        <v>40</v>
      </c>
      <c r="D6177" s="256">
        <v>475.78391900000003</v>
      </c>
      <c r="E6177" s="256">
        <v>191.45177699999979</v>
      </c>
      <c r="F6177" s="1">
        <v>539428</v>
      </c>
      <c r="G6177" s="256">
        <v>0</v>
      </c>
      <c r="H6177" s="256">
        <v>54.388705999999999</v>
      </c>
      <c r="I6177" s="257">
        <v>1</v>
      </c>
      <c r="J6177" s="258">
        <f t="shared" si="192"/>
        <v>0.54443832703025719</v>
      </c>
      <c r="K6177" s="258">
        <f t="shared" si="193"/>
        <v>0.72645914623086416</v>
      </c>
    </row>
    <row r="6178" spans="1:11">
      <c r="A6178" s="1">
        <v>6177</v>
      </c>
      <c r="B6178">
        <v>60889.370423</v>
      </c>
      <c r="C6178" s="255">
        <v>38</v>
      </c>
      <c r="D6178" s="256">
        <v>496.92740600000002</v>
      </c>
      <c r="E6178" s="256">
        <v>485.83533899999992</v>
      </c>
      <c r="F6178" s="1">
        <v>512617</v>
      </c>
      <c r="G6178" s="256">
        <v>0</v>
      </c>
      <c r="H6178" s="256">
        <v>167.540187</v>
      </c>
      <c r="I6178" s="257">
        <v>1</v>
      </c>
      <c r="J6178" s="258">
        <f t="shared" si="192"/>
        <v>0.5686327653670139</v>
      </c>
      <c r="K6178" s="258">
        <f t="shared" si="193"/>
        <v>0.7455053959463559</v>
      </c>
    </row>
    <row r="6179" spans="1:11">
      <c r="A6179" s="1">
        <v>6178</v>
      </c>
      <c r="B6179">
        <v>61329.391022000003</v>
      </c>
      <c r="C6179" s="255">
        <v>28</v>
      </c>
      <c r="D6179" s="256">
        <v>479.585283</v>
      </c>
      <c r="E6179" s="256">
        <v>727.00736700000027</v>
      </c>
      <c r="F6179" s="1">
        <v>617131</v>
      </c>
      <c r="G6179" s="256">
        <v>0</v>
      </c>
      <c r="H6179" s="256">
        <v>265.85182300000002</v>
      </c>
      <c r="I6179" s="257">
        <v>1</v>
      </c>
      <c r="J6179" s="258">
        <f t="shared" si="192"/>
        <v>0.54878821817610113</v>
      </c>
      <c r="K6179" s="258">
        <f t="shared" si="193"/>
        <v>0.72993316150415366</v>
      </c>
    </row>
    <row r="6180" spans="1:11">
      <c r="A6180" s="1">
        <v>6179</v>
      </c>
      <c r="B6180">
        <v>62883.107451999997</v>
      </c>
      <c r="C6180" s="255">
        <v>35</v>
      </c>
      <c r="D6180" s="256">
        <v>478.60899699999987</v>
      </c>
      <c r="E6180" s="256">
        <v>856.78185399999973</v>
      </c>
      <c r="F6180" s="1">
        <v>747267</v>
      </c>
      <c r="G6180" s="256">
        <v>0</v>
      </c>
      <c r="H6180" s="256">
        <v>304.65230700000001</v>
      </c>
      <c r="I6180" s="257">
        <v>1</v>
      </c>
      <c r="J6180" s="258">
        <f t="shared" si="192"/>
        <v>0.54767105659220328</v>
      </c>
      <c r="K6180" s="258">
        <f t="shared" si="193"/>
        <v>0.72904305861282293</v>
      </c>
    </row>
    <row r="6181" spans="1:11">
      <c r="A6181" s="1">
        <v>6180</v>
      </c>
      <c r="B6181">
        <v>63138.842438</v>
      </c>
      <c r="C6181" s="255">
        <v>35</v>
      </c>
      <c r="D6181" s="256">
        <v>457.59254399999998</v>
      </c>
      <c r="E6181" s="256">
        <v>923.03741400000126</v>
      </c>
      <c r="F6181" s="1">
        <v>738703</v>
      </c>
      <c r="G6181" s="256">
        <v>0</v>
      </c>
      <c r="H6181" s="256">
        <v>284.81845700000002</v>
      </c>
      <c r="I6181" s="257">
        <v>1</v>
      </c>
      <c r="J6181" s="258">
        <f t="shared" si="192"/>
        <v>0.52362198293818185</v>
      </c>
      <c r="K6181" s="258">
        <f t="shared" si="193"/>
        <v>0.70952248621135761</v>
      </c>
    </row>
    <row r="6182" spans="1:11">
      <c r="A6182" s="1">
        <v>6181</v>
      </c>
      <c r="B6182">
        <v>60933.473937000002</v>
      </c>
      <c r="C6182" s="255">
        <v>33</v>
      </c>
      <c r="D6182" s="256">
        <v>437.69121800000011</v>
      </c>
      <c r="E6182" s="256">
        <v>980.00172000000055</v>
      </c>
      <c r="F6182" s="1">
        <v>798479</v>
      </c>
      <c r="G6182" s="256">
        <v>0</v>
      </c>
      <c r="H6182" s="256">
        <v>156.43890200000001</v>
      </c>
      <c r="I6182" s="257">
        <v>1</v>
      </c>
      <c r="J6182" s="258">
        <f t="shared" si="192"/>
        <v>0.50084894627082932</v>
      </c>
      <c r="K6182" s="258">
        <f t="shared" si="193"/>
        <v>0.69038150762391526</v>
      </c>
    </row>
    <row r="6183" spans="1:11">
      <c r="A6183" s="1">
        <v>6182</v>
      </c>
      <c r="B6183">
        <v>61106.812316000003</v>
      </c>
      <c r="C6183" s="255">
        <v>37</v>
      </c>
      <c r="D6183" s="256">
        <v>479.16771399999999</v>
      </c>
      <c r="E6183" s="256">
        <v>939.90810500000123</v>
      </c>
      <c r="F6183" s="1">
        <v>800861</v>
      </c>
      <c r="G6183" s="256">
        <v>76.434119999999993</v>
      </c>
      <c r="H6183" s="256">
        <v>210.81662900000001</v>
      </c>
      <c r="I6183" s="257">
        <v>1</v>
      </c>
      <c r="J6183" s="258">
        <f t="shared" si="192"/>
        <v>0.54831039503265078</v>
      </c>
      <c r="K6183" s="258">
        <f t="shared" si="193"/>
        <v>0.7295526321539233</v>
      </c>
    </row>
    <row r="6184" spans="1:11">
      <c r="A6184" s="1">
        <v>6183</v>
      </c>
      <c r="B6184">
        <v>63778.575806000001</v>
      </c>
      <c r="C6184" s="255">
        <v>28</v>
      </c>
      <c r="D6184" s="256">
        <v>463.021073</v>
      </c>
      <c r="E6184" s="256">
        <v>822.83979100000056</v>
      </c>
      <c r="F6184" s="1">
        <v>795564</v>
      </c>
      <c r="G6184" s="256">
        <v>152.02353600000001</v>
      </c>
      <c r="H6184" s="256">
        <v>245.25327799999999</v>
      </c>
      <c r="I6184" s="257">
        <v>1</v>
      </c>
      <c r="J6184" s="258">
        <f t="shared" si="192"/>
        <v>0.52983383485030011</v>
      </c>
      <c r="K6184" s="258">
        <f t="shared" si="193"/>
        <v>0.71463134943241724</v>
      </c>
    </row>
    <row r="6185" spans="1:11">
      <c r="A6185" s="1">
        <v>6184</v>
      </c>
      <c r="B6185">
        <v>64009.974211000001</v>
      </c>
      <c r="C6185" s="255">
        <v>33</v>
      </c>
      <c r="D6185" s="256">
        <v>423.22630500000002</v>
      </c>
      <c r="E6185" s="256">
        <v>619.76701800000001</v>
      </c>
      <c r="F6185" s="1">
        <v>847494</v>
      </c>
      <c r="G6185" s="256">
        <v>141.22869600000001</v>
      </c>
      <c r="H6185" s="256">
        <v>275.81531000000001</v>
      </c>
      <c r="I6185" s="257">
        <v>1</v>
      </c>
      <c r="J6185" s="258">
        <f t="shared" si="192"/>
        <v>0.48429678315671981</v>
      </c>
      <c r="K6185" s="258">
        <f t="shared" si="193"/>
        <v>0.67604919177526079</v>
      </c>
    </row>
    <row r="6186" spans="1:11">
      <c r="A6186" s="1">
        <v>6185</v>
      </c>
      <c r="B6186">
        <v>64355.303832999998</v>
      </c>
      <c r="C6186" s="255">
        <v>26</v>
      </c>
      <c r="D6186" s="256">
        <v>372.13984199999999</v>
      </c>
      <c r="E6186" s="256">
        <v>375.78852299999971</v>
      </c>
      <c r="F6186" s="1">
        <v>823676</v>
      </c>
      <c r="G6186" s="256">
        <v>78.989735999999994</v>
      </c>
      <c r="H6186" s="256">
        <v>287.53389600000003</v>
      </c>
      <c r="I6186" s="257">
        <v>1</v>
      </c>
      <c r="J6186" s="258">
        <f t="shared" si="192"/>
        <v>0.42583867362651279</v>
      </c>
      <c r="K6186" s="258">
        <f t="shared" si="193"/>
        <v>0.62237892298777164</v>
      </c>
    </row>
    <row r="6187" spans="1:11">
      <c r="A6187" s="1">
        <v>6186</v>
      </c>
      <c r="B6187">
        <v>63876.935516000012</v>
      </c>
      <c r="C6187" s="255">
        <v>30</v>
      </c>
      <c r="D6187" s="256">
        <v>353.55668999999989</v>
      </c>
      <c r="E6187" s="256">
        <v>144.0743480000001</v>
      </c>
      <c r="F6187" s="1">
        <v>792515</v>
      </c>
      <c r="G6187" s="256">
        <v>0</v>
      </c>
      <c r="H6187" s="256">
        <v>285.34965099999999</v>
      </c>
      <c r="I6187" s="257">
        <v>1</v>
      </c>
      <c r="J6187" s="258">
        <f t="shared" si="192"/>
        <v>0.40457402011091337</v>
      </c>
      <c r="K6187" s="258">
        <f t="shared" si="193"/>
        <v>0.60158300164115486</v>
      </c>
    </row>
    <row r="6188" spans="1:11">
      <c r="A6188" s="1">
        <v>6187</v>
      </c>
      <c r="B6188">
        <v>62566.102905</v>
      </c>
      <c r="C6188" s="255">
        <v>28</v>
      </c>
      <c r="D6188" s="256">
        <v>387.63914499999998</v>
      </c>
      <c r="E6188" s="256">
        <v>24.174500999999982</v>
      </c>
      <c r="F6188" s="1">
        <v>785767</v>
      </c>
      <c r="G6188" s="256">
        <v>0</v>
      </c>
      <c r="H6188" s="256">
        <v>371.33640600000001</v>
      </c>
      <c r="I6188" s="257">
        <v>1</v>
      </c>
      <c r="J6188" s="258">
        <f t="shared" si="192"/>
        <v>0.44357448658377052</v>
      </c>
      <c r="K6188" s="258">
        <f t="shared" si="193"/>
        <v>0.63918766521700021</v>
      </c>
    </row>
    <row r="6189" spans="1:11">
      <c r="A6189" s="1">
        <v>6188</v>
      </c>
      <c r="B6189">
        <v>62572.267609000002</v>
      </c>
      <c r="C6189" s="255">
        <v>30</v>
      </c>
      <c r="D6189" s="256">
        <v>427.08410400000002</v>
      </c>
      <c r="E6189" s="256">
        <v>17.185154000000001</v>
      </c>
      <c r="F6189" s="1">
        <v>809573</v>
      </c>
      <c r="G6189" s="256">
        <v>0</v>
      </c>
      <c r="H6189" s="256">
        <v>449.47091</v>
      </c>
      <c r="I6189" s="257">
        <v>1</v>
      </c>
      <c r="J6189" s="258">
        <f t="shared" si="192"/>
        <v>0.48871125272936422</v>
      </c>
      <c r="K6189" s="258">
        <f t="shared" si="193"/>
        <v>0.67990712769933825</v>
      </c>
    </row>
    <row r="6190" spans="1:11">
      <c r="A6190" s="1">
        <v>6189</v>
      </c>
      <c r="B6190">
        <v>61313.036681999998</v>
      </c>
      <c r="C6190" s="255">
        <v>30</v>
      </c>
      <c r="D6190" s="256">
        <v>476.79708199999999</v>
      </c>
      <c r="E6190" s="256">
        <v>20.681311999999991</v>
      </c>
      <c r="F6190" s="1">
        <v>828039</v>
      </c>
      <c r="G6190" s="256">
        <v>0</v>
      </c>
      <c r="H6190" s="256">
        <v>377.773077</v>
      </c>
      <c r="I6190" s="257">
        <v>1</v>
      </c>
      <c r="J6190" s="258">
        <f t="shared" si="192"/>
        <v>0.54559768687135535</v>
      </c>
      <c r="K6190" s="258">
        <f t="shared" si="193"/>
        <v>0.72738722838695058</v>
      </c>
    </row>
    <row r="6191" spans="1:11">
      <c r="A6191" s="1">
        <v>6190</v>
      </c>
      <c r="B6191">
        <v>59069.76468</v>
      </c>
      <c r="C6191" s="255">
        <v>32</v>
      </c>
      <c r="D6191" s="256">
        <v>476.26519000000002</v>
      </c>
      <c r="E6191" s="256">
        <v>14.553232</v>
      </c>
      <c r="F6191" s="1">
        <v>875714</v>
      </c>
      <c r="G6191" s="256">
        <v>0</v>
      </c>
      <c r="H6191" s="256">
        <v>240.028177</v>
      </c>
      <c r="I6191" s="257">
        <v>1</v>
      </c>
      <c r="J6191" s="258">
        <f t="shared" si="192"/>
        <v>0.54498904421010397</v>
      </c>
      <c r="K6191" s="258">
        <f t="shared" si="193"/>
        <v>0.7269001991081363</v>
      </c>
    </row>
    <row r="6192" spans="1:11">
      <c r="A6192" s="1">
        <v>6191</v>
      </c>
      <c r="B6192">
        <v>56474.925079000001</v>
      </c>
      <c r="C6192" s="255">
        <v>34</v>
      </c>
      <c r="D6192" s="256">
        <v>467.90001899999999</v>
      </c>
      <c r="E6192" s="256">
        <v>8.0995600000000021</v>
      </c>
      <c r="F6192" s="1">
        <v>912749</v>
      </c>
      <c r="G6192" s="256">
        <v>0</v>
      </c>
      <c r="H6192" s="256">
        <v>162.92122499999999</v>
      </c>
      <c r="I6192" s="257">
        <v>1</v>
      </c>
      <c r="J6192" s="258">
        <f t="shared" si="192"/>
        <v>0.53541680033491323</v>
      </c>
      <c r="K6192" s="258">
        <f t="shared" si="193"/>
        <v>0.71918298245957557</v>
      </c>
    </row>
    <row r="6193" spans="1:11">
      <c r="A6193" s="1">
        <v>6192</v>
      </c>
      <c r="B6193">
        <v>55109.009490999997</v>
      </c>
      <c r="C6193" s="255">
        <v>34</v>
      </c>
      <c r="D6193" s="256">
        <v>468.36917199999999</v>
      </c>
      <c r="E6193" s="256">
        <v>0.91952000000000012</v>
      </c>
      <c r="F6193" s="1">
        <v>907536</v>
      </c>
      <c r="G6193" s="256">
        <v>0</v>
      </c>
      <c r="H6193" s="256">
        <v>99.448775999999995</v>
      </c>
      <c r="I6193" s="257">
        <v>1</v>
      </c>
      <c r="J6193" s="258">
        <f t="shared" si="192"/>
        <v>0.53595365091821601</v>
      </c>
      <c r="K6193" s="258">
        <f t="shared" si="193"/>
        <v>0.71961868345070212</v>
      </c>
    </row>
    <row r="6194" spans="1:11">
      <c r="A6194" s="1">
        <v>6193</v>
      </c>
      <c r="B6194">
        <v>53898.093139999997</v>
      </c>
      <c r="C6194" s="255">
        <v>31</v>
      </c>
      <c r="D6194" s="256">
        <v>454.98645800000003</v>
      </c>
      <c r="E6194" s="256">
        <v>0.192</v>
      </c>
      <c r="F6194" s="1">
        <v>933151</v>
      </c>
      <c r="G6194" s="256">
        <v>0</v>
      </c>
      <c r="H6194" s="256">
        <v>54.170743999999999</v>
      </c>
      <c r="I6194" s="257">
        <v>1</v>
      </c>
      <c r="J6194" s="258">
        <f t="shared" si="192"/>
        <v>0.52063984536421959</v>
      </c>
      <c r="K6194" s="258">
        <f t="shared" si="193"/>
        <v>0.70705302015727822</v>
      </c>
    </row>
    <row r="6195" spans="1:11">
      <c r="A6195" s="1">
        <v>6194</v>
      </c>
      <c r="B6195">
        <v>52023.853148000002</v>
      </c>
      <c r="C6195" s="255">
        <v>30</v>
      </c>
      <c r="D6195" s="256">
        <v>454.95680900000002</v>
      </c>
      <c r="E6195" s="256">
        <v>0.62939999999999996</v>
      </c>
      <c r="F6195" s="1">
        <v>765403</v>
      </c>
      <c r="G6195" s="256">
        <v>135.66974400000001</v>
      </c>
      <c r="H6195" s="256">
        <v>54.214379999999998</v>
      </c>
      <c r="I6195" s="257">
        <v>1</v>
      </c>
      <c r="J6195" s="258">
        <f t="shared" si="192"/>
        <v>0.52060591808901435</v>
      </c>
      <c r="K6195" s="258">
        <f t="shared" si="193"/>
        <v>0.70702486216665905</v>
      </c>
    </row>
    <row r="6196" spans="1:11">
      <c r="A6196" s="1">
        <v>6195</v>
      </c>
      <c r="B6196">
        <v>52641.561507999999</v>
      </c>
      <c r="C6196" s="255">
        <v>28</v>
      </c>
      <c r="D6196" s="256">
        <v>441.65958599999999</v>
      </c>
      <c r="E6196" s="256">
        <v>0.45344000000000001</v>
      </c>
      <c r="F6196" s="1">
        <v>604771</v>
      </c>
      <c r="G6196" s="256">
        <v>214.11835199999999</v>
      </c>
      <c r="H6196" s="256">
        <v>54.275314000000002</v>
      </c>
      <c r="I6196" s="257">
        <v>1</v>
      </c>
      <c r="J6196" s="258">
        <f t="shared" si="192"/>
        <v>0.50538993966863344</v>
      </c>
      <c r="K6196" s="258">
        <f t="shared" si="193"/>
        <v>0.69425083600290871</v>
      </c>
    </row>
    <row r="6197" spans="1:11">
      <c r="A6197" s="1">
        <v>6196</v>
      </c>
      <c r="B6197">
        <v>51797.353668999996</v>
      </c>
      <c r="C6197" s="255">
        <v>27</v>
      </c>
      <c r="D6197" s="256">
        <v>431.58971200000008</v>
      </c>
      <c r="E6197" s="256">
        <v>3.6479999999999999E-2</v>
      </c>
      <c r="F6197" s="1">
        <v>481036</v>
      </c>
      <c r="G6197" s="256">
        <v>219.973488</v>
      </c>
      <c r="H6197" s="256">
        <v>53.914585000000002</v>
      </c>
      <c r="I6197" s="257">
        <v>1</v>
      </c>
      <c r="J6197" s="258">
        <f t="shared" si="192"/>
        <v>0.49386700849120235</v>
      </c>
      <c r="K6197" s="258">
        <f t="shared" si="193"/>
        <v>0.68438003005990877</v>
      </c>
    </row>
    <row r="6198" spans="1:11">
      <c r="A6198" s="1">
        <v>6197</v>
      </c>
      <c r="B6198">
        <v>52051.936127000001</v>
      </c>
      <c r="C6198" s="255">
        <v>27</v>
      </c>
      <c r="D6198" s="256">
        <v>423.805879</v>
      </c>
      <c r="E6198" s="256">
        <v>0</v>
      </c>
      <c r="F6198" s="1">
        <v>518593</v>
      </c>
      <c r="G6198" s="256">
        <v>185.45200800000001</v>
      </c>
      <c r="H6198" s="256">
        <v>54.846862999999999</v>
      </c>
      <c r="I6198" s="257">
        <v>1</v>
      </c>
      <c r="J6198" s="258">
        <f t="shared" si="192"/>
        <v>0.48495998820915925</v>
      </c>
      <c r="K6198" s="258">
        <f t="shared" si="193"/>
        <v>0.67663045478491468</v>
      </c>
    </row>
    <row r="6199" spans="1:11">
      <c r="A6199" s="1">
        <v>6198</v>
      </c>
      <c r="B6199">
        <v>52313.393555000002</v>
      </c>
      <c r="C6199" s="255">
        <v>28</v>
      </c>
      <c r="D6199" s="256">
        <v>455.00116600000001</v>
      </c>
      <c r="E6199" s="256">
        <v>4.4204E-2</v>
      </c>
      <c r="F6199" s="1">
        <v>838086</v>
      </c>
      <c r="G6199" s="256">
        <v>109.157832</v>
      </c>
      <c r="H6199" s="256">
        <v>54.233139000000001</v>
      </c>
      <c r="I6199" s="257">
        <v>1</v>
      </c>
      <c r="J6199" s="258">
        <f t="shared" si="192"/>
        <v>0.5206566756911688</v>
      </c>
      <c r="K6199" s="258">
        <f t="shared" si="193"/>
        <v>0.70706698798165668</v>
      </c>
    </row>
    <row r="6200" spans="1:11">
      <c r="A6200" s="1">
        <v>6199</v>
      </c>
      <c r="B6200">
        <v>52531.206741000002</v>
      </c>
      <c r="C6200" s="255">
        <v>25</v>
      </c>
      <c r="D6200" s="256">
        <v>488.99801800000012</v>
      </c>
      <c r="E6200" s="256">
        <v>10.339337999999991</v>
      </c>
      <c r="F6200" s="1">
        <v>724578</v>
      </c>
      <c r="G6200" s="256">
        <v>0</v>
      </c>
      <c r="H6200" s="256">
        <v>54.314774999999997</v>
      </c>
      <c r="I6200" s="257">
        <v>1</v>
      </c>
      <c r="J6200" s="258">
        <f t="shared" si="192"/>
        <v>0.55955918686909556</v>
      </c>
      <c r="K6200" s="258">
        <f t="shared" si="193"/>
        <v>0.73844092324478305</v>
      </c>
    </row>
    <row r="6201" spans="1:11">
      <c r="A6201" s="1">
        <v>6200</v>
      </c>
      <c r="B6201">
        <v>53410.573700000001</v>
      </c>
      <c r="C6201" s="255">
        <v>31</v>
      </c>
      <c r="D6201" s="256">
        <v>479.26483599999989</v>
      </c>
      <c r="E6201" s="256">
        <v>127.9792589999999</v>
      </c>
      <c r="F6201" s="1">
        <v>697305</v>
      </c>
      <c r="G6201" s="256">
        <v>0</v>
      </c>
      <c r="H6201" s="256">
        <v>57.084072999999997</v>
      </c>
      <c r="I6201" s="257">
        <v>1</v>
      </c>
      <c r="J6201" s="258">
        <f t="shared" si="192"/>
        <v>0.54842153148995032</v>
      </c>
      <c r="K6201" s="258">
        <f t="shared" si="193"/>
        <v>0.72964116288310454</v>
      </c>
    </row>
    <row r="6202" spans="1:11">
      <c r="A6202" s="1">
        <v>6201</v>
      </c>
      <c r="B6202">
        <v>54841.656067000004</v>
      </c>
      <c r="C6202" s="255">
        <v>30</v>
      </c>
      <c r="D6202" s="256">
        <v>486.88066299999991</v>
      </c>
      <c r="E6202" s="256">
        <v>301.64643799999959</v>
      </c>
      <c r="F6202" s="1">
        <v>635539</v>
      </c>
      <c r="G6202" s="256">
        <v>0</v>
      </c>
      <c r="H6202" s="256">
        <v>317.55917399999998</v>
      </c>
      <c r="I6202" s="257">
        <v>1</v>
      </c>
      <c r="J6202" s="258">
        <f t="shared" si="192"/>
        <v>0.55713630293398453</v>
      </c>
      <c r="K6202" s="258">
        <f t="shared" si="193"/>
        <v>0.73653875470045882</v>
      </c>
    </row>
    <row r="6203" spans="1:11">
      <c r="A6203" s="1">
        <v>6202</v>
      </c>
      <c r="B6203">
        <v>56187.607269</v>
      </c>
      <c r="C6203" s="255">
        <v>31</v>
      </c>
      <c r="D6203" s="256">
        <v>488.54146100000003</v>
      </c>
      <c r="E6203" s="256">
        <v>487.02587899999912</v>
      </c>
      <c r="F6203" s="1">
        <v>646589</v>
      </c>
      <c r="G6203" s="256">
        <v>0</v>
      </c>
      <c r="H6203" s="256">
        <v>348.31372900000002</v>
      </c>
      <c r="I6203" s="257">
        <v>1</v>
      </c>
      <c r="J6203" s="258">
        <f t="shared" si="192"/>
        <v>0.55903674985651963</v>
      </c>
      <c r="K6203" s="258">
        <f t="shared" si="193"/>
        <v>0.7380313320436489</v>
      </c>
    </row>
    <row r="6204" spans="1:11">
      <c r="A6204" s="1">
        <v>6203</v>
      </c>
      <c r="B6204">
        <v>57178.551422999997</v>
      </c>
      <c r="C6204" s="255">
        <v>31</v>
      </c>
      <c r="D6204" s="256">
        <v>474.084113</v>
      </c>
      <c r="E6204" s="256">
        <v>663.1445060000018</v>
      </c>
      <c r="F6204" s="1">
        <v>708940</v>
      </c>
      <c r="G6204" s="256">
        <v>0</v>
      </c>
      <c r="H6204" s="256">
        <v>270.76507199999998</v>
      </c>
      <c r="I6204" s="257">
        <v>1</v>
      </c>
      <c r="J6204" s="258">
        <f t="shared" si="192"/>
        <v>0.54249324335264759</v>
      </c>
      <c r="K6204" s="258">
        <f t="shared" si="193"/>
        <v>0.72489852973268742</v>
      </c>
    </row>
    <row r="6205" spans="1:11">
      <c r="A6205" s="1">
        <v>6204</v>
      </c>
      <c r="B6205">
        <v>57894.538391000002</v>
      </c>
      <c r="C6205" s="255">
        <v>30</v>
      </c>
      <c r="D6205" s="256">
        <v>446.42403899999999</v>
      </c>
      <c r="E6205" s="256">
        <v>768.5098880000005</v>
      </c>
      <c r="F6205" s="1">
        <v>702797</v>
      </c>
      <c r="G6205" s="256">
        <v>0</v>
      </c>
      <c r="H6205" s="256">
        <v>258.35136199999999</v>
      </c>
      <c r="I6205" s="257">
        <v>1</v>
      </c>
      <c r="J6205" s="258">
        <f t="shared" si="192"/>
        <v>0.51084189110487832</v>
      </c>
      <c r="K6205" s="258">
        <f t="shared" si="193"/>
        <v>0.69886145136643685</v>
      </c>
    </row>
    <row r="6206" spans="1:11">
      <c r="A6206" s="1">
        <v>6205</v>
      </c>
      <c r="B6206">
        <v>56486.436889999997</v>
      </c>
      <c r="C6206" s="255">
        <v>30</v>
      </c>
      <c r="D6206" s="256">
        <v>441.41325599999999</v>
      </c>
      <c r="E6206" s="256">
        <v>787.99563599999919</v>
      </c>
      <c r="F6206" s="1">
        <v>703677</v>
      </c>
      <c r="G6206" s="256">
        <v>0</v>
      </c>
      <c r="H6206" s="256">
        <v>188.262586</v>
      </c>
      <c r="I6206" s="257">
        <v>1</v>
      </c>
      <c r="J6206" s="258">
        <f t="shared" si="192"/>
        <v>0.50510806487685977</v>
      </c>
      <c r="K6206" s="258">
        <f t="shared" si="193"/>
        <v>0.69401142677321104</v>
      </c>
    </row>
    <row r="6207" spans="1:11">
      <c r="A6207" s="1">
        <v>6206</v>
      </c>
      <c r="B6207">
        <v>56346.579102000003</v>
      </c>
      <c r="C6207" s="255">
        <v>35</v>
      </c>
      <c r="D6207" s="256">
        <v>495.72547100000003</v>
      </c>
      <c r="E6207" s="256">
        <v>793.51779599999952</v>
      </c>
      <c r="F6207" s="1">
        <v>728101</v>
      </c>
      <c r="G6207" s="256">
        <v>45.290951999999997</v>
      </c>
      <c r="H6207" s="256">
        <v>247.08137199999999</v>
      </c>
      <c r="I6207" s="257">
        <v>1</v>
      </c>
      <c r="J6207" s="258">
        <f t="shared" si="192"/>
        <v>0.56725739420698296</v>
      </c>
      <c r="K6207" s="258">
        <f t="shared" si="193"/>
        <v>0.74444051471447259</v>
      </c>
    </row>
    <row r="6208" spans="1:11">
      <c r="A6208" s="1">
        <v>6207</v>
      </c>
      <c r="B6208">
        <v>57782.935791000004</v>
      </c>
      <c r="C6208" s="255">
        <v>33</v>
      </c>
      <c r="D6208" s="256">
        <v>523.85848999999985</v>
      </c>
      <c r="E6208" s="256">
        <v>713.87784699999997</v>
      </c>
      <c r="F6208" s="1">
        <v>741814</v>
      </c>
      <c r="G6208" s="256">
        <v>180.09213600000001</v>
      </c>
      <c r="H6208" s="256">
        <v>263.495542</v>
      </c>
      <c r="I6208" s="257">
        <v>1</v>
      </c>
      <c r="J6208" s="258">
        <f t="shared" si="192"/>
        <v>0.59944993621399922</v>
      </c>
      <c r="K6208" s="258">
        <f t="shared" si="193"/>
        <v>0.76882375945299986</v>
      </c>
    </row>
    <row r="6209" spans="1:11">
      <c r="A6209" s="1">
        <v>6208</v>
      </c>
      <c r="B6209">
        <v>57792.093443999998</v>
      </c>
      <c r="C6209" s="255">
        <v>34</v>
      </c>
      <c r="D6209" s="256">
        <v>525.93055700000002</v>
      </c>
      <c r="E6209" s="256">
        <v>600.45568000000003</v>
      </c>
      <c r="F6209" s="1">
        <v>737591</v>
      </c>
      <c r="G6209" s="256">
        <v>203.03304</v>
      </c>
      <c r="H6209" s="256">
        <v>347.72169200000002</v>
      </c>
      <c r="I6209" s="257">
        <v>1</v>
      </c>
      <c r="J6209" s="258">
        <f t="shared" si="192"/>
        <v>0.60182099720602644</v>
      </c>
      <c r="K6209" s="258">
        <f t="shared" si="193"/>
        <v>0.77057593341544495</v>
      </c>
    </row>
    <row r="6210" spans="1:11">
      <c r="A6210" s="1">
        <v>6209</v>
      </c>
      <c r="B6210">
        <v>57058.291351</v>
      </c>
      <c r="C6210" s="255">
        <v>33</v>
      </c>
      <c r="D6210" s="256">
        <v>498.35306600000013</v>
      </c>
      <c r="E6210" s="256">
        <v>416.41927199999981</v>
      </c>
      <c r="F6210" s="1">
        <v>752907</v>
      </c>
      <c r="G6210" s="256">
        <v>177.00648000000001</v>
      </c>
      <c r="H6210" s="256">
        <v>338.219694</v>
      </c>
      <c r="I6210" s="257">
        <v>1</v>
      </c>
      <c r="J6210" s="258">
        <f t="shared" ref="J6210:J6273" si="194">D6210/$L$1</f>
        <v>0.57026414447487739</v>
      </c>
      <c r="K6210" s="258">
        <f t="shared" ref="K6210:K6273" si="195">J6210/(1-$K$1*(1-J6210))</f>
        <v>0.74676575605528239</v>
      </c>
    </row>
    <row r="6211" spans="1:11">
      <c r="A6211" s="1">
        <v>6210</v>
      </c>
      <c r="B6211">
        <v>56399.801849000003</v>
      </c>
      <c r="C6211" s="255">
        <v>35</v>
      </c>
      <c r="D6211" s="256">
        <v>465.25602099999998</v>
      </c>
      <c r="E6211" s="256">
        <v>171.51294899999959</v>
      </c>
      <c r="F6211" s="1">
        <v>749490</v>
      </c>
      <c r="G6211" s="256">
        <v>112.999824</v>
      </c>
      <c r="H6211" s="256">
        <v>354.76432499999999</v>
      </c>
      <c r="I6211" s="257">
        <v>1</v>
      </c>
      <c r="J6211" s="258">
        <f t="shared" si="194"/>
        <v>0.53239128015588555</v>
      </c>
      <c r="K6211" s="258">
        <f t="shared" si="195"/>
        <v>0.71672103267077991</v>
      </c>
    </row>
    <row r="6212" spans="1:11">
      <c r="A6212" s="1">
        <v>6211</v>
      </c>
      <c r="B6212">
        <v>56003.096101000003</v>
      </c>
      <c r="C6212" s="255">
        <v>35</v>
      </c>
      <c r="D6212" s="256">
        <v>464.21368000000001</v>
      </c>
      <c r="E6212" s="256">
        <v>27.427119999999992</v>
      </c>
      <c r="F6212" s="1">
        <v>806706</v>
      </c>
      <c r="G6212" s="256">
        <v>12.545736</v>
      </c>
      <c r="H6212" s="256">
        <v>425.60037</v>
      </c>
      <c r="I6212" s="257">
        <v>1</v>
      </c>
      <c r="J6212" s="258">
        <f t="shared" si="194"/>
        <v>0.53119853200368283</v>
      </c>
      <c r="K6212" s="258">
        <f t="shared" si="195"/>
        <v>0.71574742629177679</v>
      </c>
    </row>
    <row r="6213" spans="1:11">
      <c r="A6213" s="1">
        <v>6212</v>
      </c>
      <c r="B6213">
        <v>57530.979431</v>
      </c>
      <c r="C6213" s="255">
        <v>36</v>
      </c>
      <c r="D6213" s="256">
        <v>472.45569400000011</v>
      </c>
      <c r="E6213" s="256">
        <v>16.298047</v>
      </c>
      <c r="F6213" s="1">
        <v>810574</v>
      </c>
      <c r="G6213" s="256">
        <v>0</v>
      </c>
      <c r="H6213" s="256">
        <v>415.84467799999999</v>
      </c>
      <c r="I6213" s="257">
        <v>1</v>
      </c>
      <c r="J6213" s="258">
        <f t="shared" si="194"/>
        <v>0.54062984763736655</v>
      </c>
      <c r="K6213" s="258">
        <f t="shared" si="195"/>
        <v>0.72339926427410284</v>
      </c>
    </row>
    <row r="6214" spans="1:11">
      <c r="A6214" s="1">
        <v>6213</v>
      </c>
      <c r="B6214">
        <v>57538.944855000002</v>
      </c>
      <c r="C6214" s="255">
        <v>35</v>
      </c>
      <c r="D6214" s="256">
        <v>482.083054</v>
      </c>
      <c r="E6214" s="256">
        <v>19.811520000000009</v>
      </c>
      <c r="F6214" s="1">
        <v>773888</v>
      </c>
      <c r="G6214" s="256">
        <v>0</v>
      </c>
      <c r="H6214" s="256">
        <v>401.802638</v>
      </c>
      <c r="I6214" s="257">
        <v>1</v>
      </c>
      <c r="J6214" s="258">
        <f t="shared" si="194"/>
        <v>0.55164641117136437</v>
      </c>
      <c r="K6214" s="258">
        <f t="shared" si="195"/>
        <v>0.73220382918420979</v>
      </c>
    </row>
    <row r="6215" spans="1:11">
      <c r="A6215" s="1">
        <v>6214</v>
      </c>
      <c r="B6215">
        <v>56478.268768000002</v>
      </c>
      <c r="C6215" s="255">
        <v>34</v>
      </c>
      <c r="D6215" s="256">
        <v>452.828371</v>
      </c>
      <c r="E6215" s="256">
        <v>12.144328</v>
      </c>
      <c r="F6215" s="1">
        <v>875389</v>
      </c>
      <c r="G6215" s="256">
        <v>0</v>
      </c>
      <c r="H6215" s="256">
        <v>191.400733</v>
      </c>
      <c r="I6215" s="257">
        <v>1</v>
      </c>
      <c r="J6215" s="258">
        <f t="shared" si="194"/>
        <v>0.51817035190522398</v>
      </c>
      <c r="K6215" s="258">
        <f t="shared" si="195"/>
        <v>0.70499972510508813</v>
      </c>
    </row>
    <row r="6216" spans="1:11">
      <c r="A6216" s="1">
        <v>6215</v>
      </c>
      <c r="B6216">
        <v>54640.567078</v>
      </c>
      <c r="C6216" s="255">
        <v>32</v>
      </c>
      <c r="D6216" s="256">
        <v>400.83541100000002</v>
      </c>
      <c r="E6216" s="256">
        <v>3.8464399999999999</v>
      </c>
      <c r="F6216" s="1">
        <v>934004</v>
      </c>
      <c r="G6216" s="256">
        <v>0</v>
      </c>
      <c r="H6216" s="256">
        <v>69.075956000000005</v>
      </c>
      <c r="I6216" s="257">
        <v>1</v>
      </c>
      <c r="J6216" s="258">
        <f t="shared" si="194"/>
        <v>0.45867494016611671</v>
      </c>
      <c r="K6216" s="258">
        <f t="shared" si="195"/>
        <v>0.65313076914334645</v>
      </c>
    </row>
    <row r="6217" spans="1:11">
      <c r="A6217" s="1">
        <v>6216</v>
      </c>
      <c r="B6217">
        <v>53396.628234999996</v>
      </c>
      <c r="C6217" s="255">
        <v>33</v>
      </c>
      <c r="D6217" s="256">
        <v>425.03919000000002</v>
      </c>
      <c r="E6217" s="256">
        <v>0.27132000000000001</v>
      </c>
      <c r="F6217" s="1">
        <v>949381</v>
      </c>
      <c r="G6217" s="256">
        <v>0</v>
      </c>
      <c r="H6217" s="256">
        <v>54.930104</v>
      </c>
      <c r="I6217" s="257">
        <v>1</v>
      </c>
      <c r="J6217" s="258">
        <f t="shared" si="194"/>
        <v>0.486371262846098</v>
      </c>
      <c r="K6217" s="258">
        <f t="shared" si="195"/>
        <v>0.67786539302495585</v>
      </c>
    </row>
    <row r="6218" spans="1:11">
      <c r="A6218" s="1">
        <v>6217</v>
      </c>
      <c r="B6218">
        <v>52364.213929000012</v>
      </c>
      <c r="C6218" s="255">
        <v>32</v>
      </c>
      <c r="D6218" s="256">
        <v>428.2125739999999</v>
      </c>
      <c r="E6218" s="256">
        <v>0.192</v>
      </c>
      <c r="F6218" s="1">
        <v>893035</v>
      </c>
      <c r="G6218" s="256">
        <v>0</v>
      </c>
      <c r="H6218" s="256">
        <v>54.523668999999998</v>
      </c>
      <c r="I6218" s="257">
        <v>1</v>
      </c>
      <c r="J6218" s="258">
        <f t="shared" si="194"/>
        <v>0.49000255807695786</v>
      </c>
      <c r="K6218" s="258">
        <f t="shared" si="195"/>
        <v>0.68103071564422268</v>
      </c>
    </row>
    <row r="6219" spans="1:11">
      <c r="A6219" s="1">
        <v>6218</v>
      </c>
      <c r="B6219">
        <v>49132.163758000002</v>
      </c>
      <c r="C6219" s="255">
        <v>30</v>
      </c>
      <c r="D6219" s="256">
        <v>438.77094599999998</v>
      </c>
      <c r="E6219" s="256">
        <v>0.62071999999999994</v>
      </c>
      <c r="F6219" s="1">
        <v>719870</v>
      </c>
      <c r="G6219" s="256">
        <v>85.943088000000003</v>
      </c>
      <c r="H6219" s="256">
        <v>54.400832000000001</v>
      </c>
      <c r="I6219" s="257">
        <v>1</v>
      </c>
      <c r="J6219" s="258">
        <f t="shared" si="194"/>
        <v>0.50208447627193398</v>
      </c>
      <c r="K6219" s="258">
        <f t="shared" si="195"/>
        <v>0.69143692434159032</v>
      </c>
    </row>
    <row r="6220" spans="1:11">
      <c r="A6220" s="1">
        <v>6219</v>
      </c>
      <c r="B6220">
        <v>49155.269348000002</v>
      </c>
      <c r="C6220" s="255">
        <v>28</v>
      </c>
      <c r="D6220" s="256">
        <v>433.34450700000002</v>
      </c>
      <c r="E6220" s="256">
        <v>0.43872</v>
      </c>
      <c r="F6220" s="1">
        <v>594534</v>
      </c>
      <c r="G6220" s="256">
        <v>210.14884799999999</v>
      </c>
      <c r="H6220" s="256">
        <v>54.705824</v>
      </c>
      <c r="I6220" s="257">
        <v>1</v>
      </c>
      <c r="J6220" s="258">
        <f t="shared" si="194"/>
        <v>0.49587501594149413</v>
      </c>
      <c r="K6220" s="258">
        <f t="shared" si="195"/>
        <v>0.68611259015821047</v>
      </c>
    </row>
    <row r="6221" spans="1:11">
      <c r="A6221" s="1">
        <v>6220</v>
      </c>
      <c r="B6221">
        <v>48588.108336999998</v>
      </c>
      <c r="C6221" s="255">
        <v>28</v>
      </c>
      <c r="D6221" s="256">
        <v>426.11845899999997</v>
      </c>
      <c r="E6221" s="256">
        <v>0</v>
      </c>
      <c r="F6221" s="1">
        <v>477629</v>
      </c>
      <c r="G6221" s="256">
        <v>246.74445600000001</v>
      </c>
      <c r="H6221" s="256">
        <v>54.515633999999999</v>
      </c>
      <c r="I6221" s="257">
        <v>1</v>
      </c>
      <c r="J6221" s="258">
        <f t="shared" si="194"/>
        <v>0.48760626761467152</v>
      </c>
      <c r="K6221" s="258">
        <f t="shared" si="195"/>
        <v>0.67894389591380133</v>
      </c>
    </row>
    <row r="6222" spans="1:11">
      <c r="A6222" s="1">
        <v>6221</v>
      </c>
      <c r="B6222">
        <v>48943.062348000007</v>
      </c>
      <c r="C6222" s="255">
        <v>30</v>
      </c>
      <c r="D6222" s="256">
        <v>431.69571300000001</v>
      </c>
      <c r="E6222" s="256">
        <v>0</v>
      </c>
      <c r="F6222" s="1">
        <v>522276</v>
      </c>
      <c r="G6222" s="256">
        <v>243.91164000000001</v>
      </c>
      <c r="H6222" s="256">
        <v>54.521056000000002</v>
      </c>
      <c r="I6222" s="257">
        <v>1</v>
      </c>
      <c r="J6222" s="258">
        <f t="shared" si="194"/>
        <v>0.4939883051655935</v>
      </c>
      <c r="K6222" s="258">
        <f t="shared" si="195"/>
        <v>0.68448483841049601</v>
      </c>
    </row>
    <row r="6223" spans="1:11">
      <c r="A6223" s="1">
        <v>6222</v>
      </c>
      <c r="B6223">
        <v>49231.788696000003</v>
      </c>
      <c r="C6223" s="255">
        <v>28</v>
      </c>
      <c r="D6223" s="256">
        <v>423.74020900000022</v>
      </c>
      <c r="E6223" s="256">
        <v>3.0637000000000001E-2</v>
      </c>
      <c r="F6223" s="1">
        <v>746900</v>
      </c>
      <c r="G6223" s="256">
        <v>193.66250400000001</v>
      </c>
      <c r="H6223" s="256">
        <v>54.877850000000002</v>
      </c>
      <c r="I6223" s="257">
        <v>1</v>
      </c>
      <c r="J6223" s="258">
        <f t="shared" si="194"/>
        <v>0.48488484219537403</v>
      </c>
      <c r="K6223" s="258">
        <f t="shared" si="195"/>
        <v>0.67656462313017374</v>
      </c>
    </row>
    <row r="6224" spans="1:11">
      <c r="A6224" s="1">
        <v>6223</v>
      </c>
      <c r="B6224">
        <v>49348.825318000003</v>
      </c>
      <c r="C6224" s="255">
        <v>27</v>
      </c>
      <c r="D6224" s="256">
        <v>410.96840900000001</v>
      </c>
      <c r="E6224" s="256">
        <v>7.6110210000000063</v>
      </c>
      <c r="F6224" s="1">
        <v>639874</v>
      </c>
      <c r="G6224" s="256">
        <v>103.714296</v>
      </c>
      <c r="H6224" s="256">
        <v>54.686900000000001</v>
      </c>
      <c r="I6224" s="257">
        <v>1</v>
      </c>
      <c r="J6224" s="258">
        <f t="shared" si="194"/>
        <v>0.47027010397601621</v>
      </c>
      <c r="K6224" s="258">
        <f t="shared" si="195"/>
        <v>0.66361541162645299</v>
      </c>
    </row>
    <row r="6225" spans="1:11">
      <c r="A6225" s="1">
        <v>6224</v>
      </c>
      <c r="B6225">
        <v>49608.914765000001</v>
      </c>
      <c r="C6225" s="255">
        <v>29</v>
      </c>
      <c r="D6225" s="256">
        <v>379.71665199999978</v>
      </c>
      <c r="E6225" s="256">
        <v>125.40943799999999</v>
      </c>
      <c r="F6225" s="1">
        <v>533950</v>
      </c>
      <c r="G6225" s="256">
        <v>1.0765439999999999</v>
      </c>
      <c r="H6225" s="256">
        <v>73.944800999999998</v>
      </c>
      <c r="I6225" s="257">
        <v>1</v>
      </c>
      <c r="J6225" s="258">
        <f t="shared" si="194"/>
        <v>0.43450879801679515</v>
      </c>
      <c r="K6225" s="258">
        <f t="shared" si="195"/>
        <v>0.6306553159881868</v>
      </c>
    </row>
    <row r="6226" spans="1:11">
      <c r="A6226" s="1">
        <v>6225</v>
      </c>
      <c r="B6226">
        <v>49409.091461999997</v>
      </c>
      <c r="C6226" s="255">
        <v>28</v>
      </c>
      <c r="D6226" s="256">
        <v>388.40127199999989</v>
      </c>
      <c r="E6226" s="256">
        <v>328.07235800000029</v>
      </c>
      <c r="F6226" s="1">
        <v>496487</v>
      </c>
      <c r="G6226" s="256">
        <v>0</v>
      </c>
      <c r="H6226" s="256">
        <v>255.93596500000001</v>
      </c>
      <c r="I6226" s="257">
        <v>1</v>
      </c>
      <c r="J6226" s="258">
        <f t="shared" si="194"/>
        <v>0.44444658656927788</v>
      </c>
      <c r="K6226" s="258">
        <f t="shared" si="195"/>
        <v>0.6400019988561334</v>
      </c>
    </row>
    <row r="6227" spans="1:11">
      <c r="A6227" s="1">
        <v>6226</v>
      </c>
      <c r="B6227">
        <v>50491.182616999999</v>
      </c>
      <c r="C6227" s="255">
        <v>30</v>
      </c>
      <c r="D6227" s="256">
        <v>386.16734800000012</v>
      </c>
      <c r="E6227" s="256">
        <v>621.32961000000012</v>
      </c>
      <c r="F6227" s="1">
        <v>520592</v>
      </c>
      <c r="G6227" s="256">
        <v>0</v>
      </c>
      <c r="H6227" s="256">
        <v>260.12194899999997</v>
      </c>
      <c r="I6227" s="257">
        <v>1</v>
      </c>
      <c r="J6227" s="258">
        <f t="shared" si="194"/>
        <v>0.44189031302428522</v>
      </c>
      <c r="K6227" s="258">
        <f t="shared" si="195"/>
        <v>0.63761185798340114</v>
      </c>
    </row>
    <row r="6228" spans="1:11">
      <c r="A6228" s="1">
        <v>6227</v>
      </c>
      <c r="B6228">
        <v>51064.906188000001</v>
      </c>
      <c r="C6228" s="255">
        <v>30</v>
      </c>
      <c r="D6228" s="256">
        <v>377.904402</v>
      </c>
      <c r="E6228" s="256">
        <v>911.11741599999834</v>
      </c>
      <c r="F6228" s="1">
        <v>574733</v>
      </c>
      <c r="G6228" s="256">
        <v>0</v>
      </c>
      <c r="H6228" s="256">
        <v>310.920681</v>
      </c>
      <c r="I6228" s="257">
        <v>1</v>
      </c>
      <c r="J6228" s="258">
        <f t="shared" si="194"/>
        <v>0.43243504495630031</v>
      </c>
      <c r="K6228" s="258">
        <f t="shared" si="195"/>
        <v>0.6286861783642439</v>
      </c>
    </row>
    <row r="6229" spans="1:11">
      <c r="A6229" s="1">
        <v>6228</v>
      </c>
      <c r="B6229">
        <v>51661.878509000002</v>
      </c>
      <c r="C6229" s="255">
        <v>29</v>
      </c>
      <c r="D6229" s="256">
        <v>404.54650700000002</v>
      </c>
      <c r="E6229" s="256">
        <v>1045.6712499999981</v>
      </c>
      <c r="F6229" s="1">
        <v>760222</v>
      </c>
      <c r="G6229" s="256">
        <v>0</v>
      </c>
      <c r="H6229" s="256">
        <v>271.28449599999999</v>
      </c>
      <c r="I6229" s="257">
        <v>1</v>
      </c>
      <c r="J6229" s="258">
        <f t="shared" si="194"/>
        <v>0.46292153786940876</v>
      </c>
      <c r="K6229" s="258">
        <f t="shared" si="195"/>
        <v>0.65699267699464936</v>
      </c>
    </row>
    <row r="6230" spans="1:11">
      <c r="A6230" s="1">
        <v>6229</v>
      </c>
      <c r="B6230">
        <v>51028.683013000002</v>
      </c>
      <c r="C6230" s="255">
        <v>36</v>
      </c>
      <c r="D6230" s="256">
        <v>408.69209100000012</v>
      </c>
      <c r="E6230" s="256">
        <v>1105.086680000001</v>
      </c>
      <c r="F6230" s="1">
        <v>775727</v>
      </c>
      <c r="G6230" s="256">
        <v>0</v>
      </c>
      <c r="H6230" s="256">
        <v>150.05068800000001</v>
      </c>
      <c r="I6230" s="257">
        <v>1</v>
      </c>
      <c r="J6230" s="258">
        <f t="shared" si="194"/>
        <v>0.4676653190847706</v>
      </c>
      <c r="K6230" s="258">
        <f t="shared" si="195"/>
        <v>0.66127656663891565</v>
      </c>
    </row>
    <row r="6231" spans="1:11">
      <c r="A6231" s="1">
        <v>6230</v>
      </c>
      <c r="B6231">
        <v>51988.630464000002</v>
      </c>
      <c r="C6231" s="255">
        <v>33</v>
      </c>
      <c r="D6231" s="256">
        <v>492.83633800000001</v>
      </c>
      <c r="E6231" s="256">
        <v>1056.3190960000011</v>
      </c>
      <c r="F6231" s="1">
        <v>784661</v>
      </c>
      <c r="G6231" s="256">
        <v>17.062752</v>
      </c>
      <c r="H6231" s="256">
        <v>257.84473300000002</v>
      </c>
      <c r="I6231" s="257">
        <v>1</v>
      </c>
      <c r="J6231" s="258">
        <f t="shared" si="194"/>
        <v>0.56395136667163892</v>
      </c>
      <c r="K6231" s="258">
        <f t="shared" si="195"/>
        <v>0.74187215274038709</v>
      </c>
    </row>
    <row r="6232" spans="1:11">
      <c r="A6232" s="1">
        <v>6231</v>
      </c>
      <c r="B6232">
        <v>52184.211792999988</v>
      </c>
      <c r="C6232" s="255">
        <v>35</v>
      </c>
      <c r="D6232" s="256">
        <v>484.64622200000008</v>
      </c>
      <c r="E6232" s="256">
        <v>916.94211799999948</v>
      </c>
      <c r="F6232" s="1">
        <v>789472</v>
      </c>
      <c r="G6232" s="256">
        <v>172.00797600000001</v>
      </c>
      <c r="H6232" s="256">
        <v>230.69400099999999</v>
      </c>
      <c r="I6232" s="257">
        <v>1</v>
      </c>
      <c r="J6232" s="258">
        <f t="shared" si="194"/>
        <v>0.55457943778720831</v>
      </c>
      <c r="K6232" s="258">
        <f t="shared" si="195"/>
        <v>0.73452411782296667</v>
      </c>
    </row>
    <row r="6233" spans="1:11">
      <c r="A6233" s="1">
        <v>6232</v>
      </c>
      <c r="B6233">
        <v>52578.313353999998</v>
      </c>
      <c r="C6233" s="255">
        <v>35</v>
      </c>
      <c r="D6233" s="256">
        <v>491.91429099999999</v>
      </c>
      <c r="E6233" s="256">
        <v>686.47435100000109</v>
      </c>
      <c r="F6233" s="1">
        <v>796152</v>
      </c>
      <c r="G6233" s="256">
        <v>228.86035200000001</v>
      </c>
      <c r="H6233" s="256">
        <v>320.79009000000002</v>
      </c>
      <c r="I6233" s="257">
        <v>1</v>
      </c>
      <c r="J6233" s="258">
        <f t="shared" si="194"/>
        <v>0.56289627063733327</v>
      </c>
      <c r="K6233" s="258">
        <f t="shared" si="195"/>
        <v>0.74104988927180726</v>
      </c>
    </row>
    <row r="6234" spans="1:11">
      <c r="A6234" s="1">
        <v>6233</v>
      </c>
      <c r="B6234">
        <v>53019.25705</v>
      </c>
      <c r="C6234" s="255">
        <v>35</v>
      </c>
      <c r="D6234" s="256">
        <v>459.89715699999999</v>
      </c>
      <c r="E6234" s="256">
        <v>443.62153400000022</v>
      </c>
      <c r="F6234" s="1">
        <v>817330</v>
      </c>
      <c r="G6234" s="256">
        <v>238.641144</v>
      </c>
      <c r="H6234" s="256">
        <v>322.062568</v>
      </c>
      <c r="I6234" s="257">
        <v>1</v>
      </c>
      <c r="J6234" s="258">
        <f t="shared" si="194"/>
        <v>0.5262591457258804</v>
      </c>
      <c r="K6234" s="258">
        <f t="shared" si="195"/>
        <v>0.71169715599083927</v>
      </c>
    </row>
    <row r="6235" spans="1:11">
      <c r="A6235" s="1">
        <v>6234</v>
      </c>
      <c r="B6235">
        <v>53898.181123000002</v>
      </c>
      <c r="C6235" s="255">
        <v>37</v>
      </c>
      <c r="D6235" s="256">
        <v>425.76537300000001</v>
      </c>
      <c r="E6235" s="256">
        <v>173.90081900000001</v>
      </c>
      <c r="F6235" s="1">
        <v>804750</v>
      </c>
      <c r="G6235" s="256">
        <v>201.46005600000001</v>
      </c>
      <c r="H6235" s="256">
        <v>385.01970399999999</v>
      </c>
      <c r="I6235" s="257">
        <v>1</v>
      </c>
      <c r="J6235" s="258">
        <f t="shared" si="194"/>
        <v>0.48720223220392911</v>
      </c>
      <c r="K6235" s="258">
        <f t="shared" si="195"/>
        <v>0.67859128515398626</v>
      </c>
    </row>
    <row r="6236" spans="1:11">
      <c r="A6236" s="1">
        <v>6235</v>
      </c>
      <c r="B6236">
        <v>54507.381103</v>
      </c>
      <c r="C6236" s="255">
        <v>38</v>
      </c>
      <c r="D6236" s="256">
        <v>395.86182500000001</v>
      </c>
      <c r="E6236" s="256">
        <v>23.435889999999979</v>
      </c>
      <c r="F6236" s="1">
        <v>790873</v>
      </c>
      <c r="G6236" s="256">
        <v>114.679152</v>
      </c>
      <c r="H6236" s="256">
        <v>395.685407</v>
      </c>
      <c r="I6236" s="257">
        <v>1</v>
      </c>
      <c r="J6236" s="258">
        <f t="shared" si="194"/>
        <v>0.45298367837048403</v>
      </c>
      <c r="K6236" s="258">
        <f t="shared" si="195"/>
        <v>0.64791460292160885</v>
      </c>
    </row>
    <row r="6237" spans="1:11">
      <c r="A6237" s="1">
        <v>6236</v>
      </c>
      <c r="B6237">
        <v>56083.667357999999</v>
      </c>
      <c r="C6237" s="255">
        <v>38</v>
      </c>
      <c r="D6237" s="256">
        <v>410.06714699999998</v>
      </c>
      <c r="E6237" s="256">
        <v>14.238842999999999</v>
      </c>
      <c r="F6237" s="1">
        <v>780938</v>
      </c>
      <c r="G6237" s="256">
        <v>14.045976</v>
      </c>
      <c r="H6237" s="256">
        <v>353.905035</v>
      </c>
      <c r="I6237" s="257">
        <v>1</v>
      </c>
      <c r="J6237" s="258">
        <f t="shared" si="194"/>
        <v>0.46923879216428604</v>
      </c>
      <c r="K6237" s="258">
        <f t="shared" si="195"/>
        <v>0.66269052510301352</v>
      </c>
    </row>
    <row r="6238" spans="1:11">
      <c r="A6238" s="1">
        <v>6237</v>
      </c>
      <c r="B6238">
        <v>55741.764343000003</v>
      </c>
      <c r="C6238" s="255">
        <v>37</v>
      </c>
      <c r="D6238" s="256">
        <v>365.88579600000003</v>
      </c>
      <c r="E6238" s="256">
        <v>17.54766</v>
      </c>
      <c r="F6238" s="1">
        <v>810347</v>
      </c>
      <c r="G6238" s="256">
        <v>0</v>
      </c>
      <c r="H6238" s="256">
        <v>385.66851000000003</v>
      </c>
      <c r="I6238" s="257">
        <v>1</v>
      </c>
      <c r="J6238" s="258">
        <f t="shared" si="194"/>
        <v>0.41868218471329621</v>
      </c>
      <c r="K6238" s="258">
        <f t="shared" si="195"/>
        <v>0.61546001343763712</v>
      </c>
    </row>
    <row r="6239" spans="1:11">
      <c r="A6239" s="1">
        <v>6238</v>
      </c>
      <c r="B6239">
        <v>55424.624450000003</v>
      </c>
      <c r="C6239" s="255">
        <v>36</v>
      </c>
      <c r="D6239" s="256">
        <v>257.02647200000001</v>
      </c>
      <c r="E6239" s="256">
        <v>11.946160000000001</v>
      </c>
      <c r="F6239" s="1">
        <v>901011</v>
      </c>
      <c r="G6239" s="256">
        <v>0</v>
      </c>
      <c r="H6239" s="256">
        <v>245.76785699999999</v>
      </c>
      <c r="I6239" s="257">
        <v>1</v>
      </c>
      <c r="J6239" s="258">
        <f t="shared" si="194"/>
        <v>0.29411473744695693</v>
      </c>
      <c r="K6239" s="258">
        <f t="shared" si="195"/>
        <v>0.480765732285382</v>
      </c>
    </row>
    <row r="6240" spans="1:11">
      <c r="A6240" s="1">
        <v>6239</v>
      </c>
      <c r="B6240">
        <v>54203.923368999996</v>
      </c>
      <c r="C6240" s="255">
        <v>35</v>
      </c>
      <c r="D6240" s="256">
        <v>221.21287599999999</v>
      </c>
      <c r="E6240" s="256">
        <v>6.0477599999999976</v>
      </c>
      <c r="F6240" s="1">
        <v>901422</v>
      </c>
      <c r="G6240" s="256">
        <v>0</v>
      </c>
      <c r="H6240" s="256">
        <v>174.60079300000001</v>
      </c>
      <c r="I6240" s="257">
        <v>1</v>
      </c>
      <c r="J6240" s="258">
        <f t="shared" si="194"/>
        <v>0.25313333073577821</v>
      </c>
      <c r="K6240" s="258">
        <f t="shared" si="195"/>
        <v>0.4296050699783372</v>
      </c>
    </row>
    <row r="6241" spans="1:11">
      <c r="A6241" s="1">
        <v>6240</v>
      </c>
      <c r="B6241">
        <v>52207.651429000012</v>
      </c>
      <c r="C6241" s="255">
        <v>36</v>
      </c>
      <c r="D6241" s="256">
        <v>170.28759299999999</v>
      </c>
      <c r="E6241" s="256">
        <v>0.94939999999999991</v>
      </c>
      <c r="F6241" s="1">
        <v>899552</v>
      </c>
      <c r="G6241" s="256">
        <v>0</v>
      </c>
      <c r="H6241" s="256">
        <v>79.154191999999995</v>
      </c>
      <c r="I6241" s="257">
        <v>1</v>
      </c>
      <c r="J6241" s="258">
        <f t="shared" si="194"/>
        <v>0.194859659069161</v>
      </c>
      <c r="K6241" s="258">
        <f t="shared" si="195"/>
        <v>0.34972930247443523</v>
      </c>
    </row>
    <row r="6242" spans="1:11">
      <c r="A6242" s="1">
        <v>6241</v>
      </c>
      <c r="B6242">
        <v>50138.777131000003</v>
      </c>
      <c r="C6242" s="255">
        <v>33</v>
      </c>
      <c r="D6242" s="256">
        <v>122.655069</v>
      </c>
      <c r="E6242" s="256">
        <v>0.17879999999999999</v>
      </c>
      <c r="F6242" s="1">
        <v>884758</v>
      </c>
      <c r="G6242" s="256">
        <v>0</v>
      </c>
      <c r="H6242" s="256">
        <v>60.886166000000003</v>
      </c>
      <c r="I6242" s="257">
        <v>1</v>
      </c>
      <c r="J6242" s="258">
        <f t="shared" si="194"/>
        <v>0.14035388314194105</v>
      </c>
      <c r="K6242" s="258">
        <f t="shared" si="195"/>
        <v>0.26622782864265909</v>
      </c>
    </row>
    <row r="6243" spans="1:11">
      <c r="A6243" s="1">
        <v>6242</v>
      </c>
      <c r="B6243">
        <v>49498.732451000003</v>
      </c>
      <c r="C6243" s="255">
        <v>31</v>
      </c>
      <c r="D6243" s="256">
        <v>120.98048199999999</v>
      </c>
      <c r="E6243" s="256">
        <v>0.62231999999999998</v>
      </c>
      <c r="F6243" s="1">
        <v>767896</v>
      </c>
      <c r="G6243" s="256">
        <v>46.244351999999999</v>
      </c>
      <c r="H6243" s="256">
        <v>60.995775999999999</v>
      </c>
      <c r="I6243" s="257">
        <v>1</v>
      </c>
      <c r="J6243" s="258">
        <f t="shared" si="194"/>
        <v>0.13843765750181677</v>
      </c>
      <c r="K6243" s="258">
        <f t="shared" si="195"/>
        <v>0.26311907526407791</v>
      </c>
    </row>
    <row r="6244" spans="1:11">
      <c r="A6244" s="1">
        <v>6243</v>
      </c>
      <c r="B6244">
        <v>48983.810302999998</v>
      </c>
      <c r="C6244" s="255">
        <v>30</v>
      </c>
      <c r="D6244" s="256">
        <v>114.364806</v>
      </c>
      <c r="E6244" s="256">
        <v>0.4496</v>
      </c>
      <c r="F6244" s="1">
        <v>626310</v>
      </c>
      <c r="G6244" s="256">
        <v>166.230288</v>
      </c>
      <c r="H6244" s="256">
        <v>60.781517999999998</v>
      </c>
      <c r="I6244" s="257">
        <v>1</v>
      </c>
      <c r="J6244" s="258">
        <f t="shared" si="194"/>
        <v>0.13086735630041316</v>
      </c>
      <c r="K6244" s="258">
        <f t="shared" si="195"/>
        <v>0.25071477244447876</v>
      </c>
    </row>
    <row r="6245" spans="1:11">
      <c r="A6245" s="1">
        <v>6244</v>
      </c>
      <c r="B6245">
        <v>48687.817107000003</v>
      </c>
      <c r="C6245" s="255">
        <v>30</v>
      </c>
      <c r="D6245" s="256">
        <v>123.33254700000001</v>
      </c>
      <c r="E6245" s="256">
        <v>0</v>
      </c>
      <c r="F6245" s="1">
        <v>492105</v>
      </c>
      <c r="G6245" s="256">
        <v>238.755888</v>
      </c>
      <c r="H6245" s="256">
        <v>61.164853000000001</v>
      </c>
      <c r="I6245" s="257">
        <v>1</v>
      </c>
      <c r="J6245" s="258">
        <f t="shared" si="194"/>
        <v>0.14112911949228901</v>
      </c>
      <c r="K6245" s="258">
        <f t="shared" si="195"/>
        <v>0.26748199045767534</v>
      </c>
    </row>
    <row r="6246" spans="1:11">
      <c r="A6246" s="1">
        <v>6245</v>
      </c>
      <c r="B6246">
        <v>48522.107115999999</v>
      </c>
      <c r="C6246" s="255">
        <v>31</v>
      </c>
      <c r="D6246" s="256">
        <v>120.47431400000001</v>
      </c>
      <c r="E6246" s="256">
        <v>1.6799999999999999E-2</v>
      </c>
      <c r="F6246" s="1">
        <v>538814</v>
      </c>
      <c r="G6246" s="256">
        <v>250.47842399999999</v>
      </c>
      <c r="H6246" s="256">
        <v>61.150474000000003</v>
      </c>
      <c r="I6246" s="257">
        <v>1</v>
      </c>
      <c r="J6246" s="258">
        <f t="shared" si="194"/>
        <v>0.13785845074826475</v>
      </c>
      <c r="K6246" s="258">
        <f t="shared" si="195"/>
        <v>0.26217695716281519</v>
      </c>
    </row>
    <row r="6247" spans="1:11">
      <c r="A6247" s="1">
        <v>6246</v>
      </c>
      <c r="B6247">
        <v>49950.253173999998</v>
      </c>
      <c r="C6247" s="255">
        <v>28</v>
      </c>
      <c r="D6247" s="256">
        <v>140.25299100000001</v>
      </c>
      <c r="E6247" s="256">
        <v>8.734299999999999E-2</v>
      </c>
      <c r="F6247" s="1">
        <v>848759</v>
      </c>
      <c r="G6247" s="256">
        <v>246.32311200000001</v>
      </c>
      <c r="H6247" s="256">
        <v>61.465578999999998</v>
      </c>
      <c r="I6247" s="257">
        <v>1</v>
      </c>
      <c r="J6247" s="258">
        <f t="shared" si="194"/>
        <v>0.16049114047721674</v>
      </c>
      <c r="K6247" s="258">
        <f t="shared" si="195"/>
        <v>0.29816096481787235</v>
      </c>
    </row>
    <row r="6248" spans="1:11">
      <c r="A6248" s="1">
        <v>6247</v>
      </c>
      <c r="B6248">
        <v>50982.123780000002</v>
      </c>
      <c r="C6248" s="255">
        <v>36</v>
      </c>
      <c r="D6248" s="256">
        <v>127.419354</v>
      </c>
      <c r="E6248" s="256">
        <v>18.57886700000001</v>
      </c>
      <c r="F6248" s="1">
        <v>1016746</v>
      </c>
      <c r="G6248" s="256">
        <v>186.39431999999999</v>
      </c>
      <c r="H6248" s="256">
        <v>61.011429</v>
      </c>
      <c r="I6248" s="257">
        <v>1</v>
      </c>
      <c r="J6248" s="258">
        <f t="shared" si="194"/>
        <v>0.14580564233621376</v>
      </c>
      <c r="K6248" s="258">
        <f t="shared" si="195"/>
        <v>0.27500478869462036</v>
      </c>
    </row>
    <row r="6249" spans="1:11">
      <c r="A6249" s="1">
        <v>6248</v>
      </c>
      <c r="B6249">
        <v>54350.947509000012</v>
      </c>
      <c r="C6249" s="255">
        <v>45</v>
      </c>
      <c r="D6249" s="256">
        <v>123.354721</v>
      </c>
      <c r="E6249" s="256">
        <v>230.3311470000001</v>
      </c>
      <c r="F6249" s="1">
        <v>1091804</v>
      </c>
      <c r="G6249" s="256">
        <v>82.093872000000005</v>
      </c>
      <c r="H6249" s="256">
        <v>60.901076000000003</v>
      </c>
      <c r="I6249" s="257">
        <v>1</v>
      </c>
      <c r="J6249" s="258">
        <f t="shared" si="194"/>
        <v>0.1411544931440277</v>
      </c>
      <c r="K6249" s="258">
        <f t="shared" si="195"/>
        <v>0.26752300518516492</v>
      </c>
    </row>
    <row r="6250" spans="1:11">
      <c r="A6250" s="1">
        <v>6249</v>
      </c>
      <c r="B6250">
        <v>57884.849395999998</v>
      </c>
      <c r="C6250" s="255">
        <v>38</v>
      </c>
      <c r="D6250" s="256">
        <v>106.411373</v>
      </c>
      <c r="E6250" s="256">
        <v>607.50351900000067</v>
      </c>
      <c r="F6250" s="1">
        <v>1082524</v>
      </c>
      <c r="G6250" s="256">
        <v>0.73919999999999997</v>
      </c>
      <c r="H6250" s="256">
        <v>120.023365</v>
      </c>
      <c r="I6250" s="257">
        <v>1</v>
      </c>
      <c r="J6250" s="258">
        <f t="shared" si="194"/>
        <v>0.12176626317022007</v>
      </c>
      <c r="K6250" s="258">
        <f t="shared" si="195"/>
        <v>0.23553769634337732</v>
      </c>
    </row>
    <row r="6251" spans="1:11">
      <c r="A6251" s="1">
        <v>6250</v>
      </c>
      <c r="B6251">
        <v>61582.759338000003</v>
      </c>
      <c r="C6251" s="255">
        <v>34</v>
      </c>
      <c r="D6251" s="256">
        <v>91.52652599999999</v>
      </c>
      <c r="E6251" s="256">
        <v>938.40303400000096</v>
      </c>
      <c r="F6251" s="1">
        <v>951096</v>
      </c>
      <c r="G6251" s="256">
        <v>0</v>
      </c>
      <c r="H6251" s="256">
        <v>209.32467700000001</v>
      </c>
      <c r="I6251" s="257">
        <v>1</v>
      </c>
      <c r="J6251" s="258">
        <f t="shared" si="194"/>
        <v>0.10473357064918229</v>
      </c>
      <c r="K6251" s="258">
        <f t="shared" si="195"/>
        <v>0.20632950345405254</v>
      </c>
    </row>
    <row r="6252" spans="1:11">
      <c r="A6252" s="1">
        <v>6251</v>
      </c>
      <c r="B6252">
        <v>62817.261168999998</v>
      </c>
      <c r="C6252" s="255">
        <v>31</v>
      </c>
      <c r="D6252" s="256">
        <v>85.673576999999995</v>
      </c>
      <c r="E6252" s="256">
        <v>1158.4570490000001</v>
      </c>
      <c r="F6252" s="1">
        <v>948580</v>
      </c>
      <c r="G6252" s="256">
        <v>0</v>
      </c>
      <c r="H6252" s="256">
        <v>322.63430899999997</v>
      </c>
      <c r="I6252" s="257">
        <v>1</v>
      </c>
      <c r="J6252" s="258">
        <f t="shared" si="194"/>
        <v>9.8036056011758382E-2</v>
      </c>
      <c r="K6252" s="258">
        <f t="shared" si="195"/>
        <v>0.194546929925069</v>
      </c>
    </row>
    <row r="6253" spans="1:11">
      <c r="A6253" s="1">
        <v>6252</v>
      </c>
      <c r="B6253">
        <v>63398.529938</v>
      </c>
      <c r="C6253" s="255">
        <v>36</v>
      </c>
      <c r="D6253" s="256">
        <v>89.711932999999988</v>
      </c>
      <c r="E6253" s="256">
        <v>1259.875947</v>
      </c>
      <c r="F6253" s="1">
        <v>929727</v>
      </c>
      <c r="G6253" s="256">
        <v>0</v>
      </c>
      <c r="H6253" s="256">
        <v>291.00023399999998</v>
      </c>
      <c r="I6253" s="257">
        <v>1</v>
      </c>
      <c r="J6253" s="258">
        <f t="shared" si="194"/>
        <v>0.10265713649975318</v>
      </c>
      <c r="K6253" s="258">
        <f t="shared" si="195"/>
        <v>0.20269487747182044</v>
      </c>
    </row>
    <row r="6254" spans="1:11">
      <c r="A6254" s="1">
        <v>6253</v>
      </c>
      <c r="B6254">
        <v>61999.057311999997</v>
      </c>
      <c r="C6254" s="255">
        <v>34</v>
      </c>
      <c r="D6254" s="256">
        <v>102.698457</v>
      </c>
      <c r="E6254" s="256">
        <v>1250.967967000001</v>
      </c>
      <c r="F6254" s="1">
        <v>846167</v>
      </c>
      <c r="G6254" s="256">
        <v>0</v>
      </c>
      <c r="H6254" s="256">
        <v>181.037395</v>
      </c>
      <c r="I6254" s="257">
        <v>1</v>
      </c>
      <c r="J6254" s="258">
        <f t="shared" si="194"/>
        <v>0.1175175828455623</v>
      </c>
      <c r="K6254" s="258">
        <f t="shared" si="195"/>
        <v>0.22835146865742678</v>
      </c>
    </row>
    <row r="6255" spans="1:11">
      <c r="A6255" s="1">
        <v>6254</v>
      </c>
      <c r="B6255">
        <v>62897.522491999996</v>
      </c>
      <c r="C6255" s="255">
        <v>35</v>
      </c>
      <c r="D6255" s="256">
        <v>159.38135700000001</v>
      </c>
      <c r="E6255" s="256">
        <v>1210.915984</v>
      </c>
      <c r="F6255" s="1">
        <v>853939</v>
      </c>
      <c r="G6255" s="256">
        <v>0</v>
      </c>
      <c r="H6255" s="256">
        <v>333.75478500000003</v>
      </c>
      <c r="I6255" s="257">
        <v>1</v>
      </c>
      <c r="J6255" s="258">
        <f t="shared" si="194"/>
        <v>0.18237968098474586</v>
      </c>
      <c r="K6255" s="258">
        <f t="shared" si="195"/>
        <v>0.33141333166274839</v>
      </c>
    </row>
    <row r="6256" spans="1:11">
      <c r="A6256" s="1">
        <v>6255</v>
      </c>
      <c r="B6256">
        <v>65417.963347999997</v>
      </c>
      <c r="C6256" s="255">
        <v>33</v>
      </c>
      <c r="D6256" s="256">
        <v>198.35832400000001</v>
      </c>
      <c r="E6256" s="256">
        <v>1070.785280000001</v>
      </c>
      <c r="F6256" s="1">
        <v>830758</v>
      </c>
      <c r="G6256" s="256">
        <v>104.49263999999999</v>
      </c>
      <c r="H6256" s="256">
        <v>346.932343</v>
      </c>
      <c r="I6256" s="257">
        <v>1</v>
      </c>
      <c r="J6256" s="258">
        <f t="shared" si="194"/>
        <v>0.22698092507638054</v>
      </c>
      <c r="K6256" s="258">
        <f t="shared" si="195"/>
        <v>0.39485964622259057</v>
      </c>
    </row>
    <row r="6257" spans="1:11">
      <c r="A6257" s="1">
        <v>6256</v>
      </c>
      <c r="B6257">
        <v>65289.354889000002</v>
      </c>
      <c r="C6257" s="255">
        <v>33</v>
      </c>
      <c r="D6257" s="256">
        <v>214.785031</v>
      </c>
      <c r="E6257" s="256">
        <v>848.27740499999902</v>
      </c>
      <c r="F6257" s="1">
        <v>853741</v>
      </c>
      <c r="G6257" s="256">
        <v>201.06626399999999</v>
      </c>
      <c r="H6257" s="256">
        <v>353.299914</v>
      </c>
      <c r="I6257" s="257">
        <v>1</v>
      </c>
      <c r="J6257" s="258">
        <f t="shared" si="194"/>
        <v>0.24577796406940336</v>
      </c>
      <c r="K6257" s="258">
        <f t="shared" si="195"/>
        <v>0.42000556133353828</v>
      </c>
    </row>
    <row r="6258" spans="1:11">
      <c r="A6258" s="1">
        <v>6257</v>
      </c>
      <c r="B6258">
        <v>66008.277526999998</v>
      </c>
      <c r="C6258" s="255">
        <v>31</v>
      </c>
      <c r="D6258" s="256">
        <v>181.29307499999999</v>
      </c>
      <c r="E6258" s="256">
        <v>537.47553899999969</v>
      </c>
      <c r="F6258" s="1">
        <v>883200</v>
      </c>
      <c r="G6258" s="256">
        <v>246.50690399999999</v>
      </c>
      <c r="H6258" s="256">
        <v>358.22333700000001</v>
      </c>
      <c r="I6258" s="257">
        <v>1</v>
      </c>
      <c r="J6258" s="258">
        <f t="shared" si="194"/>
        <v>0.20745320409866758</v>
      </c>
      <c r="K6258" s="258">
        <f t="shared" si="195"/>
        <v>0.36776010532195713</v>
      </c>
    </row>
    <row r="6259" spans="1:11">
      <c r="A6259" s="1">
        <v>6258</v>
      </c>
      <c r="B6259">
        <v>66073.643127000003</v>
      </c>
      <c r="C6259" s="255">
        <v>34</v>
      </c>
      <c r="D6259" s="256">
        <v>155.76288700000001</v>
      </c>
      <c r="E6259" s="256">
        <v>193.10964799999991</v>
      </c>
      <c r="F6259" s="1">
        <v>853412</v>
      </c>
      <c r="G6259" s="256">
        <v>245.127456</v>
      </c>
      <c r="H6259" s="256">
        <v>347.60148700000002</v>
      </c>
      <c r="I6259" s="257">
        <v>1</v>
      </c>
      <c r="J6259" s="258">
        <f t="shared" si="194"/>
        <v>0.17823907497740163</v>
      </c>
      <c r="K6259" s="258">
        <f t="shared" si="195"/>
        <v>0.3252350965724618</v>
      </c>
    </row>
    <row r="6260" spans="1:11">
      <c r="A6260" s="1">
        <v>6259</v>
      </c>
      <c r="B6260">
        <v>65352.838501999999</v>
      </c>
      <c r="C6260" s="255">
        <v>31</v>
      </c>
      <c r="D6260" s="256">
        <v>175.33882200000011</v>
      </c>
      <c r="E6260" s="256">
        <v>25.09443900000003</v>
      </c>
      <c r="F6260" s="1">
        <v>830513</v>
      </c>
      <c r="G6260" s="256">
        <v>193.66972799999999</v>
      </c>
      <c r="H6260" s="256">
        <v>321.57993499999998</v>
      </c>
      <c r="I6260" s="257">
        <v>1</v>
      </c>
      <c r="J6260" s="258">
        <f t="shared" si="194"/>
        <v>0.20063976755199264</v>
      </c>
      <c r="K6260" s="258">
        <f t="shared" si="195"/>
        <v>0.35806031446076086</v>
      </c>
    </row>
    <row r="6261" spans="1:11">
      <c r="A6261" s="1">
        <v>6260</v>
      </c>
      <c r="B6261">
        <v>65755.954345999999</v>
      </c>
      <c r="C6261" s="255">
        <v>31</v>
      </c>
      <c r="D6261" s="256">
        <v>196.74477200000001</v>
      </c>
      <c r="E6261" s="256">
        <v>17.015060999999999</v>
      </c>
      <c r="F6261" s="1">
        <v>852939</v>
      </c>
      <c r="G6261" s="256">
        <v>91.877520000000004</v>
      </c>
      <c r="H6261" s="256">
        <v>317.66432800000001</v>
      </c>
      <c r="I6261" s="257">
        <v>1</v>
      </c>
      <c r="J6261" s="258">
        <f t="shared" si="194"/>
        <v>0.22513454163134375</v>
      </c>
      <c r="K6261" s="258">
        <f t="shared" si="195"/>
        <v>0.39234075684590147</v>
      </c>
    </row>
    <row r="6262" spans="1:11">
      <c r="A6262" s="1">
        <v>6261</v>
      </c>
      <c r="B6262">
        <v>64334.023864000003</v>
      </c>
      <c r="C6262" s="255">
        <v>36</v>
      </c>
      <c r="D6262" s="256">
        <v>224.85103899999999</v>
      </c>
      <c r="E6262" s="256">
        <v>19.869968</v>
      </c>
      <c r="F6262" s="1">
        <v>886061</v>
      </c>
      <c r="G6262" s="256">
        <v>7.1751120000000004</v>
      </c>
      <c r="H6262" s="256">
        <v>217.550757</v>
      </c>
      <c r="I6262" s="257">
        <v>1</v>
      </c>
      <c r="J6262" s="258">
        <f t="shared" si="194"/>
        <v>0.25729647139287842</v>
      </c>
      <c r="K6262" s="258">
        <f t="shared" si="195"/>
        <v>0.43498020434598306</v>
      </c>
    </row>
    <row r="6263" spans="1:11">
      <c r="A6263" s="1">
        <v>6262</v>
      </c>
      <c r="B6263">
        <v>61791.268250000001</v>
      </c>
      <c r="C6263" s="255">
        <v>39</v>
      </c>
      <c r="D6263" s="256">
        <v>193.34530100000001</v>
      </c>
      <c r="E6263" s="256">
        <v>15.706644000000001</v>
      </c>
      <c r="F6263" s="1">
        <v>960581</v>
      </c>
      <c r="G6263" s="256">
        <v>0</v>
      </c>
      <c r="H6263" s="256">
        <v>76.162700000000001</v>
      </c>
      <c r="I6263" s="257">
        <v>1</v>
      </c>
      <c r="J6263" s="258">
        <f t="shared" si="194"/>
        <v>0.22124453562206567</v>
      </c>
      <c r="K6263" s="258">
        <f t="shared" si="195"/>
        <v>0.38700461131084352</v>
      </c>
    </row>
    <row r="6264" spans="1:11">
      <c r="A6264" s="1">
        <v>6263</v>
      </c>
      <c r="B6264">
        <v>59011.560729999997</v>
      </c>
      <c r="C6264" s="255">
        <v>38</v>
      </c>
      <c r="D6264" s="256">
        <v>210.33469700000001</v>
      </c>
      <c r="E6264" s="256">
        <v>9.2389999999999972</v>
      </c>
      <c r="F6264" s="1">
        <v>995004</v>
      </c>
      <c r="G6264" s="256">
        <v>0</v>
      </c>
      <c r="H6264" s="256">
        <v>98.289716999999996</v>
      </c>
      <c r="I6264" s="257">
        <v>1</v>
      </c>
      <c r="J6264" s="258">
        <f t="shared" si="194"/>
        <v>0.24068545820502193</v>
      </c>
      <c r="K6264" s="258">
        <f t="shared" si="195"/>
        <v>0.41328118619585807</v>
      </c>
    </row>
    <row r="6265" spans="1:11">
      <c r="A6265" s="1">
        <v>6264</v>
      </c>
      <c r="B6265">
        <v>57898.988555000004</v>
      </c>
      <c r="C6265" s="255">
        <v>36</v>
      </c>
      <c r="D6265" s="256">
        <v>222.13771799999989</v>
      </c>
      <c r="E6265" s="256">
        <v>2.0239600000000002</v>
      </c>
      <c r="F6265" s="1">
        <v>987404</v>
      </c>
      <c r="G6265" s="256">
        <v>0</v>
      </c>
      <c r="H6265" s="256">
        <v>56.209685999999998</v>
      </c>
      <c r="I6265" s="257">
        <v>1</v>
      </c>
      <c r="J6265" s="258">
        <f t="shared" si="194"/>
        <v>0.25419162508146681</v>
      </c>
      <c r="K6265" s="258">
        <f t="shared" si="195"/>
        <v>0.43097541622330449</v>
      </c>
    </row>
    <row r="6266" spans="1:11">
      <c r="A6266" s="1">
        <v>6265</v>
      </c>
      <c r="B6266">
        <v>56314.685425000003</v>
      </c>
      <c r="C6266" s="255">
        <v>35</v>
      </c>
      <c r="D6266" s="256">
        <v>239.69144</v>
      </c>
      <c r="E6266" s="256">
        <v>0.22128800000000001</v>
      </c>
      <c r="F6266" s="1">
        <v>859919</v>
      </c>
      <c r="G6266" s="256">
        <v>0</v>
      </c>
      <c r="H6266" s="256">
        <v>45.173712000000002</v>
      </c>
      <c r="I6266" s="257">
        <v>1</v>
      </c>
      <c r="J6266" s="258">
        <f t="shared" si="194"/>
        <v>0.27427830446928841</v>
      </c>
      <c r="K6266" s="258">
        <f t="shared" si="195"/>
        <v>0.45648149160595081</v>
      </c>
    </row>
    <row r="6267" spans="1:11">
      <c r="A6267" s="1">
        <v>6266</v>
      </c>
      <c r="B6267">
        <v>54771.758301000002</v>
      </c>
      <c r="C6267" s="255">
        <v>31</v>
      </c>
      <c r="D6267" s="256">
        <v>264.38509199999999</v>
      </c>
      <c r="E6267" s="256">
        <v>0.67997500000000011</v>
      </c>
      <c r="F6267" s="1">
        <v>760163</v>
      </c>
      <c r="G6267" s="256">
        <v>0</v>
      </c>
      <c r="H6267" s="256">
        <v>45.405740000000002</v>
      </c>
      <c r="I6267" s="257">
        <v>1</v>
      </c>
      <c r="J6267" s="258">
        <f t="shared" si="194"/>
        <v>0.30253518757581338</v>
      </c>
      <c r="K6267" s="258">
        <f t="shared" si="195"/>
        <v>0.49081433991332485</v>
      </c>
    </row>
    <row r="6268" spans="1:11">
      <c r="A6268" s="1">
        <v>6267</v>
      </c>
      <c r="B6268">
        <v>53689.975982999997</v>
      </c>
      <c r="C6268" s="255">
        <v>30</v>
      </c>
      <c r="D6268" s="256">
        <v>273.36922900000002</v>
      </c>
      <c r="E6268" s="256">
        <v>0.47217199999999998</v>
      </c>
      <c r="F6268" s="1">
        <v>609880</v>
      </c>
      <c r="G6268" s="256">
        <v>106.780632</v>
      </c>
      <c r="H6268" s="256">
        <v>45.211376999999999</v>
      </c>
      <c r="I6268" s="257">
        <v>1</v>
      </c>
      <c r="J6268" s="258">
        <f t="shared" si="194"/>
        <v>0.31281571266874042</v>
      </c>
      <c r="K6268" s="258">
        <f t="shared" si="195"/>
        <v>0.50287982573062118</v>
      </c>
    </row>
    <row r="6269" spans="1:11">
      <c r="A6269" s="1">
        <v>6268</v>
      </c>
      <c r="B6269">
        <v>53548.460875999997</v>
      </c>
      <c r="C6269" s="255">
        <v>29</v>
      </c>
      <c r="D6269" s="256">
        <v>274.82986000000011</v>
      </c>
      <c r="E6269" s="256">
        <v>3.3501000000000003E-2</v>
      </c>
      <c r="F6269" s="1">
        <v>503348</v>
      </c>
      <c r="G6269" s="256">
        <v>204.35217599999999</v>
      </c>
      <c r="H6269" s="256">
        <v>45.704622000000001</v>
      </c>
      <c r="I6269" s="257">
        <v>1</v>
      </c>
      <c r="J6269" s="258">
        <f t="shared" si="194"/>
        <v>0.31448710900285776</v>
      </c>
      <c r="K6269" s="258">
        <f t="shared" si="195"/>
        <v>0.50482072026359326</v>
      </c>
    </row>
    <row r="6270" spans="1:11">
      <c r="A6270" s="1">
        <v>6269</v>
      </c>
      <c r="B6270">
        <v>53906.964812999999</v>
      </c>
      <c r="C6270" s="255">
        <v>27</v>
      </c>
      <c r="D6270" s="256">
        <v>266.03281500000003</v>
      </c>
      <c r="E6270" s="256">
        <v>4.7312E-2</v>
      </c>
      <c r="F6270" s="1">
        <v>532268</v>
      </c>
      <c r="G6270" s="256">
        <v>250.72958399999999</v>
      </c>
      <c r="H6270" s="256">
        <v>45.520390999999996</v>
      </c>
      <c r="I6270" s="257">
        <v>1</v>
      </c>
      <c r="J6270" s="258">
        <f t="shared" si="194"/>
        <v>0.30442067280914115</v>
      </c>
      <c r="K6270" s="258">
        <f t="shared" si="195"/>
        <v>0.49304374150432395</v>
      </c>
    </row>
    <row r="6271" spans="1:11">
      <c r="A6271" s="1">
        <v>6270</v>
      </c>
      <c r="B6271">
        <v>54574.457580000002</v>
      </c>
      <c r="C6271" s="255">
        <v>32</v>
      </c>
      <c r="D6271" s="256">
        <v>269.09776600000009</v>
      </c>
      <c r="E6271" s="256">
        <v>8.4130999999999984E-2</v>
      </c>
      <c r="F6271" s="1">
        <v>877152</v>
      </c>
      <c r="G6271" s="256">
        <v>249.619944</v>
      </c>
      <c r="H6271" s="256">
        <v>45.783906000000002</v>
      </c>
      <c r="I6271" s="257">
        <v>1</v>
      </c>
      <c r="J6271" s="258">
        <f t="shared" si="194"/>
        <v>0.30792788843420255</v>
      </c>
      <c r="K6271" s="258">
        <f t="shared" si="195"/>
        <v>0.49717082161080223</v>
      </c>
    </row>
    <row r="6272" spans="1:11">
      <c r="A6272" s="1">
        <v>6271</v>
      </c>
      <c r="B6272">
        <v>56669.034484999996</v>
      </c>
      <c r="C6272" s="255">
        <v>33</v>
      </c>
      <c r="D6272" s="256">
        <v>268.50439000000011</v>
      </c>
      <c r="E6272" s="256">
        <v>9.2831799999999873</v>
      </c>
      <c r="F6272" s="1">
        <v>1032658</v>
      </c>
      <c r="G6272" s="256">
        <v>241.75955999999999</v>
      </c>
      <c r="H6272" s="256">
        <v>45.382668000000002</v>
      </c>
      <c r="I6272" s="257">
        <v>1</v>
      </c>
      <c r="J6272" s="258">
        <f t="shared" si="194"/>
        <v>0.30724888978830694</v>
      </c>
      <c r="K6272" s="258">
        <f t="shared" si="195"/>
        <v>0.49637382480634967</v>
      </c>
    </row>
    <row r="6273" spans="1:11">
      <c r="A6273" s="1">
        <v>6272</v>
      </c>
      <c r="B6273">
        <v>58516.771394000003</v>
      </c>
      <c r="C6273" s="255">
        <v>40</v>
      </c>
      <c r="D6273" s="256">
        <v>266.27515699999992</v>
      </c>
      <c r="E6273" s="256">
        <v>128.07458399999999</v>
      </c>
      <c r="F6273" s="1">
        <v>1081742</v>
      </c>
      <c r="G6273" s="256">
        <v>162.00391200000001</v>
      </c>
      <c r="H6273" s="256">
        <v>45.544198000000002</v>
      </c>
      <c r="I6273" s="257">
        <v>1</v>
      </c>
      <c r="J6273" s="258">
        <f t="shared" si="194"/>
        <v>0.30469798414266919</v>
      </c>
      <c r="K6273" s="258">
        <f t="shared" si="195"/>
        <v>0.49337100343065976</v>
      </c>
    </row>
    <row r="6274" spans="1:11">
      <c r="A6274" s="1">
        <v>6273</v>
      </c>
      <c r="B6274">
        <v>60333.910218999998</v>
      </c>
      <c r="C6274" s="255">
        <v>35</v>
      </c>
      <c r="D6274" s="256">
        <v>253.278875</v>
      </c>
      <c r="E6274" s="256">
        <v>362.67356399999989</v>
      </c>
      <c r="F6274" s="1">
        <v>1026888</v>
      </c>
      <c r="G6274" s="256">
        <v>57.109248000000001</v>
      </c>
      <c r="H6274" s="256">
        <v>161.030551</v>
      </c>
      <c r="I6274" s="257">
        <v>1</v>
      </c>
      <c r="J6274" s="258">
        <f t="shared" ref="J6274:J6337" si="196">D6274/$L$1</f>
        <v>0.28982637174230685</v>
      </c>
      <c r="K6274" s="258">
        <f t="shared" ref="K6274:K6337" si="197">J6274/(1-$K$1*(1-J6274))</f>
        <v>0.47558948058637757</v>
      </c>
    </row>
    <row r="6275" spans="1:11">
      <c r="A6275" s="1">
        <v>6274</v>
      </c>
      <c r="B6275">
        <v>63902.840149000003</v>
      </c>
      <c r="C6275" s="255">
        <v>32</v>
      </c>
      <c r="D6275" s="256">
        <v>270.88358000000011</v>
      </c>
      <c r="E6275" s="256">
        <v>592.12127900000087</v>
      </c>
      <c r="F6275" s="1">
        <v>952688</v>
      </c>
      <c r="G6275" s="256">
        <v>0.35699999999999998</v>
      </c>
      <c r="H6275" s="256">
        <v>274.62717199999997</v>
      </c>
      <c r="I6275" s="257">
        <v>1</v>
      </c>
      <c r="J6275" s="258">
        <f t="shared" si="196"/>
        <v>0.3099713908472112</v>
      </c>
      <c r="K6275" s="258">
        <f t="shared" si="197"/>
        <v>0.49956366075489972</v>
      </c>
    </row>
    <row r="6276" spans="1:11">
      <c r="A6276" s="1">
        <v>6275</v>
      </c>
      <c r="B6276">
        <v>65428.807433000002</v>
      </c>
      <c r="C6276" s="255">
        <v>30</v>
      </c>
      <c r="D6276" s="256">
        <v>271.76098100000002</v>
      </c>
      <c r="E6276" s="256">
        <v>768.19314599999939</v>
      </c>
      <c r="F6276" s="1">
        <v>901956</v>
      </c>
      <c r="G6276" s="256">
        <v>0</v>
      </c>
      <c r="H6276" s="256">
        <v>267.477306</v>
      </c>
      <c r="I6276" s="257">
        <v>1</v>
      </c>
      <c r="J6276" s="258">
        <f t="shared" si="196"/>
        <v>0.31097539857739809</v>
      </c>
      <c r="K6276" s="258">
        <f t="shared" si="197"/>
        <v>0.5007361306320538</v>
      </c>
    </row>
    <row r="6277" spans="1:11">
      <c r="A6277" s="1">
        <v>6276</v>
      </c>
      <c r="B6277">
        <v>66183.855958</v>
      </c>
      <c r="C6277" s="255">
        <v>33</v>
      </c>
      <c r="D6277" s="256">
        <v>271.35109799999998</v>
      </c>
      <c r="E6277" s="256">
        <v>837.28815600000155</v>
      </c>
      <c r="F6277" s="1">
        <v>891099</v>
      </c>
      <c r="G6277" s="256">
        <v>0</v>
      </c>
      <c r="H6277" s="256">
        <v>212.42849799999999</v>
      </c>
      <c r="I6277" s="257">
        <v>1</v>
      </c>
      <c r="J6277" s="258">
        <f t="shared" si="196"/>
        <v>0.31050637050417701</v>
      </c>
      <c r="K6277" s="258">
        <f t="shared" si="197"/>
        <v>0.50018866409647833</v>
      </c>
    </row>
    <row r="6278" spans="1:11">
      <c r="A6278" s="1">
        <v>6277</v>
      </c>
      <c r="B6278">
        <v>65251.529602000002</v>
      </c>
      <c r="C6278" s="255">
        <v>32</v>
      </c>
      <c r="D6278" s="256">
        <v>282.64959700000003</v>
      </c>
      <c r="E6278" s="256">
        <v>819.17419899999913</v>
      </c>
      <c r="F6278" s="1">
        <v>891469</v>
      </c>
      <c r="G6278" s="256">
        <v>0</v>
      </c>
      <c r="H6278" s="256">
        <v>176.65814900000001</v>
      </c>
      <c r="I6278" s="257">
        <v>1</v>
      </c>
      <c r="J6278" s="258">
        <f t="shared" si="196"/>
        <v>0.32343521414067883</v>
      </c>
      <c r="K6278" s="258">
        <f t="shared" si="197"/>
        <v>0.5151149720620164</v>
      </c>
    </row>
    <row r="6279" spans="1:11">
      <c r="A6279" s="1">
        <v>6278</v>
      </c>
      <c r="B6279">
        <v>64847.841185999998</v>
      </c>
      <c r="C6279" s="255">
        <v>37</v>
      </c>
      <c r="D6279" s="256">
        <v>326.49713899999989</v>
      </c>
      <c r="E6279" s="256">
        <v>781.70711499999948</v>
      </c>
      <c r="F6279" s="1">
        <v>831428</v>
      </c>
      <c r="G6279" s="256">
        <v>0</v>
      </c>
      <c r="H6279" s="256">
        <v>217.03711999999999</v>
      </c>
      <c r="I6279" s="257">
        <v>1</v>
      </c>
      <c r="J6279" s="258">
        <f t="shared" si="196"/>
        <v>0.3736098448029414</v>
      </c>
      <c r="K6279" s="258">
        <f t="shared" si="197"/>
        <v>0.56997430676197436</v>
      </c>
    </row>
    <row r="6280" spans="1:11">
      <c r="A6280" s="1">
        <v>6279</v>
      </c>
      <c r="B6280">
        <v>67054.279356999992</v>
      </c>
      <c r="C6280" s="255">
        <v>33</v>
      </c>
      <c r="D6280" s="256">
        <v>354.75263100000001</v>
      </c>
      <c r="E6280" s="256">
        <v>661.65589600000044</v>
      </c>
      <c r="F6280" s="1">
        <v>832907</v>
      </c>
      <c r="G6280" s="256">
        <v>56.525447999999997</v>
      </c>
      <c r="H6280" s="256">
        <v>236.75048200000001</v>
      </c>
      <c r="I6280" s="257">
        <v>1</v>
      </c>
      <c r="J6280" s="258">
        <f t="shared" si="196"/>
        <v>0.40594253235200689</v>
      </c>
      <c r="K6280" s="258">
        <f t="shared" si="197"/>
        <v>0.60294310069662227</v>
      </c>
    </row>
    <row r="6281" spans="1:11">
      <c r="A6281" s="1">
        <v>6280</v>
      </c>
      <c r="B6281">
        <v>66995.450683999996</v>
      </c>
      <c r="C6281" s="255">
        <v>35</v>
      </c>
      <c r="D6281" s="256">
        <v>335.84383600000012</v>
      </c>
      <c r="E6281" s="256">
        <v>457.82688499999989</v>
      </c>
      <c r="F6281" s="1">
        <v>838011</v>
      </c>
      <c r="G6281" s="256">
        <v>173.95240799999999</v>
      </c>
      <c r="H6281" s="256">
        <v>247.08958799999999</v>
      </c>
      <c r="I6281" s="257">
        <v>1</v>
      </c>
      <c r="J6281" s="258">
        <f t="shared" si="196"/>
        <v>0.38430524638068758</v>
      </c>
      <c r="K6281" s="258">
        <f t="shared" si="197"/>
        <v>0.58107636430622878</v>
      </c>
    </row>
    <row r="6282" spans="1:11">
      <c r="A6282" s="1">
        <v>6281</v>
      </c>
      <c r="B6282">
        <v>67408.37286399999</v>
      </c>
      <c r="C6282" s="255">
        <v>34</v>
      </c>
      <c r="D6282" s="256">
        <v>218.73886899999999</v>
      </c>
      <c r="E6282" s="256">
        <v>265.50942300000031</v>
      </c>
      <c r="F6282" s="1">
        <v>836709</v>
      </c>
      <c r="G6282" s="256">
        <v>245.420616</v>
      </c>
      <c r="H6282" s="256">
        <v>344.312682</v>
      </c>
      <c r="I6282" s="257">
        <v>1</v>
      </c>
      <c r="J6282" s="258">
        <f t="shared" si="196"/>
        <v>0.25030233082520503</v>
      </c>
      <c r="K6282" s="258">
        <f t="shared" si="197"/>
        <v>0.42592596940053146</v>
      </c>
    </row>
    <row r="6283" spans="1:11">
      <c r="A6283" s="1">
        <v>6282</v>
      </c>
      <c r="B6283">
        <v>66609.045409999992</v>
      </c>
      <c r="C6283" s="255">
        <v>36</v>
      </c>
      <c r="D6283" s="256">
        <v>149.517776</v>
      </c>
      <c r="E6283" s="256">
        <v>102.5637719999999</v>
      </c>
      <c r="F6283" s="1">
        <v>851295</v>
      </c>
      <c r="G6283" s="256">
        <v>250.657512</v>
      </c>
      <c r="H6283" s="256">
        <v>351.033929</v>
      </c>
      <c r="I6283" s="257">
        <v>1</v>
      </c>
      <c r="J6283" s="258">
        <f t="shared" si="196"/>
        <v>0.17109281036193391</v>
      </c>
      <c r="K6283" s="258">
        <f t="shared" si="197"/>
        <v>0.31445043473885087</v>
      </c>
    </row>
    <row r="6284" spans="1:11">
      <c r="A6284" s="1">
        <v>6283</v>
      </c>
      <c r="B6284">
        <v>65866.735595999999</v>
      </c>
      <c r="C6284" s="255">
        <v>36</v>
      </c>
      <c r="D6284" s="256">
        <v>158.86719500000001</v>
      </c>
      <c r="E6284" s="256">
        <v>19.046339999999979</v>
      </c>
      <c r="F6284" s="1">
        <v>890315</v>
      </c>
      <c r="G6284" s="256">
        <v>247.13925599999999</v>
      </c>
      <c r="H6284" s="256">
        <v>297.60355800000002</v>
      </c>
      <c r="I6284" s="257">
        <v>1</v>
      </c>
      <c r="J6284" s="258">
        <f t="shared" si="196"/>
        <v>0.18179132671734882</v>
      </c>
      <c r="K6284" s="258">
        <f t="shared" si="197"/>
        <v>0.33053856158703487</v>
      </c>
    </row>
    <row r="6285" spans="1:11">
      <c r="A6285" s="1">
        <v>6284</v>
      </c>
      <c r="B6285">
        <v>65949.681029999992</v>
      </c>
      <c r="C6285" s="255">
        <v>39</v>
      </c>
      <c r="D6285" s="256">
        <v>265.17085700000001</v>
      </c>
      <c r="E6285" s="256">
        <v>15.915635999999999</v>
      </c>
      <c r="F6285" s="1">
        <v>909232</v>
      </c>
      <c r="G6285" s="256">
        <v>186.69974400000001</v>
      </c>
      <c r="H6285" s="256">
        <v>266.58323200000001</v>
      </c>
      <c r="I6285" s="257">
        <v>1</v>
      </c>
      <c r="J6285" s="258">
        <f t="shared" si="196"/>
        <v>0.30343433646453183</v>
      </c>
      <c r="K6285" s="258">
        <f t="shared" si="197"/>
        <v>0.49187843032256334</v>
      </c>
    </row>
    <row r="6286" spans="1:11">
      <c r="A6286" s="1">
        <v>6285</v>
      </c>
      <c r="B6286">
        <v>64831.464233999999</v>
      </c>
      <c r="C6286" s="255">
        <v>40</v>
      </c>
      <c r="D6286" s="256">
        <v>352.64604300000002</v>
      </c>
      <c r="E6286" s="256">
        <v>15.533125</v>
      </c>
      <c r="F6286" s="1">
        <v>932359</v>
      </c>
      <c r="G6286" s="256">
        <v>76.407240000000002</v>
      </c>
      <c r="H6286" s="256">
        <v>135.436421</v>
      </c>
      <c r="I6286" s="257">
        <v>1</v>
      </c>
      <c r="J6286" s="258">
        <f t="shared" si="196"/>
        <v>0.40353196906758027</v>
      </c>
      <c r="K6286" s="258">
        <f t="shared" si="197"/>
        <v>0.60054531337134465</v>
      </c>
    </row>
    <row r="6287" spans="1:11">
      <c r="A6287" s="1">
        <v>6286</v>
      </c>
      <c r="B6287">
        <v>62180.004332999997</v>
      </c>
      <c r="C6287" s="255">
        <v>38</v>
      </c>
      <c r="D6287" s="256">
        <v>364.93030299999998</v>
      </c>
      <c r="E6287" s="256">
        <v>10.710523</v>
      </c>
      <c r="F6287" s="1">
        <v>1020239</v>
      </c>
      <c r="G6287" s="256">
        <v>4.0046160000000004</v>
      </c>
      <c r="H6287" s="256">
        <v>54.752094</v>
      </c>
      <c r="I6287" s="257">
        <v>1</v>
      </c>
      <c r="J6287" s="258">
        <f t="shared" si="196"/>
        <v>0.4175888165063536</v>
      </c>
      <c r="K6287" s="258">
        <f t="shared" si="197"/>
        <v>0.61439588572154546</v>
      </c>
    </row>
    <row r="6288" spans="1:11">
      <c r="A6288" s="1">
        <v>6287</v>
      </c>
      <c r="B6288">
        <v>60043.200073</v>
      </c>
      <c r="C6288" s="255">
        <v>34</v>
      </c>
      <c r="D6288" s="256">
        <v>338.16568199999989</v>
      </c>
      <c r="E6288" s="256">
        <v>5.3500939999999986</v>
      </c>
      <c r="F6288" s="1">
        <v>1051284</v>
      </c>
      <c r="G6288" s="256">
        <v>0</v>
      </c>
      <c r="H6288" s="256">
        <v>98.700415000000007</v>
      </c>
      <c r="I6288" s="257">
        <v>1</v>
      </c>
      <c r="J6288" s="258">
        <f t="shared" si="196"/>
        <v>0.38696212884640574</v>
      </c>
      <c r="K6288" s="258">
        <f t="shared" si="197"/>
        <v>0.58380370969658757</v>
      </c>
    </row>
    <row r="6289" spans="1:11">
      <c r="A6289" s="1">
        <v>6288</v>
      </c>
      <c r="B6289">
        <v>57934.330565999997</v>
      </c>
      <c r="C6289" s="255">
        <v>34</v>
      </c>
      <c r="D6289" s="256">
        <v>366.22090400000002</v>
      </c>
      <c r="E6289" s="256">
        <v>0.51287500000000008</v>
      </c>
      <c r="F6289" s="1">
        <v>1038338</v>
      </c>
      <c r="G6289" s="256">
        <v>0</v>
      </c>
      <c r="H6289" s="256">
        <v>53.175452999999997</v>
      </c>
      <c r="I6289" s="257">
        <v>1</v>
      </c>
      <c r="J6289" s="258">
        <f t="shared" si="196"/>
        <v>0.4190656479444157</v>
      </c>
      <c r="K6289" s="258">
        <f t="shared" si="197"/>
        <v>0.61583277604335018</v>
      </c>
    </row>
    <row r="6290" spans="1:11">
      <c r="A6290" s="1">
        <v>6289</v>
      </c>
      <c r="B6290">
        <v>56046.761687999999</v>
      </c>
      <c r="C6290" s="255">
        <v>28</v>
      </c>
      <c r="D6290" s="256">
        <v>381.76494100000008</v>
      </c>
      <c r="E6290" s="256">
        <v>0.192</v>
      </c>
      <c r="F6290" s="1">
        <v>930980</v>
      </c>
      <c r="G6290" s="256">
        <v>0</v>
      </c>
      <c r="H6290" s="256">
        <v>45.535248000000003</v>
      </c>
      <c r="I6290" s="257">
        <v>1</v>
      </c>
      <c r="J6290" s="258">
        <f t="shared" si="196"/>
        <v>0.43685264990396799</v>
      </c>
      <c r="K6290" s="258">
        <f t="shared" si="197"/>
        <v>0.63287309271385694</v>
      </c>
    </row>
    <row r="6291" spans="1:11">
      <c r="A6291" s="1">
        <v>6290</v>
      </c>
      <c r="B6291">
        <v>53942.578917999999</v>
      </c>
      <c r="C6291" s="255">
        <v>28</v>
      </c>
      <c r="D6291" s="256">
        <v>400.22335399999997</v>
      </c>
      <c r="E6291" s="256">
        <v>0.65532000000000001</v>
      </c>
      <c r="F6291" s="1">
        <v>755240</v>
      </c>
      <c r="G6291" s="256">
        <v>0</v>
      </c>
      <c r="H6291" s="256">
        <v>45.317858999999999</v>
      </c>
      <c r="I6291" s="257">
        <v>1</v>
      </c>
      <c r="J6291" s="258">
        <f t="shared" si="196"/>
        <v>0.45797456489948823</v>
      </c>
      <c r="K6291" s="258">
        <f t="shared" si="197"/>
        <v>0.65249137028132309</v>
      </c>
    </row>
    <row r="6292" spans="1:11">
      <c r="A6292" s="1">
        <v>6291</v>
      </c>
      <c r="B6292">
        <v>54226.347657000013</v>
      </c>
      <c r="C6292" s="255">
        <v>26</v>
      </c>
      <c r="D6292" s="256">
        <v>407.78928799999989</v>
      </c>
      <c r="E6292" s="256">
        <v>0.44544</v>
      </c>
      <c r="F6292" s="1">
        <v>610588</v>
      </c>
      <c r="G6292" s="256">
        <v>28.995287999999999</v>
      </c>
      <c r="H6292" s="256">
        <v>45.424525000000003</v>
      </c>
      <c r="I6292" s="257">
        <v>1</v>
      </c>
      <c r="J6292" s="258">
        <f t="shared" si="196"/>
        <v>0.4666322439106641</v>
      </c>
      <c r="K6292" s="258">
        <f t="shared" si="197"/>
        <v>0.66034633857757585</v>
      </c>
    </row>
    <row r="6293" spans="1:11">
      <c r="A6293" s="1">
        <v>6292</v>
      </c>
      <c r="B6293">
        <v>54170.562591999987</v>
      </c>
      <c r="C6293" s="255">
        <v>31</v>
      </c>
      <c r="D6293" s="256">
        <v>381.70405799999992</v>
      </c>
      <c r="E6293" s="256">
        <v>1.2239999999999999E-2</v>
      </c>
      <c r="F6293" s="1">
        <v>493086</v>
      </c>
      <c r="G6293" s="256">
        <v>153.62827200000001</v>
      </c>
      <c r="H6293" s="256">
        <v>44.970846000000002</v>
      </c>
      <c r="I6293" s="257">
        <v>1</v>
      </c>
      <c r="J6293" s="258">
        <f t="shared" si="196"/>
        <v>0.43678298164209323</v>
      </c>
      <c r="K6293" s="258">
        <f t="shared" si="197"/>
        <v>0.63280729134739633</v>
      </c>
    </row>
    <row r="6294" spans="1:11">
      <c r="A6294" s="1">
        <v>6293</v>
      </c>
      <c r="B6294">
        <v>54007.118256000002</v>
      </c>
      <c r="C6294" s="255">
        <v>27</v>
      </c>
      <c r="D6294" s="256">
        <v>372.37151599999999</v>
      </c>
      <c r="E6294" s="256">
        <v>0</v>
      </c>
      <c r="F6294" s="1">
        <v>555282</v>
      </c>
      <c r="G6294" s="256">
        <v>238.86928800000001</v>
      </c>
      <c r="H6294" s="256">
        <v>45.859236000000003</v>
      </c>
      <c r="I6294" s="257">
        <v>1</v>
      </c>
      <c r="J6294" s="258">
        <f t="shared" si="196"/>
        <v>0.42610377759480478</v>
      </c>
      <c r="K6294" s="258">
        <f t="shared" si="197"/>
        <v>0.62263369736906071</v>
      </c>
    </row>
    <row r="6295" spans="1:11">
      <c r="A6295" s="1">
        <v>6294</v>
      </c>
      <c r="B6295">
        <v>54691.374359999987</v>
      </c>
      <c r="C6295" s="255">
        <v>29</v>
      </c>
      <c r="D6295" s="256">
        <v>419.10143599999992</v>
      </c>
      <c r="E6295" s="256">
        <v>4.7272000000000002E-2</v>
      </c>
      <c r="F6295" s="1">
        <v>904954</v>
      </c>
      <c r="G6295" s="256">
        <v>251.001912</v>
      </c>
      <c r="H6295" s="256">
        <v>45.481659999999998</v>
      </c>
      <c r="I6295" s="257">
        <v>1</v>
      </c>
      <c r="J6295" s="258">
        <f t="shared" si="196"/>
        <v>0.47957670606311165</v>
      </c>
      <c r="K6295" s="258">
        <f t="shared" si="197"/>
        <v>0.67189514158252495</v>
      </c>
    </row>
    <row r="6296" spans="1:11">
      <c r="A6296" s="1">
        <v>6295</v>
      </c>
      <c r="B6296">
        <v>55612.958617999997</v>
      </c>
      <c r="C6296" s="255">
        <v>32</v>
      </c>
      <c r="D6296" s="256">
        <v>445.49158699999998</v>
      </c>
      <c r="E6296" s="256">
        <v>9.4208439999999936</v>
      </c>
      <c r="F6296" s="1">
        <v>947437</v>
      </c>
      <c r="G6296" s="256">
        <v>248.57851199999999</v>
      </c>
      <c r="H6296" s="256">
        <v>45.288808000000003</v>
      </c>
      <c r="I6296" s="257">
        <v>1</v>
      </c>
      <c r="J6296" s="258">
        <f t="shared" si="196"/>
        <v>0.50977488865556686</v>
      </c>
      <c r="K6296" s="258">
        <f t="shared" si="197"/>
        <v>0.69796208652509295</v>
      </c>
    </row>
    <row r="6297" spans="1:11">
      <c r="A6297" s="1">
        <v>6296</v>
      </c>
      <c r="B6297">
        <v>57537.971009000001</v>
      </c>
      <c r="C6297" s="255">
        <v>42</v>
      </c>
      <c r="D6297" s="256">
        <v>418.97797000000003</v>
      </c>
      <c r="E6297" s="256">
        <v>145.09055000000009</v>
      </c>
      <c r="F6297" s="1">
        <v>904699</v>
      </c>
      <c r="G6297" s="256">
        <v>223.20261600000001</v>
      </c>
      <c r="H6297" s="256">
        <v>48.844886000000002</v>
      </c>
      <c r="I6297" s="257">
        <v>1</v>
      </c>
      <c r="J6297" s="258">
        <f t="shared" si="196"/>
        <v>0.4794354242336914</v>
      </c>
      <c r="K6297" s="258">
        <f t="shared" si="197"/>
        <v>0.67177033630604099</v>
      </c>
    </row>
    <row r="6298" spans="1:11">
      <c r="A6298" s="1">
        <v>6297</v>
      </c>
      <c r="B6298">
        <v>59376.959929999997</v>
      </c>
      <c r="C6298" s="255">
        <v>36</v>
      </c>
      <c r="D6298" s="256">
        <v>343.99951499999997</v>
      </c>
      <c r="E6298" s="256">
        <v>356.12484599999959</v>
      </c>
      <c r="F6298" s="1">
        <v>903764</v>
      </c>
      <c r="G6298" s="256">
        <v>118.146672</v>
      </c>
      <c r="H6298" s="256">
        <v>87.031178999999995</v>
      </c>
      <c r="I6298" s="257">
        <v>1</v>
      </c>
      <c r="J6298" s="258">
        <f t="shared" si="196"/>
        <v>0.39363776909370451</v>
      </c>
      <c r="K6298" s="258">
        <f t="shared" si="197"/>
        <v>0.59060361973923237</v>
      </c>
    </row>
    <row r="6299" spans="1:11">
      <c r="A6299" s="1">
        <v>6298</v>
      </c>
      <c r="B6299">
        <v>62495.691650000001</v>
      </c>
      <c r="C6299" s="255">
        <v>33</v>
      </c>
      <c r="D6299" s="256">
        <v>289.01288299999999</v>
      </c>
      <c r="E6299" s="256">
        <v>553.13264099999913</v>
      </c>
      <c r="F6299" s="1">
        <v>834949</v>
      </c>
      <c r="G6299" s="256">
        <v>20.796384</v>
      </c>
      <c r="H6299" s="256">
        <v>289.73778600000003</v>
      </c>
      <c r="I6299" s="257">
        <v>1</v>
      </c>
      <c r="J6299" s="258">
        <f t="shared" si="196"/>
        <v>0.33071670610773929</v>
      </c>
      <c r="K6299" s="258">
        <f t="shared" si="197"/>
        <v>0.5233735524082932</v>
      </c>
    </row>
    <row r="6300" spans="1:11">
      <c r="A6300" s="1">
        <v>6299</v>
      </c>
      <c r="B6300">
        <v>63984.015685999999</v>
      </c>
      <c r="C6300" s="255">
        <v>32</v>
      </c>
      <c r="D6300" s="256">
        <v>262.968053</v>
      </c>
      <c r="E6300" s="256">
        <v>704.77985200000046</v>
      </c>
      <c r="F6300" s="1">
        <v>831735</v>
      </c>
      <c r="G6300" s="256">
        <v>0</v>
      </c>
      <c r="H6300" s="256">
        <v>246.89648399999999</v>
      </c>
      <c r="I6300" s="257">
        <v>1</v>
      </c>
      <c r="J6300" s="258">
        <f t="shared" si="196"/>
        <v>0.30091367345629849</v>
      </c>
      <c r="K6300" s="258">
        <f t="shared" si="197"/>
        <v>0.48889104996722149</v>
      </c>
    </row>
    <row r="6301" spans="1:11">
      <c r="A6301" s="1">
        <v>6300</v>
      </c>
      <c r="B6301">
        <v>64237.271788999999</v>
      </c>
      <c r="C6301" s="255">
        <v>33</v>
      </c>
      <c r="D6301" s="256">
        <v>201.08714999999989</v>
      </c>
      <c r="E6301" s="256">
        <v>836.5931139999999</v>
      </c>
      <c r="F6301" s="1">
        <v>861557</v>
      </c>
      <c r="G6301" s="256">
        <v>0</v>
      </c>
      <c r="H6301" s="256">
        <v>219.929069</v>
      </c>
      <c r="I6301" s="257">
        <v>1</v>
      </c>
      <c r="J6301" s="258">
        <f t="shared" si="196"/>
        <v>0.23010351371981178</v>
      </c>
      <c r="K6301" s="258">
        <f t="shared" si="197"/>
        <v>0.39909937896982023</v>
      </c>
    </row>
    <row r="6302" spans="1:11">
      <c r="A6302" s="1">
        <v>6301</v>
      </c>
      <c r="B6302">
        <v>60829.202025999999</v>
      </c>
      <c r="C6302" s="255">
        <v>31</v>
      </c>
      <c r="D6302" s="256">
        <v>189.384051</v>
      </c>
      <c r="E6302" s="256">
        <v>905.05959599999983</v>
      </c>
      <c r="F6302" s="1">
        <v>822101</v>
      </c>
      <c r="G6302" s="256">
        <v>0</v>
      </c>
      <c r="H6302" s="256">
        <v>57.807194000000003</v>
      </c>
      <c r="I6302" s="257">
        <v>1</v>
      </c>
      <c r="J6302" s="258">
        <f t="shared" si="196"/>
        <v>0.21671168733353699</v>
      </c>
      <c r="K6302" s="258">
        <f t="shared" si="197"/>
        <v>0.38073603476825923</v>
      </c>
    </row>
    <row r="6303" spans="1:11">
      <c r="A6303" s="1">
        <v>6302</v>
      </c>
      <c r="B6303">
        <v>60501.953979999998</v>
      </c>
      <c r="C6303" s="255">
        <v>30</v>
      </c>
      <c r="D6303" s="256">
        <v>202.68474100000009</v>
      </c>
      <c r="E6303" s="256">
        <v>914.75775100000033</v>
      </c>
      <c r="F6303" s="1">
        <v>842845</v>
      </c>
      <c r="G6303" s="256">
        <v>0</v>
      </c>
      <c r="H6303" s="256">
        <v>263.940316</v>
      </c>
      <c r="I6303" s="257">
        <v>1</v>
      </c>
      <c r="J6303" s="258">
        <f t="shared" si="196"/>
        <v>0.23193163303319003</v>
      </c>
      <c r="K6303" s="258">
        <f t="shared" si="197"/>
        <v>0.40156982824498921</v>
      </c>
    </row>
    <row r="6304" spans="1:11">
      <c r="A6304" s="1">
        <v>6303</v>
      </c>
      <c r="B6304">
        <v>63683.585694000001</v>
      </c>
      <c r="C6304" s="255">
        <v>32</v>
      </c>
      <c r="D6304" s="256">
        <v>197.52795499999999</v>
      </c>
      <c r="E6304" s="256">
        <v>895.9300020000012</v>
      </c>
      <c r="F6304" s="1">
        <v>835899</v>
      </c>
      <c r="G6304" s="256">
        <v>1.1403840000000001</v>
      </c>
      <c r="H6304" s="256">
        <v>286.70827400000002</v>
      </c>
      <c r="I6304" s="257">
        <v>1</v>
      </c>
      <c r="J6304" s="258">
        <f t="shared" si="196"/>
        <v>0.22603073594403661</v>
      </c>
      <c r="K6304" s="258">
        <f t="shared" si="197"/>
        <v>0.39356448341854644</v>
      </c>
    </row>
    <row r="6305" spans="1:11">
      <c r="A6305" s="1">
        <v>6304</v>
      </c>
      <c r="B6305">
        <v>62531.515197000001</v>
      </c>
      <c r="C6305" s="255">
        <v>31</v>
      </c>
      <c r="D6305" s="256">
        <v>147.55652499999999</v>
      </c>
      <c r="E6305" s="256">
        <v>747.99751599999945</v>
      </c>
      <c r="F6305" s="1">
        <v>839886</v>
      </c>
      <c r="G6305" s="256">
        <v>119.06496</v>
      </c>
      <c r="H6305" s="256">
        <v>334.51702899999998</v>
      </c>
      <c r="I6305" s="257">
        <v>1</v>
      </c>
      <c r="J6305" s="258">
        <f t="shared" si="196"/>
        <v>0.16884855583653785</v>
      </c>
      <c r="K6305" s="258">
        <f t="shared" si="197"/>
        <v>0.31103133432299152</v>
      </c>
    </row>
    <row r="6306" spans="1:11">
      <c r="A6306" s="1">
        <v>6305</v>
      </c>
      <c r="B6306">
        <v>63274.834107000002</v>
      </c>
      <c r="C6306" s="255">
        <v>33</v>
      </c>
      <c r="D6306" s="256">
        <v>120.39910500000001</v>
      </c>
      <c r="E6306" s="256">
        <v>520.70827999999972</v>
      </c>
      <c r="F6306" s="1">
        <v>841949</v>
      </c>
      <c r="G6306" s="256">
        <v>217.52572799999999</v>
      </c>
      <c r="H6306" s="256">
        <v>287.869576</v>
      </c>
      <c r="I6306" s="257">
        <v>1</v>
      </c>
      <c r="J6306" s="258">
        <f t="shared" si="196"/>
        <v>0.1377723892810683</v>
      </c>
      <c r="K6306" s="258">
        <f t="shared" si="197"/>
        <v>0.26203687507492995</v>
      </c>
    </row>
    <row r="6307" spans="1:11">
      <c r="A6307" s="1">
        <v>6306</v>
      </c>
      <c r="B6307">
        <v>62855.160155999998</v>
      </c>
      <c r="C6307" s="255">
        <v>35</v>
      </c>
      <c r="D6307" s="256">
        <v>103.10549</v>
      </c>
      <c r="E6307" s="256">
        <v>193.01792599999959</v>
      </c>
      <c r="F6307" s="1">
        <v>849500</v>
      </c>
      <c r="G6307" s="256">
        <v>251.47264799999999</v>
      </c>
      <c r="H6307" s="256">
        <v>270.08497199999999</v>
      </c>
      <c r="I6307" s="257">
        <v>1</v>
      </c>
      <c r="J6307" s="258">
        <f t="shared" si="196"/>
        <v>0.11798334967104028</v>
      </c>
      <c r="K6307" s="258">
        <f t="shared" si="197"/>
        <v>0.22914245112545101</v>
      </c>
    </row>
    <row r="6308" spans="1:11">
      <c r="A6308" s="1">
        <v>6307</v>
      </c>
      <c r="B6308">
        <v>62334.497193000003</v>
      </c>
      <c r="C6308" s="255">
        <v>34</v>
      </c>
      <c r="D6308" s="256">
        <v>92.758020000000016</v>
      </c>
      <c r="E6308" s="256">
        <v>22.55374100000002</v>
      </c>
      <c r="F6308" s="1">
        <v>841811</v>
      </c>
      <c r="G6308" s="256">
        <v>249.48671999999999</v>
      </c>
      <c r="H6308" s="256">
        <v>325.87213600000001</v>
      </c>
      <c r="I6308" s="257">
        <v>1</v>
      </c>
      <c r="J6308" s="258">
        <f t="shared" si="196"/>
        <v>0.10614276609764765</v>
      </c>
      <c r="K6308" s="258">
        <f t="shared" si="197"/>
        <v>0.20878688150516578</v>
      </c>
    </row>
    <row r="6309" spans="1:11">
      <c r="A6309" s="1">
        <v>6308</v>
      </c>
      <c r="B6309">
        <v>63660.328675999997</v>
      </c>
      <c r="C6309" s="255">
        <v>35</v>
      </c>
      <c r="D6309" s="256">
        <v>105.06789000000001</v>
      </c>
      <c r="E6309" s="256">
        <v>14.914717</v>
      </c>
      <c r="F6309" s="1">
        <v>843609</v>
      </c>
      <c r="G6309" s="256">
        <v>239.98413600000001</v>
      </c>
      <c r="H6309" s="256">
        <v>267.15449699999999</v>
      </c>
      <c r="I6309" s="257">
        <v>1</v>
      </c>
      <c r="J6309" s="258">
        <f t="shared" si="196"/>
        <v>0.12022891899421066</v>
      </c>
      <c r="K6309" s="258">
        <f t="shared" si="197"/>
        <v>0.23294494177758271</v>
      </c>
    </row>
    <row r="6310" spans="1:11">
      <c r="A6310" s="1">
        <v>6309</v>
      </c>
      <c r="B6310">
        <v>62711.912840999998</v>
      </c>
      <c r="C6310" s="255">
        <v>36</v>
      </c>
      <c r="D6310" s="256">
        <v>105.21866</v>
      </c>
      <c r="E6310" s="256">
        <v>18.073133999999989</v>
      </c>
      <c r="F6310" s="1">
        <v>863793</v>
      </c>
      <c r="G6310" s="256">
        <v>152.825568</v>
      </c>
      <c r="H6310" s="256">
        <v>275.82566700000001</v>
      </c>
      <c r="I6310" s="257">
        <v>1</v>
      </c>
      <c r="J6310" s="258">
        <f t="shared" si="196"/>
        <v>0.12040144472130726</v>
      </c>
      <c r="K6310" s="258">
        <f t="shared" si="197"/>
        <v>0.23323633216939091</v>
      </c>
    </row>
    <row r="6311" spans="1:11">
      <c r="A6311" s="1">
        <v>6310</v>
      </c>
      <c r="B6311">
        <v>61457.354950999987</v>
      </c>
      <c r="C6311" s="255">
        <v>37</v>
      </c>
      <c r="D6311" s="256">
        <v>88.408238999999995</v>
      </c>
      <c r="E6311" s="256">
        <v>13.352266</v>
      </c>
      <c r="F6311" s="1">
        <v>883247</v>
      </c>
      <c r="G6311" s="256">
        <v>46.042416000000003</v>
      </c>
      <c r="H6311" s="256">
        <v>231.76640800000001</v>
      </c>
      <c r="I6311" s="257">
        <v>1</v>
      </c>
      <c r="J6311" s="258">
        <f t="shared" si="196"/>
        <v>0.10116532277512963</v>
      </c>
      <c r="K6311" s="258">
        <f t="shared" si="197"/>
        <v>0.20007344593335641</v>
      </c>
    </row>
    <row r="6312" spans="1:11">
      <c r="A6312" s="1">
        <v>6311</v>
      </c>
      <c r="B6312">
        <v>60644.697266000003</v>
      </c>
      <c r="C6312" s="255">
        <v>33</v>
      </c>
      <c r="D6312" s="256">
        <v>63.181288000000002</v>
      </c>
      <c r="E6312" s="256">
        <v>6.8353220000000006</v>
      </c>
      <c r="F6312" s="1">
        <v>921136</v>
      </c>
      <c r="G6312" s="256">
        <v>0</v>
      </c>
      <c r="H6312" s="256">
        <v>123.55781500000001</v>
      </c>
      <c r="I6312" s="257">
        <v>1</v>
      </c>
      <c r="J6312" s="258">
        <f t="shared" si="196"/>
        <v>7.2298186980835857E-2</v>
      </c>
      <c r="K6312" s="258">
        <f t="shared" si="197"/>
        <v>0.14761841736362677</v>
      </c>
    </row>
    <row r="6313" spans="1:11">
      <c r="A6313" s="1">
        <v>6312</v>
      </c>
      <c r="B6313">
        <v>58326.048128000002</v>
      </c>
      <c r="C6313" s="255">
        <v>34</v>
      </c>
      <c r="D6313" s="256">
        <v>55.532994000000002</v>
      </c>
      <c r="E6313" s="256">
        <v>1.2802500000000001</v>
      </c>
      <c r="F6313" s="1">
        <v>947042</v>
      </c>
      <c r="G6313" s="256">
        <v>0</v>
      </c>
      <c r="H6313" s="256">
        <v>46.059227999999997</v>
      </c>
      <c r="I6313" s="257">
        <v>1</v>
      </c>
      <c r="J6313" s="258">
        <f t="shared" si="196"/>
        <v>6.3546263631371933E-2</v>
      </c>
      <c r="K6313" s="258">
        <f t="shared" si="197"/>
        <v>0.13103661268262512</v>
      </c>
    </row>
    <row r="6314" spans="1:11">
      <c r="A6314" s="1">
        <v>6313</v>
      </c>
      <c r="B6314">
        <v>56692.446411999998</v>
      </c>
      <c r="C6314" s="255">
        <v>32</v>
      </c>
      <c r="D6314" s="256">
        <v>40.984647000000002</v>
      </c>
      <c r="E6314" s="256">
        <v>0.28955999999999998</v>
      </c>
      <c r="F6314" s="1">
        <v>885365</v>
      </c>
      <c r="G6314" s="256">
        <v>0</v>
      </c>
      <c r="H6314" s="256">
        <v>45.729083000000003</v>
      </c>
      <c r="I6314" s="257">
        <v>1</v>
      </c>
      <c r="J6314" s="258">
        <f t="shared" si="196"/>
        <v>4.6898627203509263E-2</v>
      </c>
      <c r="K6314" s="258">
        <f t="shared" si="197"/>
        <v>9.8569135083300119E-2</v>
      </c>
    </row>
    <row r="6315" spans="1:11">
      <c r="A6315" s="1">
        <v>6314</v>
      </c>
      <c r="B6315">
        <v>54324.235718000004</v>
      </c>
      <c r="C6315" s="255">
        <v>33</v>
      </c>
      <c r="D6315" s="256">
        <v>33.632874999999999</v>
      </c>
      <c r="E6315" s="256">
        <v>0.24496799999999999</v>
      </c>
      <c r="F6315" s="1">
        <v>784499</v>
      </c>
      <c r="G6315" s="256">
        <v>0</v>
      </c>
      <c r="H6315" s="256">
        <v>45.454842999999997</v>
      </c>
      <c r="I6315" s="257">
        <v>1</v>
      </c>
      <c r="J6315" s="258">
        <f t="shared" si="196"/>
        <v>3.848601322361582E-2</v>
      </c>
      <c r="K6315" s="258">
        <f t="shared" si="197"/>
        <v>8.1682265788694655E-2</v>
      </c>
    </row>
    <row r="6316" spans="1:11">
      <c r="A6316" s="1">
        <v>6315</v>
      </c>
      <c r="B6316">
        <v>54436.049744000004</v>
      </c>
      <c r="C6316" s="255">
        <v>31</v>
      </c>
      <c r="D6316" s="256">
        <v>41.697268000000001</v>
      </c>
      <c r="E6316" s="256">
        <v>5.0231999999999999E-2</v>
      </c>
      <c r="F6316" s="1">
        <v>627833</v>
      </c>
      <c r="G6316" s="256">
        <v>0</v>
      </c>
      <c r="H6316" s="256">
        <v>45.91863</v>
      </c>
      <c r="I6316" s="257">
        <v>1</v>
      </c>
      <c r="J6316" s="258">
        <f t="shared" si="196"/>
        <v>4.7714077599273118E-2</v>
      </c>
      <c r="K6316" s="258">
        <f t="shared" si="197"/>
        <v>0.10018856629879086</v>
      </c>
    </row>
    <row r="6317" spans="1:11">
      <c r="A6317" s="1">
        <v>6316</v>
      </c>
      <c r="B6317">
        <v>53449.081389999999</v>
      </c>
      <c r="C6317" s="255">
        <v>34</v>
      </c>
      <c r="D6317" s="256">
        <v>56.330615000000002</v>
      </c>
      <c r="E6317" s="256">
        <v>3.4439999999999998E-2</v>
      </c>
      <c r="F6317" s="1">
        <v>507096</v>
      </c>
      <c r="G6317" s="256">
        <v>58.695672000000002</v>
      </c>
      <c r="H6317" s="256">
        <v>45.761082000000002</v>
      </c>
      <c r="I6317" s="257">
        <v>1</v>
      </c>
      <c r="J6317" s="258">
        <f t="shared" si="196"/>
        <v>6.4458979310701561E-2</v>
      </c>
      <c r="K6317" s="258">
        <f t="shared" si="197"/>
        <v>0.1327812452520005</v>
      </c>
    </row>
    <row r="6318" spans="1:11">
      <c r="A6318" s="1">
        <v>6317</v>
      </c>
      <c r="B6318">
        <v>53940.112305000002</v>
      </c>
      <c r="C6318" s="255">
        <v>29</v>
      </c>
      <c r="D6318" s="256">
        <v>74.865162999999995</v>
      </c>
      <c r="E6318" s="256">
        <v>0</v>
      </c>
      <c r="F6318" s="1">
        <v>565402</v>
      </c>
      <c r="G6318" s="256">
        <v>173.750136</v>
      </c>
      <c r="H6318" s="256">
        <v>45.671748000000001</v>
      </c>
      <c r="I6318" s="257">
        <v>1</v>
      </c>
      <c r="J6318" s="258">
        <f t="shared" si="196"/>
        <v>8.5668015392860522E-2</v>
      </c>
      <c r="K6318" s="258">
        <f t="shared" si="197"/>
        <v>0.17232954214418164</v>
      </c>
    </row>
    <row r="6319" spans="1:11">
      <c r="A6319" s="1">
        <v>6318</v>
      </c>
      <c r="B6319">
        <v>54523.737519000002</v>
      </c>
      <c r="C6319" s="255">
        <v>32</v>
      </c>
      <c r="D6319" s="256">
        <v>68.203193999999982</v>
      </c>
      <c r="E6319" s="256">
        <v>8.6946000000000009E-2</v>
      </c>
      <c r="F6319" s="1">
        <v>899149</v>
      </c>
      <c r="G6319" s="256">
        <v>243.856368</v>
      </c>
      <c r="H6319" s="256">
        <v>45.372070000000001</v>
      </c>
      <c r="I6319" s="257">
        <v>1</v>
      </c>
      <c r="J6319" s="258">
        <f t="shared" si="196"/>
        <v>7.8044741229432057E-2</v>
      </c>
      <c r="K6319" s="258">
        <f t="shared" si="197"/>
        <v>0.15832997585038655</v>
      </c>
    </row>
    <row r="6320" spans="1:11">
      <c r="A6320" s="1">
        <v>6319</v>
      </c>
      <c r="B6320">
        <v>55540.123626000001</v>
      </c>
      <c r="C6320" s="255">
        <v>36</v>
      </c>
      <c r="D6320" s="256">
        <v>72.926936999999995</v>
      </c>
      <c r="E6320" s="256">
        <v>16.430403999999999</v>
      </c>
      <c r="F6320" s="1">
        <v>961490</v>
      </c>
      <c r="G6320" s="256">
        <v>250.08564000000001</v>
      </c>
      <c r="H6320" s="256">
        <v>45.502535999999999</v>
      </c>
      <c r="I6320" s="257">
        <v>1</v>
      </c>
      <c r="J6320" s="258">
        <f t="shared" si="196"/>
        <v>8.3450108316336258E-2</v>
      </c>
      <c r="K6320" s="258">
        <f t="shared" si="197"/>
        <v>0.16828094170906283</v>
      </c>
    </row>
    <row r="6321" spans="1:11">
      <c r="A6321" s="1">
        <v>6320</v>
      </c>
      <c r="B6321">
        <v>57625.067840999996</v>
      </c>
      <c r="C6321" s="255">
        <v>35</v>
      </c>
      <c r="D6321" s="256">
        <v>56.611604</v>
      </c>
      <c r="E6321" s="256">
        <v>223.804689</v>
      </c>
      <c r="F6321" s="1">
        <v>946038</v>
      </c>
      <c r="G6321" s="256">
        <v>243.871824</v>
      </c>
      <c r="H6321" s="256">
        <v>45.306533000000002</v>
      </c>
      <c r="I6321" s="257">
        <v>1</v>
      </c>
      <c r="J6321" s="258">
        <f t="shared" si="196"/>
        <v>6.478051430792349E-2</v>
      </c>
      <c r="K6321" s="258">
        <f t="shared" si="197"/>
        <v>0.13339499200947175</v>
      </c>
    </row>
    <row r="6322" spans="1:11">
      <c r="A6322" s="1">
        <v>6321</v>
      </c>
      <c r="B6322">
        <v>59639.617675999987</v>
      </c>
      <c r="C6322" s="255">
        <v>26</v>
      </c>
      <c r="D6322" s="256">
        <v>33.450560000000003</v>
      </c>
      <c r="E6322" s="256">
        <v>550.59274700000026</v>
      </c>
      <c r="F6322" s="1">
        <v>908212</v>
      </c>
      <c r="G6322" s="256">
        <v>172.29710399999999</v>
      </c>
      <c r="H6322" s="256">
        <v>75.980586000000002</v>
      </c>
      <c r="I6322" s="257">
        <v>1</v>
      </c>
      <c r="J6322" s="258">
        <f t="shared" si="196"/>
        <v>3.8277390633341769E-2</v>
      </c>
      <c r="K6322" s="258">
        <f t="shared" si="197"/>
        <v>8.1259276543087539E-2</v>
      </c>
    </row>
    <row r="6323" spans="1:11">
      <c r="A6323" s="1">
        <v>6322</v>
      </c>
      <c r="B6323">
        <v>62201.525695999997</v>
      </c>
      <c r="C6323" s="255">
        <v>24</v>
      </c>
      <c r="D6323" s="256">
        <v>16.206123999999999</v>
      </c>
      <c r="E6323" s="256">
        <v>788.61941300000069</v>
      </c>
      <c r="F6323" s="1">
        <v>910050</v>
      </c>
      <c r="G6323" s="256">
        <v>66.844847999999999</v>
      </c>
      <c r="H6323" s="256">
        <v>238.01432800000001</v>
      </c>
      <c r="I6323" s="257">
        <v>1</v>
      </c>
      <c r="J6323" s="258">
        <f t="shared" si="196"/>
        <v>1.8544626427790003E-2</v>
      </c>
      <c r="K6323" s="258">
        <f t="shared" si="197"/>
        <v>4.0296924775352856E-2</v>
      </c>
    </row>
    <row r="6324" spans="1:11">
      <c r="A6324" s="1">
        <v>6323</v>
      </c>
      <c r="B6324">
        <v>62883.937925999999</v>
      </c>
      <c r="C6324" s="255">
        <v>25</v>
      </c>
      <c r="D6324" s="256">
        <v>14.707086</v>
      </c>
      <c r="E6324" s="256">
        <v>971.78193400000043</v>
      </c>
      <c r="F6324" s="1">
        <v>879801</v>
      </c>
      <c r="G6324" s="256">
        <v>1.9377120000000001</v>
      </c>
      <c r="H6324" s="256">
        <v>286.57883800000002</v>
      </c>
      <c r="I6324" s="257">
        <v>1</v>
      </c>
      <c r="J6324" s="258">
        <f t="shared" si="196"/>
        <v>1.6829281061367937E-2</v>
      </c>
      <c r="K6324" s="258">
        <f t="shared" si="197"/>
        <v>3.6644654025059044E-2</v>
      </c>
    </row>
    <row r="6325" spans="1:11">
      <c r="A6325" s="1">
        <v>6324</v>
      </c>
      <c r="B6325">
        <v>63710.606934000003</v>
      </c>
      <c r="C6325" s="255">
        <v>25</v>
      </c>
      <c r="D6325" s="256">
        <v>7.089283</v>
      </c>
      <c r="E6325" s="256">
        <v>1143.3478960000009</v>
      </c>
      <c r="F6325" s="1">
        <v>896121</v>
      </c>
      <c r="G6325" s="256">
        <v>0</v>
      </c>
      <c r="H6325" s="256">
        <v>222.769443</v>
      </c>
      <c r="I6325" s="257">
        <v>1</v>
      </c>
      <c r="J6325" s="258">
        <f t="shared" si="196"/>
        <v>8.1122484855652346E-3</v>
      </c>
      <c r="K6325" s="258">
        <f t="shared" si="197"/>
        <v>1.7850234312483556E-2</v>
      </c>
    </row>
    <row r="6326" spans="1:11">
      <c r="A6326" s="1">
        <v>6325</v>
      </c>
      <c r="B6326">
        <v>61590.272094</v>
      </c>
      <c r="C6326" s="255">
        <v>24</v>
      </c>
      <c r="D6326" s="256">
        <v>10.47457</v>
      </c>
      <c r="E6326" s="256">
        <v>1149.0300179999999</v>
      </c>
      <c r="F6326" s="1">
        <v>873469</v>
      </c>
      <c r="G6326" s="256">
        <v>0</v>
      </c>
      <c r="H6326" s="256">
        <v>42.520316000000001</v>
      </c>
      <c r="I6326" s="257">
        <v>1</v>
      </c>
      <c r="J6326" s="258">
        <f t="shared" si="196"/>
        <v>1.1986023779759821E-2</v>
      </c>
      <c r="K6326" s="258">
        <f t="shared" si="197"/>
        <v>2.6251041544997404E-2</v>
      </c>
    </row>
    <row r="6327" spans="1:11">
      <c r="A6327" s="1">
        <v>6326</v>
      </c>
      <c r="B6327">
        <v>61311.618194000002</v>
      </c>
      <c r="C6327" s="255">
        <v>26</v>
      </c>
      <c r="D6327" s="256">
        <v>14.953028</v>
      </c>
      <c r="E6327" s="256">
        <v>1165.719405999999</v>
      </c>
      <c r="F6327" s="1">
        <v>876979</v>
      </c>
      <c r="G6327" s="256">
        <v>0</v>
      </c>
      <c r="H6327" s="256">
        <v>139.97974600000001</v>
      </c>
      <c r="I6327" s="257">
        <v>1</v>
      </c>
      <c r="J6327" s="258">
        <f t="shared" si="196"/>
        <v>1.7110711865729517E-2</v>
      </c>
      <c r="K6327" s="258">
        <f t="shared" si="197"/>
        <v>3.7244898153999284E-2</v>
      </c>
    </row>
    <row r="6328" spans="1:11">
      <c r="A6328" s="1">
        <v>6327</v>
      </c>
      <c r="B6328">
        <v>64097.790284000002</v>
      </c>
      <c r="C6328" s="255">
        <v>23</v>
      </c>
      <c r="D6328" s="256">
        <v>19.817728999999989</v>
      </c>
      <c r="E6328" s="256">
        <v>1104.260774000001</v>
      </c>
      <c r="F6328" s="1">
        <v>884698</v>
      </c>
      <c r="G6328" s="256">
        <v>0</v>
      </c>
      <c r="H6328" s="256">
        <v>311.76290599999999</v>
      </c>
      <c r="I6328" s="257">
        <v>1</v>
      </c>
      <c r="J6328" s="258">
        <f t="shared" si="196"/>
        <v>2.2677376833114455E-2</v>
      </c>
      <c r="K6328" s="258">
        <f t="shared" si="197"/>
        <v>4.9035075654127874E-2</v>
      </c>
    </row>
    <row r="6329" spans="1:11">
      <c r="A6329" s="1">
        <v>6328</v>
      </c>
      <c r="B6329">
        <v>64426.293639000003</v>
      </c>
      <c r="C6329" s="255">
        <v>28</v>
      </c>
      <c r="D6329" s="256">
        <v>25.440083999999999</v>
      </c>
      <c r="E6329" s="256">
        <v>838.89932699999918</v>
      </c>
      <c r="F6329" s="1">
        <v>891147</v>
      </c>
      <c r="G6329" s="256">
        <v>23.678424</v>
      </c>
      <c r="H6329" s="256">
        <v>310.40894200000002</v>
      </c>
      <c r="I6329" s="257">
        <v>1</v>
      </c>
      <c r="J6329" s="258">
        <f t="shared" si="196"/>
        <v>2.9111023343496422E-2</v>
      </c>
      <c r="K6329" s="258">
        <f t="shared" si="197"/>
        <v>6.2468524172265547E-2</v>
      </c>
    </row>
    <row r="6330" spans="1:11">
      <c r="A6330" s="1">
        <v>6329</v>
      </c>
      <c r="B6330">
        <v>64826.026124000004</v>
      </c>
      <c r="C6330" s="255">
        <v>27</v>
      </c>
      <c r="D6330" s="256">
        <v>21.17482200000001</v>
      </c>
      <c r="E6330" s="256">
        <v>539.80412000000058</v>
      </c>
      <c r="F6330" s="1">
        <v>855839</v>
      </c>
      <c r="G6330" s="256">
        <v>141.452304</v>
      </c>
      <c r="H6330" s="256">
        <v>346.54206399999998</v>
      </c>
      <c r="I6330" s="257">
        <v>1</v>
      </c>
      <c r="J6330" s="258">
        <f t="shared" si="196"/>
        <v>2.4230294897468967E-2</v>
      </c>
      <c r="K6330" s="258">
        <f t="shared" si="197"/>
        <v>5.2296353468525368E-2</v>
      </c>
    </row>
    <row r="6331" spans="1:11">
      <c r="A6331" s="1">
        <v>6330</v>
      </c>
      <c r="B6331">
        <v>64749.884275999997</v>
      </c>
      <c r="C6331" s="255">
        <v>26</v>
      </c>
      <c r="D6331" s="256">
        <v>18.383828999999999</v>
      </c>
      <c r="E6331" s="256">
        <v>200.8275289999996</v>
      </c>
      <c r="F6331" s="1">
        <v>849960</v>
      </c>
      <c r="G6331" s="256">
        <v>227.90023199999999</v>
      </c>
      <c r="H6331" s="256">
        <v>338.46917999999999</v>
      </c>
      <c r="I6331" s="257">
        <v>1</v>
      </c>
      <c r="J6331" s="258">
        <f t="shared" si="196"/>
        <v>2.1036568714232488E-2</v>
      </c>
      <c r="K6331" s="258">
        <f t="shared" si="197"/>
        <v>4.5576106708786375E-2</v>
      </c>
    </row>
    <row r="6332" spans="1:11">
      <c r="A6332" s="1">
        <v>6331</v>
      </c>
      <c r="B6332">
        <v>64017.791808000002</v>
      </c>
      <c r="C6332" s="255">
        <v>30</v>
      </c>
      <c r="D6332" s="256">
        <v>46.173304000000023</v>
      </c>
      <c r="E6332" s="256">
        <v>23.18820999999997</v>
      </c>
      <c r="F6332" s="1">
        <v>847382</v>
      </c>
      <c r="G6332" s="256">
        <v>251.195784</v>
      </c>
      <c r="H6332" s="256">
        <v>419.31446199999999</v>
      </c>
      <c r="I6332" s="257">
        <v>1</v>
      </c>
      <c r="J6332" s="258">
        <f t="shared" si="196"/>
        <v>5.2835994196809941E-2</v>
      </c>
      <c r="K6332" s="258">
        <f t="shared" si="197"/>
        <v>0.11029102118113816</v>
      </c>
    </row>
    <row r="6333" spans="1:11">
      <c r="A6333" s="1">
        <v>6332</v>
      </c>
      <c r="B6333">
        <v>64191.385986999987</v>
      </c>
      <c r="C6333" s="255">
        <v>27</v>
      </c>
      <c r="D6333" s="256">
        <v>43.265214999999991</v>
      </c>
      <c r="E6333" s="256">
        <v>17.507757999999999</v>
      </c>
      <c r="F6333" s="1">
        <v>864494</v>
      </c>
      <c r="G6333" s="256">
        <v>248.66923199999999</v>
      </c>
      <c r="H6333" s="256">
        <v>302.53499799999997</v>
      </c>
      <c r="I6333" s="257">
        <v>1</v>
      </c>
      <c r="J6333" s="258">
        <f t="shared" si="196"/>
        <v>4.9508275358933221E-2</v>
      </c>
      <c r="K6333" s="258">
        <f t="shared" si="197"/>
        <v>0.10374100935027412</v>
      </c>
    </row>
    <row r="6334" spans="1:11">
      <c r="A6334" s="1">
        <v>6333</v>
      </c>
      <c r="B6334">
        <v>63113.471008</v>
      </c>
      <c r="C6334" s="255">
        <v>29</v>
      </c>
      <c r="D6334" s="256">
        <v>62.346066999999991</v>
      </c>
      <c r="E6334" s="256">
        <v>19.417867999999999</v>
      </c>
      <c r="F6334" s="1">
        <v>854507</v>
      </c>
      <c r="G6334" s="256">
        <v>217.165032</v>
      </c>
      <c r="H6334" s="256">
        <v>219.959135</v>
      </c>
      <c r="I6334" s="257">
        <v>1</v>
      </c>
      <c r="J6334" s="258">
        <f t="shared" si="196"/>
        <v>7.1342445717246517E-2</v>
      </c>
      <c r="K6334" s="258">
        <f t="shared" si="197"/>
        <v>0.14582349569549202</v>
      </c>
    </row>
    <row r="6335" spans="1:11">
      <c r="A6335" s="1">
        <v>6334</v>
      </c>
      <c r="B6335">
        <v>61481.606993999987</v>
      </c>
      <c r="C6335" s="255">
        <v>27</v>
      </c>
      <c r="D6335" s="256">
        <v>30.937922</v>
      </c>
      <c r="E6335" s="256">
        <v>15.289872000000001</v>
      </c>
      <c r="F6335" s="1">
        <v>896947</v>
      </c>
      <c r="G6335" s="256">
        <v>115.049088</v>
      </c>
      <c r="H6335" s="256">
        <v>199.86679599999999</v>
      </c>
      <c r="I6335" s="257">
        <v>1</v>
      </c>
      <c r="J6335" s="258">
        <f t="shared" si="196"/>
        <v>3.5402185367834148E-2</v>
      </c>
      <c r="K6335" s="258">
        <f t="shared" si="197"/>
        <v>7.540864108514686E-2</v>
      </c>
    </row>
    <row r="6336" spans="1:11">
      <c r="A6336" s="1">
        <v>6335</v>
      </c>
      <c r="B6336">
        <v>59695.344727000003</v>
      </c>
      <c r="C6336" s="255">
        <v>30</v>
      </c>
      <c r="D6336" s="256">
        <v>23.282589999999999</v>
      </c>
      <c r="E6336" s="256">
        <v>8.9163919999999983</v>
      </c>
      <c r="F6336" s="1">
        <v>903062</v>
      </c>
      <c r="G6336" s="256">
        <v>18.795335999999999</v>
      </c>
      <c r="H6336" s="256">
        <v>60.900145999999999</v>
      </c>
      <c r="I6336" s="257">
        <v>1</v>
      </c>
      <c r="J6336" s="258">
        <f t="shared" si="196"/>
        <v>2.6642208452890972E-2</v>
      </c>
      <c r="K6336" s="258">
        <f t="shared" si="197"/>
        <v>5.7337833061181745E-2</v>
      </c>
    </row>
    <row r="6337" spans="1:11">
      <c r="A6337" s="1">
        <v>6336</v>
      </c>
      <c r="B6337">
        <v>58312.267304000001</v>
      </c>
      <c r="C6337" s="255">
        <v>28</v>
      </c>
      <c r="D6337" s="256">
        <v>28.77039000000001</v>
      </c>
      <c r="E6337" s="256">
        <v>1.7803599999999999</v>
      </c>
      <c r="F6337" s="1">
        <v>944170</v>
      </c>
      <c r="G6337" s="256">
        <v>0</v>
      </c>
      <c r="H6337" s="256">
        <v>39.375864</v>
      </c>
      <c r="I6337" s="257">
        <v>1</v>
      </c>
      <c r="J6337" s="258">
        <f t="shared" si="196"/>
        <v>3.2921884019388316E-2</v>
      </c>
      <c r="K6337" s="258">
        <f t="shared" si="197"/>
        <v>7.0329820901415346E-2</v>
      </c>
    </row>
    <row r="6338" spans="1:11">
      <c r="A6338" s="1">
        <v>6337</v>
      </c>
      <c r="B6338">
        <v>56763.855560999997</v>
      </c>
      <c r="C6338" s="255">
        <v>24</v>
      </c>
      <c r="D6338" s="256">
        <v>30.171787999999999</v>
      </c>
      <c r="E6338" s="256">
        <v>0.20136000000000001</v>
      </c>
      <c r="F6338" s="1">
        <v>854193</v>
      </c>
      <c r="G6338" s="256">
        <v>0</v>
      </c>
      <c r="H6338" s="256">
        <v>42.134689000000002</v>
      </c>
      <c r="I6338" s="257">
        <v>1</v>
      </c>
      <c r="J6338" s="258">
        <f t="shared" ref="J6338:J6401" si="198">D6338/$L$1</f>
        <v>3.4525500182429635E-2</v>
      </c>
      <c r="K6338" s="258">
        <f t="shared" ref="K6338:K6401" si="199">J6338/(1-$K$1*(1-J6338))</f>
        <v>7.3616861663326122E-2</v>
      </c>
    </row>
    <row r="6339" spans="1:11">
      <c r="A6339" s="1">
        <v>6338</v>
      </c>
      <c r="B6339">
        <v>55520.210814999999</v>
      </c>
      <c r="C6339" s="255">
        <v>24</v>
      </c>
      <c r="D6339" s="256">
        <v>29.323834999999999</v>
      </c>
      <c r="E6339" s="256">
        <v>0.65459999999999996</v>
      </c>
      <c r="F6339" s="1">
        <v>747772</v>
      </c>
      <c r="G6339" s="256">
        <v>0</v>
      </c>
      <c r="H6339" s="256">
        <v>41.291846</v>
      </c>
      <c r="I6339" s="257">
        <v>1</v>
      </c>
      <c r="J6339" s="258">
        <f t="shared" si="198"/>
        <v>3.3555189723659617E-2</v>
      </c>
      <c r="K6339" s="258">
        <f t="shared" si="199"/>
        <v>7.1629429383641238E-2</v>
      </c>
    </row>
    <row r="6340" spans="1:11">
      <c r="A6340" s="1">
        <v>6339</v>
      </c>
      <c r="B6340">
        <v>54956.982695999999</v>
      </c>
      <c r="C6340" s="255">
        <v>25</v>
      </c>
      <c r="D6340" s="256">
        <v>34.251516000000002</v>
      </c>
      <c r="E6340" s="256">
        <v>0.50975999999999999</v>
      </c>
      <c r="F6340" s="1">
        <v>633423</v>
      </c>
      <c r="G6340" s="256">
        <v>0</v>
      </c>
      <c r="H6340" s="256">
        <v>41.156452000000002</v>
      </c>
      <c r="I6340" s="257">
        <v>1</v>
      </c>
      <c r="J6340" s="258">
        <f t="shared" si="198"/>
        <v>3.9193922544679544E-2</v>
      </c>
      <c r="K6340" s="258">
        <f t="shared" si="199"/>
        <v>8.3116041157846612E-2</v>
      </c>
    </row>
    <row r="6341" spans="1:11">
      <c r="A6341" s="1">
        <v>6340</v>
      </c>
      <c r="B6341">
        <v>54315.195739000003</v>
      </c>
      <c r="C6341" s="255">
        <v>24</v>
      </c>
      <c r="D6341" s="256">
        <v>30.173586</v>
      </c>
      <c r="E6341" s="256">
        <v>0</v>
      </c>
      <c r="F6341" s="1">
        <v>504634</v>
      </c>
      <c r="G6341" s="256">
        <v>0</v>
      </c>
      <c r="H6341" s="256">
        <v>41.261079000000002</v>
      </c>
      <c r="I6341" s="257">
        <v>1</v>
      </c>
      <c r="J6341" s="258">
        <f t="shared" si="198"/>
        <v>3.4527557629251415E-2</v>
      </c>
      <c r="K6341" s="258">
        <f t="shared" si="199"/>
        <v>7.3621071010293554E-2</v>
      </c>
    </row>
    <row r="6342" spans="1:11">
      <c r="A6342" s="1">
        <v>6341</v>
      </c>
      <c r="B6342">
        <v>54787.628691999998</v>
      </c>
      <c r="C6342" s="255">
        <v>23</v>
      </c>
      <c r="D6342" s="256">
        <v>26.521823999999999</v>
      </c>
      <c r="E6342" s="256">
        <v>5.8400000000000006E-3</v>
      </c>
      <c r="F6342" s="1">
        <v>568063</v>
      </c>
      <c r="G6342" s="256">
        <v>76.722744000000006</v>
      </c>
      <c r="H6342" s="256">
        <v>41.388983000000003</v>
      </c>
      <c r="I6342" s="257">
        <v>1</v>
      </c>
      <c r="J6342" s="258">
        <f t="shared" si="198"/>
        <v>3.0348855671078118E-2</v>
      </c>
      <c r="K6342" s="258">
        <f t="shared" si="199"/>
        <v>6.5029749995042047E-2</v>
      </c>
    </row>
    <row r="6343" spans="1:11">
      <c r="A6343" s="1">
        <v>6342</v>
      </c>
      <c r="B6343">
        <v>55615.300048999998</v>
      </c>
      <c r="C6343" s="255">
        <v>24</v>
      </c>
      <c r="D6343" s="256">
        <v>17.104361999999998</v>
      </c>
      <c r="E6343" s="256">
        <v>6.2965999999999994E-2</v>
      </c>
      <c r="F6343" s="1">
        <v>906971</v>
      </c>
      <c r="G6343" s="256">
        <v>179.18964</v>
      </c>
      <c r="H6343" s="256">
        <v>41.244681</v>
      </c>
      <c r="I6343" s="257">
        <v>1</v>
      </c>
      <c r="J6343" s="258">
        <f t="shared" si="198"/>
        <v>1.9572477884020081E-2</v>
      </c>
      <c r="K6343" s="258">
        <f t="shared" si="199"/>
        <v>4.2478234480691185E-2</v>
      </c>
    </row>
    <row r="6344" spans="1:11">
      <c r="A6344" s="1">
        <v>6343</v>
      </c>
      <c r="B6344">
        <v>56708.918396000001</v>
      </c>
      <c r="C6344" s="255">
        <v>26</v>
      </c>
      <c r="D6344" s="256">
        <v>12.457729</v>
      </c>
      <c r="E6344" s="256">
        <v>10.66948599999998</v>
      </c>
      <c r="F6344" s="1">
        <v>931701</v>
      </c>
      <c r="G6344" s="256">
        <v>238.13529600000001</v>
      </c>
      <c r="H6344" s="256">
        <v>41.322167999999998</v>
      </c>
      <c r="I6344" s="257">
        <v>1</v>
      </c>
      <c r="J6344" s="258">
        <f t="shared" si="198"/>
        <v>1.4255347573771861E-2</v>
      </c>
      <c r="K6344" s="258">
        <f t="shared" si="199"/>
        <v>3.1136060277856762E-2</v>
      </c>
    </row>
    <row r="6345" spans="1:11">
      <c r="A6345" s="1">
        <v>6344</v>
      </c>
      <c r="B6345">
        <v>58393.973327</v>
      </c>
      <c r="C6345" s="255">
        <v>34</v>
      </c>
      <c r="D6345" s="256">
        <v>15.463756999999999</v>
      </c>
      <c r="E6345" s="256">
        <v>159.57656200000011</v>
      </c>
      <c r="F6345" s="1">
        <v>943317</v>
      </c>
      <c r="G6345" s="256">
        <v>245.31914399999999</v>
      </c>
      <c r="H6345" s="256">
        <v>44.195963999999996</v>
      </c>
      <c r="I6345" s="257">
        <v>1</v>
      </c>
      <c r="J6345" s="258">
        <f t="shared" si="198"/>
        <v>1.7695137759967939E-2</v>
      </c>
      <c r="K6345" s="258">
        <f t="shared" si="199"/>
        <v>3.8490088184267295E-2</v>
      </c>
    </row>
    <row r="6346" spans="1:11">
      <c r="A6346" s="1">
        <v>6345</v>
      </c>
      <c r="B6346">
        <v>59833.845855</v>
      </c>
      <c r="C6346" s="255">
        <v>32</v>
      </c>
      <c r="D6346" s="256">
        <v>14.61206</v>
      </c>
      <c r="E6346" s="256">
        <v>402.45084399999979</v>
      </c>
      <c r="F6346" s="1">
        <v>884602</v>
      </c>
      <c r="G6346" s="256">
        <v>207.756024</v>
      </c>
      <c r="H6346" s="256">
        <v>163.64277899999999</v>
      </c>
      <c r="I6346" s="257">
        <v>1</v>
      </c>
      <c r="J6346" s="258">
        <f t="shared" si="198"/>
        <v>1.6720543051531211E-2</v>
      </c>
      <c r="K6346" s="258">
        <f t="shared" si="199"/>
        <v>3.6412625928510849E-2</v>
      </c>
    </row>
    <row r="6347" spans="1:11">
      <c r="A6347" s="1">
        <v>6346</v>
      </c>
      <c r="B6347">
        <v>61352.097900999986</v>
      </c>
      <c r="C6347" s="255">
        <v>27</v>
      </c>
      <c r="D6347" s="256">
        <v>13.725415</v>
      </c>
      <c r="E6347" s="256">
        <v>699.54376499999989</v>
      </c>
      <c r="F6347" s="1">
        <v>898941</v>
      </c>
      <c r="G6347" s="256">
        <v>117.66804</v>
      </c>
      <c r="H6347" s="256">
        <v>236.02918399999999</v>
      </c>
      <c r="I6347" s="257">
        <v>1</v>
      </c>
      <c r="J6347" s="258">
        <f t="shared" si="198"/>
        <v>1.5705957435682049E-2</v>
      </c>
      <c r="K6347" s="258">
        <f t="shared" si="199"/>
        <v>3.4244759404883335E-2</v>
      </c>
    </row>
    <row r="6348" spans="1:11">
      <c r="A6348" s="1">
        <v>6347</v>
      </c>
      <c r="B6348">
        <v>62738.042908000003</v>
      </c>
      <c r="C6348" s="255">
        <v>26</v>
      </c>
      <c r="D6348" s="256">
        <v>5.712095999999999</v>
      </c>
      <c r="E6348" s="256">
        <v>976.84008299999994</v>
      </c>
      <c r="F6348" s="1">
        <v>900863</v>
      </c>
      <c r="G6348" s="256">
        <v>21.358512000000001</v>
      </c>
      <c r="H6348" s="256">
        <v>277.64059700000001</v>
      </c>
      <c r="I6348" s="257">
        <v>1</v>
      </c>
      <c r="J6348" s="258">
        <f t="shared" si="198"/>
        <v>6.5363369081757952E-3</v>
      </c>
      <c r="K6348" s="258">
        <f t="shared" si="199"/>
        <v>1.441007312693289E-2</v>
      </c>
    </row>
    <row r="6349" spans="1:11">
      <c r="A6349" s="1">
        <v>6348</v>
      </c>
      <c r="B6349">
        <v>63567.309387000001</v>
      </c>
      <c r="C6349" s="255">
        <v>24</v>
      </c>
      <c r="D6349" s="256">
        <v>3.1610019999999999</v>
      </c>
      <c r="E6349" s="256">
        <v>1154.9933959999989</v>
      </c>
      <c r="F6349" s="1">
        <v>906813</v>
      </c>
      <c r="G6349" s="256">
        <v>0</v>
      </c>
      <c r="H6349" s="256">
        <v>237.32183699999999</v>
      </c>
      <c r="I6349" s="257">
        <v>1</v>
      </c>
      <c r="J6349" s="258">
        <f t="shared" si="198"/>
        <v>3.6171265397881105E-3</v>
      </c>
      <c r="K6349" s="258">
        <f t="shared" si="199"/>
        <v>8.0026796711616024E-3</v>
      </c>
    </row>
    <row r="6350" spans="1:11">
      <c r="A6350" s="1">
        <v>6349</v>
      </c>
      <c r="B6350">
        <v>61658.424070999987</v>
      </c>
      <c r="C6350" s="255">
        <v>27</v>
      </c>
      <c r="D6350" s="256">
        <v>7.8306539999999973</v>
      </c>
      <c r="E6350" s="256">
        <v>1209.983754000001</v>
      </c>
      <c r="F6350" s="1">
        <v>862149</v>
      </c>
      <c r="G6350" s="256">
        <v>0</v>
      </c>
      <c r="H6350" s="256">
        <v>52.002827000000003</v>
      </c>
      <c r="I6350" s="257">
        <v>1</v>
      </c>
      <c r="J6350" s="258">
        <f t="shared" si="198"/>
        <v>8.9605974331233955E-3</v>
      </c>
      <c r="K6350" s="258">
        <f t="shared" si="199"/>
        <v>1.9696723351853858E-2</v>
      </c>
    </row>
    <row r="6351" spans="1:11">
      <c r="A6351" s="1">
        <v>6350</v>
      </c>
      <c r="B6351">
        <v>61097.113404000003</v>
      </c>
      <c r="C6351" s="255">
        <v>27</v>
      </c>
      <c r="D6351" s="256">
        <v>10.291285999999999</v>
      </c>
      <c r="E6351" s="256">
        <v>1139.9533719999979</v>
      </c>
      <c r="F6351" s="1">
        <v>913722</v>
      </c>
      <c r="G6351" s="256">
        <v>0</v>
      </c>
      <c r="H6351" s="256">
        <v>234.95552699999999</v>
      </c>
      <c r="I6351" s="257">
        <v>1</v>
      </c>
      <c r="J6351" s="258">
        <f t="shared" si="198"/>
        <v>1.1776292365253115E-2</v>
      </c>
      <c r="K6351" s="258">
        <f t="shared" si="199"/>
        <v>2.5798218478741187E-2</v>
      </c>
    </row>
    <row r="6352" spans="1:11">
      <c r="A6352" s="1">
        <v>6351</v>
      </c>
      <c r="B6352">
        <v>64832.083497</v>
      </c>
      <c r="C6352" s="255">
        <v>26</v>
      </c>
      <c r="D6352" s="256">
        <v>19.403563999999999</v>
      </c>
      <c r="E6352" s="256">
        <v>1042.669965000001</v>
      </c>
      <c r="F6352" s="1">
        <v>906165</v>
      </c>
      <c r="G6352" s="256">
        <v>0</v>
      </c>
      <c r="H6352" s="256">
        <v>386.78456699999998</v>
      </c>
      <c r="I6352" s="257">
        <v>1</v>
      </c>
      <c r="J6352" s="258">
        <f t="shared" si="198"/>
        <v>2.2203448878196582E-2</v>
      </c>
      <c r="K6352" s="258">
        <f t="shared" si="199"/>
        <v>4.8037380750968785E-2</v>
      </c>
    </row>
    <row r="6353" spans="1:11">
      <c r="A6353" s="1">
        <v>6352</v>
      </c>
      <c r="B6353">
        <v>64885.639096999999</v>
      </c>
      <c r="C6353" s="255">
        <v>26</v>
      </c>
      <c r="D6353" s="256">
        <v>28.293412</v>
      </c>
      <c r="E6353" s="256">
        <v>858.17445899999893</v>
      </c>
      <c r="F6353" s="1">
        <v>902623</v>
      </c>
      <c r="G6353" s="256">
        <v>0</v>
      </c>
      <c r="H6353" s="256">
        <v>412.38512600000001</v>
      </c>
      <c r="I6353" s="257">
        <v>1</v>
      </c>
      <c r="J6353" s="258">
        <f t="shared" si="198"/>
        <v>3.2376079308510219E-2</v>
      </c>
      <c r="K6353" s="258">
        <f t="shared" si="199"/>
        <v>6.9208220764789524E-2</v>
      </c>
    </row>
    <row r="6354" spans="1:11">
      <c r="A6354" s="1">
        <v>6353</v>
      </c>
      <c r="B6354">
        <v>64956.375427999999</v>
      </c>
      <c r="C6354" s="255">
        <v>23</v>
      </c>
      <c r="D6354" s="256">
        <v>32.957386999999997</v>
      </c>
      <c r="E6354" s="256">
        <v>560.99301799999967</v>
      </c>
      <c r="F6354" s="1">
        <v>874042</v>
      </c>
      <c r="G6354" s="256">
        <v>29.978424</v>
      </c>
      <c r="H6354" s="256">
        <v>438.32456000000002</v>
      </c>
      <c r="I6354" s="257">
        <v>1</v>
      </c>
      <c r="J6354" s="258">
        <f t="shared" si="198"/>
        <v>3.7713054025200761E-2</v>
      </c>
      <c r="K6354" s="258">
        <f t="shared" si="199"/>
        <v>8.0114031948708239E-2</v>
      </c>
    </row>
    <row r="6355" spans="1:11">
      <c r="A6355" s="1">
        <v>6354</v>
      </c>
      <c r="B6355">
        <v>64527.001038000002</v>
      </c>
      <c r="C6355" s="255">
        <v>28</v>
      </c>
      <c r="D6355" s="256">
        <v>33.079224999999987</v>
      </c>
      <c r="E6355" s="256">
        <v>191.78060499999989</v>
      </c>
      <c r="F6355" s="1">
        <v>873392</v>
      </c>
      <c r="G6355" s="256">
        <v>163.22779199999999</v>
      </c>
      <c r="H6355" s="256">
        <v>363.185361</v>
      </c>
      <c r="I6355" s="257">
        <v>1</v>
      </c>
      <c r="J6355" s="258">
        <f t="shared" si="198"/>
        <v>3.785247293836648E-2</v>
      </c>
      <c r="K6355" s="258">
        <f t="shared" si="199"/>
        <v>8.0397104162378399E-2</v>
      </c>
    </row>
    <row r="6356" spans="1:11">
      <c r="A6356" s="1">
        <v>6355</v>
      </c>
      <c r="B6356">
        <v>63427.651855999997</v>
      </c>
      <c r="C6356" s="255">
        <v>26</v>
      </c>
      <c r="D6356" s="256">
        <v>84.978139999999996</v>
      </c>
      <c r="E6356" s="256">
        <v>21.158053999999989</v>
      </c>
      <c r="F6356" s="1">
        <v>872903</v>
      </c>
      <c r="G6356" s="256">
        <v>234.36671999999999</v>
      </c>
      <c r="H6356" s="256">
        <v>299.77773000000002</v>
      </c>
      <c r="I6356" s="257">
        <v>1</v>
      </c>
      <c r="J6356" s="258">
        <f t="shared" si="198"/>
        <v>9.724026922343916E-2</v>
      </c>
      <c r="K6356" s="258">
        <f t="shared" si="199"/>
        <v>0.19313548572800882</v>
      </c>
    </row>
    <row r="6357" spans="1:11">
      <c r="A6357" s="1">
        <v>6356</v>
      </c>
      <c r="B6357">
        <v>63813.460143999997</v>
      </c>
      <c r="C6357" s="255">
        <v>28</v>
      </c>
      <c r="D6357" s="256">
        <v>79.244337000000002</v>
      </c>
      <c r="E6357" s="256">
        <v>17.429493000000001</v>
      </c>
      <c r="F6357" s="1">
        <v>873627</v>
      </c>
      <c r="G6357" s="256">
        <v>250.527984</v>
      </c>
      <c r="H6357" s="256">
        <v>276.769586</v>
      </c>
      <c r="I6357" s="257">
        <v>1</v>
      </c>
      <c r="J6357" s="258">
        <f t="shared" si="198"/>
        <v>9.0679093050435575E-2</v>
      </c>
      <c r="K6357" s="258">
        <f t="shared" si="199"/>
        <v>0.18140408090604687</v>
      </c>
    </row>
    <row r="6358" spans="1:11">
      <c r="A6358" s="1">
        <v>6357</v>
      </c>
      <c r="B6358">
        <v>62134.882018999997</v>
      </c>
      <c r="C6358" s="255">
        <v>29</v>
      </c>
      <c r="D6358" s="256">
        <v>99.299040999999988</v>
      </c>
      <c r="E6358" s="256">
        <v>19.52846000000001</v>
      </c>
      <c r="F6358" s="1">
        <v>874597</v>
      </c>
      <c r="G6358" s="256">
        <v>243.08390399999999</v>
      </c>
      <c r="H6358" s="256">
        <v>261.15317800000003</v>
      </c>
      <c r="I6358" s="257">
        <v>1</v>
      </c>
      <c r="J6358" s="258">
        <f t="shared" si="198"/>
        <v>0.11362763977264415</v>
      </c>
      <c r="K6358" s="258">
        <f t="shared" si="199"/>
        <v>0.22171454358389994</v>
      </c>
    </row>
    <row r="6359" spans="1:11">
      <c r="A6359" s="1">
        <v>6358</v>
      </c>
      <c r="B6359">
        <v>60902.955383</v>
      </c>
      <c r="C6359" s="255">
        <v>32</v>
      </c>
      <c r="D6359" s="256">
        <v>124.746146</v>
      </c>
      <c r="E6359" s="256">
        <v>15.2334</v>
      </c>
      <c r="F6359" s="1">
        <v>893985</v>
      </c>
      <c r="G6359" s="256">
        <v>180.121872</v>
      </c>
      <c r="H6359" s="256">
        <v>146.26139599999999</v>
      </c>
      <c r="I6359" s="257">
        <v>1</v>
      </c>
      <c r="J6359" s="258">
        <f t="shared" si="198"/>
        <v>0.14274669722856312</v>
      </c>
      <c r="K6359" s="258">
        <f t="shared" si="199"/>
        <v>0.2700923589468438</v>
      </c>
    </row>
    <row r="6360" spans="1:11">
      <c r="A6360" s="1">
        <v>6359</v>
      </c>
      <c r="B6360">
        <v>60215.003660000002</v>
      </c>
      <c r="C6360" s="255">
        <v>29</v>
      </c>
      <c r="D6360" s="256">
        <v>113.211572</v>
      </c>
      <c r="E6360" s="256">
        <v>10.4186</v>
      </c>
      <c r="F6360" s="1">
        <v>908942</v>
      </c>
      <c r="G6360" s="256">
        <v>84.600768000000002</v>
      </c>
      <c r="H6360" s="256">
        <v>69.270070000000004</v>
      </c>
      <c r="I6360" s="257">
        <v>1</v>
      </c>
      <c r="J6360" s="258">
        <f t="shared" si="198"/>
        <v>0.12954771357067557</v>
      </c>
      <c r="K6360" s="258">
        <f t="shared" si="199"/>
        <v>0.24853219142140395</v>
      </c>
    </row>
    <row r="6361" spans="1:11">
      <c r="A6361" s="1">
        <v>6360</v>
      </c>
      <c r="B6361">
        <v>59322.026306</v>
      </c>
      <c r="C6361" s="255">
        <v>30</v>
      </c>
      <c r="D6361" s="256">
        <v>110.91366499999999</v>
      </c>
      <c r="E6361" s="256">
        <v>1.3453599999999999</v>
      </c>
      <c r="F6361" s="1">
        <v>927915</v>
      </c>
      <c r="G6361" s="256">
        <v>8.0599679999999996</v>
      </c>
      <c r="H6361" s="256">
        <v>63.932997999999998</v>
      </c>
      <c r="I6361" s="257">
        <v>1</v>
      </c>
      <c r="J6361" s="258">
        <f t="shared" si="198"/>
        <v>0.12691822444170162</v>
      </c>
      <c r="K6361" s="258">
        <f t="shared" si="199"/>
        <v>0.24416505943143252</v>
      </c>
    </row>
    <row r="6362" spans="1:11">
      <c r="A6362" s="1">
        <v>6361</v>
      </c>
      <c r="B6362">
        <v>57446.052644000003</v>
      </c>
      <c r="C6362" s="255">
        <v>25</v>
      </c>
      <c r="D6362" s="256">
        <v>126.748355</v>
      </c>
      <c r="E6362" s="256">
        <v>0.19320000000000001</v>
      </c>
      <c r="F6362" s="1">
        <v>846878</v>
      </c>
      <c r="G6362" s="256">
        <v>0</v>
      </c>
      <c r="H6362" s="256">
        <v>58.571972000000002</v>
      </c>
      <c r="I6362" s="257">
        <v>1</v>
      </c>
      <c r="J6362" s="258">
        <f t="shared" si="198"/>
        <v>0.14503781988906844</v>
      </c>
      <c r="K6362" s="258">
        <f t="shared" si="199"/>
        <v>0.27377465808232054</v>
      </c>
    </row>
    <row r="6363" spans="1:11">
      <c r="A6363" s="1">
        <v>6362</v>
      </c>
      <c r="B6363">
        <v>55447.408477999998</v>
      </c>
      <c r="C6363" s="255">
        <v>24</v>
      </c>
      <c r="D6363" s="256">
        <v>180.81491</v>
      </c>
      <c r="E6363" s="256">
        <v>0.66408</v>
      </c>
      <c r="F6363" s="1">
        <v>761270</v>
      </c>
      <c r="G6363" s="256">
        <v>0</v>
      </c>
      <c r="H6363" s="256">
        <v>58.078412</v>
      </c>
      <c r="I6363" s="257">
        <v>1</v>
      </c>
      <c r="J6363" s="258">
        <f t="shared" si="198"/>
        <v>0.20690604110671193</v>
      </c>
      <c r="K6363" s="258">
        <f t="shared" si="199"/>
        <v>0.36698591111331952</v>
      </c>
    </row>
    <row r="6364" spans="1:11">
      <c r="A6364" s="1">
        <v>6363</v>
      </c>
      <c r="B6364">
        <v>54057.117126999998</v>
      </c>
      <c r="C6364" s="255">
        <v>24</v>
      </c>
      <c r="D6364" s="256">
        <v>220.15502499999991</v>
      </c>
      <c r="E6364" s="256">
        <v>0.50807999999999998</v>
      </c>
      <c r="F6364" s="1">
        <v>647157</v>
      </c>
      <c r="G6364" s="256">
        <v>0</v>
      </c>
      <c r="H6364" s="256">
        <v>57.805970000000002</v>
      </c>
      <c r="I6364" s="257">
        <v>1</v>
      </c>
      <c r="J6364" s="258">
        <f t="shared" si="198"/>
        <v>0.2519228345300682</v>
      </c>
      <c r="K6364" s="258">
        <f t="shared" si="199"/>
        <v>0.42803431997666425</v>
      </c>
    </row>
    <row r="6365" spans="1:11">
      <c r="A6365" s="1">
        <v>6364</v>
      </c>
      <c r="B6365">
        <v>53799.095704000007</v>
      </c>
      <c r="C6365" s="255">
        <v>22</v>
      </c>
      <c r="D6365" s="256">
        <v>247.05908299999999</v>
      </c>
      <c r="E6365" s="256">
        <v>8.0000000000000007E-5</v>
      </c>
      <c r="F6365" s="1">
        <v>510978</v>
      </c>
      <c r="G6365" s="256">
        <v>0</v>
      </c>
      <c r="H6365" s="256">
        <v>57.793767000000003</v>
      </c>
      <c r="I6365" s="257">
        <v>1</v>
      </c>
      <c r="J6365" s="258">
        <f t="shared" si="198"/>
        <v>0.28270907959406971</v>
      </c>
      <c r="K6365" s="258">
        <f t="shared" si="199"/>
        <v>0.46690958149559897</v>
      </c>
    </row>
    <row r="6366" spans="1:11">
      <c r="A6366" s="1">
        <v>6365</v>
      </c>
      <c r="B6366">
        <v>53634.762482000013</v>
      </c>
      <c r="C6366" s="255">
        <v>22</v>
      </c>
      <c r="D6366" s="256">
        <v>272.951911</v>
      </c>
      <c r="E6366" s="256">
        <v>0</v>
      </c>
      <c r="F6366" s="1">
        <v>579169</v>
      </c>
      <c r="G6366" s="256">
        <v>0</v>
      </c>
      <c r="H6366" s="256">
        <v>58.083143999999997</v>
      </c>
      <c r="I6366" s="257">
        <v>1</v>
      </c>
      <c r="J6366" s="258">
        <f t="shared" si="198"/>
        <v>0.31233817674395092</v>
      </c>
      <c r="K6366" s="258">
        <f t="shared" si="199"/>
        <v>0.50232423719069097</v>
      </c>
    </row>
    <row r="6367" spans="1:11">
      <c r="A6367" s="1">
        <v>6366</v>
      </c>
      <c r="B6367">
        <v>53774.087554000012</v>
      </c>
      <c r="C6367" s="255">
        <v>22</v>
      </c>
      <c r="D6367" s="256">
        <v>242.62990300000001</v>
      </c>
      <c r="E6367" s="256">
        <v>4.8634999999999998E-2</v>
      </c>
      <c r="F6367" s="1">
        <v>895696</v>
      </c>
      <c r="G6367" s="256">
        <v>50.611344000000003</v>
      </c>
      <c r="H6367" s="256">
        <v>57.986525999999998</v>
      </c>
      <c r="I6367" s="257">
        <v>1</v>
      </c>
      <c r="J6367" s="258">
        <f t="shared" si="198"/>
        <v>0.27764078019802424</v>
      </c>
      <c r="K6367" s="258">
        <f t="shared" si="199"/>
        <v>0.46065979957723419</v>
      </c>
    </row>
    <row r="6368" spans="1:11">
      <c r="A6368" s="1">
        <v>6367</v>
      </c>
      <c r="B6368">
        <v>54402.545715</v>
      </c>
      <c r="C6368" s="255">
        <v>25</v>
      </c>
      <c r="D6368" s="256">
        <v>228.36474799999991</v>
      </c>
      <c r="E6368" s="256">
        <v>6.3833279999999917</v>
      </c>
      <c r="F6368" s="1">
        <v>945801</v>
      </c>
      <c r="G6368" s="256">
        <v>183.639792</v>
      </c>
      <c r="H6368" s="256">
        <v>57.954776000000003</v>
      </c>
      <c r="I6368" s="257">
        <v>1</v>
      </c>
      <c r="J6368" s="258">
        <f t="shared" si="198"/>
        <v>0.26131719965467393</v>
      </c>
      <c r="K6368" s="258">
        <f t="shared" si="199"/>
        <v>0.44013211067347291</v>
      </c>
    </row>
    <row r="6369" spans="1:11">
      <c r="A6369" s="1">
        <v>6368</v>
      </c>
      <c r="B6369">
        <v>55222.704651</v>
      </c>
      <c r="C6369" s="255">
        <v>28</v>
      </c>
      <c r="D6369" s="256">
        <v>174.40481700000009</v>
      </c>
      <c r="E6369" s="256">
        <v>114.465718</v>
      </c>
      <c r="F6369" s="1">
        <v>902024</v>
      </c>
      <c r="G6369" s="256">
        <v>219.01538400000001</v>
      </c>
      <c r="H6369" s="256">
        <v>58.083176999999999</v>
      </c>
      <c r="I6369" s="257">
        <v>1</v>
      </c>
      <c r="J6369" s="258">
        <f t="shared" si="198"/>
        <v>0.19957098800873552</v>
      </c>
      <c r="K6369" s="258">
        <f t="shared" si="199"/>
        <v>0.35652698732635774</v>
      </c>
    </row>
    <row r="6370" spans="1:11">
      <c r="A6370" s="1">
        <v>6369</v>
      </c>
      <c r="B6370">
        <v>56070.334655000013</v>
      </c>
      <c r="C6370" s="255">
        <v>31</v>
      </c>
      <c r="D6370" s="256">
        <v>165.23707099999999</v>
      </c>
      <c r="E6370" s="256">
        <v>338.10306600000001</v>
      </c>
      <c r="F6370" s="1">
        <v>869203</v>
      </c>
      <c r="G6370" s="256">
        <v>208.67649599999999</v>
      </c>
      <c r="H6370" s="256">
        <v>174.36534800000001</v>
      </c>
      <c r="I6370" s="257">
        <v>1</v>
      </c>
      <c r="J6370" s="258">
        <f t="shared" si="198"/>
        <v>0.18908035960462927</v>
      </c>
      <c r="K6370" s="258">
        <f t="shared" si="199"/>
        <v>0.34130386267844476</v>
      </c>
    </row>
    <row r="6371" spans="1:11">
      <c r="A6371" s="1">
        <v>6370</v>
      </c>
      <c r="B6371">
        <v>58383.014311999999</v>
      </c>
      <c r="C6371" s="255">
        <v>31</v>
      </c>
      <c r="D6371" s="256">
        <v>101.114412</v>
      </c>
      <c r="E6371" s="256">
        <v>538.37802399999975</v>
      </c>
      <c r="F6371" s="1">
        <v>852818</v>
      </c>
      <c r="G6371" s="256">
        <v>152.65504799999999</v>
      </c>
      <c r="H6371" s="256">
        <v>267.66564399999999</v>
      </c>
      <c r="I6371" s="257">
        <v>1</v>
      </c>
      <c r="J6371" s="258">
        <f t="shared" si="198"/>
        <v>0.11570496418549227</v>
      </c>
      <c r="K6371" s="258">
        <f t="shared" si="199"/>
        <v>0.22526570257495951</v>
      </c>
    </row>
    <row r="6372" spans="1:11">
      <c r="A6372" s="1">
        <v>6371</v>
      </c>
      <c r="B6372">
        <v>59340.614043000001</v>
      </c>
      <c r="C6372" s="255">
        <v>29</v>
      </c>
      <c r="D6372" s="256">
        <v>105.82307900000001</v>
      </c>
      <c r="E6372" s="256">
        <v>664.61654100000055</v>
      </c>
      <c r="F6372" s="1">
        <v>865790</v>
      </c>
      <c r="G6372" s="256">
        <v>69.857928000000001</v>
      </c>
      <c r="H6372" s="256">
        <v>310.60465399999998</v>
      </c>
      <c r="I6372" s="257">
        <v>1</v>
      </c>
      <c r="J6372" s="258">
        <f t="shared" si="198"/>
        <v>0.12109307984398425</v>
      </c>
      <c r="K6372" s="258">
        <f t="shared" si="199"/>
        <v>0.23440340686494449</v>
      </c>
    </row>
    <row r="6373" spans="1:11">
      <c r="A6373" s="1">
        <v>6372</v>
      </c>
      <c r="B6373">
        <v>61021.287354</v>
      </c>
      <c r="C6373" s="255">
        <v>31</v>
      </c>
      <c r="D6373" s="256">
        <v>52.982790000000008</v>
      </c>
      <c r="E6373" s="256">
        <v>771.56616800000108</v>
      </c>
      <c r="F6373" s="1">
        <v>863773</v>
      </c>
      <c r="G6373" s="256">
        <v>1.478904</v>
      </c>
      <c r="H6373" s="256">
        <v>256.160415</v>
      </c>
      <c r="I6373" s="257">
        <v>1</v>
      </c>
      <c r="J6373" s="258">
        <f t="shared" si="198"/>
        <v>6.0628071687718055E-2</v>
      </c>
      <c r="K6373" s="258">
        <f t="shared" si="199"/>
        <v>0.12543424793546354</v>
      </c>
    </row>
    <row r="6374" spans="1:11">
      <c r="A6374" s="1">
        <v>6373</v>
      </c>
      <c r="B6374">
        <v>58767.131135000003</v>
      </c>
      <c r="C6374" s="255">
        <v>25</v>
      </c>
      <c r="D6374" s="256">
        <v>37.604602999999997</v>
      </c>
      <c r="E6374" s="256">
        <v>794.56182399999943</v>
      </c>
      <c r="F6374" s="1">
        <v>862308</v>
      </c>
      <c r="G6374" s="256">
        <v>0</v>
      </c>
      <c r="H6374" s="256">
        <v>202.40821800000001</v>
      </c>
      <c r="I6374" s="257">
        <v>1</v>
      </c>
      <c r="J6374" s="258">
        <f t="shared" si="198"/>
        <v>4.3030851460864501E-2</v>
      </c>
      <c r="K6374" s="258">
        <f t="shared" si="199"/>
        <v>9.0846215464395461E-2</v>
      </c>
    </row>
    <row r="6375" spans="1:11">
      <c r="A6375" s="1">
        <v>6374</v>
      </c>
      <c r="B6375">
        <v>58673.564179000001</v>
      </c>
      <c r="C6375" s="255">
        <v>31</v>
      </c>
      <c r="D6375" s="256">
        <v>37.615037000000001</v>
      </c>
      <c r="E6375" s="256">
        <v>763.30008099999873</v>
      </c>
      <c r="F6375" s="1">
        <v>914209</v>
      </c>
      <c r="G6375" s="256">
        <v>0</v>
      </c>
      <c r="H6375" s="256">
        <v>450.19373999999999</v>
      </c>
      <c r="I6375" s="257">
        <v>1</v>
      </c>
      <c r="J6375" s="258">
        <f t="shared" si="198"/>
        <v>4.3042791060496563E-2</v>
      </c>
      <c r="K6375" s="258">
        <f t="shared" si="199"/>
        <v>9.0870162406116964E-2</v>
      </c>
    </row>
    <row r="6376" spans="1:11">
      <c r="A6376" s="1">
        <v>6375</v>
      </c>
      <c r="B6376">
        <v>59528.910766000001</v>
      </c>
      <c r="C6376" s="255">
        <v>35</v>
      </c>
      <c r="D6376" s="256">
        <v>27.042128000000002</v>
      </c>
      <c r="E6376" s="256">
        <v>761.00313300000039</v>
      </c>
      <c r="F6376" s="1">
        <v>913930</v>
      </c>
      <c r="G6376" s="256">
        <v>0</v>
      </c>
      <c r="H6376" s="256">
        <v>462.09335499999997</v>
      </c>
      <c r="I6376" s="257">
        <v>1</v>
      </c>
      <c r="J6376" s="258">
        <f t="shared" si="198"/>
        <v>3.0944238213435865E-2</v>
      </c>
      <c r="K6376" s="258">
        <f t="shared" si="199"/>
        <v>6.6259009334848379E-2</v>
      </c>
    </row>
    <row r="6377" spans="1:11">
      <c r="A6377" s="1">
        <v>6376</v>
      </c>
      <c r="B6377">
        <v>58481.363433999999</v>
      </c>
      <c r="C6377" s="255">
        <v>36</v>
      </c>
      <c r="D6377" s="256">
        <v>11.750747</v>
      </c>
      <c r="E6377" s="256">
        <v>642.14535400000068</v>
      </c>
      <c r="F6377" s="1">
        <v>892142</v>
      </c>
      <c r="G6377" s="256">
        <v>0</v>
      </c>
      <c r="H6377" s="256">
        <v>401.27764200000001</v>
      </c>
      <c r="I6377" s="257">
        <v>1</v>
      </c>
      <c r="J6377" s="258">
        <f t="shared" si="198"/>
        <v>1.3446349871349505E-2</v>
      </c>
      <c r="K6377" s="258">
        <f t="shared" si="199"/>
        <v>2.9397644038719115E-2</v>
      </c>
    </row>
    <row r="6378" spans="1:11">
      <c r="A6378" s="1">
        <v>6377</v>
      </c>
      <c r="B6378">
        <v>58202.167907000003</v>
      </c>
      <c r="C6378" s="255">
        <v>36</v>
      </c>
      <c r="D6378" s="256">
        <v>10.018347</v>
      </c>
      <c r="E6378" s="256">
        <v>394.92042000000032</v>
      </c>
      <c r="F6378" s="1">
        <v>909080</v>
      </c>
      <c r="G6378" s="256">
        <v>0</v>
      </c>
      <c r="H6378" s="256">
        <v>344.30868800000002</v>
      </c>
      <c r="I6378" s="257">
        <v>1</v>
      </c>
      <c r="J6378" s="258">
        <f t="shared" si="198"/>
        <v>1.1463968962533589E-2</v>
      </c>
      <c r="K6378" s="258">
        <f t="shared" si="199"/>
        <v>2.5123468659586697E-2</v>
      </c>
    </row>
    <row r="6379" spans="1:11">
      <c r="A6379" s="1">
        <v>6378</v>
      </c>
      <c r="B6379">
        <v>57437.374847999999</v>
      </c>
      <c r="C6379" s="255">
        <v>32</v>
      </c>
      <c r="D6379" s="256">
        <v>12.085042</v>
      </c>
      <c r="E6379" s="256">
        <v>142.3586030000001</v>
      </c>
      <c r="F6379" s="1">
        <v>861487</v>
      </c>
      <c r="G6379" s="256">
        <v>26.744759999999999</v>
      </c>
      <c r="H6379" s="256">
        <v>299.12690700000002</v>
      </c>
      <c r="I6379" s="257">
        <v>1</v>
      </c>
      <c r="J6379" s="258">
        <f t="shared" si="198"/>
        <v>1.3828882788639169E-2</v>
      </c>
      <c r="K6379" s="258">
        <f t="shared" si="199"/>
        <v>3.0220071956699509E-2</v>
      </c>
    </row>
    <row r="6380" spans="1:11">
      <c r="A6380" s="1">
        <v>6379</v>
      </c>
      <c r="B6380">
        <v>57014.126036999987</v>
      </c>
      <c r="C6380" s="255">
        <v>37</v>
      </c>
      <c r="D6380" s="256">
        <v>65.332031999999998</v>
      </c>
      <c r="E6380" s="256">
        <v>20.199883</v>
      </c>
      <c r="F6380" s="1">
        <v>865057</v>
      </c>
      <c r="G6380" s="256">
        <v>145.62912</v>
      </c>
      <c r="H6380" s="256">
        <v>280.09576499999997</v>
      </c>
      <c r="I6380" s="257">
        <v>1</v>
      </c>
      <c r="J6380" s="258">
        <f t="shared" si="198"/>
        <v>7.4759277863628723E-2</v>
      </c>
      <c r="K6380" s="258">
        <f t="shared" si="199"/>
        <v>0.15222276178577201</v>
      </c>
    </row>
    <row r="6381" spans="1:11">
      <c r="A6381" s="1">
        <v>6380</v>
      </c>
      <c r="B6381">
        <v>59234.002805999997</v>
      </c>
      <c r="C6381" s="255">
        <v>35</v>
      </c>
      <c r="D6381" s="256">
        <v>78.076645999999997</v>
      </c>
      <c r="E6381" s="256">
        <v>15.494261</v>
      </c>
      <c r="F6381" s="1">
        <v>851096</v>
      </c>
      <c r="G6381" s="256">
        <v>196.87886399999999</v>
      </c>
      <c r="H6381" s="256">
        <v>219.045828</v>
      </c>
      <c r="I6381" s="257">
        <v>1</v>
      </c>
      <c r="J6381" s="258">
        <f t="shared" si="198"/>
        <v>8.9342907212409617E-2</v>
      </c>
      <c r="K6381" s="258">
        <f t="shared" si="199"/>
        <v>0.17899418597828715</v>
      </c>
    </row>
    <row r="6382" spans="1:11">
      <c r="A6382" s="1">
        <v>6381</v>
      </c>
      <c r="B6382">
        <v>58959.768249000001</v>
      </c>
      <c r="C6382" s="255">
        <v>38</v>
      </c>
      <c r="D6382" s="256">
        <v>76.649862999999996</v>
      </c>
      <c r="E6382" s="256">
        <v>16.838799999999999</v>
      </c>
      <c r="F6382" s="1">
        <v>839180</v>
      </c>
      <c r="G6382" s="256">
        <v>210.64965599999999</v>
      </c>
      <c r="H6382" s="256">
        <v>180.40766300000001</v>
      </c>
      <c r="I6382" s="257">
        <v>1</v>
      </c>
      <c r="J6382" s="258">
        <f t="shared" si="198"/>
        <v>8.7710243058505735E-2</v>
      </c>
      <c r="K6382" s="258">
        <f t="shared" si="199"/>
        <v>0.17603992354115197</v>
      </c>
    </row>
    <row r="6383" spans="1:11">
      <c r="A6383" s="1">
        <v>6382</v>
      </c>
      <c r="B6383">
        <v>57962.940796000003</v>
      </c>
      <c r="C6383" s="255">
        <v>35</v>
      </c>
      <c r="D6383" s="256">
        <v>44.046583000000012</v>
      </c>
      <c r="E6383" s="256">
        <v>13.74194</v>
      </c>
      <c r="F6383" s="1">
        <v>874406</v>
      </c>
      <c r="G6383" s="256">
        <v>187.959744</v>
      </c>
      <c r="H6383" s="256">
        <v>122.33207</v>
      </c>
      <c r="I6383" s="257">
        <v>1</v>
      </c>
      <c r="J6383" s="258">
        <f t="shared" si="198"/>
        <v>5.0402392771747649E-2</v>
      </c>
      <c r="K6383" s="258">
        <f t="shared" si="199"/>
        <v>0.1055058484540532</v>
      </c>
    </row>
    <row r="6384" spans="1:11">
      <c r="A6384" s="1">
        <v>6383</v>
      </c>
      <c r="B6384">
        <v>56746.897886999999</v>
      </c>
      <c r="C6384" s="255">
        <v>27</v>
      </c>
      <c r="D6384" s="256">
        <v>51.817858000000001</v>
      </c>
      <c r="E6384" s="256">
        <v>6.9790719999999977</v>
      </c>
      <c r="F6384" s="1">
        <v>918409</v>
      </c>
      <c r="G6384" s="256">
        <v>127.158192</v>
      </c>
      <c r="H6384" s="256">
        <v>125.88310300000001</v>
      </c>
      <c r="I6384" s="257">
        <v>1</v>
      </c>
      <c r="J6384" s="258">
        <f t="shared" si="198"/>
        <v>5.9295042966366895E-2</v>
      </c>
      <c r="K6384" s="258">
        <f t="shared" si="199"/>
        <v>0.12286269165968536</v>
      </c>
    </row>
    <row r="6385" spans="1:11">
      <c r="A6385" s="1">
        <v>6384</v>
      </c>
      <c r="B6385">
        <v>54959.232332</v>
      </c>
      <c r="C6385" s="255">
        <v>31</v>
      </c>
      <c r="D6385" s="256">
        <v>57.338859999999997</v>
      </c>
      <c r="E6385" s="256">
        <v>0.68844000000000005</v>
      </c>
      <c r="F6385" s="1">
        <v>951047</v>
      </c>
      <c r="G6385" s="256">
        <v>55.207320000000003</v>
      </c>
      <c r="H6385" s="256">
        <v>60.043345000000002</v>
      </c>
      <c r="I6385" s="257">
        <v>1</v>
      </c>
      <c r="J6385" s="258">
        <f t="shared" si="198"/>
        <v>6.5612711496922466E-2</v>
      </c>
      <c r="K6385" s="258">
        <f t="shared" si="199"/>
        <v>0.13498141828132565</v>
      </c>
    </row>
    <row r="6386" spans="1:11">
      <c r="A6386" s="1">
        <v>6385</v>
      </c>
      <c r="B6386">
        <v>53084.092467000002</v>
      </c>
      <c r="C6386" s="255">
        <v>27</v>
      </c>
      <c r="D6386" s="256">
        <v>53.613681</v>
      </c>
      <c r="E6386" s="256">
        <v>0.192</v>
      </c>
      <c r="F6386" s="1">
        <v>841375</v>
      </c>
      <c r="G6386" s="256">
        <v>0.63907199999999997</v>
      </c>
      <c r="H6386" s="256">
        <v>58.857574999999997</v>
      </c>
      <c r="I6386" s="257">
        <v>1</v>
      </c>
      <c r="J6386" s="258">
        <f t="shared" si="198"/>
        <v>6.1349998652589777E-2</v>
      </c>
      <c r="K6386" s="258">
        <f t="shared" si="199"/>
        <v>0.12682366909373419</v>
      </c>
    </row>
    <row r="6387" spans="1:11">
      <c r="A6387" s="1">
        <v>6386</v>
      </c>
      <c r="B6387">
        <v>51274.409209999998</v>
      </c>
      <c r="C6387" s="255">
        <v>29</v>
      </c>
      <c r="D6387" s="256">
        <v>67.877973999999995</v>
      </c>
      <c r="E6387" s="256">
        <v>0.65227999999999986</v>
      </c>
      <c r="F6387" s="1">
        <v>759499</v>
      </c>
      <c r="G6387" s="256">
        <v>0</v>
      </c>
      <c r="H6387" s="256">
        <v>58.496752000000001</v>
      </c>
      <c r="I6387" s="257">
        <v>1</v>
      </c>
      <c r="J6387" s="258">
        <f t="shared" si="198"/>
        <v>7.7672592811534866E-2</v>
      </c>
      <c r="K6387" s="258">
        <f t="shared" si="199"/>
        <v>0.15764045394873916</v>
      </c>
    </row>
    <row r="6388" spans="1:11">
      <c r="A6388" s="1">
        <v>6387</v>
      </c>
      <c r="B6388">
        <v>50714.868133000004</v>
      </c>
      <c r="C6388" s="255">
        <v>27</v>
      </c>
      <c r="D6388" s="256">
        <v>74.233436999999995</v>
      </c>
      <c r="E6388" s="256">
        <v>0.45791999999999999</v>
      </c>
      <c r="F6388" s="1">
        <v>650834</v>
      </c>
      <c r="G6388" s="256">
        <v>0</v>
      </c>
      <c r="H6388" s="256">
        <v>58.316073000000003</v>
      </c>
      <c r="I6388" s="257">
        <v>1</v>
      </c>
      <c r="J6388" s="258">
        <f t="shared" si="198"/>
        <v>8.4945132939614934E-2</v>
      </c>
      <c r="K6388" s="258">
        <f t="shared" si="199"/>
        <v>0.17101216618778417</v>
      </c>
    </row>
    <row r="6389" spans="1:11">
      <c r="A6389" s="1">
        <v>6388</v>
      </c>
      <c r="B6389">
        <v>50702.434660999999</v>
      </c>
      <c r="C6389" s="255">
        <v>27</v>
      </c>
      <c r="D6389" s="256">
        <v>99.160876999999999</v>
      </c>
      <c r="E6389" s="256">
        <v>2.9760000000000002E-2</v>
      </c>
      <c r="F6389" s="1">
        <v>519202</v>
      </c>
      <c r="G6389" s="256">
        <v>0</v>
      </c>
      <c r="H6389" s="256">
        <v>58.495469</v>
      </c>
      <c r="I6389" s="257">
        <v>1</v>
      </c>
      <c r="J6389" s="258">
        <f t="shared" si="198"/>
        <v>0.11346953905924909</v>
      </c>
      <c r="K6389" s="258">
        <f t="shared" si="199"/>
        <v>0.22144362398177189</v>
      </c>
    </row>
    <row r="6390" spans="1:11">
      <c r="A6390" s="1">
        <v>6389</v>
      </c>
      <c r="B6390">
        <v>50762.394074000003</v>
      </c>
      <c r="C6390" s="255">
        <v>26</v>
      </c>
      <c r="D6390" s="256">
        <v>118.32091800000001</v>
      </c>
      <c r="E6390" s="256">
        <v>8.0000000000000007E-5</v>
      </c>
      <c r="F6390" s="1">
        <v>577484</v>
      </c>
      <c r="G6390" s="256">
        <v>0</v>
      </c>
      <c r="H6390" s="256">
        <v>58.575691999999997</v>
      </c>
      <c r="I6390" s="257">
        <v>1</v>
      </c>
      <c r="J6390" s="258">
        <f t="shared" si="198"/>
        <v>0.13539432518862463</v>
      </c>
      <c r="K6390" s="258">
        <f t="shared" si="199"/>
        <v>0.25815610222048291</v>
      </c>
    </row>
    <row r="6391" spans="1:11">
      <c r="A6391" s="1">
        <v>6390</v>
      </c>
      <c r="B6391">
        <v>50393.130615000002</v>
      </c>
      <c r="C6391" s="255">
        <v>24</v>
      </c>
      <c r="D6391" s="256">
        <v>150.23419999999999</v>
      </c>
      <c r="E6391" s="256">
        <v>5.4432000000000001E-2</v>
      </c>
      <c r="F6391" s="1">
        <v>900790</v>
      </c>
      <c r="G6391" s="256">
        <v>0</v>
      </c>
      <c r="H6391" s="256">
        <v>58.321821999999997</v>
      </c>
      <c r="I6391" s="257">
        <v>1</v>
      </c>
      <c r="J6391" s="258">
        <f t="shared" si="198"/>
        <v>0.17191261252091425</v>
      </c>
      <c r="K6391" s="258">
        <f t="shared" si="199"/>
        <v>0.31569553035442566</v>
      </c>
    </row>
    <row r="6392" spans="1:11">
      <c r="A6392" s="1">
        <v>6391</v>
      </c>
      <c r="B6392">
        <v>50886.966095999996</v>
      </c>
      <c r="C6392" s="255">
        <v>29</v>
      </c>
      <c r="D6392" s="256">
        <v>139.08521400000001</v>
      </c>
      <c r="E6392" s="256">
        <v>5.7707469999999912</v>
      </c>
      <c r="F6392" s="1">
        <v>953636</v>
      </c>
      <c r="G6392" s="256">
        <v>13.929048</v>
      </c>
      <c r="H6392" s="256">
        <v>58.323793000000002</v>
      </c>
      <c r="I6392" s="257">
        <v>1</v>
      </c>
      <c r="J6392" s="258">
        <f t="shared" si="198"/>
        <v>0.15915485622960976</v>
      </c>
      <c r="K6392" s="258">
        <f t="shared" si="199"/>
        <v>0.29608268414390954</v>
      </c>
    </row>
    <row r="6393" spans="1:11">
      <c r="A6393" s="1">
        <v>6392</v>
      </c>
      <c r="B6393">
        <v>51279.692444</v>
      </c>
      <c r="C6393" s="255">
        <v>29</v>
      </c>
      <c r="D6393" s="256">
        <v>104.405534</v>
      </c>
      <c r="E6393" s="256">
        <v>88.723398999999986</v>
      </c>
      <c r="F6393" s="1">
        <v>935407</v>
      </c>
      <c r="G6393" s="256">
        <v>133.452144</v>
      </c>
      <c r="H6393" s="256">
        <v>61.930128000000003</v>
      </c>
      <c r="I6393" s="257">
        <v>1</v>
      </c>
      <c r="J6393" s="258">
        <f t="shared" si="198"/>
        <v>0.11947098670995779</v>
      </c>
      <c r="K6393" s="258">
        <f t="shared" si="199"/>
        <v>0.23166354828038774</v>
      </c>
    </row>
    <row r="6394" spans="1:11">
      <c r="A6394" s="1">
        <v>6393</v>
      </c>
      <c r="B6394">
        <v>51539.032134000001</v>
      </c>
      <c r="C6394" s="255">
        <v>33</v>
      </c>
      <c r="D6394" s="256">
        <v>63.048762999999987</v>
      </c>
      <c r="E6394" s="256">
        <v>289.17241299999949</v>
      </c>
      <c r="F6394" s="1">
        <v>884188</v>
      </c>
      <c r="G6394" s="256">
        <v>150.052896</v>
      </c>
      <c r="H6394" s="256">
        <v>301.868514</v>
      </c>
      <c r="I6394" s="257">
        <v>1</v>
      </c>
      <c r="J6394" s="258">
        <f t="shared" si="198"/>
        <v>7.2146538960782255E-2</v>
      </c>
      <c r="K6394" s="258">
        <f t="shared" si="199"/>
        <v>0.14733387331863967</v>
      </c>
    </row>
    <row r="6395" spans="1:11">
      <c r="A6395" s="1">
        <v>6394</v>
      </c>
      <c r="B6395">
        <v>51243.393494000004</v>
      </c>
      <c r="C6395" s="255">
        <v>36</v>
      </c>
      <c r="D6395" s="256">
        <v>45.822281000000011</v>
      </c>
      <c r="E6395" s="256">
        <v>557.05088599999976</v>
      </c>
      <c r="F6395" s="1">
        <v>889522</v>
      </c>
      <c r="G6395" s="256">
        <v>135.062592</v>
      </c>
      <c r="H6395" s="256">
        <v>402.12700799999999</v>
      </c>
      <c r="I6395" s="257">
        <v>1</v>
      </c>
      <c r="J6395" s="258">
        <f t="shared" si="198"/>
        <v>5.2434319471714515E-2</v>
      </c>
      <c r="K6395" s="258">
        <f t="shared" si="199"/>
        <v>0.10950305443355732</v>
      </c>
    </row>
    <row r="6396" spans="1:11">
      <c r="A6396" s="1">
        <v>6395</v>
      </c>
      <c r="B6396">
        <v>51768.829254999997</v>
      </c>
      <c r="C6396" s="255">
        <v>38</v>
      </c>
      <c r="D6396" s="256">
        <v>46.282037000000003</v>
      </c>
      <c r="E6396" s="256">
        <v>809.87658399999941</v>
      </c>
      <c r="F6396" s="1">
        <v>855143</v>
      </c>
      <c r="G6396" s="256">
        <v>91.589231999999996</v>
      </c>
      <c r="H6396" s="256">
        <v>410.756372</v>
      </c>
      <c r="I6396" s="257">
        <v>1</v>
      </c>
      <c r="J6396" s="258">
        <f t="shared" si="198"/>
        <v>5.2960417091844715E-2</v>
      </c>
      <c r="K6396" s="258">
        <f t="shared" si="199"/>
        <v>0.11053495461561262</v>
      </c>
    </row>
    <row r="6397" spans="1:11">
      <c r="A6397" s="1">
        <v>6396</v>
      </c>
      <c r="B6397">
        <v>52523.054687000003</v>
      </c>
      <c r="C6397" s="255">
        <v>34</v>
      </c>
      <c r="D6397" s="256">
        <v>44.295282999999998</v>
      </c>
      <c r="E6397" s="256">
        <v>1023.447618999999</v>
      </c>
      <c r="F6397" s="1">
        <v>833243</v>
      </c>
      <c r="G6397" s="256">
        <v>13.256544</v>
      </c>
      <c r="H6397" s="256">
        <v>259.266707</v>
      </c>
      <c r="I6397" s="257">
        <v>1</v>
      </c>
      <c r="J6397" s="258">
        <f t="shared" si="198"/>
        <v>5.0686979548486562E-2</v>
      </c>
      <c r="K6397" s="258">
        <f t="shared" si="199"/>
        <v>0.10606681339501578</v>
      </c>
    </row>
    <row r="6398" spans="1:11">
      <c r="A6398" s="1">
        <v>6397</v>
      </c>
      <c r="B6398">
        <v>51780.674133</v>
      </c>
      <c r="C6398" s="255">
        <v>34</v>
      </c>
      <c r="D6398" s="256">
        <v>64.669160000000005</v>
      </c>
      <c r="E6398" s="256">
        <v>1075.705132000001</v>
      </c>
      <c r="F6398" s="1">
        <v>900662</v>
      </c>
      <c r="G6398" s="256">
        <v>0</v>
      </c>
      <c r="H6398" s="256">
        <v>162.45683199999999</v>
      </c>
      <c r="I6398" s="257">
        <v>1</v>
      </c>
      <c r="J6398" s="258">
        <f t="shared" si="198"/>
        <v>7.400075512188975E-2</v>
      </c>
      <c r="K6398" s="258">
        <f t="shared" si="199"/>
        <v>0.15080638371597505</v>
      </c>
    </row>
    <row r="6399" spans="1:11">
      <c r="A6399" s="1">
        <v>6398</v>
      </c>
      <c r="B6399">
        <v>52784.434021000001</v>
      </c>
      <c r="C6399" s="255">
        <v>34</v>
      </c>
      <c r="D6399" s="256">
        <v>93.769569000000018</v>
      </c>
      <c r="E6399" s="256">
        <v>1028.5047750000001</v>
      </c>
      <c r="F6399" s="1">
        <v>876417</v>
      </c>
      <c r="G6399" s="256">
        <v>0</v>
      </c>
      <c r="H6399" s="256">
        <v>417.69995299999999</v>
      </c>
      <c r="I6399" s="257">
        <v>1</v>
      </c>
      <c r="J6399" s="258">
        <f t="shared" si="198"/>
        <v>0.10730027904265564</v>
      </c>
      <c r="K6399" s="258">
        <f t="shared" si="199"/>
        <v>0.21079977346538886</v>
      </c>
    </row>
    <row r="6400" spans="1:11">
      <c r="A6400" s="1">
        <v>6399</v>
      </c>
      <c r="B6400">
        <v>54025.430602</v>
      </c>
      <c r="C6400" s="255">
        <v>30</v>
      </c>
      <c r="D6400" s="256">
        <v>100.83514</v>
      </c>
      <c r="E6400" s="256">
        <v>946.4325530000001</v>
      </c>
      <c r="F6400" s="1">
        <v>847170</v>
      </c>
      <c r="G6400" s="256">
        <v>0</v>
      </c>
      <c r="H6400" s="256">
        <v>344.81023299999998</v>
      </c>
      <c r="I6400" s="257">
        <v>1</v>
      </c>
      <c r="J6400" s="258">
        <f t="shared" si="198"/>
        <v>0.11538539394699836</v>
      </c>
      <c r="K6400" s="258">
        <f t="shared" si="199"/>
        <v>0.2247204300157353</v>
      </c>
    </row>
    <row r="6401" spans="1:11">
      <c r="A6401" s="1">
        <v>6400</v>
      </c>
      <c r="B6401">
        <v>53945.115599999997</v>
      </c>
      <c r="C6401" s="255">
        <v>32</v>
      </c>
      <c r="D6401" s="256">
        <v>106.422707</v>
      </c>
      <c r="E6401" s="256">
        <v>726.10515400000088</v>
      </c>
      <c r="F6401" s="1">
        <v>852003</v>
      </c>
      <c r="G6401" s="256">
        <v>0</v>
      </c>
      <c r="H6401" s="256">
        <v>380.52255300000002</v>
      </c>
      <c r="I6401" s="257">
        <v>1</v>
      </c>
      <c r="J6401" s="258">
        <f t="shared" si="198"/>
        <v>0.12177923263756049</v>
      </c>
      <c r="K6401" s="258">
        <f t="shared" si="199"/>
        <v>0.23555953347293901</v>
      </c>
    </row>
    <row r="6402" spans="1:11">
      <c r="A6402" s="1">
        <v>6401</v>
      </c>
      <c r="B6402">
        <v>54000.740570000002</v>
      </c>
      <c r="C6402" s="255">
        <v>34</v>
      </c>
      <c r="D6402" s="256">
        <v>88.940821999999983</v>
      </c>
      <c r="E6402" s="256">
        <v>401.04218400000059</v>
      </c>
      <c r="F6402" s="1">
        <v>857997</v>
      </c>
      <c r="G6402" s="256">
        <v>0</v>
      </c>
      <c r="H6402" s="256">
        <v>354.75809900000002</v>
      </c>
      <c r="I6402" s="257">
        <v>1</v>
      </c>
      <c r="J6402" s="258">
        <f t="shared" ref="J6402:J6465" si="200">D6402/$L$1</f>
        <v>0.10177475614592152</v>
      </c>
      <c r="K6402" s="258">
        <f t="shared" ref="K6402:K6465" si="201">J6402/(1-$K$1*(1-J6402))</f>
        <v>0.20114537613867792</v>
      </c>
    </row>
    <row r="6403" spans="1:11">
      <c r="A6403" s="1">
        <v>6402</v>
      </c>
      <c r="B6403">
        <v>55131.207397999999</v>
      </c>
      <c r="C6403" s="255">
        <v>35</v>
      </c>
      <c r="D6403" s="256">
        <v>67.70423000000001</v>
      </c>
      <c r="E6403" s="256">
        <v>118.790522</v>
      </c>
      <c r="F6403" s="1">
        <v>843188</v>
      </c>
      <c r="G6403" s="256">
        <v>0</v>
      </c>
      <c r="H6403" s="256">
        <v>337.636348</v>
      </c>
      <c r="I6403" s="257">
        <v>1</v>
      </c>
      <c r="J6403" s="258">
        <f t="shared" si="200"/>
        <v>7.747377799473662E-2</v>
      </c>
      <c r="K6403" s="258">
        <f t="shared" si="201"/>
        <v>0.1572718521909594</v>
      </c>
    </row>
    <row r="6404" spans="1:11">
      <c r="A6404" s="1">
        <v>6403</v>
      </c>
      <c r="B6404">
        <v>55701.370176999997</v>
      </c>
      <c r="C6404" s="255">
        <v>37</v>
      </c>
      <c r="D6404" s="256">
        <v>96.101390000000023</v>
      </c>
      <c r="E6404" s="256">
        <v>16.91759799999997</v>
      </c>
      <c r="F6404" s="1">
        <v>840271</v>
      </c>
      <c r="G6404" s="256">
        <v>0</v>
      </c>
      <c r="H6404" s="256">
        <v>325.16029800000001</v>
      </c>
      <c r="I6404" s="257">
        <v>1</v>
      </c>
      <c r="J6404" s="258">
        <f t="shared" si="200"/>
        <v>0.10996857587547487</v>
      </c>
      <c r="K6404" s="258">
        <f t="shared" si="201"/>
        <v>0.2154207620966587</v>
      </c>
    </row>
    <row r="6405" spans="1:11">
      <c r="A6405" s="1">
        <v>6404</v>
      </c>
      <c r="B6405">
        <v>56703.136230999997</v>
      </c>
      <c r="C6405" s="255">
        <v>40</v>
      </c>
      <c r="D6405" s="256">
        <v>98.828615999999982</v>
      </c>
      <c r="E6405" s="256">
        <v>17.21312</v>
      </c>
      <c r="F6405" s="1">
        <v>850727</v>
      </c>
      <c r="G6405" s="256">
        <v>90.351240000000004</v>
      </c>
      <c r="H6405" s="256">
        <v>356.74805400000002</v>
      </c>
      <c r="I6405" s="257">
        <v>1</v>
      </c>
      <c r="J6405" s="258">
        <f t="shared" si="200"/>
        <v>0.11308933364298025</v>
      </c>
      <c r="K6405" s="258">
        <f t="shared" si="201"/>
        <v>0.22079173166382712</v>
      </c>
    </row>
    <row r="6406" spans="1:11">
      <c r="A6406" s="1">
        <v>6405</v>
      </c>
      <c r="B6406">
        <v>56627.683105999997</v>
      </c>
      <c r="C6406" s="255">
        <v>40</v>
      </c>
      <c r="D6406" s="256">
        <v>77.982399999999998</v>
      </c>
      <c r="E6406" s="256">
        <v>18.304264</v>
      </c>
      <c r="F6406" s="1">
        <v>868931</v>
      </c>
      <c r="G6406" s="256">
        <v>173.38087200000001</v>
      </c>
      <c r="H6406" s="256">
        <v>169.56483600000001</v>
      </c>
      <c r="I6406" s="257">
        <v>1</v>
      </c>
      <c r="J6406" s="258">
        <f t="shared" si="200"/>
        <v>8.92350617545868E-2</v>
      </c>
      <c r="K6406" s="258">
        <f t="shared" si="201"/>
        <v>0.17879937040392305</v>
      </c>
    </row>
    <row r="6407" spans="1:11">
      <c r="A6407" s="1">
        <v>6406</v>
      </c>
      <c r="B6407">
        <v>55373.355407000003</v>
      </c>
      <c r="C6407" s="255">
        <v>38</v>
      </c>
      <c r="D6407" s="256">
        <v>51.282823999999998</v>
      </c>
      <c r="E6407" s="256">
        <v>12.27216</v>
      </c>
      <c r="F6407" s="1">
        <v>935037</v>
      </c>
      <c r="G6407" s="256">
        <v>181.51022399999999</v>
      </c>
      <c r="H6407" s="256">
        <v>53.078378999999998</v>
      </c>
      <c r="I6407" s="257">
        <v>1</v>
      </c>
      <c r="J6407" s="258">
        <f t="shared" si="200"/>
        <v>5.8682804922515923E-2</v>
      </c>
      <c r="K6407" s="258">
        <f t="shared" si="201"/>
        <v>0.12167899826121015</v>
      </c>
    </row>
    <row r="6408" spans="1:11">
      <c r="A6408" s="1">
        <v>6407</v>
      </c>
      <c r="B6408">
        <v>54722.098571000002</v>
      </c>
      <c r="C6408" s="255">
        <v>34</v>
      </c>
      <c r="D6408" s="256">
        <v>80.432410000000019</v>
      </c>
      <c r="E6408" s="256">
        <v>7.3147399999999996</v>
      </c>
      <c r="F6408" s="1">
        <v>938062</v>
      </c>
      <c r="G6408" s="256">
        <v>155.73532800000001</v>
      </c>
      <c r="H6408" s="256">
        <v>46.829903000000002</v>
      </c>
      <c r="I6408" s="257">
        <v>1</v>
      </c>
      <c r="J6408" s="258">
        <f t="shared" si="200"/>
        <v>9.2038601959163177E-2</v>
      </c>
      <c r="K6408" s="258">
        <f t="shared" si="201"/>
        <v>0.18384877876844896</v>
      </c>
    </row>
    <row r="6409" spans="1:11">
      <c r="A6409" s="1">
        <v>6408</v>
      </c>
      <c r="B6409">
        <v>52626.235199000002</v>
      </c>
      <c r="C6409" s="255">
        <v>39</v>
      </c>
      <c r="D6409" s="256">
        <v>115.680449</v>
      </c>
      <c r="E6409" s="256">
        <v>1.6759599999999999</v>
      </c>
      <c r="F6409" s="1">
        <v>913154</v>
      </c>
      <c r="G6409" s="256">
        <v>108.509856</v>
      </c>
      <c r="H6409" s="256">
        <v>46.835008999999999</v>
      </c>
      <c r="I6409" s="257">
        <v>1</v>
      </c>
      <c r="J6409" s="258">
        <f t="shared" si="200"/>
        <v>0.13237284323531115</v>
      </c>
      <c r="K6409" s="258">
        <f t="shared" si="201"/>
        <v>0.25319732421559166</v>
      </c>
    </row>
    <row r="6410" spans="1:11">
      <c r="A6410" s="1">
        <v>6409</v>
      </c>
      <c r="B6410">
        <v>50636.182160999997</v>
      </c>
      <c r="C6410" s="255">
        <v>33</v>
      </c>
      <c r="D6410" s="256">
        <v>117.53321099999999</v>
      </c>
      <c r="E6410" s="256">
        <v>0.36083999999999999</v>
      </c>
      <c r="F6410" s="1">
        <v>852222</v>
      </c>
      <c r="G6410" s="256">
        <v>43.423631999999998</v>
      </c>
      <c r="H6410" s="256">
        <v>46.892938999999998</v>
      </c>
      <c r="I6410" s="257">
        <v>1</v>
      </c>
      <c r="J6410" s="258">
        <f t="shared" si="200"/>
        <v>0.1344929540742511</v>
      </c>
      <c r="K6410" s="258">
        <f t="shared" si="201"/>
        <v>0.25668008736315923</v>
      </c>
    </row>
    <row r="6411" spans="1:11">
      <c r="A6411" s="1">
        <v>6410</v>
      </c>
      <c r="B6411">
        <v>49535.330231</v>
      </c>
      <c r="C6411" s="255">
        <v>28</v>
      </c>
      <c r="D6411" s="256">
        <v>91.127761000000007</v>
      </c>
      <c r="E6411" s="256">
        <v>0.83203999999999989</v>
      </c>
      <c r="F6411" s="1">
        <v>733002</v>
      </c>
      <c r="G6411" s="256">
        <v>0</v>
      </c>
      <c r="H6411" s="256">
        <v>46.906407999999999</v>
      </c>
      <c r="I6411" s="257">
        <v>1</v>
      </c>
      <c r="J6411" s="258">
        <f t="shared" si="200"/>
        <v>0.10427726487505164</v>
      </c>
      <c r="K6411" s="258">
        <f t="shared" si="201"/>
        <v>0.20553218080661459</v>
      </c>
    </row>
    <row r="6412" spans="1:11">
      <c r="A6412" s="1">
        <v>6411</v>
      </c>
      <c r="B6412">
        <v>49546.879609000003</v>
      </c>
      <c r="C6412" s="255">
        <v>31</v>
      </c>
      <c r="D6412" s="256">
        <v>95.441789000000014</v>
      </c>
      <c r="E6412" s="256">
        <v>0.37463999999999997</v>
      </c>
      <c r="F6412" s="1">
        <v>618783</v>
      </c>
      <c r="G6412" s="256">
        <v>0</v>
      </c>
      <c r="H6412" s="256">
        <v>46.907111999999998</v>
      </c>
      <c r="I6412" s="257">
        <v>1</v>
      </c>
      <c r="J6412" s="258">
        <f t="shared" si="200"/>
        <v>0.10921379613070697</v>
      </c>
      <c r="K6412" s="258">
        <f t="shared" si="201"/>
        <v>0.21411632247869411</v>
      </c>
    </row>
    <row r="6413" spans="1:11">
      <c r="A6413" s="1">
        <v>6412</v>
      </c>
      <c r="B6413">
        <v>49960.335295999997</v>
      </c>
      <c r="C6413" s="255">
        <v>28</v>
      </c>
      <c r="D6413" s="256">
        <v>97.87221000000001</v>
      </c>
      <c r="E6413" s="256">
        <v>0</v>
      </c>
      <c r="F6413" s="1">
        <v>535811</v>
      </c>
      <c r="G6413" s="256">
        <v>0</v>
      </c>
      <c r="H6413" s="256">
        <v>46.919198999999999</v>
      </c>
      <c r="I6413" s="257">
        <v>1</v>
      </c>
      <c r="J6413" s="258">
        <f t="shared" si="200"/>
        <v>0.1119949206924625</v>
      </c>
      <c r="K6413" s="258">
        <f t="shared" si="201"/>
        <v>0.2189122991596025</v>
      </c>
    </row>
    <row r="6414" spans="1:11">
      <c r="A6414" s="1">
        <v>6413</v>
      </c>
      <c r="B6414">
        <v>50118.904906999996</v>
      </c>
      <c r="C6414" s="255">
        <v>28</v>
      </c>
      <c r="D6414" s="256">
        <v>93.030938999999975</v>
      </c>
      <c r="E6414" s="256">
        <v>0</v>
      </c>
      <c r="F6414" s="1">
        <v>589008</v>
      </c>
      <c r="G6414" s="256">
        <v>0</v>
      </c>
      <c r="H6414" s="256">
        <v>46.929687999999999</v>
      </c>
      <c r="I6414" s="257">
        <v>1</v>
      </c>
      <c r="J6414" s="258">
        <f t="shared" si="200"/>
        <v>0.10645506661441806</v>
      </c>
      <c r="K6414" s="258">
        <f t="shared" si="201"/>
        <v>0.20933046231907909</v>
      </c>
    </row>
    <row r="6415" spans="1:11">
      <c r="A6415" s="1">
        <v>6414</v>
      </c>
      <c r="B6415">
        <v>50580.352967000013</v>
      </c>
      <c r="C6415" s="255">
        <v>31</v>
      </c>
      <c r="D6415" s="256">
        <v>90.229650000000007</v>
      </c>
      <c r="E6415" s="256">
        <v>8.8880999999999988E-2</v>
      </c>
      <c r="F6415" s="1">
        <v>913674</v>
      </c>
      <c r="G6415" s="256">
        <v>0</v>
      </c>
      <c r="H6415" s="256">
        <v>46.927351000000002</v>
      </c>
      <c r="I6415" s="257">
        <v>1</v>
      </c>
      <c r="J6415" s="258">
        <f t="shared" si="200"/>
        <v>0.10324955874459818</v>
      </c>
      <c r="K6415" s="258">
        <f t="shared" si="201"/>
        <v>0.20373353365816135</v>
      </c>
    </row>
    <row r="6416" spans="1:11">
      <c r="A6416" s="1">
        <v>6415</v>
      </c>
      <c r="B6416">
        <v>52365.319885999997</v>
      </c>
      <c r="C6416" s="255">
        <v>37</v>
      </c>
      <c r="D6416" s="256">
        <v>75.079493999999983</v>
      </c>
      <c r="E6416" s="256">
        <v>9.4471549999999933</v>
      </c>
      <c r="F6416" s="1">
        <v>1050794</v>
      </c>
      <c r="G6416" s="256">
        <v>0</v>
      </c>
      <c r="H6416" s="256">
        <v>46.916158000000003</v>
      </c>
      <c r="I6416" s="257">
        <v>1</v>
      </c>
      <c r="J6416" s="258">
        <f t="shared" si="200"/>
        <v>8.5913273810412694E-2</v>
      </c>
      <c r="K6416" s="258">
        <f t="shared" si="201"/>
        <v>0.17277602075945223</v>
      </c>
    </row>
    <row r="6417" spans="1:11">
      <c r="A6417" s="1">
        <v>6416</v>
      </c>
      <c r="B6417">
        <v>55703.893586000013</v>
      </c>
      <c r="C6417" s="255">
        <v>43</v>
      </c>
      <c r="D6417" s="256">
        <v>50.681659999999987</v>
      </c>
      <c r="E6417" s="256">
        <v>137.76094999999989</v>
      </c>
      <c r="F6417" s="1">
        <v>1001208</v>
      </c>
      <c r="G6417" s="256">
        <v>0</v>
      </c>
      <c r="H6417" s="256">
        <v>46.995528</v>
      </c>
      <c r="I6417" s="257">
        <v>1</v>
      </c>
      <c r="J6417" s="258">
        <f t="shared" si="200"/>
        <v>5.7994894488050772E-2</v>
      </c>
      <c r="K6417" s="258">
        <f t="shared" si="201"/>
        <v>0.12034702723864468</v>
      </c>
    </row>
    <row r="6418" spans="1:11">
      <c r="A6418" s="1">
        <v>6417</v>
      </c>
      <c r="B6418">
        <v>57894.504029000003</v>
      </c>
      <c r="C6418" s="255">
        <v>35</v>
      </c>
      <c r="D6418" s="256">
        <v>23.097728</v>
      </c>
      <c r="E6418" s="256">
        <v>384.75899000000072</v>
      </c>
      <c r="F6418" s="1">
        <v>955331</v>
      </c>
      <c r="G6418" s="256">
        <v>6.3483840000000002</v>
      </c>
      <c r="H6418" s="256">
        <v>145.04444100000001</v>
      </c>
      <c r="I6418" s="257">
        <v>1</v>
      </c>
      <c r="J6418" s="258">
        <f t="shared" si="200"/>
        <v>2.6430671337002304E-2</v>
      </c>
      <c r="K6418" s="258">
        <f t="shared" si="201"/>
        <v>5.6896821517113144E-2</v>
      </c>
    </row>
    <row r="6419" spans="1:11">
      <c r="A6419" s="1">
        <v>6418</v>
      </c>
      <c r="B6419">
        <v>61868.947875999998</v>
      </c>
      <c r="C6419" s="255">
        <v>34</v>
      </c>
      <c r="D6419" s="256">
        <v>14.194558000000001</v>
      </c>
      <c r="E6419" s="256">
        <v>702.65985799999953</v>
      </c>
      <c r="F6419" s="1">
        <v>877285</v>
      </c>
      <c r="G6419" s="256">
        <v>107.14519199999999</v>
      </c>
      <c r="H6419" s="256">
        <v>234.94367500000001</v>
      </c>
      <c r="I6419" s="257">
        <v>1</v>
      </c>
      <c r="J6419" s="258">
        <f t="shared" si="200"/>
        <v>1.6242796576010281E-2</v>
      </c>
      <c r="K6419" s="258">
        <f t="shared" si="201"/>
        <v>3.5392481104478013E-2</v>
      </c>
    </row>
    <row r="6420" spans="1:11">
      <c r="A6420" s="1">
        <v>6419</v>
      </c>
      <c r="B6420">
        <v>63156.965881999997</v>
      </c>
      <c r="C6420" s="255">
        <v>35</v>
      </c>
      <c r="D6420" s="256">
        <v>35.848224999999999</v>
      </c>
      <c r="E6420" s="256">
        <v>945.85829100000058</v>
      </c>
      <c r="F6420" s="1">
        <v>869938</v>
      </c>
      <c r="G6420" s="256">
        <v>93.631776000000002</v>
      </c>
      <c r="H6420" s="256">
        <v>279.22757799999999</v>
      </c>
      <c r="I6420" s="257">
        <v>1</v>
      </c>
      <c r="J6420" s="258">
        <f t="shared" si="200"/>
        <v>4.1021032587703406E-2</v>
      </c>
      <c r="K6420" s="258">
        <f t="shared" si="201"/>
        <v>8.6805689188772309E-2</v>
      </c>
    </row>
    <row r="6421" spans="1:11">
      <c r="A6421" s="1">
        <v>6420</v>
      </c>
      <c r="B6421">
        <v>63760.133544999997</v>
      </c>
      <c r="C6421" s="255">
        <v>32</v>
      </c>
      <c r="D6421" s="256">
        <v>47.079467000000001</v>
      </c>
      <c r="E6421" s="256">
        <v>1133.289336</v>
      </c>
      <c r="F6421" s="1">
        <v>871614</v>
      </c>
      <c r="G6421" s="256">
        <v>25.915175999999999</v>
      </c>
      <c r="H6421" s="256">
        <v>231.203338</v>
      </c>
      <c r="I6421" s="257">
        <v>1</v>
      </c>
      <c r="J6421" s="258">
        <f t="shared" si="200"/>
        <v>5.3872914210360688E-2</v>
      </c>
      <c r="K6421" s="258">
        <f t="shared" si="201"/>
        <v>0.11232179526284193</v>
      </c>
    </row>
    <row r="6422" spans="1:11">
      <c r="A6422" s="1">
        <v>6421</v>
      </c>
      <c r="B6422">
        <v>62098.346588</v>
      </c>
      <c r="C6422" s="255">
        <v>37</v>
      </c>
      <c r="D6422" s="256">
        <v>49.454946999999997</v>
      </c>
      <c r="E6422" s="256">
        <v>1190.9418739999981</v>
      </c>
      <c r="F6422" s="1">
        <v>832763</v>
      </c>
      <c r="G6422" s="256">
        <v>0</v>
      </c>
      <c r="H6422" s="256">
        <v>194.260142</v>
      </c>
      <c r="I6422" s="257">
        <v>1</v>
      </c>
      <c r="J6422" s="258">
        <f t="shared" si="200"/>
        <v>5.6591169925711657E-2</v>
      </c>
      <c r="K6422" s="258">
        <f t="shared" si="201"/>
        <v>0.11762255765483093</v>
      </c>
    </row>
    <row r="6423" spans="1:11">
      <c r="A6423" s="1">
        <v>6422</v>
      </c>
      <c r="B6423">
        <v>62094.525055999999</v>
      </c>
      <c r="C6423" s="255">
        <v>36</v>
      </c>
      <c r="D6423" s="256">
        <v>52.147036</v>
      </c>
      <c r="E6423" s="256">
        <v>1126.9447449999991</v>
      </c>
      <c r="F6423" s="1">
        <v>858722</v>
      </c>
      <c r="G6423" s="256">
        <v>0</v>
      </c>
      <c r="H6423" s="256">
        <v>360.60745700000001</v>
      </c>
      <c r="I6423" s="257">
        <v>1</v>
      </c>
      <c r="J6423" s="258">
        <f t="shared" si="200"/>
        <v>5.9671720513585894E-2</v>
      </c>
      <c r="K6423" s="258">
        <f t="shared" si="201"/>
        <v>0.12359013493146487</v>
      </c>
    </row>
    <row r="6424" spans="1:11">
      <c r="A6424" s="1">
        <v>6423</v>
      </c>
      <c r="B6424">
        <v>65789.254149999993</v>
      </c>
      <c r="C6424" s="255">
        <v>35</v>
      </c>
      <c r="D6424" s="256">
        <v>55.935504000000009</v>
      </c>
      <c r="E6424" s="256">
        <v>1010.782255</v>
      </c>
      <c r="F6424" s="1">
        <v>860565</v>
      </c>
      <c r="G6424" s="256">
        <v>0</v>
      </c>
      <c r="H6424" s="256">
        <v>388.26048400000002</v>
      </c>
      <c r="I6424" s="257">
        <v>1</v>
      </c>
      <c r="J6424" s="258">
        <f t="shared" si="200"/>
        <v>6.4006854799466772E-2</v>
      </c>
      <c r="K6424" s="258">
        <f t="shared" si="201"/>
        <v>0.13191747207783858</v>
      </c>
    </row>
    <row r="6425" spans="1:11">
      <c r="A6425" s="1">
        <v>6424</v>
      </c>
      <c r="B6425">
        <v>66551.851930000004</v>
      </c>
      <c r="C6425" s="255">
        <v>35</v>
      </c>
      <c r="D6425" s="256">
        <v>44.658143000000003</v>
      </c>
      <c r="E6425" s="256">
        <v>745.04433700000106</v>
      </c>
      <c r="F6425" s="1">
        <v>835497</v>
      </c>
      <c r="G6425" s="256">
        <v>0</v>
      </c>
      <c r="H6425" s="256">
        <v>372.57764600000002</v>
      </c>
      <c r="I6425" s="257">
        <v>1</v>
      </c>
      <c r="J6425" s="258">
        <f t="shared" si="200"/>
        <v>5.1102199322541605E-2</v>
      </c>
      <c r="K6425" s="258">
        <f t="shared" si="201"/>
        <v>0.10688461746264925</v>
      </c>
    </row>
    <row r="6426" spans="1:11">
      <c r="A6426" s="1">
        <v>6425</v>
      </c>
      <c r="B6426">
        <v>67197.560608</v>
      </c>
      <c r="C6426" s="255">
        <v>31</v>
      </c>
      <c r="D6426" s="256">
        <v>40.522869</v>
      </c>
      <c r="E6426" s="256">
        <v>396.30881899999912</v>
      </c>
      <c r="F6426" s="1">
        <v>825802</v>
      </c>
      <c r="G6426" s="256">
        <v>0</v>
      </c>
      <c r="H6426" s="256">
        <v>366.947408</v>
      </c>
      <c r="I6426" s="257">
        <v>1</v>
      </c>
      <c r="J6426" s="258">
        <f t="shared" si="200"/>
        <v>4.637021581392764E-2</v>
      </c>
      <c r="K6426" s="258">
        <f t="shared" si="201"/>
        <v>9.7518113407694701E-2</v>
      </c>
    </row>
    <row r="6427" spans="1:11">
      <c r="A6427" s="1">
        <v>6426</v>
      </c>
      <c r="B6427">
        <v>66716.837341999999</v>
      </c>
      <c r="C6427" s="255">
        <v>27</v>
      </c>
      <c r="D6427" s="256">
        <v>42.584363000000003</v>
      </c>
      <c r="E6427" s="256">
        <v>109.9541540000001</v>
      </c>
      <c r="F6427" s="1">
        <v>809523</v>
      </c>
      <c r="G6427" s="256">
        <v>0</v>
      </c>
      <c r="H6427" s="256">
        <v>357.87584500000003</v>
      </c>
      <c r="I6427" s="257">
        <v>1</v>
      </c>
      <c r="J6427" s="258">
        <f t="shared" si="200"/>
        <v>4.8729178148976454E-2</v>
      </c>
      <c r="K6427" s="258">
        <f t="shared" si="201"/>
        <v>0.10220023289634736</v>
      </c>
    </row>
    <row r="6428" spans="1:11">
      <c r="A6428" s="1">
        <v>6427</v>
      </c>
      <c r="B6428">
        <v>65572.349426000001</v>
      </c>
      <c r="C6428" s="255">
        <v>31</v>
      </c>
      <c r="D6428" s="256">
        <v>95.302773000000002</v>
      </c>
      <c r="E6428" s="256">
        <v>17.878756999999979</v>
      </c>
      <c r="F6428" s="1">
        <v>799289</v>
      </c>
      <c r="G6428" s="256">
        <v>0</v>
      </c>
      <c r="H6428" s="256">
        <v>306.33212200000003</v>
      </c>
      <c r="I6428" s="257">
        <v>1</v>
      </c>
      <c r="J6428" s="258">
        <f t="shared" si="200"/>
        <v>0.10905472047588131</v>
      </c>
      <c r="K6428" s="258">
        <f t="shared" si="201"/>
        <v>0.21384113081133205</v>
      </c>
    </row>
    <row r="6429" spans="1:11">
      <c r="A6429" s="1">
        <v>6428</v>
      </c>
      <c r="B6429">
        <v>65505.634642999998</v>
      </c>
      <c r="C6429" s="255">
        <v>32</v>
      </c>
      <c r="D6429" s="256">
        <v>105.737872</v>
      </c>
      <c r="E6429" s="256">
        <v>18.091526999999999</v>
      </c>
      <c r="F6429" s="1">
        <v>847347</v>
      </c>
      <c r="G6429" s="256">
        <v>0</v>
      </c>
      <c r="H6429" s="256">
        <v>265.20693199999999</v>
      </c>
      <c r="I6429" s="257">
        <v>1</v>
      </c>
      <c r="J6429" s="258">
        <f t="shared" si="200"/>
        <v>0.12099557769084554</v>
      </c>
      <c r="K6429" s="258">
        <f t="shared" si="201"/>
        <v>0.2342389844609592</v>
      </c>
    </row>
    <row r="6430" spans="1:11">
      <c r="A6430" s="1">
        <v>6429</v>
      </c>
      <c r="B6430">
        <v>63950.499022999997</v>
      </c>
      <c r="C6430" s="255">
        <v>36</v>
      </c>
      <c r="D6430" s="256">
        <v>94.840797000000009</v>
      </c>
      <c r="E6430" s="256">
        <v>19.571455999999991</v>
      </c>
      <c r="F6430" s="1">
        <v>868353</v>
      </c>
      <c r="G6430" s="256">
        <v>1.5993599999999999</v>
      </c>
      <c r="H6430" s="256">
        <v>188.423115</v>
      </c>
      <c r="I6430" s="257">
        <v>1</v>
      </c>
      <c r="J6430" s="258">
        <f t="shared" si="200"/>
        <v>0.10852608251540387</v>
      </c>
      <c r="K6430" s="258">
        <f t="shared" si="201"/>
        <v>0.21292593910071381</v>
      </c>
    </row>
    <row r="6431" spans="1:11">
      <c r="A6431" s="1">
        <v>6430</v>
      </c>
      <c r="B6431">
        <v>61307.619079999997</v>
      </c>
      <c r="C6431" s="255">
        <v>35</v>
      </c>
      <c r="D6431" s="256">
        <v>61.953840999999997</v>
      </c>
      <c r="E6431" s="256">
        <v>14.721688</v>
      </c>
      <c r="F6431" s="1">
        <v>926422</v>
      </c>
      <c r="G6431" s="256">
        <v>132.834912</v>
      </c>
      <c r="H6431" s="256">
        <v>194.88815399999999</v>
      </c>
      <c r="I6431" s="257">
        <v>1</v>
      </c>
      <c r="J6431" s="258">
        <f t="shared" si="200"/>
        <v>7.0893622504165699E-2</v>
      </c>
      <c r="K6431" s="258">
        <f t="shared" si="201"/>
        <v>0.1449792554866503</v>
      </c>
    </row>
    <row r="6432" spans="1:11">
      <c r="A6432" s="1">
        <v>6431</v>
      </c>
      <c r="B6432">
        <v>59505.318026000001</v>
      </c>
      <c r="C6432" s="255">
        <v>36</v>
      </c>
      <c r="D6432" s="256">
        <v>66.968941999999998</v>
      </c>
      <c r="E6432" s="256">
        <v>7.5658959999999986</v>
      </c>
      <c r="F6432" s="1">
        <v>910841</v>
      </c>
      <c r="G6432" s="256">
        <v>141.240792</v>
      </c>
      <c r="H6432" s="256">
        <v>54.670893</v>
      </c>
      <c r="I6432" s="257">
        <v>1</v>
      </c>
      <c r="J6432" s="258">
        <f t="shared" si="200"/>
        <v>7.6632389808589385E-2</v>
      </c>
      <c r="K6432" s="258">
        <f t="shared" si="201"/>
        <v>0.15571010896967399</v>
      </c>
    </row>
    <row r="6433" spans="1:11">
      <c r="A6433" s="1">
        <v>6432</v>
      </c>
      <c r="B6433">
        <v>58380.826752000001</v>
      </c>
      <c r="C6433" s="255">
        <v>33</v>
      </c>
      <c r="D6433" s="256">
        <v>68.813580000000002</v>
      </c>
      <c r="E6433" s="256">
        <v>1.53444</v>
      </c>
      <c r="F6433" s="1">
        <v>930320</v>
      </c>
      <c r="G6433" s="256">
        <v>127.784328</v>
      </c>
      <c r="H6433" s="256">
        <v>51.344234999999998</v>
      </c>
      <c r="I6433" s="257">
        <v>1</v>
      </c>
      <c r="J6433" s="258">
        <f t="shared" si="200"/>
        <v>7.8743204375015377E-2</v>
      </c>
      <c r="K6433" s="258">
        <f t="shared" si="201"/>
        <v>0.15962255361312105</v>
      </c>
    </row>
    <row r="6434" spans="1:11">
      <c r="A6434" s="1">
        <v>6433</v>
      </c>
      <c r="B6434">
        <v>56112.427947999997</v>
      </c>
      <c r="C6434" s="255">
        <v>33</v>
      </c>
      <c r="D6434" s="256">
        <v>59.808987999999999</v>
      </c>
      <c r="E6434" s="256">
        <v>0.17879999999999999</v>
      </c>
      <c r="F6434" s="1">
        <v>859593</v>
      </c>
      <c r="G6434" s="256">
        <v>93.994320000000002</v>
      </c>
      <c r="H6434" s="256">
        <v>46.296703999999998</v>
      </c>
      <c r="I6434" s="257">
        <v>1</v>
      </c>
      <c r="J6434" s="258">
        <f t="shared" si="200"/>
        <v>6.8439272677672663E-2</v>
      </c>
      <c r="K6434" s="258">
        <f t="shared" si="201"/>
        <v>0.14034748610762771</v>
      </c>
    </row>
    <row r="6435" spans="1:11">
      <c r="A6435" s="1">
        <v>6434</v>
      </c>
      <c r="B6435">
        <v>54329.387848000013</v>
      </c>
      <c r="C6435" s="255">
        <v>30</v>
      </c>
      <c r="D6435" s="256">
        <v>60.01232199999999</v>
      </c>
      <c r="E6435" s="256">
        <v>0.17532</v>
      </c>
      <c r="F6435" s="1">
        <v>753324</v>
      </c>
      <c r="G6435" s="256">
        <v>1.2465599999999999</v>
      </c>
      <c r="H6435" s="256">
        <v>46.323532999999998</v>
      </c>
      <c r="I6435" s="257">
        <v>1</v>
      </c>
      <c r="J6435" s="258">
        <f t="shared" si="200"/>
        <v>6.8671947256126339E-2</v>
      </c>
      <c r="K6435" s="258">
        <f t="shared" si="201"/>
        <v>0.14078768201268504</v>
      </c>
    </row>
    <row r="6436" spans="1:11">
      <c r="A6436" s="1">
        <v>6435</v>
      </c>
      <c r="B6436">
        <v>54126.148834000007</v>
      </c>
      <c r="C6436" s="255">
        <v>27</v>
      </c>
      <c r="D6436" s="256">
        <v>64.217501999999996</v>
      </c>
      <c r="E6436" s="256">
        <v>5.7600000000000004E-3</v>
      </c>
      <c r="F6436" s="1">
        <v>631580</v>
      </c>
      <c r="G6436" s="256">
        <v>0</v>
      </c>
      <c r="H6436" s="256">
        <v>46.279077000000001</v>
      </c>
      <c r="I6436" s="257">
        <v>1</v>
      </c>
      <c r="J6436" s="258">
        <f t="shared" si="200"/>
        <v>7.3483924022539712E-2</v>
      </c>
      <c r="K6436" s="258">
        <f t="shared" si="201"/>
        <v>0.14983993245735225</v>
      </c>
    </row>
    <row r="6437" spans="1:11">
      <c r="A6437" s="1">
        <v>6436</v>
      </c>
      <c r="B6437">
        <v>54381.953612999998</v>
      </c>
      <c r="C6437" s="255">
        <v>27</v>
      </c>
      <c r="D6437" s="256">
        <v>66.198926000000014</v>
      </c>
      <c r="E6437" s="256">
        <v>1.5679999999999999E-2</v>
      </c>
      <c r="F6437" s="1">
        <v>516270</v>
      </c>
      <c r="G6437" s="256">
        <v>0</v>
      </c>
      <c r="H6437" s="256">
        <v>46.235675000000001</v>
      </c>
      <c r="I6437" s="257">
        <v>1</v>
      </c>
      <c r="J6437" s="258">
        <f t="shared" si="200"/>
        <v>7.5751262460469579E-2</v>
      </c>
      <c r="K6437" s="258">
        <f t="shared" si="201"/>
        <v>0.15407145243018247</v>
      </c>
    </row>
    <row r="6438" spans="1:11">
      <c r="A6438" s="1">
        <v>6437</v>
      </c>
      <c r="B6438">
        <v>53999.708222000001</v>
      </c>
      <c r="C6438" s="255">
        <v>30</v>
      </c>
      <c r="D6438" s="256">
        <v>72.19680799999999</v>
      </c>
      <c r="E6438" s="256">
        <v>0</v>
      </c>
      <c r="F6438" s="1">
        <v>553052</v>
      </c>
      <c r="G6438" s="256">
        <v>0</v>
      </c>
      <c r="H6438" s="256">
        <v>46.313029</v>
      </c>
      <c r="I6438" s="257">
        <v>1</v>
      </c>
      <c r="J6438" s="258">
        <f t="shared" si="200"/>
        <v>8.2614623560752748E-2</v>
      </c>
      <c r="K6438" s="258">
        <f t="shared" si="201"/>
        <v>0.16675066587021709</v>
      </c>
    </row>
    <row r="6439" spans="1:11">
      <c r="A6439" s="1">
        <v>6438</v>
      </c>
      <c r="B6439">
        <v>54758.274597000003</v>
      </c>
      <c r="C6439" s="255">
        <v>29</v>
      </c>
      <c r="D6439" s="256">
        <v>81.905947999999995</v>
      </c>
      <c r="E6439" s="256">
        <v>7.7053999999999997E-2</v>
      </c>
      <c r="F6439" s="1">
        <v>916448</v>
      </c>
      <c r="G6439" s="256">
        <v>0</v>
      </c>
      <c r="H6439" s="256">
        <v>46.412646000000002</v>
      </c>
      <c r="I6439" s="257">
        <v>1</v>
      </c>
      <c r="J6439" s="258">
        <f t="shared" si="200"/>
        <v>9.3724767740515483E-2</v>
      </c>
      <c r="K6439" s="258">
        <f t="shared" si="201"/>
        <v>0.18687075107233916</v>
      </c>
    </row>
    <row r="6440" spans="1:11">
      <c r="A6440" s="1">
        <v>6439</v>
      </c>
      <c r="B6440">
        <v>56490.926757000001</v>
      </c>
      <c r="C6440" s="255">
        <v>35</v>
      </c>
      <c r="D6440" s="256">
        <v>85.376257999999993</v>
      </c>
      <c r="E6440" s="256">
        <v>9.0163629999999841</v>
      </c>
      <c r="F6440" s="1">
        <v>1062944</v>
      </c>
      <c r="G6440" s="256">
        <v>0</v>
      </c>
      <c r="H6440" s="256">
        <v>46.416406000000002</v>
      </c>
      <c r="I6440" s="257">
        <v>1</v>
      </c>
      <c r="J6440" s="258">
        <f t="shared" si="200"/>
        <v>9.7695834637117271E-2</v>
      </c>
      <c r="K6440" s="258">
        <f t="shared" si="201"/>
        <v>0.19394379773607218</v>
      </c>
    </row>
    <row r="6441" spans="1:11">
      <c r="A6441" s="1">
        <v>6440</v>
      </c>
      <c r="B6441">
        <v>58900.188933999998</v>
      </c>
      <c r="C6441" s="255">
        <v>43</v>
      </c>
      <c r="D6441" s="256">
        <v>103.650637</v>
      </c>
      <c r="E6441" s="256">
        <v>167.5276439999999</v>
      </c>
      <c r="F6441" s="1">
        <v>1098350</v>
      </c>
      <c r="G6441" s="256">
        <v>0</v>
      </c>
      <c r="H6441" s="256">
        <v>46.435448999999998</v>
      </c>
      <c r="I6441" s="257">
        <v>1</v>
      </c>
      <c r="J6441" s="258">
        <f t="shared" si="200"/>
        <v>0.11860715999504066</v>
      </c>
      <c r="K6441" s="258">
        <f t="shared" si="201"/>
        <v>0.2302005967543011</v>
      </c>
    </row>
    <row r="6442" spans="1:11">
      <c r="A6442" s="1">
        <v>6441</v>
      </c>
      <c r="B6442">
        <v>60667.200713999999</v>
      </c>
      <c r="C6442" s="255">
        <v>36</v>
      </c>
      <c r="D6442" s="256">
        <v>95.907930999999991</v>
      </c>
      <c r="E6442" s="256">
        <v>507.411564</v>
      </c>
      <c r="F6442" s="1">
        <v>991698</v>
      </c>
      <c r="G6442" s="256">
        <v>0</v>
      </c>
      <c r="H6442" s="256">
        <v>94.988911000000002</v>
      </c>
      <c r="I6442" s="257">
        <v>1</v>
      </c>
      <c r="J6442" s="258">
        <f t="shared" si="200"/>
        <v>0.10974720123437659</v>
      </c>
      <c r="K6442" s="258">
        <f t="shared" si="201"/>
        <v>0.21503839378385353</v>
      </c>
    </row>
    <row r="6443" spans="1:11">
      <c r="A6443" s="1">
        <v>6442</v>
      </c>
      <c r="B6443">
        <v>61975.341065000001</v>
      </c>
      <c r="C6443" s="255">
        <v>33</v>
      </c>
      <c r="D6443" s="256">
        <v>110.39631</v>
      </c>
      <c r="E6443" s="256">
        <v>864.01089400000023</v>
      </c>
      <c r="F6443" s="1">
        <v>910329</v>
      </c>
      <c r="G6443" s="256">
        <v>0</v>
      </c>
      <c r="H6443" s="256">
        <v>245.08744200000001</v>
      </c>
      <c r="I6443" s="257">
        <v>1</v>
      </c>
      <c r="J6443" s="258">
        <f t="shared" si="200"/>
        <v>0.12632621643253489</v>
      </c>
      <c r="K6443" s="258">
        <f t="shared" si="201"/>
        <v>0.24317848177026594</v>
      </c>
    </row>
    <row r="6444" spans="1:11">
      <c r="A6444" s="1">
        <v>6443</v>
      </c>
      <c r="B6444">
        <v>63883.621550000003</v>
      </c>
      <c r="C6444" s="255">
        <v>33</v>
      </c>
      <c r="D6444" s="256">
        <v>132.76012</v>
      </c>
      <c r="E6444" s="256">
        <v>1073.631385000001</v>
      </c>
      <c r="F6444" s="1">
        <v>899950</v>
      </c>
      <c r="G6444" s="256">
        <v>7.462224</v>
      </c>
      <c r="H6444" s="256">
        <v>295.47941800000001</v>
      </c>
      <c r="I6444" s="257">
        <v>1</v>
      </c>
      <c r="J6444" s="258">
        <f t="shared" si="200"/>
        <v>0.15191706727090157</v>
      </c>
      <c r="K6444" s="258">
        <f t="shared" si="201"/>
        <v>0.28472648894401742</v>
      </c>
    </row>
    <row r="6445" spans="1:11">
      <c r="A6445" s="1">
        <v>6444</v>
      </c>
      <c r="B6445">
        <v>65169.101928999997</v>
      </c>
      <c r="C6445" s="255">
        <v>37</v>
      </c>
      <c r="D6445" s="256">
        <v>146.07205500000001</v>
      </c>
      <c r="E6445" s="256">
        <v>1190.82953</v>
      </c>
      <c r="F6445" s="1">
        <v>870939</v>
      </c>
      <c r="G6445" s="256">
        <v>31.737216</v>
      </c>
      <c r="H6445" s="256">
        <v>242.54616899999999</v>
      </c>
      <c r="I6445" s="257">
        <v>1</v>
      </c>
      <c r="J6445" s="258">
        <f t="shared" si="200"/>
        <v>0.16714988059542152</v>
      </c>
      <c r="K6445" s="258">
        <f t="shared" si="201"/>
        <v>0.30843306288328792</v>
      </c>
    </row>
    <row r="6446" spans="1:11">
      <c r="A6446" s="1">
        <v>6445</v>
      </c>
      <c r="B6446">
        <v>63132.430573000012</v>
      </c>
      <c r="C6446" s="255">
        <v>35</v>
      </c>
      <c r="D6446" s="256">
        <v>141.98075600000001</v>
      </c>
      <c r="E6446" s="256">
        <v>1205.008357000002</v>
      </c>
      <c r="F6446" s="1">
        <v>894125</v>
      </c>
      <c r="G6446" s="256">
        <v>23.591904</v>
      </c>
      <c r="H6446" s="256">
        <v>171.36220499999999</v>
      </c>
      <c r="I6446" s="257">
        <v>1</v>
      </c>
      <c r="J6446" s="258">
        <f t="shared" si="200"/>
        <v>0.16246821756733471</v>
      </c>
      <c r="K6446" s="258">
        <f t="shared" si="201"/>
        <v>0.3012254611174025</v>
      </c>
    </row>
    <row r="6447" spans="1:11">
      <c r="A6447" s="1">
        <v>6446</v>
      </c>
      <c r="B6447">
        <v>63256.144134000002</v>
      </c>
      <c r="C6447" s="255">
        <v>34</v>
      </c>
      <c r="D6447" s="256">
        <v>131.427369</v>
      </c>
      <c r="E6447" s="256">
        <v>1051.428543</v>
      </c>
      <c r="F6447" s="1">
        <v>896229</v>
      </c>
      <c r="G6447" s="256">
        <v>0</v>
      </c>
      <c r="H6447" s="256">
        <v>255.518484</v>
      </c>
      <c r="I6447" s="257">
        <v>1</v>
      </c>
      <c r="J6447" s="258">
        <f t="shared" si="200"/>
        <v>0.15039200369516539</v>
      </c>
      <c r="K6447" s="258">
        <f t="shared" si="201"/>
        <v>0.28231199371937143</v>
      </c>
    </row>
    <row r="6448" spans="1:11">
      <c r="A6448" s="1">
        <v>6447</v>
      </c>
      <c r="B6448">
        <v>67035.874847999992</v>
      </c>
      <c r="C6448" s="255">
        <v>32</v>
      </c>
      <c r="D6448" s="256">
        <v>141.657962</v>
      </c>
      <c r="E6448" s="256">
        <v>863.12143300000105</v>
      </c>
      <c r="F6448" s="1">
        <v>886509</v>
      </c>
      <c r="G6448" s="256">
        <v>0</v>
      </c>
      <c r="H6448" s="256">
        <v>390.00525399999998</v>
      </c>
      <c r="I6448" s="257">
        <v>1</v>
      </c>
      <c r="J6448" s="258">
        <f t="shared" si="200"/>
        <v>0.16209884521506018</v>
      </c>
      <c r="K6448" s="258">
        <f t="shared" si="201"/>
        <v>0.30065386794125537</v>
      </c>
    </row>
    <row r="6449" spans="1:11">
      <c r="A6449" s="1">
        <v>6448</v>
      </c>
      <c r="B6449">
        <v>67258.584350000005</v>
      </c>
      <c r="C6449" s="255">
        <v>34</v>
      </c>
      <c r="D6449" s="256">
        <v>110.43248</v>
      </c>
      <c r="E6449" s="256">
        <v>648.51141499999972</v>
      </c>
      <c r="F6449" s="1">
        <v>856726</v>
      </c>
      <c r="G6449" s="256">
        <v>0</v>
      </c>
      <c r="H6449" s="256">
        <v>398.43024700000001</v>
      </c>
      <c r="I6449" s="257">
        <v>1</v>
      </c>
      <c r="J6449" s="258">
        <f t="shared" si="200"/>
        <v>0.12636760567143576</v>
      </c>
      <c r="K6449" s="258">
        <f t="shared" si="201"/>
        <v>0.24324749688764802</v>
      </c>
    </row>
    <row r="6450" spans="1:11">
      <c r="A6450" s="1">
        <v>6449</v>
      </c>
      <c r="B6450">
        <v>67664.344360000003</v>
      </c>
      <c r="C6450" s="255">
        <v>31</v>
      </c>
      <c r="D6450" s="256">
        <v>98.342940999999996</v>
      </c>
      <c r="E6450" s="256">
        <v>332.49533899999972</v>
      </c>
      <c r="F6450" s="1">
        <v>900357</v>
      </c>
      <c r="G6450" s="256">
        <v>0</v>
      </c>
      <c r="H6450" s="256">
        <v>351.13847900000002</v>
      </c>
      <c r="I6450" s="257">
        <v>1</v>
      </c>
      <c r="J6450" s="258">
        <f t="shared" si="200"/>
        <v>0.11253357697714722</v>
      </c>
      <c r="K6450" s="258">
        <f t="shared" si="201"/>
        <v>0.2198378845553173</v>
      </c>
    </row>
    <row r="6451" spans="1:11">
      <c r="A6451" s="1">
        <v>6450</v>
      </c>
      <c r="B6451">
        <v>67635.862672000003</v>
      </c>
      <c r="C6451" s="255">
        <v>30</v>
      </c>
      <c r="D6451" s="256">
        <v>91.646053999999992</v>
      </c>
      <c r="E6451" s="256">
        <v>84.735561999999973</v>
      </c>
      <c r="F6451" s="1">
        <v>883073</v>
      </c>
      <c r="G6451" s="256">
        <v>0</v>
      </c>
      <c r="H6451" s="256">
        <v>310.06233700000001</v>
      </c>
      <c r="I6451" s="257">
        <v>1</v>
      </c>
      <c r="J6451" s="258">
        <f t="shared" si="200"/>
        <v>0.10487034623522995</v>
      </c>
      <c r="K6451" s="258">
        <f t="shared" si="201"/>
        <v>0.20656834374224842</v>
      </c>
    </row>
    <row r="6452" spans="1:11">
      <c r="A6452" s="1">
        <v>6451</v>
      </c>
      <c r="B6452">
        <v>66389.432983999999</v>
      </c>
      <c r="C6452" s="255">
        <v>34</v>
      </c>
      <c r="D6452" s="256">
        <v>161.97099499999999</v>
      </c>
      <c r="E6452" s="256">
        <v>17.652051999999991</v>
      </c>
      <c r="F6452" s="1">
        <v>873332</v>
      </c>
      <c r="G6452" s="256">
        <v>0</v>
      </c>
      <c r="H6452" s="256">
        <v>334.347533</v>
      </c>
      <c r="I6452" s="257">
        <v>1</v>
      </c>
      <c r="J6452" s="258">
        <f t="shared" si="200"/>
        <v>0.1853429971541895</v>
      </c>
      <c r="K6452" s="258">
        <f t="shared" si="201"/>
        <v>0.33580362179707457</v>
      </c>
    </row>
    <row r="6453" spans="1:11">
      <c r="A6453" s="1">
        <v>6452</v>
      </c>
      <c r="B6453">
        <v>66135.445738999988</v>
      </c>
      <c r="C6453" s="255">
        <v>30</v>
      </c>
      <c r="D6453" s="256">
        <v>159.84082000000001</v>
      </c>
      <c r="E6453" s="256">
        <v>19.750804999999989</v>
      </c>
      <c r="F6453" s="1">
        <v>912340</v>
      </c>
      <c r="G6453" s="256">
        <v>0</v>
      </c>
      <c r="H6453" s="256">
        <v>414.50662499999999</v>
      </c>
      <c r="I6453" s="257">
        <v>1</v>
      </c>
      <c r="J6453" s="258">
        <f t="shared" si="200"/>
        <v>0.18290544332572212</v>
      </c>
      <c r="K6453" s="258">
        <f t="shared" si="201"/>
        <v>0.33219416956771264</v>
      </c>
    </row>
    <row r="6454" spans="1:11">
      <c r="A6454" s="1">
        <v>6453</v>
      </c>
      <c r="B6454">
        <v>65051.355408000003</v>
      </c>
      <c r="C6454" s="255">
        <v>33</v>
      </c>
      <c r="D6454" s="256">
        <v>183.89655400000001</v>
      </c>
      <c r="E6454" s="256">
        <v>19.278611999999999</v>
      </c>
      <c r="F6454" s="1">
        <v>914225</v>
      </c>
      <c r="G6454" s="256">
        <v>0</v>
      </c>
      <c r="H6454" s="256">
        <v>247.230028</v>
      </c>
      <c r="I6454" s="257">
        <v>1</v>
      </c>
      <c r="J6454" s="258">
        <f t="shared" si="200"/>
        <v>0.21043235848916814</v>
      </c>
      <c r="K6454" s="258">
        <f t="shared" si="201"/>
        <v>0.37196093232973604</v>
      </c>
    </row>
    <row r="6455" spans="1:11">
      <c r="A6455" s="1">
        <v>6454</v>
      </c>
      <c r="B6455">
        <v>62421.696258000004</v>
      </c>
      <c r="C6455" s="255">
        <v>34</v>
      </c>
      <c r="D6455" s="256">
        <v>155.58774700000001</v>
      </c>
      <c r="E6455" s="256">
        <v>12.371271999999999</v>
      </c>
      <c r="F6455" s="1">
        <v>986495</v>
      </c>
      <c r="G6455" s="256">
        <v>0</v>
      </c>
      <c r="H6455" s="256">
        <v>148.35699600000001</v>
      </c>
      <c r="I6455" s="257">
        <v>1</v>
      </c>
      <c r="J6455" s="258">
        <f t="shared" si="200"/>
        <v>0.17803866272135799</v>
      </c>
      <c r="K6455" s="258">
        <f t="shared" si="201"/>
        <v>0.32493475661121207</v>
      </c>
    </row>
    <row r="6456" spans="1:11">
      <c r="A6456" s="1">
        <v>6455</v>
      </c>
      <c r="B6456">
        <v>60124.363831000002</v>
      </c>
      <c r="C6456" s="255">
        <v>31</v>
      </c>
      <c r="D6456" s="256">
        <v>122.989521</v>
      </c>
      <c r="E6456" s="256">
        <v>7.8367079999999998</v>
      </c>
      <c r="F6456" s="1">
        <v>1008005</v>
      </c>
      <c r="G6456" s="256">
        <v>0</v>
      </c>
      <c r="H6456" s="256">
        <v>54.801406</v>
      </c>
      <c r="I6456" s="257">
        <v>1</v>
      </c>
      <c r="J6456" s="258">
        <f t="shared" si="200"/>
        <v>0.14073659571393096</v>
      </c>
      <c r="K6456" s="258">
        <f t="shared" si="201"/>
        <v>0.26684722680452522</v>
      </c>
    </row>
    <row r="6457" spans="1:11">
      <c r="A6457" s="1">
        <v>6456</v>
      </c>
      <c r="B6457">
        <v>58096.337005000001</v>
      </c>
      <c r="C6457" s="255">
        <v>32</v>
      </c>
      <c r="D6457" s="256">
        <v>105.003024</v>
      </c>
      <c r="E6457" s="256">
        <v>1.9767600000000001</v>
      </c>
      <c r="F6457" s="1">
        <v>1023476</v>
      </c>
      <c r="G6457" s="256">
        <v>109.867464</v>
      </c>
      <c r="H6457" s="256">
        <v>50.117624999999997</v>
      </c>
      <c r="I6457" s="257">
        <v>1</v>
      </c>
      <c r="J6457" s="258">
        <f t="shared" si="200"/>
        <v>0.12015469299557796</v>
      </c>
      <c r="K6457" s="258">
        <f t="shared" si="201"/>
        <v>0.23281954349155329</v>
      </c>
    </row>
    <row r="6458" spans="1:11">
      <c r="A6458" s="1">
        <v>6457</v>
      </c>
      <c r="B6458">
        <v>57009.860473999986</v>
      </c>
      <c r="C6458" s="255">
        <v>28</v>
      </c>
      <c r="D6458" s="256">
        <v>89.750364999999974</v>
      </c>
      <c r="E6458" s="256">
        <v>0.19344</v>
      </c>
      <c r="F6458" s="1">
        <v>927714</v>
      </c>
      <c r="G6458" s="256">
        <v>120.48271200000001</v>
      </c>
      <c r="H6458" s="256">
        <v>46.421945000000001</v>
      </c>
      <c r="I6458" s="257">
        <v>1</v>
      </c>
      <c r="J6458" s="258">
        <f t="shared" si="200"/>
        <v>0.10270111413949433</v>
      </c>
      <c r="K6458" s="258">
        <f t="shared" si="201"/>
        <v>0.20277202658621002</v>
      </c>
    </row>
    <row r="6459" spans="1:11">
      <c r="A6459" s="1">
        <v>6458</v>
      </c>
      <c r="B6459">
        <v>55269.005950999999</v>
      </c>
      <c r="C6459" s="255">
        <v>30</v>
      </c>
      <c r="D6459" s="256">
        <v>94.547100999999969</v>
      </c>
      <c r="E6459" s="256">
        <v>0.18432000000000001</v>
      </c>
      <c r="F6459" s="1">
        <v>775573</v>
      </c>
      <c r="G6459" s="256">
        <v>101.695944</v>
      </c>
      <c r="H6459" s="256">
        <v>46.350969999999997</v>
      </c>
      <c r="I6459" s="257">
        <v>1</v>
      </c>
      <c r="J6459" s="258">
        <f t="shared" si="200"/>
        <v>0.10819000693043754</v>
      </c>
      <c r="K6459" s="258">
        <f t="shared" si="201"/>
        <v>0.2123435732580162</v>
      </c>
    </row>
    <row r="6460" spans="1:11">
      <c r="A6460" s="1">
        <v>6459</v>
      </c>
      <c r="B6460">
        <v>54905.899598999997</v>
      </c>
      <c r="C6460" s="255">
        <v>29</v>
      </c>
      <c r="D6460" s="256">
        <v>105.868098</v>
      </c>
      <c r="E6460" s="256">
        <v>2.9839999999999998E-2</v>
      </c>
      <c r="F6460" s="1">
        <v>610654</v>
      </c>
      <c r="G6460" s="256">
        <v>8.6157120000000003</v>
      </c>
      <c r="H6460" s="256">
        <v>46.393914000000002</v>
      </c>
      <c r="I6460" s="257">
        <v>1</v>
      </c>
      <c r="J6460" s="258">
        <f t="shared" si="200"/>
        <v>0.12114459497105305</v>
      </c>
      <c r="K6460" s="258">
        <f t="shared" si="201"/>
        <v>0.23449026543185517</v>
      </c>
    </row>
    <row r="6461" spans="1:11">
      <c r="A6461" s="1">
        <v>6460</v>
      </c>
      <c r="B6461">
        <v>54275.766235000003</v>
      </c>
      <c r="C6461" s="255">
        <v>26</v>
      </c>
      <c r="D6461" s="256">
        <v>114.473338</v>
      </c>
      <c r="E6461" s="256">
        <v>0</v>
      </c>
      <c r="F6461" s="1">
        <v>505414</v>
      </c>
      <c r="G6461" s="256">
        <v>0</v>
      </c>
      <c r="H6461" s="256">
        <v>46.394112</v>
      </c>
      <c r="I6461" s="257">
        <v>1</v>
      </c>
      <c r="J6461" s="258">
        <f t="shared" si="200"/>
        <v>0.13099154919165976</v>
      </c>
      <c r="K6461" s="258">
        <f t="shared" si="201"/>
        <v>0.25091986486598494</v>
      </c>
    </row>
    <row r="6462" spans="1:11">
      <c r="A6462" s="1">
        <v>6461</v>
      </c>
      <c r="B6462">
        <v>54147.825592000001</v>
      </c>
      <c r="C6462" s="255">
        <v>27</v>
      </c>
      <c r="D6462" s="256">
        <v>130.26516699999999</v>
      </c>
      <c r="E6462" s="256">
        <v>5.7600000000000004E-3</v>
      </c>
      <c r="F6462" s="1">
        <v>564730</v>
      </c>
      <c r="G6462" s="256">
        <v>0</v>
      </c>
      <c r="H6462" s="256">
        <v>46.430616999999998</v>
      </c>
      <c r="I6462" s="257">
        <v>1</v>
      </c>
      <c r="J6462" s="258">
        <f t="shared" si="200"/>
        <v>0.14906209890586289</v>
      </c>
      <c r="K6462" s="258">
        <f t="shared" si="201"/>
        <v>0.28020026099175926</v>
      </c>
    </row>
    <row r="6463" spans="1:11">
      <c r="A6463" s="1">
        <v>6462</v>
      </c>
      <c r="B6463">
        <v>54710.865905999999</v>
      </c>
      <c r="C6463" s="255">
        <v>30</v>
      </c>
      <c r="D6463" s="256">
        <v>152.49417800000001</v>
      </c>
      <c r="E6463" s="256">
        <v>3.4134999999999999E-2</v>
      </c>
      <c r="F6463" s="1">
        <v>905204</v>
      </c>
      <c r="G6463" s="256">
        <v>0</v>
      </c>
      <c r="H6463" s="256">
        <v>46.481104000000002</v>
      </c>
      <c r="I6463" s="257">
        <v>1</v>
      </c>
      <c r="J6463" s="258">
        <f t="shared" si="200"/>
        <v>0.17449869959176625</v>
      </c>
      <c r="K6463" s="258">
        <f t="shared" si="201"/>
        <v>0.3196097407106413</v>
      </c>
    </row>
    <row r="6464" spans="1:11">
      <c r="A6464" s="1">
        <v>6463</v>
      </c>
      <c r="B6464">
        <v>56341.983612000004</v>
      </c>
      <c r="C6464" s="255">
        <v>31</v>
      </c>
      <c r="D6464" s="256">
        <v>126.796358</v>
      </c>
      <c r="E6464" s="256">
        <v>0.53114799999999995</v>
      </c>
      <c r="F6464" s="1">
        <v>921348</v>
      </c>
      <c r="G6464" s="256">
        <v>0</v>
      </c>
      <c r="H6464" s="256">
        <v>46.452551999999997</v>
      </c>
      <c r="I6464" s="257">
        <v>1</v>
      </c>
      <c r="J6464" s="258">
        <f t="shared" si="200"/>
        <v>0.14509274959973911</v>
      </c>
      <c r="K6464" s="258">
        <f t="shared" si="201"/>
        <v>0.27386272626277441</v>
      </c>
    </row>
    <row r="6465" spans="1:11">
      <c r="A6465" s="1">
        <v>6464</v>
      </c>
      <c r="B6465">
        <v>58399.029297000001</v>
      </c>
      <c r="C6465" s="255">
        <v>41</v>
      </c>
      <c r="D6465" s="256">
        <v>127.153768</v>
      </c>
      <c r="E6465" s="256">
        <v>21.45895299999998</v>
      </c>
      <c r="F6465" s="1">
        <v>920378</v>
      </c>
      <c r="G6465" s="256">
        <v>0</v>
      </c>
      <c r="H6465" s="256">
        <v>46.485370000000003</v>
      </c>
      <c r="I6465" s="257">
        <v>1</v>
      </c>
      <c r="J6465" s="258">
        <f t="shared" si="200"/>
        <v>0.14550173295267141</v>
      </c>
      <c r="K6465" s="258">
        <f t="shared" si="201"/>
        <v>0.27451812896158234</v>
      </c>
    </row>
    <row r="6466" spans="1:11">
      <c r="A6466" s="1">
        <v>6465</v>
      </c>
      <c r="B6466">
        <v>61278.346222</v>
      </c>
      <c r="C6466" s="255">
        <v>37</v>
      </c>
      <c r="D6466" s="256">
        <v>148.103309</v>
      </c>
      <c r="E6466" s="256">
        <v>69.293358000000097</v>
      </c>
      <c r="F6466" s="1">
        <v>878131</v>
      </c>
      <c r="G6466" s="256">
        <v>0</v>
      </c>
      <c r="H6466" s="256">
        <v>352.04673300000002</v>
      </c>
      <c r="I6466" s="257">
        <v>1</v>
      </c>
      <c r="J6466" s="258">
        <f t="shared" ref="J6466:J6529" si="202">D6466/$L$1</f>
        <v>0.16947423937546999</v>
      </c>
      <c r="K6466" s="258">
        <f t="shared" ref="K6466:K6529" si="203">J6466/(1-$K$1*(1-J6466))</f>
        <v>0.3119861193832647</v>
      </c>
    </row>
    <row r="6467" spans="1:11">
      <c r="A6467" s="1">
        <v>6466</v>
      </c>
      <c r="B6467">
        <v>63583.569153999997</v>
      </c>
      <c r="C6467" s="255">
        <v>36</v>
      </c>
      <c r="D6467" s="256">
        <v>147.778413</v>
      </c>
      <c r="E6467" s="256">
        <v>135.45844900000009</v>
      </c>
      <c r="F6467" s="1">
        <v>858185</v>
      </c>
      <c r="G6467" s="256">
        <v>0</v>
      </c>
      <c r="H6467" s="256">
        <v>347.83231799999999</v>
      </c>
      <c r="I6467" s="257">
        <v>1</v>
      </c>
      <c r="J6467" s="258">
        <f t="shared" si="202"/>
        <v>0.16910246170994778</v>
      </c>
      <c r="K6467" s="258">
        <f t="shared" si="203"/>
        <v>0.31141893733436155</v>
      </c>
    </row>
    <row r="6468" spans="1:11">
      <c r="A6468" s="1">
        <v>6467</v>
      </c>
      <c r="B6468">
        <v>65135.838379000001</v>
      </c>
      <c r="C6468" s="255">
        <v>32</v>
      </c>
      <c r="D6468" s="256">
        <v>171.425498</v>
      </c>
      <c r="E6468" s="256">
        <v>238.45095099999961</v>
      </c>
      <c r="F6468" s="1">
        <v>891468</v>
      </c>
      <c r="G6468" s="256">
        <v>0</v>
      </c>
      <c r="H6468" s="256">
        <v>305.03408999999999</v>
      </c>
      <c r="I6468" s="257">
        <v>1</v>
      </c>
      <c r="J6468" s="258">
        <f t="shared" si="202"/>
        <v>0.19616176086323062</v>
      </c>
      <c r="K6468" s="258">
        <f t="shared" si="203"/>
        <v>0.35161433895981303</v>
      </c>
    </row>
    <row r="6469" spans="1:11">
      <c r="A6469" s="1">
        <v>6468</v>
      </c>
      <c r="B6469">
        <v>65041.562316000003</v>
      </c>
      <c r="C6469" s="255">
        <v>21</v>
      </c>
      <c r="D6469" s="256">
        <v>229.93199899999999</v>
      </c>
      <c r="E6469" s="256">
        <v>356.68221599999993</v>
      </c>
      <c r="F6469" s="1">
        <v>906387</v>
      </c>
      <c r="G6469" s="256">
        <v>0</v>
      </c>
      <c r="H6469" s="256">
        <v>249.726257</v>
      </c>
      <c r="I6469" s="257">
        <v>1</v>
      </c>
      <c r="J6469" s="258">
        <f t="shared" si="202"/>
        <v>0.26311060098330635</v>
      </c>
      <c r="K6469" s="258">
        <f t="shared" si="203"/>
        <v>0.4424177053309063</v>
      </c>
    </row>
    <row r="6470" spans="1:11">
      <c r="A6470" s="1">
        <v>6469</v>
      </c>
      <c r="B6470">
        <v>63160.192380999993</v>
      </c>
      <c r="C6470" s="255">
        <v>34</v>
      </c>
      <c r="D6470" s="256">
        <v>264.73387600000001</v>
      </c>
      <c r="E6470" s="256">
        <v>393.56928799999997</v>
      </c>
      <c r="F6470" s="1">
        <v>913049</v>
      </c>
      <c r="G6470" s="256">
        <v>46.591608000000001</v>
      </c>
      <c r="H6470" s="256">
        <v>176.188153</v>
      </c>
      <c r="I6470" s="257">
        <v>1</v>
      </c>
      <c r="J6470" s="258">
        <f t="shared" si="202"/>
        <v>0.30293430021890994</v>
      </c>
      <c r="K6470" s="258">
        <f t="shared" si="203"/>
        <v>0.49128687717678671</v>
      </c>
    </row>
    <row r="6471" spans="1:11">
      <c r="A6471" s="1">
        <v>6470</v>
      </c>
      <c r="B6471">
        <v>63080.9234</v>
      </c>
      <c r="C6471" s="255">
        <v>33</v>
      </c>
      <c r="D6471" s="256">
        <v>280.91736200000003</v>
      </c>
      <c r="E6471" s="256">
        <v>414.26843600000012</v>
      </c>
      <c r="F6471" s="1">
        <v>882124</v>
      </c>
      <c r="G6471" s="256">
        <v>52.332672000000002</v>
      </c>
      <c r="H6471" s="256">
        <v>470.87246900000002</v>
      </c>
      <c r="I6471" s="257">
        <v>1</v>
      </c>
      <c r="J6471" s="258">
        <f t="shared" si="202"/>
        <v>0.32145302204094278</v>
      </c>
      <c r="K6471" s="258">
        <f t="shared" si="203"/>
        <v>0.51284851905738404</v>
      </c>
    </row>
    <row r="6472" spans="1:11">
      <c r="A6472" s="1">
        <v>6471</v>
      </c>
      <c r="B6472">
        <v>65692.240631000008</v>
      </c>
      <c r="C6472" s="255">
        <v>33</v>
      </c>
      <c r="D6472" s="256">
        <v>296.76858700000003</v>
      </c>
      <c r="E6472" s="256">
        <v>436.92800900000032</v>
      </c>
      <c r="F6472" s="1">
        <v>891257</v>
      </c>
      <c r="G6472" s="256">
        <v>10.12452</v>
      </c>
      <c r="H6472" s="256">
        <v>561.46226100000001</v>
      </c>
      <c r="I6472" s="257">
        <v>1</v>
      </c>
      <c r="J6472" s="258">
        <f t="shared" si="202"/>
        <v>0.33959153844670675</v>
      </c>
      <c r="K6472" s="258">
        <f t="shared" si="203"/>
        <v>0.53329881645419608</v>
      </c>
    </row>
    <row r="6473" spans="1:11">
      <c r="A6473" s="1">
        <v>6472</v>
      </c>
      <c r="B6473">
        <v>65080.596770999997</v>
      </c>
      <c r="C6473" s="255">
        <v>36</v>
      </c>
      <c r="D6473" s="256">
        <v>368.53475100000003</v>
      </c>
      <c r="E6473" s="256">
        <v>347.20265899999993</v>
      </c>
      <c r="F6473" s="1">
        <v>904715</v>
      </c>
      <c r="G6473" s="256">
        <v>0</v>
      </c>
      <c r="H6473" s="256">
        <v>422.289737</v>
      </c>
      <c r="I6473" s="257">
        <v>1</v>
      </c>
      <c r="J6473" s="258">
        <f t="shared" si="202"/>
        <v>0.4217133771748019</v>
      </c>
      <c r="K6473" s="258">
        <f t="shared" si="203"/>
        <v>0.61840032749118146</v>
      </c>
    </row>
    <row r="6474" spans="1:11">
      <c r="A6474" s="1">
        <v>6473</v>
      </c>
      <c r="B6474">
        <v>65404.550750000002</v>
      </c>
      <c r="C6474" s="255">
        <v>33</v>
      </c>
      <c r="D6474" s="256">
        <v>450.64217200000007</v>
      </c>
      <c r="E6474" s="256">
        <v>185.22752299999991</v>
      </c>
      <c r="F6474" s="1">
        <v>887934</v>
      </c>
      <c r="G6474" s="256">
        <v>0</v>
      </c>
      <c r="H6474" s="256">
        <v>321.05339099999998</v>
      </c>
      <c r="I6474" s="257">
        <v>1</v>
      </c>
      <c r="J6474" s="258">
        <f t="shared" si="202"/>
        <v>0.51566868995620974</v>
      </c>
      <c r="K6474" s="258">
        <f t="shared" si="203"/>
        <v>0.70291193095755544</v>
      </c>
    </row>
    <row r="6475" spans="1:11">
      <c r="A6475" s="1">
        <v>6474</v>
      </c>
      <c r="B6475">
        <v>64797.300751000002</v>
      </c>
      <c r="C6475" s="255">
        <v>30</v>
      </c>
      <c r="D6475" s="256">
        <v>452.46922999999992</v>
      </c>
      <c r="E6475" s="256">
        <v>65.636273000000017</v>
      </c>
      <c r="F6475" s="1">
        <v>892289</v>
      </c>
      <c r="G6475" s="256">
        <v>0</v>
      </c>
      <c r="H6475" s="256">
        <v>235.379819</v>
      </c>
      <c r="I6475" s="257">
        <v>1</v>
      </c>
      <c r="J6475" s="258">
        <f t="shared" si="202"/>
        <v>0.51775938777339925</v>
      </c>
      <c r="K6475" s="258">
        <f t="shared" si="203"/>
        <v>0.70465728644805381</v>
      </c>
    </row>
    <row r="6476" spans="1:11">
      <c r="A6476" s="1">
        <v>6475</v>
      </c>
      <c r="B6476">
        <v>63508.867645999999</v>
      </c>
      <c r="C6476" s="255">
        <v>36</v>
      </c>
      <c r="D6476" s="256">
        <v>525.60436200000004</v>
      </c>
      <c r="E6476" s="256">
        <v>12.42557499999997</v>
      </c>
      <c r="F6476" s="1">
        <v>869681</v>
      </c>
      <c r="G6476" s="256">
        <v>0</v>
      </c>
      <c r="H6476" s="256">
        <v>203.93118799999999</v>
      </c>
      <c r="I6476" s="257">
        <v>1</v>
      </c>
      <c r="J6476" s="258">
        <f t="shared" si="202"/>
        <v>0.60144773309811184</v>
      </c>
      <c r="K6476" s="258">
        <f t="shared" si="203"/>
        <v>0.77030048572863752</v>
      </c>
    </row>
    <row r="6477" spans="1:11">
      <c r="A6477" s="1">
        <v>6476</v>
      </c>
      <c r="B6477">
        <v>63871.554657000001</v>
      </c>
      <c r="C6477" s="255">
        <v>37</v>
      </c>
      <c r="D6477" s="256">
        <v>444.19981699999988</v>
      </c>
      <c r="E6477" s="256">
        <v>7.9023860000000026</v>
      </c>
      <c r="F6477" s="1">
        <v>886327</v>
      </c>
      <c r="G6477" s="256">
        <v>0</v>
      </c>
      <c r="H6477" s="256">
        <v>158.59851</v>
      </c>
      <c r="I6477" s="257">
        <v>1</v>
      </c>
      <c r="J6477" s="258">
        <f t="shared" si="202"/>
        <v>0.5082967195337813</v>
      </c>
      <c r="K6477" s="258">
        <f t="shared" si="203"/>
        <v>0.6967137631109791</v>
      </c>
    </row>
    <row r="6478" spans="1:11">
      <c r="A6478" s="1">
        <v>6477</v>
      </c>
      <c r="B6478">
        <v>62598.212706999999</v>
      </c>
      <c r="C6478" s="255">
        <v>39</v>
      </c>
      <c r="D6478" s="256">
        <v>409.57432899999998</v>
      </c>
      <c r="E6478" s="256">
        <v>5.7064640000000004</v>
      </c>
      <c r="F6478" s="1">
        <v>871343</v>
      </c>
      <c r="G6478" s="256">
        <v>0</v>
      </c>
      <c r="H6478" s="256">
        <v>118.76011</v>
      </c>
      <c r="I6478" s="257">
        <v>1</v>
      </c>
      <c r="J6478" s="258">
        <f t="shared" si="202"/>
        <v>0.46867486178174111</v>
      </c>
      <c r="K6478" s="258">
        <f t="shared" si="203"/>
        <v>0.66218416207356434</v>
      </c>
    </row>
    <row r="6479" spans="1:11">
      <c r="A6479" s="1">
        <v>6478</v>
      </c>
      <c r="B6479">
        <v>60464.854796</v>
      </c>
      <c r="C6479" s="255">
        <v>37</v>
      </c>
      <c r="D6479" s="256">
        <v>353.48371100000003</v>
      </c>
      <c r="E6479" s="256">
        <v>1.31592</v>
      </c>
      <c r="F6479" s="1">
        <v>913346</v>
      </c>
      <c r="G6479" s="256">
        <v>0</v>
      </c>
      <c r="H6479" s="256">
        <v>96.284931</v>
      </c>
      <c r="I6479" s="257">
        <v>1</v>
      </c>
      <c r="J6479" s="258">
        <f t="shared" si="202"/>
        <v>0.40449051042703887</v>
      </c>
      <c r="K6479" s="258">
        <f t="shared" si="203"/>
        <v>0.60149990678393572</v>
      </c>
    </row>
    <row r="6480" spans="1:11">
      <c r="A6480" s="1">
        <v>6479</v>
      </c>
      <c r="B6480">
        <v>59094.796203999998</v>
      </c>
      <c r="C6480" s="255">
        <v>35</v>
      </c>
      <c r="D6480" s="256">
        <v>309.05807799999991</v>
      </c>
      <c r="E6480" s="256">
        <v>0.31684800000000002</v>
      </c>
      <c r="F6480" s="1">
        <v>918650</v>
      </c>
      <c r="G6480" s="256">
        <v>0</v>
      </c>
      <c r="H6480" s="256">
        <v>119.516789</v>
      </c>
      <c r="I6480" s="257">
        <v>1</v>
      </c>
      <c r="J6480" s="258">
        <f t="shared" si="202"/>
        <v>0.35365437170546038</v>
      </c>
      <c r="K6480" s="258">
        <f t="shared" si="203"/>
        <v>0.54871828853249094</v>
      </c>
    </row>
    <row r="6481" spans="1:11">
      <c r="A6481" s="1">
        <v>6480</v>
      </c>
      <c r="B6481">
        <v>57803.981749999999</v>
      </c>
      <c r="C6481" s="255">
        <v>35</v>
      </c>
      <c r="D6481" s="256">
        <v>249.20134399999989</v>
      </c>
      <c r="E6481" s="256">
        <v>0.17912</v>
      </c>
      <c r="F6481" s="1">
        <v>921284</v>
      </c>
      <c r="G6481" s="256">
        <v>0</v>
      </c>
      <c r="H6481" s="256">
        <v>40.453896999999998</v>
      </c>
      <c r="I6481" s="257">
        <v>1</v>
      </c>
      <c r="J6481" s="258">
        <f t="shared" si="202"/>
        <v>0.28516046340156265</v>
      </c>
      <c r="K6481" s="258">
        <f t="shared" si="203"/>
        <v>0.46991181111719355</v>
      </c>
    </row>
    <row r="6482" spans="1:11">
      <c r="A6482" s="1">
        <v>6481</v>
      </c>
      <c r="B6482">
        <v>56589.884582999999</v>
      </c>
      <c r="C6482" s="255">
        <v>31</v>
      </c>
      <c r="D6482" s="256">
        <v>221.98916500000001</v>
      </c>
      <c r="E6482" s="256">
        <v>0.156</v>
      </c>
      <c r="F6482" s="1">
        <v>833969</v>
      </c>
      <c r="G6482" s="256">
        <v>104.406288</v>
      </c>
      <c r="H6482" s="256">
        <v>38.386274999999998</v>
      </c>
      <c r="I6482" s="257">
        <v>1</v>
      </c>
      <c r="J6482" s="258">
        <f t="shared" si="202"/>
        <v>0.25402163626182522</v>
      </c>
      <c r="K6482" s="258">
        <f t="shared" si="203"/>
        <v>0.43075548634162864</v>
      </c>
    </row>
    <row r="6483" spans="1:11">
      <c r="A6483" s="1">
        <v>6482</v>
      </c>
      <c r="B6483">
        <v>54728.844544</v>
      </c>
      <c r="C6483" s="255">
        <v>29</v>
      </c>
      <c r="D6483" s="256">
        <v>228.488719</v>
      </c>
      <c r="E6483" s="256">
        <v>0</v>
      </c>
      <c r="F6483" s="1">
        <v>756588</v>
      </c>
      <c r="G6483" s="256">
        <v>159.00460799999999</v>
      </c>
      <c r="H6483" s="256">
        <v>38.907528999999997</v>
      </c>
      <c r="I6483" s="257">
        <v>1</v>
      </c>
      <c r="J6483" s="258">
        <f t="shared" si="202"/>
        <v>0.26145905935430852</v>
      </c>
      <c r="K6483" s="258">
        <f t="shared" si="203"/>
        <v>0.44031317988051782</v>
      </c>
    </row>
    <row r="6484" spans="1:11">
      <c r="A6484" s="1">
        <v>6483</v>
      </c>
      <c r="B6484">
        <v>54155.721984999996</v>
      </c>
      <c r="C6484" s="255">
        <v>29</v>
      </c>
      <c r="D6484" s="256">
        <v>201.98547400000001</v>
      </c>
      <c r="E6484" s="256">
        <v>8.0000000000000007E-5</v>
      </c>
      <c r="F6484" s="1">
        <v>644445</v>
      </c>
      <c r="G6484" s="256">
        <v>144.27067199999999</v>
      </c>
      <c r="H6484" s="256">
        <v>39.031109999999998</v>
      </c>
      <c r="I6484" s="257">
        <v>1</v>
      </c>
      <c r="J6484" s="258">
        <f t="shared" si="202"/>
        <v>0.231131463585623</v>
      </c>
      <c r="K6484" s="258">
        <f t="shared" si="203"/>
        <v>0.40048956970533245</v>
      </c>
    </row>
    <row r="6485" spans="1:11">
      <c r="A6485" s="1">
        <v>6484</v>
      </c>
      <c r="B6485">
        <v>53844.874817000004</v>
      </c>
      <c r="C6485" s="255">
        <v>30</v>
      </c>
      <c r="D6485" s="256">
        <v>163.97772800000001</v>
      </c>
      <c r="E6485" s="256">
        <v>0</v>
      </c>
      <c r="F6485" s="1">
        <v>514243</v>
      </c>
      <c r="G6485" s="256">
        <v>57.807960000000001</v>
      </c>
      <c r="H6485" s="256">
        <v>39.212704000000002</v>
      </c>
      <c r="I6485" s="257">
        <v>1</v>
      </c>
      <c r="J6485" s="258">
        <f t="shared" si="202"/>
        <v>0.18763929661637546</v>
      </c>
      <c r="K6485" s="258">
        <f t="shared" si="203"/>
        <v>0.33918790574680796</v>
      </c>
    </row>
    <row r="6486" spans="1:11">
      <c r="A6486" s="1">
        <v>6485</v>
      </c>
      <c r="B6486">
        <v>53775.888487999997</v>
      </c>
      <c r="C6486" s="255">
        <v>27</v>
      </c>
      <c r="D6486" s="256">
        <v>165.16897499999999</v>
      </c>
      <c r="E6486" s="256">
        <v>0</v>
      </c>
      <c r="F6486" s="1">
        <v>570621</v>
      </c>
      <c r="G6486" s="256">
        <v>0</v>
      </c>
      <c r="H6486" s="256">
        <v>39.209997000000001</v>
      </c>
      <c r="I6486" s="257">
        <v>1</v>
      </c>
      <c r="J6486" s="258">
        <f t="shared" si="202"/>
        <v>0.18900243752522108</v>
      </c>
      <c r="K6486" s="258">
        <f t="shared" si="203"/>
        <v>0.34118960215394506</v>
      </c>
    </row>
    <row r="6487" spans="1:11">
      <c r="A6487" s="1">
        <v>6486</v>
      </c>
      <c r="B6487">
        <v>54189.691222000001</v>
      </c>
      <c r="C6487" s="255">
        <v>29</v>
      </c>
      <c r="D6487" s="256">
        <v>194.46210900000011</v>
      </c>
      <c r="E6487" s="256">
        <v>4.5827999999999987E-2</v>
      </c>
      <c r="F6487" s="1">
        <v>892965</v>
      </c>
      <c r="G6487" s="256">
        <v>0</v>
      </c>
      <c r="H6487" s="256">
        <v>39.226674000000003</v>
      </c>
      <c r="I6487" s="257">
        <v>1</v>
      </c>
      <c r="J6487" s="258">
        <f t="shared" si="202"/>
        <v>0.22252249617275435</v>
      </c>
      <c r="K6487" s="258">
        <f t="shared" si="203"/>
        <v>0.38876206343840608</v>
      </c>
    </row>
    <row r="6488" spans="1:11">
      <c r="A6488" s="1">
        <v>6487</v>
      </c>
      <c r="B6488">
        <v>55333.444641000002</v>
      </c>
      <c r="C6488" s="255">
        <v>34</v>
      </c>
      <c r="D6488" s="256">
        <v>226.18418399999999</v>
      </c>
      <c r="E6488" s="256">
        <v>3.0242160000000049</v>
      </c>
      <c r="F6488" s="1">
        <v>952642</v>
      </c>
      <c r="G6488" s="256">
        <v>0</v>
      </c>
      <c r="H6488" s="256">
        <v>39.173287000000002</v>
      </c>
      <c r="I6488" s="257">
        <v>1</v>
      </c>
      <c r="J6488" s="258">
        <f t="shared" si="202"/>
        <v>0.25882198582181137</v>
      </c>
      <c r="K6488" s="258">
        <f t="shared" si="203"/>
        <v>0.43693943049930384</v>
      </c>
    </row>
    <row r="6489" spans="1:11">
      <c r="A6489" s="1">
        <v>6488</v>
      </c>
      <c r="B6489">
        <v>56555.661926000001</v>
      </c>
      <c r="C6489" s="255">
        <v>42</v>
      </c>
      <c r="D6489" s="256">
        <v>222.14524</v>
      </c>
      <c r="E6489" s="256">
        <v>117.4425429999999</v>
      </c>
      <c r="F6489" s="1">
        <v>887887</v>
      </c>
      <c r="G6489" s="256">
        <v>0</v>
      </c>
      <c r="H6489" s="256">
        <v>42.869486000000002</v>
      </c>
      <c r="I6489" s="257">
        <v>1</v>
      </c>
      <c r="J6489" s="258">
        <f t="shared" si="202"/>
        <v>0.25420023248691376</v>
      </c>
      <c r="K6489" s="258">
        <f t="shared" si="203"/>
        <v>0.43098655054612611</v>
      </c>
    </row>
    <row r="6490" spans="1:11">
      <c r="A6490" s="1">
        <v>6489</v>
      </c>
      <c r="B6490">
        <v>59341.845521000003</v>
      </c>
      <c r="C6490" s="255">
        <v>37</v>
      </c>
      <c r="D6490" s="256">
        <v>179.62770499999999</v>
      </c>
      <c r="E6490" s="256">
        <v>391.81134500000019</v>
      </c>
      <c r="F6490" s="1">
        <v>872637</v>
      </c>
      <c r="G6490" s="256">
        <v>0</v>
      </c>
      <c r="H6490" s="256">
        <v>322.22050400000001</v>
      </c>
      <c r="I6490" s="257">
        <v>1</v>
      </c>
      <c r="J6490" s="258">
        <f t="shared" si="202"/>
        <v>0.20554752544817417</v>
      </c>
      <c r="K6490" s="258">
        <f t="shared" si="203"/>
        <v>0.36506013612638016</v>
      </c>
    </row>
    <row r="6491" spans="1:11">
      <c r="A6491" s="1">
        <v>6490</v>
      </c>
      <c r="B6491">
        <v>61304.785645000004</v>
      </c>
      <c r="C6491" s="255">
        <v>36</v>
      </c>
      <c r="D6491" s="256">
        <v>146.908693</v>
      </c>
      <c r="E6491" s="256">
        <v>736.87220800000046</v>
      </c>
      <c r="F6491" s="1">
        <v>905052</v>
      </c>
      <c r="G6491" s="256">
        <v>0</v>
      </c>
      <c r="H6491" s="256">
        <v>615.09947199999999</v>
      </c>
      <c r="I6491" s="257">
        <v>1</v>
      </c>
      <c r="J6491" s="258">
        <f t="shared" si="202"/>
        <v>0.16810724332850274</v>
      </c>
      <c r="K6491" s="258">
        <f t="shared" si="203"/>
        <v>0.30989853304923032</v>
      </c>
    </row>
    <row r="6492" spans="1:11">
      <c r="A6492" s="1">
        <v>6491</v>
      </c>
      <c r="B6492">
        <v>61712.434113000003</v>
      </c>
      <c r="C6492" s="255">
        <v>34</v>
      </c>
      <c r="D6492" s="256">
        <v>158.98029500000001</v>
      </c>
      <c r="E6492" s="256">
        <v>1048.065702000001</v>
      </c>
      <c r="F6492" s="1">
        <v>849885</v>
      </c>
      <c r="G6492" s="256">
        <v>0</v>
      </c>
      <c r="H6492" s="256">
        <v>555.12470900000005</v>
      </c>
      <c r="I6492" s="257">
        <v>1</v>
      </c>
      <c r="J6492" s="258">
        <f t="shared" si="202"/>
        <v>0.18192074675936401</v>
      </c>
      <c r="K6492" s="258">
        <f t="shared" si="203"/>
        <v>0.33073107269491647</v>
      </c>
    </row>
    <row r="6493" spans="1:11">
      <c r="A6493" s="1">
        <v>6492</v>
      </c>
      <c r="B6493">
        <v>61646.708740999988</v>
      </c>
      <c r="C6493" s="255">
        <v>31</v>
      </c>
      <c r="D6493" s="256">
        <v>196.30747299999999</v>
      </c>
      <c r="E6493" s="256">
        <v>1221.6479239999981</v>
      </c>
      <c r="F6493" s="1">
        <v>821717</v>
      </c>
      <c r="G6493" s="256">
        <v>0</v>
      </c>
      <c r="H6493" s="256">
        <v>327.84296599999999</v>
      </c>
      <c r="I6493" s="257">
        <v>1</v>
      </c>
      <c r="J6493" s="258">
        <f t="shared" si="202"/>
        <v>0.22463414149913158</v>
      </c>
      <c r="K6493" s="258">
        <f t="shared" si="203"/>
        <v>0.39165656032111462</v>
      </c>
    </row>
    <row r="6494" spans="1:11">
      <c r="A6494" s="1">
        <v>6493</v>
      </c>
      <c r="B6494">
        <v>59363.335967999999</v>
      </c>
      <c r="C6494" s="255">
        <v>32</v>
      </c>
      <c r="D6494" s="256">
        <v>208.26325700000001</v>
      </c>
      <c r="E6494" s="256">
        <v>1283.896206000001</v>
      </c>
      <c r="F6494" s="1">
        <v>852009</v>
      </c>
      <c r="G6494" s="256">
        <v>0</v>
      </c>
      <c r="H6494" s="256">
        <v>170.154606</v>
      </c>
      <c r="I6494" s="257">
        <v>1</v>
      </c>
      <c r="J6494" s="258">
        <f t="shared" si="202"/>
        <v>0.2383151146874985</v>
      </c>
      <c r="K6494" s="258">
        <f t="shared" si="203"/>
        <v>0.41012916842639019</v>
      </c>
    </row>
    <row r="6495" spans="1:11">
      <c r="A6495" s="1">
        <v>6494</v>
      </c>
      <c r="B6495">
        <v>58968.737121999999</v>
      </c>
      <c r="C6495" s="255">
        <v>33</v>
      </c>
      <c r="D6495" s="256">
        <v>258.97352699999999</v>
      </c>
      <c r="E6495" s="256">
        <v>1249.8382770000021</v>
      </c>
      <c r="F6495" s="1">
        <v>858549</v>
      </c>
      <c r="G6495" s="256">
        <v>97.819512000000003</v>
      </c>
      <c r="H6495" s="256">
        <v>218.441869</v>
      </c>
      <c r="I6495" s="257">
        <v>1</v>
      </c>
      <c r="J6495" s="258">
        <f t="shared" si="202"/>
        <v>0.29634274752570006</v>
      </c>
      <c r="K6495" s="258">
        <f t="shared" si="203"/>
        <v>0.48343931760645459</v>
      </c>
    </row>
    <row r="6496" spans="1:11">
      <c r="A6496" s="1">
        <v>6495</v>
      </c>
      <c r="B6496">
        <v>62226.618438999998</v>
      </c>
      <c r="C6496" s="255">
        <v>33</v>
      </c>
      <c r="D6496" s="256">
        <v>341.98162100000002</v>
      </c>
      <c r="E6496" s="256">
        <v>1131.2673010000001</v>
      </c>
      <c r="F6496" s="1">
        <v>876117</v>
      </c>
      <c r="G6496" s="256">
        <v>126.482328</v>
      </c>
      <c r="H6496" s="256">
        <v>272.54121099999998</v>
      </c>
      <c r="I6496" s="257">
        <v>1</v>
      </c>
      <c r="J6496" s="258">
        <f t="shared" si="202"/>
        <v>0.39132869812763776</v>
      </c>
      <c r="K6496" s="258">
        <f t="shared" si="203"/>
        <v>0.58826005584426999</v>
      </c>
    </row>
    <row r="6497" spans="1:11">
      <c r="A6497" s="1">
        <v>6496</v>
      </c>
      <c r="B6497">
        <v>61777.351927999996</v>
      </c>
      <c r="C6497" s="255">
        <v>34</v>
      </c>
      <c r="D6497" s="256">
        <v>416.68101100000001</v>
      </c>
      <c r="E6497" s="256">
        <v>902.07630299999971</v>
      </c>
      <c r="F6497" s="1">
        <v>860364</v>
      </c>
      <c r="G6497" s="256">
        <v>56.929656000000001</v>
      </c>
      <c r="H6497" s="256">
        <v>242.14587700000001</v>
      </c>
      <c r="I6497" s="257">
        <v>1</v>
      </c>
      <c r="J6497" s="258">
        <f t="shared" si="202"/>
        <v>0.47680701989870355</v>
      </c>
      <c r="K6497" s="258">
        <f t="shared" si="203"/>
        <v>0.66944349547156057</v>
      </c>
    </row>
    <row r="6498" spans="1:11">
      <c r="A6498" s="1">
        <v>6497</v>
      </c>
      <c r="B6498">
        <v>62631.157744999997</v>
      </c>
      <c r="C6498" s="255">
        <v>33</v>
      </c>
      <c r="D6498" s="256">
        <v>469.35645800000009</v>
      </c>
      <c r="E6498" s="256">
        <v>546.84245799999997</v>
      </c>
      <c r="F6498" s="1">
        <v>830094</v>
      </c>
      <c r="G6498" s="256">
        <v>0</v>
      </c>
      <c r="H6498" s="256">
        <v>230.027694</v>
      </c>
      <c r="I6498" s="257">
        <v>1</v>
      </c>
      <c r="J6498" s="258">
        <f t="shared" si="202"/>
        <v>0.53708339977410458</v>
      </c>
      <c r="K6498" s="258">
        <f t="shared" si="203"/>
        <v>0.72053444549354106</v>
      </c>
    </row>
    <row r="6499" spans="1:11">
      <c r="A6499" s="1">
        <v>6498</v>
      </c>
      <c r="B6499">
        <v>62646.510683</v>
      </c>
      <c r="C6499" s="255">
        <v>29</v>
      </c>
      <c r="D6499" s="256">
        <v>447.19284299999998</v>
      </c>
      <c r="E6499" s="256">
        <v>157.7399320000001</v>
      </c>
      <c r="F6499" s="1">
        <v>838546</v>
      </c>
      <c r="G6499" s="256">
        <v>0</v>
      </c>
      <c r="H6499" s="256">
        <v>194.795061</v>
      </c>
      <c r="I6499" s="257">
        <v>1</v>
      </c>
      <c r="J6499" s="258">
        <f t="shared" si="202"/>
        <v>0.51172163156448425</v>
      </c>
      <c r="K6499" s="258">
        <f t="shared" si="203"/>
        <v>0.6996018896397086</v>
      </c>
    </row>
    <row r="6500" spans="1:11">
      <c r="A6500" s="1">
        <v>6499</v>
      </c>
      <c r="B6500">
        <v>61769.829896000003</v>
      </c>
      <c r="C6500" s="255">
        <v>31</v>
      </c>
      <c r="D6500" s="256">
        <v>543.73474699999986</v>
      </c>
      <c r="E6500" s="256">
        <v>18.85633799999999</v>
      </c>
      <c r="F6500" s="1">
        <v>846113</v>
      </c>
      <c r="G6500" s="256">
        <v>0</v>
      </c>
      <c r="H6500" s="256">
        <v>235.247491</v>
      </c>
      <c r="I6500" s="257">
        <v>1</v>
      </c>
      <c r="J6500" s="258">
        <f t="shared" si="202"/>
        <v>0.62219428648848474</v>
      </c>
      <c r="K6500" s="258">
        <f t="shared" si="203"/>
        <v>0.78539371446245576</v>
      </c>
    </row>
    <row r="6501" spans="1:11">
      <c r="A6501" s="1">
        <v>6500</v>
      </c>
      <c r="B6501">
        <v>62565.246247000003</v>
      </c>
      <c r="C6501" s="255">
        <v>33</v>
      </c>
      <c r="D6501" s="256">
        <v>581.1888019999999</v>
      </c>
      <c r="E6501" s="256">
        <v>19.086207000000002</v>
      </c>
      <c r="F6501" s="1">
        <v>868562</v>
      </c>
      <c r="G6501" s="256">
        <v>0</v>
      </c>
      <c r="H6501" s="256">
        <v>243.528504</v>
      </c>
      <c r="I6501" s="257">
        <v>1</v>
      </c>
      <c r="J6501" s="258">
        <f t="shared" si="202"/>
        <v>0.66505286625628746</v>
      </c>
      <c r="K6501" s="258">
        <f t="shared" si="203"/>
        <v>0.81523648431600904</v>
      </c>
    </row>
    <row r="6502" spans="1:11">
      <c r="A6502" s="1">
        <v>6501</v>
      </c>
      <c r="B6502">
        <v>61396.504484999998</v>
      </c>
      <c r="C6502" s="255">
        <v>36</v>
      </c>
      <c r="D6502" s="256">
        <v>610.35073499999987</v>
      </c>
      <c r="E6502" s="256">
        <v>19.729855999999991</v>
      </c>
      <c r="F6502" s="1">
        <v>877845</v>
      </c>
      <c r="G6502" s="256">
        <v>0</v>
      </c>
      <c r="H6502" s="256">
        <v>129.823634</v>
      </c>
      <c r="I6502" s="257">
        <v>1</v>
      </c>
      <c r="J6502" s="258">
        <f t="shared" si="202"/>
        <v>0.69842279193359569</v>
      </c>
      <c r="K6502" s="258">
        <f t="shared" si="203"/>
        <v>0.83730433972557294</v>
      </c>
    </row>
    <row r="6503" spans="1:11">
      <c r="A6503" s="1">
        <v>6502</v>
      </c>
      <c r="B6503">
        <v>59631.314574999997</v>
      </c>
      <c r="C6503" s="255">
        <v>35</v>
      </c>
      <c r="D6503" s="256">
        <v>577.44928800000002</v>
      </c>
      <c r="E6503" s="256">
        <v>14.808847999999999</v>
      </c>
      <c r="F6503" s="1">
        <v>927929</v>
      </c>
      <c r="G6503" s="256">
        <v>0</v>
      </c>
      <c r="H6503" s="256">
        <v>137.18704600000001</v>
      </c>
      <c r="I6503" s="257">
        <v>1</v>
      </c>
      <c r="J6503" s="258">
        <f t="shared" si="202"/>
        <v>0.6607737499079559</v>
      </c>
      <c r="K6503" s="258">
        <f t="shared" si="203"/>
        <v>0.81233462582395766</v>
      </c>
    </row>
    <row r="6504" spans="1:11">
      <c r="A6504" s="1">
        <v>6503</v>
      </c>
      <c r="B6504">
        <v>58058.717681000002</v>
      </c>
      <c r="C6504" s="255">
        <v>36</v>
      </c>
      <c r="D6504" s="256">
        <v>535.5287559999997</v>
      </c>
      <c r="E6504" s="256">
        <v>8.2571359999999974</v>
      </c>
      <c r="F6504" s="1">
        <v>888131</v>
      </c>
      <c r="G6504" s="256">
        <v>0</v>
      </c>
      <c r="H6504" s="256">
        <v>92.030693999999997</v>
      </c>
      <c r="I6504" s="257">
        <v>1</v>
      </c>
      <c r="J6504" s="258">
        <f t="shared" si="202"/>
        <v>0.61280419188197621</v>
      </c>
      <c r="K6504" s="258">
        <f t="shared" si="203"/>
        <v>0.77861658461338834</v>
      </c>
    </row>
    <row r="6505" spans="1:11">
      <c r="A6505" s="1">
        <v>6504</v>
      </c>
      <c r="B6505">
        <v>57144.676117000003</v>
      </c>
      <c r="C6505" s="255">
        <v>35</v>
      </c>
      <c r="D6505" s="256">
        <v>495.73308600000001</v>
      </c>
      <c r="E6505" s="256">
        <v>2.27156</v>
      </c>
      <c r="F6505" s="1">
        <v>935621</v>
      </c>
      <c r="G6505" s="256">
        <v>0</v>
      </c>
      <c r="H6505" s="256">
        <v>46.806489999999997</v>
      </c>
      <c r="I6505" s="257">
        <v>1</v>
      </c>
      <c r="J6505" s="258">
        <f t="shared" si="202"/>
        <v>0.56726610803209299</v>
      </c>
      <c r="K6505" s="258">
        <f t="shared" si="203"/>
        <v>0.7444472680494445</v>
      </c>
    </row>
    <row r="6506" spans="1:11">
      <c r="A6506" s="1">
        <v>6505</v>
      </c>
      <c r="B6506">
        <v>55088.550262999997</v>
      </c>
      <c r="C6506" s="255">
        <v>33</v>
      </c>
      <c r="D6506" s="256">
        <v>447.25010800000001</v>
      </c>
      <c r="E6506" s="256">
        <v>0.192</v>
      </c>
      <c r="F6506" s="1">
        <v>885591</v>
      </c>
      <c r="G6506" s="256">
        <v>4.8142079999999998</v>
      </c>
      <c r="H6506" s="256">
        <v>39.478116</v>
      </c>
      <c r="I6506" s="257">
        <v>1</v>
      </c>
      <c r="J6506" s="258">
        <f t="shared" si="202"/>
        <v>0.51178715975817124</v>
      </c>
      <c r="K6506" s="258">
        <f t="shared" si="203"/>
        <v>0.69965700259604646</v>
      </c>
    </row>
    <row r="6507" spans="1:11">
      <c r="A6507" s="1">
        <v>6506</v>
      </c>
      <c r="B6507">
        <v>53383.680999999997</v>
      </c>
      <c r="C6507" s="255">
        <v>31</v>
      </c>
      <c r="D6507" s="256">
        <v>508.63047599999999</v>
      </c>
      <c r="E6507" s="256">
        <v>0.18071999999999999</v>
      </c>
      <c r="F6507" s="1">
        <v>760770</v>
      </c>
      <c r="G6507" s="256">
        <v>170.3982</v>
      </c>
      <c r="H6507" s="256">
        <v>39.37961</v>
      </c>
      <c r="I6507" s="257">
        <v>1</v>
      </c>
      <c r="J6507" s="258">
        <f t="shared" si="202"/>
        <v>0.58202455856866264</v>
      </c>
      <c r="K6507" s="258">
        <f t="shared" si="203"/>
        <v>0.75576464133859522</v>
      </c>
    </row>
    <row r="6508" spans="1:11">
      <c r="A6508" s="1">
        <v>6507</v>
      </c>
      <c r="B6508">
        <v>53234.516725000001</v>
      </c>
      <c r="C6508" s="255">
        <v>29</v>
      </c>
      <c r="D6508" s="256">
        <v>529.92236099999991</v>
      </c>
      <c r="E6508" s="256">
        <v>2.708E-2</v>
      </c>
      <c r="F6508" s="1">
        <v>631014</v>
      </c>
      <c r="G6508" s="256">
        <v>191.96049600000001</v>
      </c>
      <c r="H6508" s="256">
        <v>39.321291000000002</v>
      </c>
      <c r="I6508" s="257">
        <v>1</v>
      </c>
      <c r="J6508" s="258">
        <f t="shared" si="202"/>
        <v>0.6063888083589557</v>
      </c>
      <c r="K6508" s="258">
        <f t="shared" si="203"/>
        <v>0.77393502685395699</v>
      </c>
    </row>
    <row r="6509" spans="1:11">
      <c r="A6509" s="1">
        <v>6508</v>
      </c>
      <c r="B6509">
        <v>52500.880706999997</v>
      </c>
      <c r="C6509" s="255">
        <v>28</v>
      </c>
      <c r="D6509" s="256">
        <v>538.06949400000008</v>
      </c>
      <c r="E6509" s="256">
        <v>1.5599999999999999E-2</v>
      </c>
      <c r="F6509" s="1">
        <v>500584</v>
      </c>
      <c r="G6509" s="256">
        <v>175.87852799999999</v>
      </c>
      <c r="H6509" s="256">
        <v>39.363641999999999</v>
      </c>
      <c r="I6509" s="257">
        <v>1</v>
      </c>
      <c r="J6509" s="258">
        <f t="shared" si="202"/>
        <v>0.61571155190593363</v>
      </c>
      <c r="K6509" s="258">
        <f t="shared" si="203"/>
        <v>0.78072440550538935</v>
      </c>
    </row>
    <row r="6510" spans="1:11">
      <c r="A6510" s="1">
        <v>6509</v>
      </c>
      <c r="B6510">
        <v>52514.459991000003</v>
      </c>
      <c r="C6510" s="255">
        <v>29</v>
      </c>
      <c r="D6510" s="256">
        <v>505.98494699999998</v>
      </c>
      <c r="E6510" s="256">
        <v>0</v>
      </c>
      <c r="F6510" s="1">
        <v>559929</v>
      </c>
      <c r="G6510" s="256">
        <v>126.36640800000001</v>
      </c>
      <c r="H6510" s="256">
        <v>39.285868999999998</v>
      </c>
      <c r="I6510" s="257">
        <v>1</v>
      </c>
      <c r="J6510" s="258">
        <f t="shared" si="202"/>
        <v>0.5789972864702333</v>
      </c>
      <c r="K6510" s="258">
        <f t="shared" si="203"/>
        <v>0.7534626988992611</v>
      </c>
    </row>
    <row r="6511" spans="1:11">
      <c r="A6511" s="1">
        <v>6510</v>
      </c>
      <c r="B6511">
        <v>53357.250488999998</v>
      </c>
      <c r="C6511" s="255">
        <v>30</v>
      </c>
      <c r="D6511" s="256">
        <v>441.25064200000008</v>
      </c>
      <c r="E6511" s="256">
        <v>9.1111999999999999E-2</v>
      </c>
      <c r="F6511" s="1">
        <v>898232</v>
      </c>
      <c r="G6511" s="256">
        <v>5.0935920000000001</v>
      </c>
      <c r="H6511" s="256">
        <v>39.203045000000003</v>
      </c>
      <c r="I6511" s="257">
        <v>1</v>
      </c>
      <c r="J6511" s="258">
        <f t="shared" si="202"/>
        <v>0.50492198609072148</v>
      </c>
      <c r="K6511" s="258">
        <f t="shared" si="203"/>
        <v>0.69385332560142821</v>
      </c>
    </row>
    <row r="6512" spans="1:11">
      <c r="A6512" s="1">
        <v>6511</v>
      </c>
      <c r="B6512">
        <v>54385.862914999998</v>
      </c>
      <c r="C6512" s="255">
        <v>33</v>
      </c>
      <c r="D6512" s="256">
        <v>368.56799399999989</v>
      </c>
      <c r="E6512" s="256">
        <v>12.41811399999999</v>
      </c>
      <c r="F6512" s="1">
        <v>978974</v>
      </c>
      <c r="G6512" s="256">
        <v>0</v>
      </c>
      <c r="H6512" s="256">
        <v>77.045036999999994</v>
      </c>
      <c r="I6512" s="257">
        <v>1</v>
      </c>
      <c r="J6512" s="258">
        <f t="shared" si="202"/>
        <v>0.42175141705505559</v>
      </c>
      <c r="K6512" s="258">
        <f t="shared" si="203"/>
        <v>0.61843713555708324</v>
      </c>
    </row>
    <row r="6513" spans="1:11">
      <c r="A6513" s="1">
        <v>6512</v>
      </c>
      <c r="B6513">
        <v>55600.063354999998</v>
      </c>
      <c r="C6513" s="255">
        <v>45</v>
      </c>
      <c r="D6513" s="256">
        <v>293.94991900000002</v>
      </c>
      <c r="E6513" s="256">
        <v>248.67884299999989</v>
      </c>
      <c r="F6513" s="1">
        <v>926569</v>
      </c>
      <c r="G6513" s="256">
        <v>0</v>
      </c>
      <c r="H6513" s="256">
        <v>97.982274000000004</v>
      </c>
      <c r="I6513" s="257">
        <v>1</v>
      </c>
      <c r="J6513" s="258">
        <f t="shared" si="202"/>
        <v>0.33636614383143876</v>
      </c>
      <c r="K6513" s="258">
        <f t="shared" si="203"/>
        <v>0.52970931229206919</v>
      </c>
    </row>
    <row r="6514" spans="1:11">
      <c r="A6514" s="1">
        <v>6513</v>
      </c>
      <c r="B6514">
        <v>57480.122740999999</v>
      </c>
      <c r="C6514" s="255">
        <v>37</v>
      </c>
      <c r="D6514" s="256">
        <v>206.05492699999999</v>
      </c>
      <c r="E6514" s="256">
        <v>682.75822499999924</v>
      </c>
      <c r="F6514" s="1">
        <v>852106</v>
      </c>
      <c r="G6514" s="256">
        <v>0</v>
      </c>
      <c r="H6514" s="256">
        <v>286.711274</v>
      </c>
      <c r="I6514" s="257">
        <v>1</v>
      </c>
      <c r="J6514" s="258">
        <f t="shared" si="202"/>
        <v>0.23578812829153595</v>
      </c>
      <c r="K6514" s="258">
        <f t="shared" si="203"/>
        <v>0.40675323735488594</v>
      </c>
    </row>
    <row r="6515" spans="1:11">
      <c r="A6515" s="1">
        <v>6514</v>
      </c>
      <c r="B6515">
        <v>59148.757111000014</v>
      </c>
      <c r="C6515" s="255">
        <v>35</v>
      </c>
      <c r="D6515" s="256">
        <v>178.86255800000001</v>
      </c>
      <c r="E6515" s="256">
        <v>965.59209499999986</v>
      </c>
      <c r="F6515" s="1">
        <v>893109</v>
      </c>
      <c r="G6515" s="256">
        <v>0</v>
      </c>
      <c r="H6515" s="256">
        <v>359.60569299999997</v>
      </c>
      <c r="I6515" s="257">
        <v>1</v>
      </c>
      <c r="J6515" s="258">
        <f t="shared" si="202"/>
        <v>0.20467196968435653</v>
      </c>
      <c r="K6515" s="258">
        <f t="shared" si="203"/>
        <v>0.36381627402277866</v>
      </c>
    </row>
    <row r="6516" spans="1:11">
      <c r="A6516" s="1">
        <v>6515</v>
      </c>
      <c r="B6516">
        <v>59704.083893000003</v>
      </c>
      <c r="C6516" s="255">
        <v>33</v>
      </c>
      <c r="D6516" s="256">
        <v>100.647526</v>
      </c>
      <c r="E6516" s="256">
        <v>1098.636121</v>
      </c>
      <c r="F6516" s="1">
        <v>863035</v>
      </c>
      <c r="G6516" s="256">
        <v>0</v>
      </c>
      <c r="H6516" s="256">
        <v>394.60125299999999</v>
      </c>
      <c r="I6516" s="257">
        <v>1</v>
      </c>
      <c r="J6516" s="258">
        <f t="shared" si="202"/>
        <v>0.11517070772451707</v>
      </c>
      <c r="K6516" s="258">
        <f t="shared" si="203"/>
        <v>0.22435390804616873</v>
      </c>
    </row>
    <row r="6517" spans="1:11">
      <c r="A6517" s="1">
        <v>6516</v>
      </c>
      <c r="B6517">
        <v>59535.481201000002</v>
      </c>
      <c r="C6517" s="255">
        <v>33</v>
      </c>
      <c r="D6517" s="256">
        <v>97.617481000000012</v>
      </c>
      <c r="E6517" s="256">
        <v>1162.7226959999989</v>
      </c>
      <c r="F6517" s="1">
        <v>900378</v>
      </c>
      <c r="G6517" s="256">
        <v>0</v>
      </c>
      <c r="H6517" s="256">
        <v>205.98630600000001</v>
      </c>
      <c r="I6517" s="257">
        <v>1</v>
      </c>
      <c r="J6517" s="258">
        <f t="shared" si="202"/>
        <v>0.11170343494637514</v>
      </c>
      <c r="K6517" s="258">
        <f t="shared" si="203"/>
        <v>0.21841098540354631</v>
      </c>
    </row>
    <row r="6518" spans="1:11">
      <c r="A6518" s="1">
        <v>6517</v>
      </c>
      <c r="B6518">
        <v>57171.940217000003</v>
      </c>
      <c r="C6518" s="255">
        <v>33</v>
      </c>
      <c r="D6518" s="256">
        <v>114.57997400000001</v>
      </c>
      <c r="E6518" s="256">
        <v>1192.542627</v>
      </c>
      <c r="F6518" s="1">
        <v>904734</v>
      </c>
      <c r="G6518" s="256">
        <v>0</v>
      </c>
      <c r="H6518" s="256">
        <v>29.655342000000001</v>
      </c>
      <c r="I6518" s="257">
        <v>1</v>
      </c>
      <c r="J6518" s="258">
        <f t="shared" si="202"/>
        <v>0.13111357249493411</v>
      </c>
      <c r="K6518" s="258">
        <f t="shared" si="203"/>
        <v>0.25112132216001387</v>
      </c>
    </row>
    <row r="6519" spans="1:11">
      <c r="A6519" s="1">
        <v>6518</v>
      </c>
      <c r="B6519">
        <v>56618.849761999998</v>
      </c>
      <c r="C6519" s="255">
        <v>30</v>
      </c>
      <c r="D6519" s="256">
        <v>140.20069699999999</v>
      </c>
      <c r="E6519" s="256">
        <v>1145.171634999999</v>
      </c>
      <c r="F6519" s="1">
        <v>900817</v>
      </c>
      <c r="G6519" s="256">
        <v>99.703800000000001</v>
      </c>
      <c r="H6519" s="256">
        <v>196.51174399999999</v>
      </c>
      <c r="I6519" s="257">
        <v>1</v>
      </c>
      <c r="J6519" s="258">
        <f t="shared" si="202"/>
        <v>0.16043130058617214</v>
      </c>
      <c r="K6519" s="258">
        <f t="shared" si="203"/>
        <v>0.29806801911695496</v>
      </c>
    </row>
    <row r="6520" spans="1:11">
      <c r="A6520" s="1">
        <v>6519</v>
      </c>
      <c r="B6520">
        <v>59483.164153999998</v>
      </c>
      <c r="C6520" s="255">
        <v>31</v>
      </c>
      <c r="D6520" s="256">
        <v>160.99905199999989</v>
      </c>
      <c r="E6520" s="256">
        <v>988.54631699999993</v>
      </c>
      <c r="F6520" s="1">
        <v>885807</v>
      </c>
      <c r="G6520" s="256">
        <v>170.33805599999999</v>
      </c>
      <c r="H6520" s="256">
        <v>254.93237099999999</v>
      </c>
      <c r="I6520" s="257">
        <v>1</v>
      </c>
      <c r="J6520" s="258">
        <f t="shared" si="202"/>
        <v>0.18423080525413327</v>
      </c>
      <c r="K6520" s="258">
        <f t="shared" si="203"/>
        <v>0.33415890086649824</v>
      </c>
    </row>
    <row r="6521" spans="1:11">
      <c r="A6521" s="1">
        <v>6520</v>
      </c>
      <c r="B6521">
        <v>60093.823762</v>
      </c>
      <c r="C6521" s="255">
        <v>34</v>
      </c>
      <c r="D6521" s="256">
        <v>211.403268</v>
      </c>
      <c r="E6521" s="256">
        <v>779.67484300000035</v>
      </c>
      <c r="F6521" s="1">
        <v>901385</v>
      </c>
      <c r="G6521" s="256">
        <v>168.97910400000001</v>
      </c>
      <c r="H6521" s="256">
        <v>294.42453899999998</v>
      </c>
      <c r="I6521" s="257">
        <v>1</v>
      </c>
      <c r="J6521" s="258">
        <f t="shared" si="202"/>
        <v>0.24190822127943565</v>
      </c>
      <c r="K6521" s="258">
        <f t="shared" si="203"/>
        <v>0.41490167176978726</v>
      </c>
    </row>
    <row r="6522" spans="1:11">
      <c r="A6522" s="1">
        <v>6521</v>
      </c>
      <c r="B6522">
        <v>59678.412902999997</v>
      </c>
      <c r="C6522" s="255">
        <v>32</v>
      </c>
      <c r="D6522" s="256">
        <v>235.82476799999989</v>
      </c>
      <c r="E6522" s="256">
        <v>430.2070600000003</v>
      </c>
      <c r="F6522" s="1">
        <v>894919</v>
      </c>
      <c r="G6522" s="256">
        <v>131.701752</v>
      </c>
      <c r="H6522" s="256">
        <v>292.736537</v>
      </c>
      <c r="I6522" s="257">
        <v>1</v>
      </c>
      <c r="J6522" s="258">
        <f t="shared" si="202"/>
        <v>0.26985368154533707</v>
      </c>
      <c r="K6522" s="258">
        <f t="shared" si="203"/>
        <v>0.45094397882991505</v>
      </c>
    </row>
    <row r="6523" spans="1:11">
      <c r="A6523" s="1">
        <v>6522</v>
      </c>
      <c r="B6523">
        <v>59665.817199999998</v>
      </c>
      <c r="C6523" s="255">
        <v>35</v>
      </c>
      <c r="D6523" s="256">
        <v>249.66678899999999</v>
      </c>
      <c r="E6523" s="256">
        <v>108.032301</v>
      </c>
      <c r="F6523" s="1">
        <v>875361</v>
      </c>
      <c r="G6523" s="256">
        <v>44.244984000000002</v>
      </c>
      <c r="H6523" s="256">
        <v>294.98629</v>
      </c>
      <c r="I6523" s="257">
        <v>1</v>
      </c>
      <c r="J6523" s="258">
        <f t="shared" si="202"/>
        <v>0.28569307092990714</v>
      </c>
      <c r="K6523" s="258">
        <f t="shared" si="203"/>
        <v>0.47056233660978947</v>
      </c>
    </row>
    <row r="6524" spans="1:11">
      <c r="A6524" s="1">
        <v>6523</v>
      </c>
      <c r="B6524">
        <v>59361.806426000003</v>
      </c>
      <c r="C6524" s="255">
        <v>36</v>
      </c>
      <c r="D6524" s="256">
        <v>345.85630700000002</v>
      </c>
      <c r="E6524" s="256">
        <v>19.333899999999961</v>
      </c>
      <c r="F6524" s="1">
        <v>845883</v>
      </c>
      <c r="G6524" s="256">
        <v>0</v>
      </c>
      <c r="H6524" s="256">
        <v>314.71218699999997</v>
      </c>
      <c r="I6524" s="257">
        <v>1</v>
      </c>
      <c r="J6524" s="258">
        <f t="shared" si="202"/>
        <v>0.39576249145138304</v>
      </c>
      <c r="K6524" s="258">
        <f t="shared" si="203"/>
        <v>0.5927522049942</v>
      </c>
    </row>
    <row r="6525" spans="1:11">
      <c r="A6525" s="1">
        <v>6524</v>
      </c>
      <c r="B6525">
        <v>59797.674377000003</v>
      </c>
      <c r="C6525" s="255">
        <v>34</v>
      </c>
      <c r="D6525" s="256">
        <v>365.01087999999999</v>
      </c>
      <c r="E6525" s="256">
        <v>19.665151000000002</v>
      </c>
      <c r="F6525" s="1">
        <v>849307</v>
      </c>
      <c r="G6525" s="256">
        <v>0</v>
      </c>
      <c r="H6525" s="256">
        <v>285.29190499999999</v>
      </c>
      <c r="I6525" s="257">
        <v>1</v>
      </c>
      <c r="J6525" s="258">
        <f t="shared" si="202"/>
        <v>0.41768102056228162</v>
      </c>
      <c r="K6525" s="258">
        <f t="shared" si="203"/>
        <v>0.61448569661476293</v>
      </c>
    </row>
    <row r="6526" spans="1:11">
      <c r="A6526" s="1">
        <v>6525</v>
      </c>
      <c r="B6526">
        <v>57904.069000000003</v>
      </c>
      <c r="C6526" s="255">
        <v>38</v>
      </c>
      <c r="D6526" s="256">
        <v>365.07344899999998</v>
      </c>
      <c r="E6526" s="256">
        <v>20.524059999999999</v>
      </c>
      <c r="F6526" s="1">
        <v>868120</v>
      </c>
      <c r="G6526" s="256">
        <v>0</v>
      </c>
      <c r="H6526" s="256">
        <v>235.7475</v>
      </c>
      <c r="I6526" s="257">
        <v>1</v>
      </c>
      <c r="J6526" s="258">
        <f t="shared" si="202"/>
        <v>0.41775261810966308</v>
      </c>
      <c r="K6526" s="258">
        <f t="shared" si="203"/>
        <v>0.614555426600081</v>
      </c>
    </row>
    <row r="6527" spans="1:11">
      <c r="A6527" s="1">
        <v>6526</v>
      </c>
      <c r="B6527">
        <v>56830.576203999997</v>
      </c>
      <c r="C6527" s="255">
        <v>41</v>
      </c>
      <c r="D6527" s="256">
        <v>328.62698499999999</v>
      </c>
      <c r="E6527" s="256">
        <v>16.463871999999999</v>
      </c>
      <c r="F6527" s="1">
        <v>889664</v>
      </c>
      <c r="G6527" s="256">
        <v>0</v>
      </c>
      <c r="H6527" s="256">
        <v>224.340755</v>
      </c>
      <c r="I6527" s="257">
        <v>1</v>
      </c>
      <c r="J6527" s="258">
        <f t="shared" si="202"/>
        <v>0.37604702215754665</v>
      </c>
      <c r="K6527" s="258">
        <f t="shared" si="203"/>
        <v>0.57252164356872581</v>
      </c>
    </row>
    <row r="6528" spans="1:11">
      <c r="A6528" s="1">
        <v>6527</v>
      </c>
      <c r="B6528">
        <v>55967.186798000002</v>
      </c>
      <c r="C6528" s="255">
        <v>40</v>
      </c>
      <c r="D6528" s="256">
        <v>301.13280200000003</v>
      </c>
      <c r="E6528" s="256">
        <v>9.3732360000000003</v>
      </c>
      <c r="F6528" s="1">
        <v>893454</v>
      </c>
      <c r="G6528" s="256">
        <v>0</v>
      </c>
      <c r="H6528" s="256">
        <v>105.841661</v>
      </c>
      <c r="I6528" s="257">
        <v>1</v>
      </c>
      <c r="J6528" s="258">
        <f t="shared" si="202"/>
        <v>0.34458549855867171</v>
      </c>
      <c r="K6528" s="258">
        <f t="shared" si="203"/>
        <v>0.5388172502515588</v>
      </c>
    </row>
    <row r="6529" spans="1:11">
      <c r="A6529" s="1">
        <v>6528</v>
      </c>
      <c r="B6529">
        <v>55481.994416000001</v>
      </c>
      <c r="C6529" s="255">
        <v>39</v>
      </c>
      <c r="D6529" s="256">
        <v>286.45956000000001</v>
      </c>
      <c r="E6529" s="256">
        <v>2.3601920000000001</v>
      </c>
      <c r="F6529" s="1">
        <v>937101</v>
      </c>
      <c r="G6529" s="256">
        <v>0</v>
      </c>
      <c r="H6529" s="256">
        <v>44.258001999999998</v>
      </c>
      <c r="I6529" s="257">
        <v>1</v>
      </c>
      <c r="J6529" s="258">
        <f t="shared" si="202"/>
        <v>0.32779494510032731</v>
      </c>
      <c r="K6529" s="258">
        <f t="shared" si="203"/>
        <v>0.52007233337469205</v>
      </c>
    </row>
    <row r="6530" spans="1:11">
      <c r="A6530" s="1">
        <v>6529</v>
      </c>
      <c r="B6530">
        <v>54556.133055999999</v>
      </c>
      <c r="C6530" s="255">
        <v>39</v>
      </c>
      <c r="D6530" s="256">
        <v>292.02452299999987</v>
      </c>
      <c r="E6530" s="256">
        <v>2.8896000000000002E-2</v>
      </c>
      <c r="F6530" s="1">
        <v>863628</v>
      </c>
      <c r="G6530" s="256">
        <v>0</v>
      </c>
      <c r="H6530" s="256">
        <v>38.724218</v>
      </c>
      <c r="I6530" s="257">
        <v>1</v>
      </c>
      <c r="J6530" s="258">
        <f t="shared" ref="J6530:J6593" si="204">D6530/$L$1</f>
        <v>0.33416291809124549</v>
      </c>
      <c r="K6530" s="258">
        <f t="shared" ref="K6530:K6593" si="205">J6530/(1-$K$1*(1-J6530))</f>
        <v>0.52724581703657047</v>
      </c>
    </row>
    <row r="6531" spans="1:11">
      <c r="A6531" s="1">
        <v>6530</v>
      </c>
      <c r="B6531">
        <v>52682.431762</v>
      </c>
      <c r="C6531" s="255">
        <v>34</v>
      </c>
      <c r="D6531" s="256">
        <v>293.44584400000002</v>
      </c>
      <c r="E6531" s="256">
        <v>3.2479999999999988E-2</v>
      </c>
      <c r="F6531" s="1">
        <v>753141</v>
      </c>
      <c r="G6531" s="256">
        <v>142.210824</v>
      </c>
      <c r="H6531" s="256">
        <v>38.715791000000003</v>
      </c>
      <c r="I6531" s="257">
        <v>1</v>
      </c>
      <c r="J6531" s="258">
        <f t="shared" si="204"/>
        <v>0.33578933209245732</v>
      </c>
      <c r="K6531" s="258">
        <f t="shared" si="205"/>
        <v>0.5290652701367905</v>
      </c>
    </row>
    <row r="6532" spans="1:11">
      <c r="A6532" s="1">
        <v>6531</v>
      </c>
      <c r="B6532">
        <v>51859.401886</v>
      </c>
      <c r="C6532" s="255">
        <v>34</v>
      </c>
      <c r="D6532" s="256">
        <v>298.51523200000003</v>
      </c>
      <c r="E6532" s="256">
        <v>4.1279999999999997E-2</v>
      </c>
      <c r="F6532" s="1">
        <v>625419</v>
      </c>
      <c r="G6532" s="256">
        <v>207.551568</v>
      </c>
      <c r="H6532" s="256">
        <v>38.706012000000001</v>
      </c>
      <c r="I6532" s="257">
        <v>1</v>
      </c>
      <c r="J6532" s="258">
        <f t="shared" si="204"/>
        <v>0.34159021987275084</v>
      </c>
      <c r="K6532" s="258">
        <f t="shared" si="205"/>
        <v>0.53551310659564522</v>
      </c>
    </row>
    <row r="6533" spans="1:11">
      <c r="A6533" s="1">
        <v>6532</v>
      </c>
      <c r="B6533">
        <v>51649.619811999997</v>
      </c>
      <c r="C6533" s="255">
        <v>32</v>
      </c>
      <c r="D6533" s="256">
        <v>266.81689899999998</v>
      </c>
      <c r="E6533" s="256">
        <v>0</v>
      </c>
      <c r="F6533" s="1">
        <v>515025</v>
      </c>
      <c r="G6533" s="256">
        <v>218.09625600000001</v>
      </c>
      <c r="H6533" s="256">
        <v>38.689284999999998</v>
      </c>
      <c r="I6533" s="257">
        <v>1</v>
      </c>
      <c r="J6533" s="258">
        <f t="shared" si="204"/>
        <v>0.30531789813383975</v>
      </c>
      <c r="K6533" s="258">
        <f t="shared" si="205"/>
        <v>0.49410199494564783</v>
      </c>
    </row>
    <row r="6534" spans="1:11">
      <c r="A6534" s="1">
        <v>6533</v>
      </c>
      <c r="B6534">
        <v>52275.343476000002</v>
      </c>
      <c r="C6534" s="255">
        <v>32</v>
      </c>
      <c r="D6534" s="256">
        <v>260.16912300000001</v>
      </c>
      <c r="E6534" s="256">
        <v>0</v>
      </c>
      <c r="F6534" s="1">
        <v>578672</v>
      </c>
      <c r="G6534" s="256">
        <v>188.966904</v>
      </c>
      <c r="H6534" s="256">
        <v>38.708300999999999</v>
      </c>
      <c r="I6534" s="257">
        <v>1</v>
      </c>
      <c r="J6534" s="258">
        <f t="shared" si="204"/>
        <v>0.29771086498417193</v>
      </c>
      <c r="K6534" s="258">
        <f t="shared" si="205"/>
        <v>0.48507575141872822</v>
      </c>
    </row>
    <row r="6535" spans="1:11">
      <c r="A6535" s="1">
        <v>6534</v>
      </c>
      <c r="B6535">
        <v>52611.75058</v>
      </c>
      <c r="C6535" s="255">
        <v>34</v>
      </c>
      <c r="D6535" s="256">
        <v>261.799147</v>
      </c>
      <c r="E6535" s="256">
        <v>9.9093999999999988E-2</v>
      </c>
      <c r="F6535" s="1">
        <v>891086</v>
      </c>
      <c r="G6535" s="256">
        <v>123.869424</v>
      </c>
      <c r="H6535" s="256">
        <v>38.696247</v>
      </c>
      <c r="I6535" s="257">
        <v>1</v>
      </c>
      <c r="J6535" s="258">
        <f t="shared" si="204"/>
        <v>0.29957609729686629</v>
      </c>
      <c r="K6535" s="258">
        <f t="shared" si="205"/>
        <v>0.48730034090947733</v>
      </c>
    </row>
    <row r="6536" spans="1:11">
      <c r="A6536" s="1">
        <v>6535</v>
      </c>
      <c r="B6536">
        <v>53269.031251</v>
      </c>
      <c r="C6536" s="255">
        <v>33</v>
      </c>
      <c r="D6536" s="256">
        <v>268.57599099999999</v>
      </c>
      <c r="E6536" s="256">
        <v>10.973648000000001</v>
      </c>
      <c r="F6536" s="1">
        <v>960088</v>
      </c>
      <c r="G6536" s="256">
        <v>27.70824</v>
      </c>
      <c r="H6536" s="256">
        <v>38.743777999999999</v>
      </c>
      <c r="I6536" s="257">
        <v>1</v>
      </c>
      <c r="J6536" s="258">
        <f t="shared" si="204"/>
        <v>0.30733082263029027</v>
      </c>
      <c r="K6536" s="258">
        <f t="shared" si="205"/>
        <v>0.49647004716896603</v>
      </c>
    </row>
    <row r="6537" spans="1:11">
      <c r="A6537" s="1">
        <v>6536</v>
      </c>
      <c r="B6537">
        <v>54113.814605</v>
      </c>
      <c r="C6537" s="255">
        <v>36</v>
      </c>
      <c r="D6537" s="256">
        <v>303.81168600000001</v>
      </c>
      <c r="E6537" s="256">
        <v>211.76047899999969</v>
      </c>
      <c r="F6537" s="1">
        <v>908137</v>
      </c>
      <c r="G6537" s="256">
        <v>0</v>
      </c>
      <c r="H6537" s="256">
        <v>42.488439999999997</v>
      </c>
      <c r="I6537" s="257">
        <v>1</v>
      </c>
      <c r="J6537" s="258">
        <f t="shared" si="204"/>
        <v>0.34765093869866964</v>
      </c>
      <c r="K6537" s="258">
        <f t="shared" si="205"/>
        <v>0.54218121088577387</v>
      </c>
    </row>
    <row r="6538" spans="1:11">
      <c r="A6538" s="1">
        <v>6537</v>
      </c>
      <c r="B6538">
        <v>54350.845031999997</v>
      </c>
      <c r="C6538" s="255">
        <v>39</v>
      </c>
      <c r="D6538" s="256">
        <v>259.85475300000002</v>
      </c>
      <c r="E6538" s="256">
        <v>607.18945699999949</v>
      </c>
      <c r="F6538" s="1">
        <v>882181</v>
      </c>
      <c r="G6538" s="256">
        <v>0</v>
      </c>
      <c r="H6538" s="256">
        <v>275.19606499999998</v>
      </c>
      <c r="I6538" s="257">
        <v>1</v>
      </c>
      <c r="J6538" s="258">
        <f t="shared" si="204"/>
        <v>0.29735113219364756</v>
      </c>
      <c r="K6538" s="258">
        <f t="shared" si="205"/>
        <v>0.48464585648348668</v>
      </c>
    </row>
    <row r="6539" spans="1:11">
      <c r="A6539" s="1">
        <v>6538</v>
      </c>
      <c r="B6539">
        <v>54534.242248000002</v>
      </c>
      <c r="C6539" s="255">
        <v>40</v>
      </c>
      <c r="D6539" s="256">
        <v>252.541731</v>
      </c>
      <c r="E6539" s="256">
        <v>944.65380900000071</v>
      </c>
      <c r="F6539" s="1">
        <v>890329</v>
      </c>
      <c r="G6539" s="256">
        <v>0</v>
      </c>
      <c r="H6539" s="256">
        <v>373.92651000000001</v>
      </c>
      <c r="I6539" s="257">
        <v>1</v>
      </c>
      <c r="J6539" s="258">
        <f t="shared" si="204"/>
        <v>0.28898285974008553</v>
      </c>
      <c r="K6539" s="258">
        <f t="shared" si="205"/>
        <v>0.47456660406815471</v>
      </c>
    </row>
    <row r="6540" spans="1:11">
      <c r="A6540" s="1">
        <v>6539</v>
      </c>
      <c r="B6540">
        <v>54888.068451000006</v>
      </c>
      <c r="C6540" s="255">
        <v>38</v>
      </c>
      <c r="D6540" s="256">
        <v>233.83087499999999</v>
      </c>
      <c r="E6540" s="256">
        <v>1154.8288000000009</v>
      </c>
      <c r="F6540" s="1">
        <v>871353</v>
      </c>
      <c r="G6540" s="256">
        <v>0</v>
      </c>
      <c r="H6540" s="256">
        <v>418.56492800000001</v>
      </c>
      <c r="I6540" s="257">
        <v>1</v>
      </c>
      <c r="J6540" s="258">
        <f t="shared" si="204"/>
        <v>0.26757207486245699</v>
      </c>
      <c r="K6540" s="258">
        <f t="shared" si="205"/>
        <v>0.44807086088731635</v>
      </c>
    </row>
    <row r="6541" spans="1:11">
      <c r="A6541" s="1">
        <v>6540</v>
      </c>
      <c r="B6541">
        <v>54918.666320999997</v>
      </c>
      <c r="C6541" s="255">
        <v>37</v>
      </c>
      <c r="D6541" s="256">
        <v>214.01960800000001</v>
      </c>
      <c r="E6541" s="256">
        <v>1280.970101000001</v>
      </c>
      <c r="F6541" s="1">
        <v>854404</v>
      </c>
      <c r="G6541" s="256">
        <v>0</v>
      </c>
      <c r="H6541" s="256">
        <v>248.41223500000001</v>
      </c>
      <c r="I6541" s="257">
        <v>1</v>
      </c>
      <c r="J6541" s="258">
        <f t="shared" si="204"/>
        <v>0.24490209247948844</v>
      </c>
      <c r="K6541" s="258">
        <f t="shared" si="205"/>
        <v>0.41885360818215883</v>
      </c>
    </row>
    <row r="6542" spans="1:11">
      <c r="A6542" s="1">
        <v>6541</v>
      </c>
      <c r="B6542">
        <v>53675.427858000003</v>
      </c>
      <c r="C6542" s="255">
        <v>37</v>
      </c>
      <c r="D6542" s="256">
        <v>204.96911600000001</v>
      </c>
      <c r="E6542" s="256">
        <v>1299.9972540000019</v>
      </c>
      <c r="F6542" s="1">
        <v>868508</v>
      </c>
      <c r="G6542" s="256">
        <v>0</v>
      </c>
      <c r="H6542" s="256">
        <v>166.74722800000001</v>
      </c>
      <c r="I6542" s="257">
        <v>1</v>
      </c>
      <c r="J6542" s="258">
        <f t="shared" si="204"/>
        <v>0.23454563752902022</v>
      </c>
      <c r="K6542" s="258">
        <f t="shared" si="205"/>
        <v>0.40508738646051179</v>
      </c>
    </row>
    <row r="6543" spans="1:11">
      <c r="A6543" s="1">
        <v>6542</v>
      </c>
      <c r="B6543">
        <v>53352.343260999987</v>
      </c>
      <c r="C6543" s="255">
        <v>37</v>
      </c>
      <c r="D6543" s="256">
        <v>195.51151899999999</v>
      </c>
      <c r="E6543" s="256">
        <v>1240.268425</v>
      </c>
      <c r="F6543" s="1">
        <v>869888</v>
      </c>
      <c r="G6543" s="256">
        <v>43.892184</v>
      </c>
      <c r="H6543" s="256">
        <v>323.16720900000001</v>
      </c>
      <c r="I6543" s="257">
        <v>1</v>
      </c>
      <c r="J6543" s="258">
        <f t="shared" si="204"/>
        <v>0.2237233333636573</v>
      </c>
      <c r="K6543" s="258">
        <f t="shared" si="205"/>
        <v>0.39040952664593614</v>
      </c>
    </row>
    <row r="6544" spans="1:11">
      <c r="A6544" s="1">
        <v>6543</v>
      </c>
      <c r="B6544">
        <v>55453.508087000002</v>
      </c>
      <c r="C6544" s="255">
        <v>37</v>
      </c>
      <c r="D6544" s="256">
        <v>197.44919999999999</v>
      </c>
      <c r="E6544" s="256">
        <v>1116.943147</v>
      </c>
      <c r="F6544" s="1">
        <v>877384</v>
      </c>
      <c r="G6544" s="256">
        <v>182.91789600000001</v>
      </c>
      <c r="H6544" s="256">
        <v>429.10625499999998</v>
      </c>
      <c r="I6544" s="257">
        <v>1</v>
      </c>
      <c r="J6544" s="258">
        <f t="shared" si="204"/>
        <v>0.22594061679806929</v>
      </c>
      <c r="K6544" s="258">
        <f t="shared" si="205"/>
        <v>0.39344152341573635</v>
      </c>
    </row>
    <row r="6545" spans="1:11">
      <c r="A6545" s="1">
        <v>6544</v>
      </c>
      <c r="B6545">
        <v>55053.339690000001</v>
      </c>
      <c r="C6545" s="255">
        <v>33</v>
      </c>
      <c r="D6545" s="256">
        <v>193.64033499999999</v>
      </c>
      <c r="E6545" s="256">
        <v>891.87913599999877</v>
      </c>
      <c r="F6545" s="1">
        <v>894100</v>
      </c>
      <c r="G6545" s="256">
        <v>213.407712</v>
      </c>
      <c r="H6545" s="256">
        <v>423.524044</v>
      </c>
      <c r="I6545" s="257">
        <v>1</v>
      </c>
      <c r="J6545" s="258">
        <f t="shared" si="204"/>
        <v>0.221582142277025</v>
      </c>
      <c r="K6545" s="258">
        <f t="shared" si="205"/>
        <v>0.38746930807649466</v>
      </c>
    </row>
    <row r="6546" spans="1:11">
      <c r="A6546" s="1">
        <v>6545</v>
      </c>
      <c r="B6546">
        <v>55046.696500999999</v>
      </c>
      <c r="C6546" s="255">
        <v>34</v>
      </c>
      <c r="D6546" s="256">
        <v>203.41840400000001</v>
      </c>
      <c r="E6546" s="256">
        <v>533.41189499999962</v>
      </c>
      <c r="F6546" s="1">
        <v>872141</v>
      </c>
      <c r="G6546" s="256">
        <v>195.704376</v>
      </c>
      <c r="H6546" s="256">
        <v>429.48624799999999</v>
      </c>
      <c r="I6546" s="257">
        <v>1</v>
      </c>
      <c r="J6546" s="258">
        <f t="shared" si="204"/>
        <v>0.23277116173597487</v>
      </c>
      <c r="K6546" s="258">
        <f t="shared" si="205"/>
        <v>0.40270145492000381</v>
      </c>
    </row>
    <row r="6547" spans="1:11">
      <c r="A6547" s="1">
        <v>6546</v>
      </c>
      <c r="B6547">
        <v>54369.442260999997</v>
      </c>
      <c r="C6547" s="255">
        <v>32</v>
      </c>
      <c r="D6547" s="256">
        <v>233.25915599999999</v>
      </c>
      <c r="E6547" s="256">
        <v>144.4385350000002</v>
      </c>
      <c r="F6547" s="1">
        <v>865290</v>
      </c>
      <c r="G6547" s="256">
        <v>144.98383200000001</v>
      </c>
      <c r="H6547" s="256">
        <v>338.61413399999998</v>
      </c>
      <c r="I6547" s="257">
        <v>1</v>
      </c>
      <c r="J6547" s="258">
        <f t="shared" si="204"/>
        <v>0.26691785826651648</v>
      </c>
      <c r="K6547" s="258">
        <f t="shared" si="205"/>
        <v>0.44724480836329772</v>
      </c>
    </row>
    <row r="6548" spans="1:11">
      <c r="A6548" s="1">
        <v>6547</v>
      </c>
      <c r="B6548">
        <v>54351.636169999998</v>
      </c>
      <c r="C6548" s="255">
        <v>26</v>
      </c>
      <c r="D6548" s="256">
        <v>313.54757200000012</v>
      </c>
      <c r="E6548" s="256">
        <v>19.023823999999969</v>
      </c>
      <c r="F6548" s="1">
        <v>866388</v>
      </c>
      <c r="G6548" s="256">
        <v>30.376415999999999</v>
      </c>
      <c r="H6548" s="256">
        <v>306.50000599999998</v>
      </c>
      <c r="I6548" s="257">
        <v>1</v>
      </c>
      <c r="J6548" s="258">
        <f t="shared" si="204"/>
        <v>0.35879168825812952</v>
      </c>
      <c r="K6548" s="258">
        <f t="shared" si="205"/>
        <v>0.55425931045710808</v>
      </c>
    </row>
    <row r="6549" spans="1:11">
      <c r="A6549" s="1">
        <v>6548</v>
      </c>
      <c r="B6549">
        <v>55093.784761000003</v>
      </c>
      <c r="C6549" s="255">
        <v>25</v>
      </c>
      <c r="D6549" s="256">
        <v>313.49684300000013</v>
      </c>
      <c r="E6549" s="256">
        <v>20.837925999999989</v>
      </c>
      <c r="F6549" s="1">
        <v>857986</v>
      </c>
      <c r="G6549" s="256">
        <v>0</v>
      </c>
      <c r="H6549" s="256">
        <v>255.25811300000001</v>
      </c>
      <c r="I6549" s="257">
        <v>1</v>
      </c>
      <c r="J6549" s="258">
        <f t="shared" si="204"/>
        <v>0.35873363919260004</v>
      </c>
      <c r="K6549" s="258">
        <f t="shared" si="205"/>
        <v>0.55419696993807133</v>
      </c>
    </row>
    <row r="6550" spans="1:11">
      <c r="A6550" s="1">
        <v>6549</v>
      </c>
      <c r="B6550">
        <v>54606.422180000001</v>
      </c>
      <c r="C6550" s="255">
        <v>25</v>
      </c>
      <c r="D6550" s="256">
        <v>295.1122620000001</v>
      </c>
      <c r="E6550" s="256">
        <v>21.386255999999999</v>
      </c>
      <c r="F6550" s="1">
        <v>880098</v>
      </c>
      <c r="G6550" s="256">
        <v>0</v>
      </c>
      <c r="H6550" s="256">
        <v>108.749394</v>
      </c>
      <c r="I6550" s="257">
        <v>1</v>
      </c>
      <c r="J6550" s="258">
        <f t="shared" si="204"/>
        <v>0.33769620996668231</v>
      </c>
      <c r="K6550" s="258">
        <f t="shared" si="205"/>
        <v>0.53119195458177637</v>
      </c>
    </row>
    <row r="6551" spans="1:11">
      <c r="A6551" s="1">
        <v>6550</v>
      </c>
      <c r="B6551">
        <v>54046.124208000001</v>
      </c>
      <c r="C6551" s="255">
        <v>33</v>
      </c>
      <c r="D6551" s="256">
        <v>261.44456600000001</v>
      </c>
      <c r="E6551" s="256">
        <v>16.658899999999999</v>
      </c>
      <c r="F6551" s="1">
        <v>931992</v>
      </c>
      <c r="G6551" s="256">
        <v>0</v>
      </c>
      <c r="H6551" s="256">
        <v>114.57469399999999</v>
      </c>
      <c r="I6551" s="257">
        <v>1</v>
      </c>
      <c r="J6551" s="258">
        <f t="shared" si="204"/>
        <v>0.29917035116143059</v>
      </c>
      <c r="K6551" s="258">
        <f t="shared" si="205"/>
        <v>0.48681705548618626</v>
      </c>
    </row>
    <row r="6552" spans="1:11">
      <c r="A6552" s="1">
        <v>6551</v>
      </c>
      <c r="B6552">
        <v>53127.981935000003</v>
      </c>
      <c r="C6552" s="255">
        <v>33</v>
      </c>
      <c r="D6552" s="256">
        <v>230.613945</v>
      </c>
      <c r="E6552" s="256">
        <v>9.3475719999999995</v>
      </c>
      <c r="F6552" s="1">
        <v>916709</v>
      </c>
      <c r="G6552" s="256">
        <v>0</v>
      </c>
      <c r="H6552" s="256">
        <v>83.567165000000003</v>
      </c>
      <c r="I6552" s="257">
        <v>1</v>
      </c>
      <c r="J6552" s="258">
        <f t="shared" si="204"/>
        <v>0.2638909500546775</v>
      </c>
      <c r="K6552" s="258">
        <f t="shared" si="205"/>
        <v>0.44340985325237975</v>
      </c>
    </row>
    <row r="6553" spans="1:11">
      <c r="A6553" s="1">
        <v>6552</v>
      </c>
      <c r="B6553">
        <v>52336.644956999997</v>
      </c>
      <c r="C6553" s="255">
        <v>36</v>
      </c>
      <c r="D6553" s="256">
        <v>238.85378499999999</v>
      </c>
      <c r="E6553" s="256">
        <v>2.2054399999999998</v>
      </c>
      <c r="F6553" s="1">
        <v>939085</v>
      </c>
      <c r="G6553" s="256">
        <v>0</v>
      </c>
      <c r="H6553" s="256">
        <v>39.166181000000002</v>
      </c>
      <c r="I6553" s="257">
        <v>1</v>
      </c>
      <c r="J6553" s="258">
        <f t="shared" si="204"/>
        <v>0.27331977798569673</v>
      </c>
      <c r="K6553" s="258">
        <f t="shared" si="205"/>
        <v>0.45528568407775177</v>
      </c>
    </row>
    <row r="6554" spans="1:11">
      <c r="A6554" s="1">
        <v>6553</v>
      </c>
      <c r="B6554">
        <v>51079.917694000003</v>
      </c>
      <c r="C6554" s="255">
        <v>43</v>
      </c>
      <c r="D6554" s="256">
        <v>243.893506</v>
      </c>
      <c r="E6554" s="256">
        <v>6.3079999999999997E-2</v>
      </c>
      <c r="F6554" s="1">
        <v>846730</v>
      </c>
      <c r="G6554" s="256">
        <v>0</v>
      </c>
      <c r="H6554" s="256">
        <v>39.011411000000003</v>
      </c>
      <c r="I6554" s="257">
        <v>1</v>
      </c>
      <c r="J6554" s="258">
        <f t="shared" si="204"/>
        <v>0.27908671789343087</v>
      </c>
      <c r="K6554" s="258">
        <f t="shared" si="205"/>
        <v>0.46244868916488779</v>
      </c>
    </row>
    <row r="6555" spans="1:11">
      <c r="A6555" s="1">
        <v>6554</v>
      </c>
      <c r="B6555">
        <v>49360.689086999999</v>
      </c>
      <c r="C6555" s="255">
        <v>40</v>
      </c>
      <c r="D6555" s="256">
        <v>277.98513500000001</v>
      </c>
      <c r="E6555" s="256">
        <v>0.56703999999999999</v>
      </c>
      <c r="F6555" s="1">
        <v>747155</v>
      </c>
      <c r="G6555" s="256">
        <v>38.0184</v>
      </c>
      <c r="H6555" s="256">
        <v>38.992401000000001</v>
      </c>
      <c r="I6555" s="257">
        <v>1</v>
      </c>
      <c r="J6555" s="258">
        <f t="shared" si="204"/>
        <v>0.31809768215112832</v>
      </c>
      <c r="K6555" s="258">
        <f t="shared" si="205"/>
        <v>0.50899397720674611</v>
      </c>
    </row>
    <row r="6556" spans="1:11">
      <c r="A6556" s="1">
        <v>6555</v>
      </c>
      <c r="B6556">
        <v>48685.610595999999</v>
      </c>
      <c r="C6556" s="255">
        <v>39</v>
      </c>
      <c r="D6556" s="256">
        <v>320.72977200000003</v>
      </c>
      <c r="E6556" s="256">
        <v>0.53679999999999994</v>
      </c>
      <c r="F6556" s="1">
        <v>637968</v>
      </c>
      <c r="G6556" s="256">
        <v>199.62230400000001</v>
      </c>
      <c r="H6556" s="256">
        <v>39.053137</v>
      </c>
      <c r="I6556" s="257">
        <v>1</v>
      </c>
      <c r="J6556" s="258">
        <f t="shared" si="204"/>
        <v>0.36701026143020149</v>
      </c>
      <c r="K6556" s="258">
        <f t="shared" si="205"/>
        <v>0.56302383039632731</v>
      </c>
    </row>
    <row r="6557" spans="1:11">
      <c r="A6557" s="1">
        <v>6556</v>
      </c>
      <c r="B6557">
        <v>48807.663116000003</v>
      </c>
      <c r="C6557" s="255">
        <v>38</v>
      </c>
      <c r="D6557" s="256">
        <v>299.12239899999997</v>
      </c>
      <c r="E6557" s="256">
        <v>3.0120000000000001E-2</v>
      </c>
      <c r="F6557" s="1">
        <v>517278</v>
      </c>
      <c r="G6557" s="256">
        <v>238.79184000000001</v>
      </c>
      <c r="H6557" s="256">
        <v>39.089981000000002</v>
      </c>
      <c r="I6557" s="257">
        <v>1</v>
      </c>
      <c r="J6557" s="258">
        <f t="shared" si="204"/>
        <v>0.3422849995248306</v>
      </c>
      <c r="K6557" s="258">
        <f t="shared" si="205"/>
        <v>0.53628104938174792</v>
      </c>
    </row>
    <row r="6558" spans="1:11">
      <c r="A6558" s="1">
        <v>6557</v>
      </c>
      <c r="B6558">
        <v>48866.751280999997</v>
      </c>
      <c r="C6558" s="255">
        <v>42</v>
      </c>
      <c r="D6558" s="256">
        <v>266.477328</v>
      </c>
      <c r="E6558" s="256">
        <v>0</v>
      </c>
      <c r="F6558" s="1">
        <v>579005</v>
      </c>
      <c r="G6558" s="256">
        <v>234.48734400000001</v>
      </c>
      <c r="H6558" s="256">
        <v>39.038775000000001</v>
      </c>
      <c r="I6558" s="257">
        <v>1</v>
      </c>
      <c r="J6558" s="258">
        <f t="shared" si="204"/>
        <v>0.30492932790318433</v>
      </c>
      <c r="K6558" s="258">
        <f t="shared" si="205"/>
        <v>0.49364389424553939</v>
      </c>
    </row>
    <row r="6559" spans="1:11">
      <c r="A6559" s="1">
        <v>6558</v>
      </c>
      <c r="B6559">
        <v>48854.552552000001</v>
      </c>
      <c r="C6559" s="255">
        <v>43</v>
      </c>
      <c r="D6559" s="256">
        <v>247.8484490000001</v>
      </c>
      <c r="E6559" s="256">
        <v>0</v>
      </c>
      <c r="F6559" s="1">
        <v>902494</v>
      </c>
      <c r="G6559" s="256">
        <v>184.90113600000001</v>
      </c>
      <c r="H6559" s="256">
        <v>38.995950999999998</v>
      </c>
      <c r="I6559" s="257">
        <v>1</v>
      </c>
      <c r="J6559" s="258">
        <f t="shared" si="204"/>
        <v>0.2836123490979191</v>
      </c>
      <c r="K6559" s="258">
        <f t="shared" si="205"/>
        <v>0.46801737734263132</v>
      </c>
    </row>
    <row r="6560" spans="1:11">
      <c r="A6560" s="1">
        <v>6559</v>
      </c>
      <c r="B6560">
        <v>49259.447051000003</v>
      </c>
      <c r="C6560" s="255">
        <v>40</v>
      </c>
      <c r="D6560" s="256">
        <v>211.41681600000001</v>
      </c>
      <c r="E6560" s="256">
        <v>1.365312000000001</v>
      </c>
      <c r="F6560" s="1">
        <v>958288</v>
      </c>
      <c r="G6560" s="256">
        <v>85.477056000000005</v>
      </c>
      <c r="H6560" s="256">
        <v>38.965560000000004</v>
      </c>
      <c r="I6560" s="257">
        <v>1</v>
      </c>
      <c r="J6560" s="258">
        <f t="shared" si="204"/>
        <v>0.24192372422133859</v>
      </c>
      <c r="K6560" s="258">
        <f t="shared" si="205"/>
        <v>0.41492219328364899</v>
      </c>
    </row>
    <row r="6561" spans="1:11">
      <c r="A6561" s="1">
        <v>6560</v>
      </c>
      <c r="B6561">
        <v>49810.132751999998</v>
      </c>
      <c r="C6561" s="255">
        <v>44</v>
      </c>
      <c r="D6561" s="256">
        <v>168.899855</v>
      </c>
      <c r="E6561" s="256">
        <v>49.128722999999972</v>
      </c>
      <c r="F6561" s="1">
        <v>917320</v>
      </c>
      <c r="G6561" s="256">
        <v>0</v>
      </c>
      <c r="H6561" s="256">
        <v>38.976833999999997</v>
      </c>
      <c r="I6561" s="257">
        <v>1</v>
      </c>
      <c r="J6561" s="258">
        <f t="shared" si="204"/>
        <v>0.19327167400933742</v>
      </c>
      <c r="K6561" s="258">
        <f t="shared" si="205"/>
        <v>0.34742382755739087</v>
      </c>
    </row>
    <row r="6562" spans="1:11">
      <c r="A6562" s="1">
        <v>6561</v>
      </c>
      <c r="B6562">
        <v>49524.721466000003</v>
      </c>
      <c r="C6562" s="255">
        <v>48</v>
      </c>
      <c r="D6562" s="256">
        <v>199.42730499999999</v>
      </c>
      <c r="E6562" s="256">
        <v>128.26005299999991</v>
      </c>
      <c r="F6562" s="1">
        <v>887614</v>
      </c>
      <c r="G6562" s="256">
        <v>0</v>
      </c>
      <c r="H6562" s="256">
        <v>271.04180300000002</v>
      </c>
      <c r="I6562" s="257">
        <v>1</v>
      </c>
      <c r="J6562" s="258">
        <f t="shared" si="204"/>
        <v>0.22820415731275026</v>
      </c>
      <c r="K6562" s="258">
        <f t="shared" si="205"/>
        <v>0.3965235194053876</v>
      </c>
    </row>
    <row r="6563" spans="1:11">
      <c r="A6563" s="1">
        <v>6562</v>
      </c>
      <c r="B6563">
        <v>50624.008302000002</v>
      </c>
      <c r="C6563" s="255">
        <v>48</v>
      </c>
      <c r="D6563" s="256">
        <v>244.88508400000001</v>
      </c>
      <c r="E6563" s="256">
        <v>176.54089900000011</v>
      </c>
      <c r="F6563" s="1">
        <v>892681</v>
      </c>
      <c r="G6563" s="256">
        <v>0</v>
      </c>
      <c r="H6563" s="256">
        <v>263.19460700000002</v>
      </c>
      <c r="I6563" s="257">
        <v>1</v>
      </c>
      <c r="J6563" s="258">
        <f t="shared" si="204"/>
        <v>0.28022137807399072</v>
      </c>
      <c r="K6563" s="258">
        <f t="shared" si="205"/>
        <v>0.46384917343351068</v>
      </c>
    </row>
    <row r="6564" spans="1:11">
      <c r="A6564" s="1">
        <v>6563</v>
      </c>
      <c r="B6564">
        <v>51614.643403000002</v>
      </c>
      <c r="C6564" s="255">
        <v>50</v>
      </c>
      <c r="D6564" s="256">
        <v>278.767292</v>
      </c>
      <c r="E6564" s="256">
        <v>202.41770600000009</v>
      </c>
      <c r="F6564" s="1">
        <v>878784</v>
      </c>
      <c r="G6564" s="256">
        <v>0</v>
      </c>
      <c r="H6564" s="256">
        <v>354.26889999999997</v>
      </c>
      <c r="I6564" s="257">
        <v>1</v>
      </c>
      <c r="J6564" s="258">
        <f t="shared" si="204"/>
        <v>0.31899270241463368</v>
      </c>
      <c r="K6564" s="258">
        <f t="shared" si="205"/>
        <v>0.51002438162153441</v>
      </c>
    </row>
    <row r="6565" spans="1:11">
      <c r="A6565" s="1">
        <v>6564</v>
      </c>
      <c r="B6565">
        <v>52064.898100999999</v>
      </c>
      <c r="C6565" s="255">
        <v>46</v>
      </c>
      <c r="D6565" s="256">
        <v>345.44976400000007</v>
      </c>
      <c r="E6565" s="256">
        <v>216.69244299999991</v>
      </c>
      <c r="F6565" s="1">
        <v>859776</v>
      </c>
      <c r="G6565" s="256">
        <v>0</v>
      </c>
      <c r="H6565" s="256">
        <v>335.04386499999998</v>
      </c>
      <c r="I6565" s="257">
        <v>1</v>
      </c>
      <c r="J6565" s="258">
        <f t="shared" si="204"/>
        <v>0.39529728533165742</v>
      </c>
      <c r="K6565" s="258">
        <f t="shared" si="205"/>
        <v>0.59228241746040777</v>
      </c>
    </row>
    <row r="6566" spans="1:11">
      <c r="A6566" s="1">
        <v>6565</v>
      </c>
      <c r="B6566">
        <v>50907.183836999997</v>
      </c>
      <c r="C6566" s="255">
        <v>43</v>
      </c>
      <c r="D6566" s="256">
        <v>416.070606</v>
      </c>
      <c r="E6566" s="256">
        <v>241.03998999999979</v>
      </c>
      <c r="F6566" s="1">
        <v>895512</v>
      </c>
      <c r="G6566" s="256">
        <v>0</v>
      </c>
      <c r="H6566" s="256">
        <v>180.76307499999999</v>
      </c>
      <c r="I6566" s="257">
        <v>1</v>
      </c>
      <c r="J6566" s="258">
        <f t="shared" si="204"/>
        <v>0.47610853501146866</v>
      </c>
      <c r="K6566" s="258">
        <f t="shared" si="205"/>
        <v>0.66882356011020894</v>
      </c>
    </row>
    <row r="6567" spans="1:11">
      <c r="A6567" s="1">
        <v>6566</v>
      </c>
      <c r="B6567">
        <v>50824.485108000001</v>
      </c>
      <c r="C6567" s="255">
        <v>45</v>
      </c>
      <c r="D6567" s="256">
        <v>479.07815599999992</v>
      </c>
      <c r="E6567" s="256">
        <v>230.19970500000011</v>
      </c>
      <c r="F6567" s="1">
        <v>907377</v>
      </c>
      <c r="G6567" s="256">
        <v>0</v>
      </c>
      <c r="H6567" s="256">
        <v>303.59463299999999</v>
      </c>
      <c r="I6567" s="257">
        <v>1</v>
      </c>
      <c r="J6567" s="258">
        <f t="shared" si="204"/>
        <v>0.54820791404129088</v>
      </c>
      <c r="K6567" s="258">
        <f t="shared" si="205"/>
        <v>0.72947098356159534</v>
      </c>
    </row>
    <row r="6568" spans="1:11">
      <c r="A6568" s="1">
        <v>6567</v>
      </c>
      <c r="B6568">
        <v>51117.350920999997</v>
      </c>
      <c r="C6568" s="255">
        <v>47</v>
      </c>
      <c r="D6568" s="256">
        <v>485.63999200000012</v>
      </c>
      <c r="E6568" s="256">
        <v>171.6684549999998</v>
      </c>
      <c r="F6568" s="1">
        <v>845942</v>
      </c>
      <c r="G6568" s="256">
        <v>133.56957600000001</v>
      </c>
      <c r="H6568" s="256">
        <v>591.33048699999995</v>
      </c>
      <c r="I6568" s="257">
        <v>1</v>
      </c>
      <c r="J6568" s="258">
        <f t="shared" si="204"/>
        <v>0.55571660626778674</v>
      </c>
      <c r="K6568" s="258">
        <f t="shared" si="205"/>
        <v>0.7354210555868177</v>
      </c>
    </row>
    <row r="6569" spans="1:11">
      <c r="A6569" s="1">
        <v>6568</v>
      </c>
      <c r="B6569">
        <v>51343.196868999999</v>
      </c>
      <c r="C6569" s="255">
        <v>45</v>
      </c>
      <c r="D6569" s="256">
        <v>414.6658020000001</v>
      </c>
      <c r="E6569" s="256">
        <v>104.837552</v>
      </c>
      <c r="F6569" s="1">
        <v>874121</v>
      </c>
      <c r="G6569" s="256">
        <v>212.155608</v>
      </c>
      <c r="H6569" s="256">
        <v>596.51882799999998</v>
      </c>
      <c r="I6569" s="257">
        <v>1</v>
      </c>
      <c r="J6569" s="258">
        <f t="shared" si="204"/>
        <v>0.47450102137130007</v>
      </c>
      <c r="K6569" s="258">
        <f t="shared" si="205"/>
        <v>0.66739427751995717</v>
      </c>
    </row>
    <row r="6570" spans="1:11">
      <c r="A6570" s="1">
        <v>6569</v>
      </c>
      <c r="B6570">
        <v>51125.320648000001</v>
      </c>
      <c r="C6570" s="255">
        <v>49</v>
      </c>
      <c r="D6570" s="256">
        <v>354.23695099999998</v>
      </c>
      <c r="E6570" s="256">
        <v>45.409396000000051</v>
      </c>
      <c r="F6570" s="1">
        <v>871874</v>
      </c>
      <c r="G6570" s="256">
        <v>222.884592</v>
      </c>
      <c r="H6570" s="256">
        <v>471.961885</v>
      </c>
      <c r="I6570" s="257">
        <v>1</v>
      </c>
      <c r="J6570" s="258">
        <f t="shared" si="204"/>
        <v>0.4053524410410751</v>
      </c>
      <c r="K6570" s="258">
        <f t="shared" si="205"/>
        <v>0.60235701019487253</v>
      </c>
    </row>
    <row r="6571" spans="1:11">
      <c r="A6571" s="1">
        <v>6570</v>
      </c>
      <c r="B6571">
        <v>51170.729093999988</v>
      </c>
      <c r="C6571" s="255">
        <v>51</v>
      </c>
      <c r="D6571" s="256">
        <v>407.00429300000002</v>
      </c>
      <c r="E6571" s="256">
        <v>12.001443999999969</v>
      </c>
      <c r="F6571" s="1">
        <v>842423</v>
      </c>
      <c r="G6571" s="256">
        <v>188.55379199999999</v>
      </c>
      <c r="H6571" s="256">
        <v>293.79503599999998</v>
      </c>
      <c r="I6571" s="257">
        <v>1</v>
      </c>
      <c r="J6571" s="258">
        <f t="shared" si="204"/>
        <v>0.46573397613098522</v>
      </c>
      <c r="K6571" s="258">
        <f t="shared" si="205"/>
        <v>0.65953628054253621</v>
      </c>
    </row>
    <row r="6572" spans="1:11">
      <c r="A6572" s="1">
        <v>6571</v>
      </c>
      <c r="B6572">
        <v>51544.283324999997</v>
      </c>
      <c r="C6572" s="255">
        <v>56</v>
      </c>
      <c r="D6572" s="256">
        <v>498.02304800000002</v>
      </c>
      <c r="E6572" s="256">
        <v>5.939003999999998</v>
      </c>
      <c r="F6572" s="1">
        <v>842628</v>
      </c>
      <c r="G6572" s="256">
        <v>98.895887999999999</v>
      </c>
      <c r="H6572" s="256">
        <v>219.69691499999999</v>
      </c>
      <c r="I6572" s="257">
        <v>1</v>
      </c>
      <c r="J6572" s="258">
        <f t="shared" si="204"/>
        <v>0.5698865057177972</v>
      </c>
      <c r="K6572" s="258">
        <f t="shared" si="205"/>
        <v>0.7464742659153154</v>
      </c>
    </row>
    <row r="6573" spans="1:11">
      <c r="A6573" s="1">
        <v>6572</v>
      </c>
      <c r="B6573">
        <v>52776.648407000001</v>
      </c>
      <c r="C6573" s="255">
        <v>59</v>
      </c>
      <c r="D6573" s="256">
        <v>482.29109099999988</v>
      </c>
      <c r="E6573" s="256">
        <v>2.8382200000000002</v>
      </c>
      <c r="F6573" s="1">
        <v>855779</v>
      </c>
      <c r="G6573" s="256">
        <v>0</v>
      </c>
      <c r="H6573" s="256">
        <v>158.70033599999999</v>
      </c>
      <c r="I6573" s="257">
        <v>1</v>
      </c>
      <c r="J6573" s="258">
        <f t="shared" si="204"/>
        <v>0.5518844673807427</v>
      </c>
      <c r="K6573" s="258">
        <f t="shared" si="205"/>
        <v>0.73239252356071782</v>
      </c>
    </row>
    <row r="6574" spans="1:11">
      <c r="A6574" s="1">
        <v>6573</v>
      </c>
      <c r="B6574">
        <v>52251.660186000001</v>
      </c>
      <c r="C6574" s="255">
        <v>60</v>
      </c>
      <c r="D6574" s="256">
        <v>500.25083899999993</v>
      </c>
      <c r="E6574" s="256">
        <v>2.20844</v>
      </c>
      <c r="F6574" s="1">
        <v>876629</v>
      </c>
      <c r="G6574" s="256">
        <v>0</v>
      </c>
      <c r="H6574" s="256">
        <v>159.83759699999999</v>
      </c>
      <c r="I6574" s="257">
        <v>1</v>
      </c>
      <c r="J6574" s="258">
        <f t="shared" si="204"/>
        <v>0.57243576128650631</v>
      </c>
      <c r="K6574" s="258">
        <f t="shared" si="205"/>
        <v>0.74843890125861912</v>
      </c>
    </row>
    <row r="6575" spans="1:11">
      <c r="A6575" s="1">
        <v>6574</v>
      </c>
      <c r="B6575">
        <v>51944.056245</v>
      </c>
      <c r="C6575" s="255">
        <v>56</v>
      </c>
      <c r="D6575" s="256">
        <v>499.64737900000011</v>
      </c>
      <c r="E6575" s="256">
        <v>8.0000000000000007E-5</v>
      </c>
      <c r="F6575" s="1">
        <v>901097</v>
      </c>
      <c r="G6575" s="256">
        <v>0</v>
      </c>
      <c r="H6575" s="256">
        <v>87.999630999999994</v>
      </c>
      <c r="I6575" s="257">
        <v>1</v>
      </c>
      <c r="J6575" s="258">
        <f t="shared" si="204"/>
        <v>0.57174522354508761</v>
      </c>
      <c r="K6575" s="258">
        <f t="shared" si="205"/>
        <v>0.74790743605535703</v>
      </c>
    </row>
    <row r="6576" spans="1:11">
      <c r="A6576" s="1">
        <v>6575</v>
      </c>
      <c r="B6576">
        <v>51299.938506000013</v>
      </c>
      <c r="C6576" s="255">
        <v>55</v>
      </c>
      <c r="D6576" s="256">
        <v>417.58577799999989</v>
      </c>
      <c r="E6576" s="256">
        <v>0</v>
      </c>
      <c r="F6576" s="1">
        <v>959827</v>
      </c>
      <c r="G6576" s="256">
        <v>0</v>
      </c>
      <c r="H6576" s="256">
        <v>130.57090500000001</v>
      </c>
      <c r="I6576" s="257">
        <v>1</v>
      </c>
      <c r="J6576" s="258">
        <f t="shared" si="204"/>
        <v>0.47784234247300883</v>
      </c>
      <c r="K6576" s="258">
        <f t="shared" si="205"/>
        <v>0.67036115947318742</v>
      </c>
    </row>
    <row r="6577" spans="1:11">
      <c r="A6577" s="1">
        <v>6576</v>
      </c>
      <c r="B6577">
        <v>50349.253875000002</v>
      </c>
      <c r="C6577" s="255">
        <v>49</v>
      </c>
      <c r="D6577" s="256">
        <v>306.879144</v>
      </c>
      <c r="E6577" s="256">
        <v>1.2239999999999999E-2</v>
      </c>
      <c r="F6577" s="1">
        <v>352171</v>
      </c>
      <c r="G6577" s="256">
        <v>0</v>
      </c>
      <c r="H6577" s="256">
        <v>40.497444999999999</v>
      </c>
      <c r="I6577" s="257">
        <v>1</v>
      </c>
      <c r="J6577" s="258">
        <f t="shared" si="204"/>
        <v>0.3511610230774474</v>
      </c>
      <c r="K6577" s="258">
        <f t="shared" si="205"/>
        <v>0.54601145608072243</v>
      </c>
    </row>
    <row r="6578" spans="1:11">
      <c r="A6578" s="1">
        <v>6577</v>
      </c>
      <c r="B6578">
        <v>48271.112702000013</v>
      </c>
      <c r="C6578" s="255">
        <v>50</v>
      </c>
      <c r="D6578" s="256">
        <v>301.58455700000002</v>
      </c>
      <c r="E6578" s="256">
        <v>8.0000000000000007E-5</v>
      </c>
      <c r="F6578" s="1">
        <v>821656</v>
      </c>
      <c r="G6578" s="256">
        <v>0</v>
      </c>
      <c r="H6578" s="256">
        <v>29.491599999999998</v>
      </c>
      <c r="I6578" s="257">
        <v>1</v>
      </c>
      <c r="J6578" s="258">
        <f t="shared" si="204"/>
        <v>0.34510244065487472</v>
      </c>
      <c r="K6578" s="258">
        <f t="shared" si="205"/>
        <v>0.53938577629885098</v>
      </c>
    </row>
    <row r="6579" spans="1:11">
      <c r="A6579" s="1">
        <v>6578</v>
      </c>
      <c r="B6579">
        <v>47400.745757999997</v>
      </c>
      <c r="C6579" s="255">
        <v>47</v>
      </c>
      <c r="D6579" s="256">
        <v>320.62136099999998</v>
      </c>
      <c r="E6579" s="256">
        <v>0.36768000000000001</v>
      </c>
      <c r="F6579" s="1">
        <v>731605</v>
      </c>
      <c r="G6579" s="256">
        <v>0</v>
      </c>
      <c r="H6579" s="256">
        <v>29.325223000000001</v>
      </c>
      <c r="I6579" s="257">
        <v>1</v>
      </c>
      <c r="J6579" s="258">
        <f t="shared" si="204"/>
        <v>0.36688620699894675</v>
      </c>
      <c r="K6579" s="258">
        <f t="shared" si="205"/>
        <v>0.56289243885845686</v>
      </c>
    </row>
    <row r="6580" spans="1:11">
      <c r="A6580" s="1">
        <v>6579</v>
      </c>
      <c r="B6580">
        <v>46235.693603</v>
      </c>
      <c r="C6580" s="255">
        <v>45</v>
      </c>
      <c r="D6580" s="256">
        <v>275.12824000000001</v>
      </c>
      <c r="E6580" s="256">
        <v>0</v>
      </c>
      <c r="F6580" s="1">
        <v>599679</v>
      </c>
      <c r="G6580" s="256">
        <v>137.43777600000001</v>
      </c>
      <c r="H6580" s="256">
        <v>29.309567000000001</v>
      </c>
      <c r="I6580" s="257">
        <v>1</v>
      </c>
      <c r="J6580" s="258">
        <f t="shared" si="204"/>
        <v>0.31482854447709713</v>
      </c>
      <c r="K6580" s="258">
        <f t="shared" si="205"/>
        <v>0.50521650487783365</v>
      </c>
    </row>
    <row r="6581" spans="1:11">
      <c r="A6581" s="1">
        <v>6580</v>
      </c>
      <c r="B6581">
        <v>46266.984955</v>
      </c>
      <c r="C6581" s="255">
        <v>45</v>
      </c>
      <c r="D6581" s="256">
        <v>208.87380999999999</v>
      </c>
      <c r="E6581" s="256">
        <v>0</v>
      </c>
      <c r="F6581" s="1">
        <v>521578</v>
      </c>
      <c r="G6581" s="256">
        <v>215.807928</v>
      </c>
      <c r="H6581" s="256">
        <v>29.335446000000001</v>
      </c>
      <c r="I6581" s="257">
        <v>1</v>
      </c>
      <c r="J6581" s="258">
        <f t="shared" si="204"/>
        <v>0.23901376893075654</v>
      </c>
      <c r="K6581" s="258">
        <f t="shared" si="205"/>
        <v>0.41105968872979887</v>
      </c>
    </row>
    <row r="6582" spans="1:11">
      <c r="A6582" s="1">
        <v>6581</v>
      </c>
      <c r="B6582">
        <v>46314.846466000003</v>
      </c>
      <c r="C6582" s="255">
        <v>46</v>
      </c>
      <c r="D6582" s="256">
        <v>174.63261399999999</v>
      </c>
      <c r="E6582" s="256">
        <v>8.0000000000000007E-5</v>
      </c>
      <c r="F6582" s="1">
        <v>572075</v>
      </c>
      <c r="G6582" s="256">
        <v>239.21351999999999</v>
      </c>
      <c r="H6582" s="256">
        <v>29.338021000000001</v>
      </c>
      <c r="I6582" s="257">
        <v>1</v>
      </c>
      <c r="J6582" s="258">
        <f t="shared" si="204"/>
        <v>0.19983165553579932</v>
      </c>
      <c r="K6582" s="258">
        <f t="shared" si="205"/>
        <v>0.35690125147905966</v>
      </c>
    </row>
    <row r="6583" spans="1:11">
      <c r="A6583" s="1">
        <v>6582</v>
      </c>
      <c r="B6583">
        <v>46702.638734</v>
      </c>
      <c r="C6583" s="255">
        <v>42</v>
      </c>
      <c r="D6583" s="256">
        <v>127.93157100000001</v>
      </c>
      <c r="E6583" s="256">
        <v>0</v>
      </c>
      <c r="F6583" s="1">
        <v>875052</v>
      </c>
      <c r="G6583" s="256">
        <v>219.94509600000001</v>
      </c>
      <c r="H6583" s="256">
        <v>29.348956000000001</v>
      </c>
      <c r="I6583" s="257">
        <v>1</v>
      </c>
      <c r="J6583" s="258">
        <f t="shared" si="204"/>
        <v>0.14639177094506331</v>
      </c>
      <c r="K6583" s="258">
        <f t="shared" si="205"/>
        <v>0.27594250896365718</v>
      </c>
    </row>
    <row r="6584" spans="1:11">
      <c r="A6584" s="1">
        <v>6583</v>
      </c>
      <c r="B6584">
        <v>47297.979094000002</v>
      </c>
      <c r="C6584" s="255">
        <v>47</v>
      </c>
      <c r="D6584" s="256">
        <v>81.04448899999997</v>
      </c>
      <c r="E6584" s="256">
        <v>0.32800400000000002</v>
      </c>
      <c r="F6584" s="1">
        <v>1001895</v>
      </c>
      <c r="G6584" s="256">
        <v>149.01936000000001</v>
      </c>
      <c r="H6584" s="256">
        <v>29.271015999999999</v>
      </c>
      <c r="I6584" s="257">
        <v>1</v>
      </c>
      <c r="J6584" s="258">
        <f t="shared" si="204"/>
        <v>9.2739002400335557E-2</v>
      </c>
      <c r="K6584" s="258">
        <f t="shared" si="205"/>
        <v>0.18510540564090991</v>
      </c>
    </row>
    <row r="6585" spans="1:11">
      <c r="A6585" s="1">
        <v>6584</v>
      </c>
      <c r="B6585">
        <v>47908.150666000001</v>
      </c>
      <c r="C6585" s="255">
        <v>46</v>
      </c>
      <c r="D6585" s="256">
        <v>65.219427999999994</v>
      </c>
      <c r="E6585" s="256">
        <v>28.293016999999999</v>
      </c>
      <c r="F6585" s="1">
        <v>962792</v>
      </c>
      <c r="G6585" s="256">
        <v>49.515984000000003</v>
      </c>
      <c r="H6585" s="256">
        <v>29.211266999999999</v>
      </c>
      <c r="I6585" s="257">
        <v>1</v>
      </c>
      <c r="J6585" s="258">
        <f t="shared" si="204"/>
        <v>7.4630425393150596E-2</v>
      </c>
      <c r="K6585" s="258">
        <f t="shared" si="205"/>
        <v>0.15198232720204308</v>
      </c>
    </row>
    <row r="6586" spans="1:11">
      <c r="A6586" s="1">
        <v>6585</v>
      </c>
      <c r="B6586">
        <v>49137.953035000013</v>
      </c>
      <c r="C6586" s="255">
        <v>49</v>
      </c>
      <c r="D6586" s="256">
        <v>118.51491300000001</v>
      </c>
      <c r="E6586" s="256">
        <v>185.37564400000011</v>
      </c>
      <c r="F6586" s="1">
        <v>964334</v>
      </c>
      <c r="G6586" s="256">
        <v>0</v>
      </c>
      <c r="H6586" s="256">
        <v>174.01028600000001</v>
      </c>
      <c r="I6586" s="257">
        <v>1</v>
      </c>
      <c r="J6586" s="258">
        <f t="shared" si="204"/>
        <v>0.13561631317315809</v>
      </c>
      <c r="K6586" s="258">
        <f t="shared" si="205"/>
        <v>0.25851918425338088</v>
      </c>
    </row>
    <row r="6587" spans="1:11">
      <c r="A6587" s="1">
        <v>6586</v>
      </c>
      <c r="B6587">
        <v>49499.892242000002</v>
      </c>
      <c r="C6587" s="255">
        <v>49</v>
      </c>
      <c r="D6587" s="256">
        <v>134.1054</v>
      </c>
      <c r="E6587" s="256">
        <v>375.65611299999949</v>
      </c>
      <c r="F6587" s="1">
        <v>914773</v>
      </c>
      <c r="G6587" s="256">
        <v>0</v>
      </c>
      <c r="H6587" s="256">
        <v>284.47392500000001</v>
      </c>
      <c r="I6587" s="257">
        <v>1</v>
      </c>
      <c r="J6587" s="258">
        <f t="shared" si="204"/>
        <v>0.1534564677494353</v>
      </c>
      <c r="K6587" s="258">
        <f t="shared" si="205"/>
        <v>0.28715599579015438</v>
      </c>
    </row>
    <row r="6588" spans="1:11">
      <c r="A6588" s="1">
        <v>6587</v>
      </c>
      <c r="B6588">
        <v>49251.191040000012</v>
      </c>
      <c r="C6588" s="255">
        <v>46</v>
      </c>
      <c r="D6588" s="256">
        <v>141.19396699999999</v>
      </c>
      <c r="E6588" s="256">
        <v>519.25829700000054</v>
      </c>
      <c r="F6588" s="1">
        <v>893131</v>
      </c>
      <c r="G6588" s="256">
        <v>0</v>
      </c>
      <c r="H6588" s="256">
        <v>286.74568799999997</v>
      </c>
      <c r="I6588" s="257">
        <v>1</v>
      </c>
      <c r="J6588" s="258">
        <f t="shared" si="204"/>
        <v>0.16156789691802367</v>
      </c>
      <c r="K6588" s="258">
        <f t="shared" si="205"/>
        <v>0.2998314855833249</v>
      </c>
    </row>
    <row r="6589" spans="1:11">
      <c r="A6589" s="1">
        <v>6588</v>
      </c>
      <c r="B6589">
        <v>49751.475401999996</v>
      </c>
      <c r="C6589" s="255">
        <v>46</v>
      </c>
      <c r="D6589" s="256">
        <v>140.00830099999999</v>
      </c>
      <c r="E6589" s="256">
        <v>658.09451100000035</v>
      </c>
      <c r="F6589" s="1">
        <v>866405</v>
      </c>
      <c r="G6589" s="256">
        <v>0</v>
      </c>
      <c r="H6589" s="256">
        <v>286.10987299999999</v>
      </c>
      <c r="I6589" s="257">
        <v>1</v>
      </c>
      <c r="J6589" s="258">
        <f t="shared" si="204"/>
        <v>0.16021114233326719</v>
      </c>
      <c r="K6589" s="258">
        <f t="shared" si="205"/>
        <v>0.29772596269205731</v>
      </c>
    </row>
    <row r="6590" spans="1:11">
      <c r="A6590" s="1">
        <v>6589</v>
      </c>
      <c r="B6590">
        <v>48847.195496</v>
      </c>
      <c r="C6590" s="255">
        <v>50</v>
      </c>
      <c r="D6590" s="256">
        <v>148.443612</v>
      </c>
      <c r="E6590" s="256">
        <v>690.37971200000072</v>
      </c>
      <c r="F6590" s="1">
        <v>848781</v>
      </c>
      <c r="G6590" s="256">
        <v>0</v>
      </c>
      <c r="H6590" s="256">
        <v>138.62283199999999</v>
      </c>
      <c r="I6590" s="257">
        <v>1</v>
      </c>
      <c r="J6590" s="258">
        <f t="shared" si="204"/>
        <v>0.16986364723186156</v>
      </c>
      <c r="K6590" s="258">
        <f t="shared" si="205"/>
        <v>0.31257974028321978</v>
      </c>
    </row>
    <row r="6591" spans="1:11">
      <c r="A6591" s="1">
        <v>6590</v>
      </c>
      <c r="B6591">
        <v>49041.811219000003</v>
      </c>
      <c r="C6591" s="255">
        <v>46</v>
      </c>
      <c r="D6591" s="256">
        <v>215.26353700000001</v>
      </c>
      <c r="E6591" s="256">
        <v>630.12696699999992</v>
      </c>
      <c r="F6591" s="1">
        <v>825149</v>
      </c>
      <c r="G6591" s="256">
        <v>0</v>
      </c>
      <c r="H6591" s="256">
        <v>251.351776</v>
      </c>
      <c r="I6591" s="257">
        <v>1</v>
      </c>
      <c r="J6591" s="258">
        <f t="shared" si="204"/>
        <v>0.24632551726679072</v>
      </c>
      <c r="K6591" s="258">
        <f t="shared" si="205"/>
        <v>0.4207247446162215</v>
      </c>
    </row>
    <row r="6592" spans="1:11">
      <c r="A6592" s="1">
        <v>6591</v>
      </c>
      <c r="B6592">
        <v>50528.603638000001</v>
      </c>
      <c r="C6592" s="255">
        <v>45</v>
      </c>
      <c r="D6592" s="256">
        <v>257.80857700000001</v>
      </c>
      <c r="E6592" s="256">
        <v>520.82358600000077</v>
      </c>
      <c r="F6592" s="1">
        <v>846416</v>
      </c>
      <c r="G6592" s="256">
        <v>87.042648</v>
      </c>
      <c r="H6592" s="256">
        <v>393.041833</v>
      </c>
      <c r="I6592" s="257">
        <v>1</v>
      </c>
      <c r="J6592" s="258">
        <f t="shared" si="204"/>
        <v>0.29500969820699474</v>
      </c>
      <c r="K6592" s="258">
        <f t="shared" si="205"/>
        <v>0.4818409604910403</v>
      </c>
    </row>
    <row r="6593" spans="1:11">
      <c r="A6593" s="1">
        <v>6592</v>
      </c>
      <c r="B6593">
        <v>50327.542023000002</v>
      </c>
      <c r="C6593" s="255">
        <v>43</v>
      </c>
      <c r="D6593" s="256">
        <v>271.06350900000001</v>
      </c>
      <c r="E6593" s="256">
        <v>420.09558599999929</v>
      </c>
      <c r="F6593" s="1">
        <v>827246</v>
      </c>
      <c r="G6593" s="256">
        <v>201.36732000000001</v>
      </c>
      <c r="H6593" s="256">
        <v>355.110885</v>
      </c>
      <c r="I6593" s="257">
        <v>1</v>
      </c>
      <c r="J6593" s="258">
        <f t="shared" si="204"/>
        <v>0.31017728314376058</v>
      </c>
      <c r="K6593" s="258">
        <f t="shared" si="205"/>
        <v>0.49980426972449588</v>
      </c>
    </row>
    <row r="6594" spans="1:11">
      <c r="A6594" s="1">
        <v>6593</v>
      </c>
      <c r="B6594">
        <v>50231.658934999999</v>
      </c>
      <c r="C6594" s="255">
        <v>43</v>
      </c>
      <c r="D6594" s="256">
        <v>276.957312</v>
      </c>
      <c r="E6594" s="256">
        <v>284.37610699999971</v>
      </c>
      <c r="F6594" s="1">
        <v>838512</v>
      </c>
      <c r="G6594" s="256">
        <v>236.87495999999999</v>
      </c>
      <c r="H6594" s="256">
        <v>231.77212700000001</v>
      </c>
      <c r="I6594" s="257">
        <v>1</v>
      </c>
      <c r="J6594" s="258">
        <f t="shared" ref="J6594:J6657" si="206">D6594/$L$1</f>
        <v>0.31692154690935859</v>
      </c>
      <c r="K6594" s="258">
        <f t="shared" ref="K6594:K6657" si="207">J6594/(1-$K$1*(1-J6594))</f>
        <v>0.50763746465888349</v>
      </c>
    </row>
    <row r="6595" spans="1:11">
      <c r="A6595" s="1">
        <v>6594</v>
      </c>
      <c r="B6595">
        <v>50280.818603</v>
      </c>
      <c r="C6595" s="255">
        <v>45</v>
      </c>
      <c r="D6595" s="256">
        <v>284.13448599999998</v>
      </c>
      <c r="E6595" s="256">
        <v>85.314463000000075</v>
      </c>
      <c r="F6595" s="1">
        <v>828294</v>
      </c>
      <c r="G6595" s="256">
        <v>227.33356800000001</v>
      </c>
      <c r="H6595" s="256">
        <v>171.163524</v>
      </c>
      <c r="I6595" s="257">
        <v>1</v>
      </c>
      <c r="J6595" s="258">
        <f t="shared" si="206"/>
        <v>0.32513436884242825</v>
      </c>
      <c r="K6595" s="258">
        <f t="shared" si="207"/>
        <v>0.51705154235062667</v>
      </c>
    </row>
    <row r="6596" spans="1:11">
      <c r="A6596" s="1">
        <v>6595</v>
      </c>
      <c r="B6596">
        <v>50664.157441000003</v>
      </c>
      <c r="C6596" s="255">
        <v>49</v>
      </c>
      <c r="D6596" s="256">
        <v>311.75267900000011</v>
      </c>
      <c r="E6596" s="256">
        <v>15.463266999999981</v>
      </c>
      <c r="F6596" s="1">
        <v>774737</v>
      </c>
      <c r="G6596" s="256">
        <v>169.88344799999999</v>
      </c>
      <c r="H6596" s="256">
        <v>261.21162299999997</v>
      </c>
      <c r="I6596" s="257">
        <v>1</v>
      </c>
      <c r="J6596" s="258">
        <f t="shared" si="206"/>
        <v>0.35673779676853862</v>
      </c>
      <c r="K6596" s="258">
        <f t="shared" si="207"/>
        <v>0.55204983191143941</v>
      </c>
    </row>
    <row r="6597" spans="1:11">
      <c r="A6597" s="1">
        <v>6596</v>
      </c>
      <c r="B6597">
        <v>51642.746887999987</v>
      </c>
      <c r="C6597" s="255">
        <v>49</v>
      </c>
      <c r="D6597" s="256">
        <v>330.55272000000002</v>
      </c>
      <c r="E6597" s="256">
        <v>12.302492000000001</v>
      </c>
      <c r="F6597" s="1">
        <v>872787</v>
      </c>
      <c r="G6597" s="256">
        <v>77.057736000000006</v>
      </c>
      <c r="H6597" s="256">
        <v>310.85896400000001</v>
      </c>
      <c r="I6597" s="257">
        <v>1</v>
      </c>
      <c r="J6597" s="258">
        <f t="shared" si="206"/>
        <v>0.37825063581457663</v>
      </c>
      <c r="K6597" s="258">
        <f t="shared" si="207"/>
        <v>0.57481592584402441</v>
      </c>
    </row>
    <row r="6598" spans="1:11">
      <c r="A6598" s="1">
        <v>6597</v>
      </c>
      <c r="B6598">
        <v>51367.572754000001</v>
      </c>
      <c r="C6598" s="255">
        <v>49</v>
      </c>
      <c r="D6598" s="256">
        <v>326.21088600000002</v>
      </c>
      <c r="E6598" s="256">
        <v>10.35614</v>
      </c>
      <c r="F6598" s="1">
        <v>841521</v>
      </c>
      <c r="G6598" s="256">
        <v>0</v>
      </c>
      <c r="H6598" s="256">
        <v>126.295478</v>
      </c>
      <c r="I6598" s="257">
        <v>1</v>
      </c>
      <c r="J6598" s="258">
        <f t="shared" si="206"/>
        <v>0.37328228622392329</v>
      </c>
      <c r="K6598" s="258">
        <f t="shared" si="207"/>
        <v>0.56963114822513838</v>
      </c>
    </row>
    <row r="6599" spans="1:11">
      <c r="A6599" s="1">
        <v>6598</v>
      </c>
      <c r="B6599">
        <v>50477.715453999997</v>
      </c>
      <c r="C6599" s="255">
        <v>47</v>
      </c>
      <c r="D6599" s="256">
        <v>290.67130200000003</v>
      </c>
      <c r="E6599" s="256">
        <v>6.7103760000000019</v>
      </c>
      <c r="F6599" s="1">
        <v>981391</v>
      </c>
      <c r="G6599" s="256">
        <v>0</v>
      </c>
      <c r="H6599" s="256">
        <v>49.361505999999999</v>
      </c>
      <c r="I6599" s="257">
        <v>1</v>
      </c>
      <c r="J6599" s="258">
        <f t="shared" si="206"/>
        <v>0.33261443074663194</v>
      </c>
      <c r="K6599" s="258">
        <f t="shared" si="207"/>
        <v>0.52550876057471563</v>
      </c>
    </row>
    <row r="6600" spans="1:11">
      <c r="A6600" s="1">
        <v>6599</v>
      </c>
      <c r="B6600">
        <v>49193.533201999999</v>
      </c>
      <c r="C6600" s="255">
        <v>47</v>
      </c>
      <c r="D6600" s="256">
        <v>241.790198</v>
      </c>
      <c r="E6600" s="256">
        <v>3.0777359999999989</v>
      </c>
      <c r="F6600" s="1">
        <v>986665</v>
      </c>
      <c r="G6600" s="256">
        <v>0</v>
      </c>
      <c r="H6600" s="256">
        <v>48.90663</v>
      </c>
      <c r="I6600" s="257">
        <v>1</v>
      </c>
      <c r="J6600" s="258">
        <f t="shared" si="206"/>
        <v>0.27667990790465247</v>
      </c>
      <c r="K6600" s="258">
        <f t="shared" si="207"/>
        <v>0.45946841141904021</v>
      </c>
    </row>
    <row r="6601" spans="1:11">
      <c r="A6601" s="1">
        <v>6600</v>
      </c>
      <c r="B6601">
        <v>48308.479523000002</v>
      </c>
      <c r="C6601" s="255">
        <v>49</v>
      </c>
      <c r="D6601" s="256">
        <v>153.23504800000001</v>
      </c>
      <c r="E6601" s="256">
        <v>4.6199999999999998E-2</v>
      </c>
      <c r="F6601" s="1">
        <v>885826</v>
      </c>
      <c r="G6601" s="256">
        <v>0</v>
      </c>
      <c r="H6601" s="256">
        <v>41.019288000000003</v>
      </c>
      <c r="I6601" s="257">
        <v>1</v>
      </c>
      <c r="J6601" s="258">
        <f t="shared" si="206"/>
        <v>0.17534647524630009</v>
      </c>
      <c r="K6601" s="258">
        <f t="shared" si="207"/>
        <v>0.32088846918998898</v>
      </c>
    </row>
    <row r="6602" spans="1:11">
      <c r="A6602" s="1">
        <v>6601</v>
      </c>
      <c r="B6602">
        <v>47372.173280000003</v>
      </c>
      <c r="C6602" s="255">
        <v>45</v>
      </c>
      <c r="D6602" s="256">
        <v>137.26687799999999</v>
      </c>
      <c r="E6602" s="256">
        <v>8.0000000000000007E-5</v>
      </c>
      <c r="F6602" s="1">
        <v>818501</v>
      </c>
      <c r="G6602" s="256">
        <v>0</v>
      </c>
      <c r="H6602" s="256">
        <v>41.027931000000002</v>
      </c>
      <c r="I6602" s="257">
        <v>1</v>
      </c>
      <c r="J6602" s="258">
        <f t="shared" si="206"/>
        <v>0.15707413897481137</v>
      </c>
      <c r="K6602" s="258">
        <f t="shared" si="207"/>
        <v>0.29283527210969862</v>
      </c>
    </row>
    <row r="6603" spans="1:11">
      <c r="A6603" s="1">
        <v>6602</v>
      </c>
      <c r="B6603">
        <v>45793.614167</v>
      </c>
      <c r="C6603" s="255">
        <v>45</v>
      </c>
      <c r="D6603" s="256">
        <v>121.302643</v>
      </c>
      <c r="E6603" s="256">
        <v>0.47808</v>
      </c>
      <c r="F6603" s="1">
        <v>715973</v>
      </c>
      <c r="G6603" s="256">
        <v>0</v>
      </c>
      <c r="H6603" s="256">
        <v>41.127906000000003</v>
      </c>
      <c r="I6603" s="257">
        <v>1</v>
      </c>
      <c r="J6603" s="258">
        <f t="shared" si="206"/>
        <v>0.13880630551380307</v>
      </c>
      <c r="K6603" s="258">
        <f t="shared" si="207"/>
        <v>0.26371811173537363</v>
      </c>
    </row>
    <row r="6604" spans="1:11">
      <c r="A6604" s="1">
        <v>6603</v>
      </c>
      <c r="B6604">
        <v>45399.596831000003</v>
      </c>
      <c r="C6604" s="255">
        <v>43</v>
      </c>
      <c r="D6604" s="256">
        <v>169.40781799999999</v>
      </c>
      <c r="E6604" s="256">
        <v>0.46751999999999999</v>
      </c>
      <c r="F6604" s="1">
        <v>590760</v>
      </c>
      <c r="G6604" s="256">
        <v>64.240679999999998</v>
      </c>
      <c r="H6604" s="256">
        <v>41.126240000000003</v>
      </c>
      <c r="I6604" s="257">
        <v>1</v>
      </c>
      <c r="J6604" s="258">
        <f t="shared" si="206"/>
        <v>0.19385293477681886</v>
      </c>
      <c r="K6604" s="258">
        <f t="shared" si="207"/>
        <v>0.34826855538507717</v>
      </c>
    </row>
    <row r="6605" spans="1:11">
      <c r="A6605" s="1">
        <v>6604</v>
      </c>
      <c r="B6605">
        <v>44600.386291000003</v>
      </c>
      <c r="C6605" s="255">
        <v>41</v>
      </c>
      <c r="D6605" s="256">
        <v>224.416652</v>
      </c>
      <c r="E6605" s="256">
        <v>5.4000000000000003E-3</v>
      </c>
      <c r="F6605" s="1">
        <v>483159</v>
      </c>
      <c r="G6605" s="256">
        <v>191.73436799999999</v>
      </c>
      <c r="H6605" s="256">
        <v>41.114311999999998</v>
      </c>
      <c r="I6605" s="257">
        <v>1</v>
      </c>
      <c r="J6605" s="258">
        <f t="shared" si="206"/>
        <v>0.25679940345485153</v>
      </c>
      <c r="K6605" s="258">
        <f t="shared" si="207"/>
        <v>0.43434061626739506</v>
      </c>
    </row>
    <row r="6606" spans="1:11">
      <c r="A6606" s="1">
        <v>6605</v>
      </c>
      <c r="B6606">
        <v>44414.810577999997</v>
      </c>
      <c r="C6606" s="255">
        <v>40</v>
      </c>
      <c r="D6606" s="256">
        <v>232.6735369999999</v>
      </c>
      <c r="E6606" s="256">
        <v>8.0000000000000007E-5</v>
      </c>
      <c r="F6606" s="1">
        <v>525871</v>
      </c>
      <c r="G6606" s="256">
        <v>238.35419999999999</v>
      </c>
      <c r="H6606" s="256">
        <v>41.108784</v>
      </c>
      <c r="I6606" s="257">
        <v>1</v>
      </c>
      <c r="J6606" s="258">
        <f t="shared" si="206"/>
        <v>0.26624773593596923</v>
      </c>
      <c r="K6606" s="258">
        <f t="shared" si="207"/>
        <v>0.44639763899156254</v>
      </c>
    </row>
    <row r="6607" spans="1:11">
      <c r="A6607" s="1">
        <v>6606</v>
      </c>
      <c r="B6607">
        <v>44733.635711000003</v>
      </c>
      <c r="C6607" s="255">
        <v>42</v>
      </c>
      <c r="D6607" s="256">
        <v>220.00249500000001</v>
      </c>
      <c r="E6607" s="256">
        <v>0</v>
      </c>
      <c r="F6607" s="1">
        <v>832806</v>
      </c>
      <c r="G6607" s="256">
        <v>236.99978400000001</v>
      </c>
      <c r="H6607" s="256">
        <v>41.093384999999998</v>
      </c>
      <c r="I6607" s="257">
        <v>1</v>
      </c>
      <c r="J6607" s="258">
        <f t="shared" si="206"/>
        <v>0.25174829483945316</v>
      </c>
      <c r="K6607" s="258">
        <f t="shared" si="207"/>
        <v>0.42780754262803833</v>
      </c>
    </row>
    <row r="6608" spans="1:11">
      <c r="A6608" s="1">
        <v>6607</v>
      </c>
      <c r="B6608">
        <v>45273.238341999997</v>
      </c>
      <c r="C6608" s="255">
        <v>42</v>
      </c>
      <c r="D6608" s="256">
        <v>254.86655300000001</v>
      </c>
      <c r="E6608" s="256">
        <v>5.3078369999999957</v>
      </c>
      <c r="F6608" s="1">
        <v>1004275</v>
      </c>
      <c r="G6608" s="256">
        <v>190.07284799999999</v>
      </c>
      <c r="H6608" s="256">
        <v>41.040900999999998</v>
      </c>
      <c r="I6608" s="257">
        <v>1</v>
      </c>
      <c r="J6608" s="258">
        <f t="shared" si="206"/>
        <v>0.29164314763502625</v>
      </c>
      <c r="K6608" s="258">
        <f t="shared" si="207"/>
        <v>0.47778729507769047</v>
      </c>
    </row>
    <row r="6609" spans="1:11">
      <c r="A6609" s="1">
        <v>6608</v>
      </c>
      <c r="B6609">
        <v>45315.206635000002</v>
      </c>
      <c r="C6609" s="255">
        <v>44</v>
      </c>
      <c r="D6609" s="256">
        <v>279.118357</v>
      </c>
      <c r="E6609" s="256">
        <v>154.95361199999971</v>
      </c>
      <c r="F6609" s="1">
        <v>1008226</v>
      </c>
      <c r="G6609" s="256">
        <v>100.951368</v>
      </c>
      <c r="H6609" s="256">
        <v>123.26446</v>
      </c>
      <c r="I6609" s="257">
        <v>1</v>
      </c>
      <c r="J6609" s="258">
        <f t="shared" si="206"/>
        <v>0.31939442520022215</v>
      </c>
      <c r="K6609" s="258">
        <f t="shared" si="207"/>
        <v>0.51048634331637521</v>
      </c>
    </row>
    <row r="6610" spans="1:11">
      <c r="A6610" s="1">
        <v>6609</v>
      </c>
      <c r="B6610">
        <v>44536.447172999993</v>
      </c>
      <c r="C6610" s="255">
        <v>48</v>
      </c>
      <c r="D6610" s="256">
        <v>257.47778399999999</v>
      </c>
      <c r="E6610" s="256">
        <v>514.21303299999988</v>
      </c>
      <c r="F6610" s="1">
        <v>962556</v>
      </c>
      <c r="G6610" s="256">
        <v>10.192224</v>
      </c>
      <c r="H6610" s="256">
        <v>444.49035500000002</v>
      </c>
      <c r="I6610" s="257">
        <v>1</v>
      </c>
      <c r="J6610" s="258">
        <f t="shared" si="206"/>
        <v>0.29463117261938793</v>
      </c>
      <c r="K6610" s="258">
        <f t="shared" si="207"/>
        <v>0.48138640144780315</v>
      </c>
    </row>
    <row r="6611" spans="1:11">
      <c r="A6611" s="1">
        <v>6610</v>
      </c>
      <c r="B6611">
        <v>44591.510804000012</v>
      </c>
      <c r="C6611" s="255">
        <v>46</v>
      </c>
      <c r="D6611" s="256">
        <v>247.554382</v>
      </c>
      <c r="E6611" s="256">
        <v>828.01722299999983</v>
      </c>
      <c r="F6611" s="1">
        <v>889146</v>
      </c>
      <c r="G6611" s="256">
        <v>0</v>
      </c>
      <c r="H6611" s="256">
        <v>397.05301600000001</v>
      </c>
      <c r="I6611" s="257">
        <v>1</v>
      </c>
      <c r="J6611" s="258">
        <f t="shared" si="206"/>
        <v>0.28327584897859737</v>
      </c>
      <c r="K6611" s="258">
        <f t="shared" si="207"/>
        <v>0.4676048962196685</v>
      </c>
    </row>
    <row r="6612" spans="1:11">
      <c r="A6612" s="1">
        <v>6611</v>
      </c>
      <c r="B6612">
        <v>45206.408722</v>
      </c>
      <c r="C6612" s="255">
        <v>49</v>
      </c>
      <c r="D6612" s="256">
        <v>251.09829199999999</v>
      </c>
      <c r="E6612" s="256">
        <v>1014.070917999999</v>
      </c>
      <c r="F6612" s="1">
        <v>837902</v>
      </c>
      <c r="G6612" s="256">
        <v>0</v>
      </c>
      <c r="H6612" s="256">
        <v>394.41045700000001</v>
      </c>
      <c r="I6612" s="257">
        <v>1</v>
      </c>
      <c r="J6612" s="258">
        <f t="shared" si="206"/>
        <v>0.28733113616779254</v>
      </c>
      <c r="K6612" s="258">
        <f t="shared" si="207"/>
        <v>0.47255913693490093</v>
      </c>
    </row>
    <row r="6613" spans="1:11">
      <c r="A6613" s="1">
        <v>6612</v>
      </c>
      <c r="B6613">
        <v>45588.555053999997</v>
      </c>
      <c r="C6613" s="255">
        <v>45</v>
      </c>
      <c r="D6613" s="256">
        <v>216.513597</v>
      </c>
      <c r="E6613" s="256">
        <v>1098.405353000001</v>
      </c>
      <c r="F6613" s="1">
        <v>804477</v>
      </c>
      <c r="G6613" s="256">
        <v>0</v>
      </c>
      <c r="H6613" s="256">
        <v>374.72648600000002</v>
      </c>
      <c r="I6613" s="257">
        <v>1</v>
      </c>
      <c r="J6613" s="258">
        <f t="shared" si="206"/>
        <v>0.24775595774178172</v>
      </c>
      <c r="K6613" s="258">
        <f t="shared" si="207"/>
        <v>0.42260006905376535</v>
      </c>
    </row>
    <row r="6614" spans="1:11">
      <c r="A6614" s="1">
        <v>6613</v>
      </c>
      <c r="B6614">
        <v>44568.492064999999</v>
      </c>
      <c r="C6614" s="255">
        <v>44</v>
      </c>
      <c r="D6614" s="256">
        <v>224.26785799999999</v>
      </c>
      <c r="E6614" s="256">
        <v>1103.0931990000011</v>
      </c>
      <c r="F6614" s="1">
        <v>787579</v>
      </c>
      <c r="G6614" s="256">
        <v>0</v>
      </c>
      <c r="H6614" s="256">
        <v>306.65564899999998</v>
      </c>
      <c r="I6614" s="257">
        <v>1</v>
      </c>
      <c r="J6614" s="258">
        <f t="shared" si="206"/>
        <v>0.25662913885952343</v>
      </c>
      <c r="K6614" s="258">
        <f t="shared" si="207"/>
        <v>0.43412139710080699</v>
      </c>
    </row>
    <row r="6615" spans="1:11">
      <c r="A6615" s="1">
        <v>6614</v>
      </c>
      <c r="B6615">
        <v>44336.544129000002</v>
      </c>
      <c r="C6615" s="255">
        <v>42</v>
      </c>
      <c r="D6615" s="256">
        <v>197.332911</v>
      </c>
      <c r="E6615" s="256">
        <v>1028.9526869999991</v>
      </c>
      <c r="F6615" s="1">
        <v>783113</v>
      </c>
      <c r="G6615" s="256">
        <v>0</v>
      </c>
      <c r="H6615" s="256">
        <v>302.57133099999999</v>
      </c>
      <c r="I6615" s="257">
        <v>1</v>
      </c>
      <c r="J6615" s="258">
        <f t="shared" si="206"/>
        <v>0.22580754759147423</v>
      </c>
      <c r="K6615" s="258">
        <f t="shared" si="207"/>
        <v>0.39325992284886846</v>
      </c>
    </row>
    <row r="6616" spans="1:11">
      <c r="A6616" s="1">
        <v>6615</v>
      </c>
      <c r="B6616">
        <v>43586.221740000001</v>
      </c>
      <c r="C6616" s="255">
        <v>43</v>
      </c>
      <c r="D6616" s="256">
        <v>202.29542200000009</v>
      </c>
      <c r="E6616" s="256">
        <v>826.11361800000088</v>
      </c>
      <c r="F6616" s="1">
        <v>805197</v>
      </c>
      <c r="G6616" s="256">
        <v>34.525848000000003</v>
      </c>
      <c r="H6616" s="256">
        <v>310.83925599999998</v>
      </c>
      <c r="I6616" s="257">
        <v>1</v>
      </c>
      <c r="J6616" s="258">
        <f t="shared" si="206"/>
        <v>0.23148613629280715</v>
      </c>
      <c r="K6616" s="258">
        <f t="shared" si="207"/>
        <v>0.40096859428217857</v>
      </c>
    </row>
    <row r="6617" spans="1:11">
      <c r="A6617" s="1">
        <v>6616</v>
      </c>
      <c r="B6617">
        <v>43720.832335999999</v>
      </c>
      <c r="C6617" s="255">
        <v>43</v>
      </c>
      <c r="D6617" s="256">
        <v>204.07661300000001</v>
      </c>
      <c r="E6617" s="256">
        <v>502.41898500000008</v>
      </c>
      <c r="F6617" s="1">
        <v>831292</v>
      </c>
      <c r="G6617" s="256">
        <v>164.10038399999999</v>
      </c>
      <c r="H6617" s="256">
        <v>283.30618099999998</v>
      </c>
      <c r="I6617" s="257">
        <v>1</v>
      </c>
      <c r="J6617" s="258">
        <f t="shared" si="206"/>
        <v>0.23352434861868718</v>
      </c>
      <c r="K6617" s="258">
        <f t="shared" si="207"/>
        <v>0.40371516129161233</v>
      </c>
    </row>
    <row r="6618" spans="1:11">
      <c r="A6618" s="1">
        <v>6617</v>
      </c>
      <c r="B6618">
        <v>43631.387726000001</v>
      </c>
      <c r="C6618" s="255">
        <v>49</v>
      </c>
      <c r="D6618" s="256">
        <v>233.38268500000001</v>
      </c>
      <c r="E6618" s="256">
        <v>229.5820250000001</v>
      </c>
      <c r="F6618" s="1">
        <v>823538</v>
      </c>
      <c r="G6618" s="256">
        <v>226.49978400000001</v>
      </c>
      <c r="H6618" s="256">
        <v>282.02735000000001</v>
      </c>
      <c r="I6618" s="257">
        <v>1</v>
      </c>
      <c r="J6618" s="258">
        <f t="shared" si="206"/>
        <v>0.26705921218667644</v>
      </c>
      <c r="K6618" s="258">
        <f t="shared" si="207"/>
        <v>0.44742337452068343</v>
      </c>
    </row>
    <row r="6619" spans="1:11">
      <c r="A6619" s="1">
        <v>6618</v>
      </c>
      <c r="B6619">
        <v>44641.042329000004</v>
      </c>
      <c r="C6619" s="255">
        <v>45</v>
      </c>
      <c r="D6619" s="256">
        <v>245.89003199999999</v>
      </c>
      <c r="E6619" s="256">
        <v>55.873614000000018</v>
      </c>
      <c r="F6619" s="1">
        <v>854012</v>
      </c>
      <c r="G6619" s="256">
        <v>241.77484799999999</v>
      </c>
      <c r="H6619" s="256">
        <v>351.92864900000001</v>
      </c>
      <c r="I6619" s="257">
        <v>1</v>
      </c>
      <c r="J6619" s="258">
        <f t="shared" si="206"/>
        <v>0.28137133751150673</v>
      </c>
      <c r="K6619" s="258">
        <f t="shared" si="207"/>
        <v>0.46526559209258156</v>
      </c>
    </row>
    <row r="6620" spans="1:11">
      <c r="A6620" s="1">
        <v>6619</v>
      </c>
      <c r="B6620">
        <v>45464.135681</v>
      </c>
      <c r="C6620" s="255">
        <v>50</v>
      </c>
      <c r="D6620" s="256">
        <v>331.22119900000001</v>
      </c>
      <c r="E6620" s="256">
        <v>17.81917300000001</v>
      </c>
      <c r="F6620" s="1">
        <v>853431</v>
      </c>
      <c r="G6620" s="256">
        <v>219.03940800000001</v>
      </c>
      <c r="H6620" s="256">
        <v>398.80777999999998</v>
      </c>
      <c r="I6620" s="257">
        <v>1</v>
      </c>
      <c r="J6620" s="258">
        <f t="shared" si="206"/>
        <v>0.37901557463213859</v>
      </c>
      <c r="K6620" s="258">
        <f t="shared" si="207"/>
        <v>0.57561036362111151</v>
      </c>
    </row>
    <row r="6621" spans="1:11">
      <c r="A6621" s="1">
        <v>6620</v>
      </c>
      <c r="B6621">
        <v>46379.291565</v>
      </c>
      <c r="C6621" s="255">
        <v>50</v>
      </c>
      <c r="D6621" s="256">
        <v>328.70232399999998</v>
      </c>
      <c r="E6621" s="256">
        <v>19.874576000000001</v>
      </c>
      <c r="F6621" s="1">
        <v>885331</v>
      </c>
      <c r="G6621" s="256">
        <v>141.71959200000001</v>
      </c>
      <c r="H6621" s="256">
        <v>359.89540499999998</v>
      </c>
      <c r="I6621" s="257">
        <v>1</v>
      </c>
      <c r="J6621" s="258">
        <f t="shared" si="206"/>
        <v>0.37613323238341212</v>
      </c>
      <c r="K6621" s="258">
        <f t="shared" si="207"/>
        <v>0.57261156008192249</v>
      </c>
    </row>
    <row r="6622" spans="1:11">
      <c r="A6622" s="1">
        <v>6621</v>
      </c>
      <c r="B6622">
        <v>46177.712646</v>
      </c>
      <c r="C6622" s="255">
        <v>54</v>
      </c>
      <c r="D6622" s="256">
        <v>306.96007300000002</v>
      </c>
      <c r="E6622" s="256">
        <v>20.486272</v>
      </c>
      <c r="F6622" s="1">
        <v>882741</v>
      </c>
      <c r="G6622" s="256">
        <v>27.153504000000002</v>
      </c>
      <c r="H6622" s="256">
        <v>262.26826799999998</v>
      </c>
      <c r="I6622" s="257">
        <v>1</v>
      </c>
      <c r="J6622" s="258">
        <f t="shared" si="206"/>
        <v>0.35125362992607911</v>
      </c>
      <c r="K6622" s="258">
        <f t="shared" si="207"/>
        <v>0.54611219844178871</v>
      </c>
    </row>
    <row r="6623" spans="1:11">
      <c r="A6623" s="1">
        <v>6622</v>
      </c>
      <c r="B6623">
        <v>46007.889893</v>
      </c>
      <c r="C6623" s="255">
        <v>55</v>
      </c>
      <c r="D6623" s="256">
        <v>279.92667799999998</v>
      </c>
      <c r="E6623" s="256">
        <v>14.696616000000001</v>
      </c>
      <c r="F6623" s="1">
        <v>919542</v>
      </c>
      <c r="G6623" s="256">
        <v>0</v>
      </c>
      <c r="H6623" s="256">
        <v>58.329183999999998</v>
      </c>
      <c r="I6623" s="257">
        <v>1</v>
      </c>
      <c r="J6623" s="258">
        <f t="shared" si="206"/>
        <v>0.32031938486230649</v>
      </c>
      <c r="K6623" s="258">
        <f t="shared" si="207"/>
        <v>0.51154876254026949</v>
      </c>
    </row>
    <row r="6624" spans="1:11">
      <c r="A6624" s="1">
        <v>6623</v>
      </c>
      <c r="B6624">
        <v>45730.318176000001</v>
      </c>
      <c r="C6624" s="255">
        <v>55</v>
      </c>
      <c r="D6624" s="256">
        <v>256.69068299999998</v>
      </c>
      <c r="E6624" s="256">
        <v>6.8160239999999996</v>
      </c>
      <c r="F6624" s="1">
        <v>994611</v>
      </c>
      <c r="G6624" s="256">
        <v>0</v>
      </c>
      <c r="H6624" s="256">
        <v>47.343072999999997</v>
      </c>
      <c r="I6624" s="257">
        <v>1</v>
      </c>
      <c r="J6624" s="258">
        <f t="shared" si="206"/>
        <v>0.29373049494927139</v>
      </c>
      <c r="K6624" s="258">
        <f t="shared" si="207"/>
        <v>0.48030356265993512</v>
      </c>
    </row>
    <row r="6625" spans="1:11">
      <c r="A6625" s="1">
        <v>6624</v>
      </c>
      <c r="B6625">
        <v>45201.491911999998</v>
      </c>
      <c r="C6625" s="255">
        <v>52</v>
      </c>
      <c r="D6625" s="256">
        <v>261.02645000000012</v>
      </c>
      <c r="E6625" s="256">
        <v>1.88564</v>
      </c>
      <c r="F6625" s="1">
        <v>958499</v>
      </c>
      <c r="G6625" s="256">
        <v>0</v>
      </c>
      <c r="H6625" s="256">
        <v>37.355896000000001</v>
      </c>
      <c r="I6625" s="257">
        <v>1</v>
      </c>
      <c r="J6625" s="258">
        <f t="shared" si="206"/>
        <v>0.2986919020872732</v>
      </c>
      <c r="K6625" s="258">
        <f t="shared" si="207"/>
        <v>0.48624672221885501</v>
      </c>
    </row>
    <row r="6626" spans="1:11">
      <c r="A6626" s="1">
        <v>6625</v>
      </c>
      <c r="B6626">
        <v>43493.085998000002</v>
      </c>
      <c r="C6626" s="255">
        <v>48</v>
      </c>
      <c r="D6626" s="256">
        <v>259.60725600000012</v>
      </c>
      <c r="E6626" s="256">
        <v>0</v>
      </c>
      <c r="F6626" s="1">
        <v>857142</v>
      </c>
      <c r="G6626" s="256">
        <v>0</v>
      </c>
      <c r="H6626" s="256">
        <v>37.416401999999998</v>
      </c>
      <c r="I6626" s="257">
        <v>1</v>
      </c>
      <c r="J6626" s="258">
        <f t="shared" si="206"/>
        <v>0.29706792200674553</v>
      </c>
      <c r="K6626" s="258">
        <f t="shared" si="207"/>
        <v>0.48430721397558574</v>
      </c>
    </row>
    <row r="6627" spans="1:11">
      <c r="A6627" s="1">
        <v>6626</v>
      </c>
      <c r="B6627">
        <v>40727.133116999998</v>
      </c>
      <c r="C6627" s="255">
        <v>48</v>
      </c>
      <c r="D6627" s="256">
        <v>267.15093899999999</v>
      </c>
      <c r="E6627" s="256">
        <v>0.53364</v>
      </c>
      <c r="F6627" s="1">
        <v>739898</v>
      </c>
      <c r="G6627" s="256">
        <v>0</v>
      </c>
      <c r="H6627" s="256">
        <v>37.375635000000003</v>
      </c>
      <c r="I6627" s="257">
        <v>1</v>
      </c>
      <c r="J6627" s="258">
        <f t="shared" si="206"/>
        <v>0.30570013925527872</v>
      </c>
      <c r="K6627" s="258">
        <f t="shared" si="207"/>
        <v>0.49455232494085716</v>
      </c>
    </row>
    <row r="6628" spans="1:11">
      <c r="A6628" s="1">
        <v>6627</v>
      </c>
      <c r="B6628">
        <v>40391.943420000003</v>
      </c>
      <c r="C6628" s="255">
        <v>46</v>
      </c>
      <c r="D6628" s="256">
        <v>262.23815500000001</v>
      </c>
      <c r="E6628" s="256">
        <v>0.46951999999999999</v>
      </c>
      <c r="F6628" s="1">
        <v>590903</v>
      </c>
      <c r="G6628" s="256">
        <v>0</v>
      </c>
      <c r="H6628" s="256">
        <v>37.384984000000003</v>
      </c>
      <c r="I6628" s="257">
        <v>1</v>
      </c>
      <c r="J6628" s="258">
        <f t="shared" si="206"/>
        <v>0.30007845303342684</v>
      </c>
      <c r="K6628" s="258">
        <f t="shared" si="207"/>
        <v>0.48789821240862602</v>
      </c>
    </row>
    <row r="6629" spans="1:11">
      <c r="A6629" s="1">
        <v>6628</v>
      </c>
      <c r="B6629">
        <v>39948.850859999999</v>
      </c>
      <c r="C6629" s="255">
        <v>45</v>
      </c>
      <c r="D6629" s="256">
        <v>245.056952</v>
      </c>
      <c r="E6629" s="256">
        <v>0</v>
      </c>
      <c r="F6629" s="1">
        <v>477944</v>
      </c>
      <c r="G6629" s="256">
        <v>132.72604799999999</v>
      </c>
      <c r="H6629" s="256">
        <v>37.330238000000001</v>
      </c>
      <c r="I6629" s="257">
        <v>1</v>
      </c>
      <c r="J6629" s="258">
        <f t="shared" si="206"/>
        <v>0.28041804618876581</v>
      </c>
      <c r="K6629" s="258">
        <f t="shared" si="207"/>
        <v>0.46409162207806209</v>
      </c>
    </row>
    <row r="6630" spans="1:11">
      <c r="A6630" s="1">
        <v>6629</v>
      </c>
      <c r="B6630">
        <v>40207.026917000003</v>
      </c>
      <c r="C6630" s="255">
        <v>45</v>
      </c>
      <c r="D6630" s="256">
        <v>232.866075</v>
      </c>
      <c r="E6630" s="256">
        <v>0</v>
      </c>
      <c r="F6630" s="1">
        <v>529380</v>
      </c>
      <c r="G6630" s="256">
        <v>199.65288000000001</v>
      </c>
      <c r="H6630" s="256">
        <v>37.450656000000002</v>
      </c>
      <c r="I6630" s="257">
        <v>1</v>
      </c>
      <c r="J6630" s="258">
        <f t="shared" si="206"/>
        <v>0.26646805667911272</v>
      </c>
      <c r="K6630" s="258">
        <f t="shared" si="207"/>
        <v>0.4466762842178208</v>
      </c>
    </row>
    <row r="6631" spans="1:11">
      <c r="A6631" s="1">
        <v>6630</v>
      </c>
      <c r="B6631">
        <v>40716.332915999999</v>
      </c>
      <c r="C6631" s="255">
        <v>48</v>
      </c>
      <c r="D6631" s="256">
        <v>220.38634400000001</v>
      </c>
      <c r="E6631" s="256">
        <v>5.4000000000000003E-3</v>
      </c>
      <c r="F6631" s="1">
        <v>775471</v>
      </c>
      <c r="G6631" s="256">
        <v>237.991152</v>
      </c>
      <c r="H6631" s="256">
        <v>37.444088000000001</v>
      </c>
      <c r="I6631" s="257">
        <v>1</v>
      </c>
      <c r="J6631" s="258">
        <f t="shared" si="206"/>
        <v>0.25218753227276425</v>
      </c>
      <c r="K6631" s="258">
        <f t="shared" si="207"/>
        <v>0.42837809748172195</v>
      </c>
    </row>
    <row r="6632" spans="1:11">
      <c r="A6632" s="1">
        <v>6631</v>
      </c>
      <c r="B6632">
        <v>41391.804626999998</v>
      </c>
      <c r="C6632" s="255">
        <v>52</v>
      </c>
      <c r="D6632" s="256">
        <v>190.16941399999999</v>
      </c>
      <c r="E6632" s="256">
        <v>5.5671409999999986</v>
      </c>
      <c r="F6632" s="1">
        <v>556543</v>
      </c>
      <c r="G6632" s="256">
        <v>210.90316799999999</v>
      </c>
      <c r="H6632" s="256">
        <v>37.605122999999999</v>
      </c>
      <c r="I6632" s="257">
        <v>1</v>
      </c>
      <c r="J6632" s="258">
        <f t="shared" si="206"/>
        <v>0.21761037621467899</v>
      </c>
      <c r="K6632" s="258">
        <f t="shared" si="207"/>
        <v>0.38198321209763753</v>
      </c>
    </row>
    <row r="6633" spans="1:11">
      <c r="A6633" s="1">
        <v>6632</v>
      </c>
      <c r="B6633">
        <v>41192.249053</v>
      </c>
      <c r="C6633" s="255">
        <v>60</v>
      </c>
      <c r="D6633" s="256">
        <v>166.93056799999999</v>
      </c>
      <c r="E6633" s="256">
        <v>150.2366220000003</v>
      </c>
      <c r="F6633" s="1">
        <v>507254</v>
      </c>
      <c r="G6633" s="256">
        <v>136.085544</v>
      </c>
      <c r="H6633" s="256">
        <v>40.793550000000003</v>
      </c>
      <c r="I6633" s="257">
        <v>1</v>
      </c>
      <c r="J6633" s="258">
        <f t="shared" si="206"/>
        <v>0.19101822390960332</v>
      </c>
      <c r="K6633" s="258">
        <f t="shared" si="207"/>
        <v>0.3441397613639442</v>
      </c>
    </row>
    <row r="6634" spans="1:11">
      <c r="A6634" s="1">
        <v>6633</v>
      </c>
      <c r="B6634">
        <v>41059.582824999998</v>
      </c>
      <c r="C6634" s="255">
        <v>49</v>
      </c>
      <c r="D6634" s="256">
        <v>161.95855800000001</v>
      </c>
      <c r="E6634" s="256">
        <v>464.07503600000001</v>
      </c>
      <c r="F6634" s="1">
        <v>458820</v>
      </c>
      <c r="G6634" s="256">
        <v>26.700911999999999</v>
      </c>
      <c r="H6634" s="256">
        <v>226.724491</v>
      </c>
      <c r="I6634" s="257">
        <v>1</v>
      </c>
      <c r="J6634" s="258">
        <f t="shared" si="206"/>
        <v>0.18532876552675767</v>
      </c>
      <c r="K6634" s="258">
        <f t="shared" si="207"/>
        <v>0.33578259894535134</v>
      </c>
    </row>
    <row r="6635" spans="1:11">
      <c r="A6635" s="1">
        <v>6634</v>
      </c>
      <c r="B6635">
        <v>39767.980560999997</v>
      </c>
      <c r="C6635" s="255">
        <v>46</v>
      </c>
      <c r="D6635" s="256">
        <v>133.744192</v>
      </c>
      <c r="E6635" s="256">
        <v>774.6046630000003</v>
      </c>
      <c r="F6635" s="1">
        <v>506106</v>
      </c>
      <c r="G6635" s="256">
        <v>0</v>
      </c>
      <c r="H6635" s="256">
        <v>270.757094</v>
      </c>
      <c r="I6635" s="257">
        <v>1</v>
      </c>
      <c r="J6635" s="258">
        <f t="shared" si="206"/>
        <v>0.15304313835477382</v>
      </c>
      <c r="K6635" s="258">
        <f t="shared" si="207"/>
        <v>0.28650442894961836</v>
      </c>
    </row>
    <row r="6636" spans="1:11">
      <c r="A6636" s="1">
        <v>6635</v>
      </c>
      <c r="B6636">
        <v>41090.723754999999</v>
      </c>
      <c r="C6636" s="255">
        <v>45</v>
      </c>
      <c r="D6636" s="256">
        <v>111.712914</v>
      </c>
      <c r="E6636" s="256">
        <v>981.33848000000035</v>
      </c>
      <c r="F6636" s="1">
        <v>647564</v>
      </c>
      <c r="G6636" s="256">
        <v>0</v>
      </c>
      <c r="H6636" s="256">
        <v>282.14581800000002</v>
      </c>
      <c r="I6636" s="257">
        <v>1</v>
      </c>
      <c r="J6636" s="258">
        <f t="shared" si="206"/>
        <v>0.12783280303728589</v>
      </c>
      <c r="K6636" s="258">
        <f t="shared" si="207"/>
        <v>0.24568677168022304</v>
      </c>
    </row>
    <row r="6637" spans="1:11">
      <c r="A6637" s="1">
        <v>6636</v>
      </c>
      <c r="B6637">
        <v>40056.617524000001</v>
      </c>
      <c r="C6637" s="255">
        <v>43</v>
      </c>
      <c r="D6637" s="256">
        <v>107.040965</v>
      </c>
      <c r="E6637" s="256">
        <v>1084.677515000001</v>
      </c>
      <c r="F6637" s="1">
        <v>734157</v>
      </c>
      <c r="G6637" s="256">
        <v>0</v>
      </c>
      <c r="H6637" s="256">
        <v>262.55677800000001</v>
      </c>
      <c r="I6637" s="257">
        <v>1</v>
      </c>
      <c r="J6637" s="258">
        <f t="shared" si="206"/>
        <v>0.12248670369269943</v>
      </c>
      <c r="K6637" s="258">
        <f t="shared" si="207"/>
        <v>0.23674981403576487</v>
      </c>
    </row>
    <row r="6638" spans="1:11">
      <c r="A6638" s="1">
        <v>6637</v>
      </c>
      <c r="B6638">
        <v>39569.647215999998</v>
      </c>
      <c r="C6638" s="255">
        <v>42</v>
      </c>
      <c r="D6638" s="256">
        <v>134.04847899999999</v>
      </c>
      <c r="E6638" s="256">
        <v>1078.1410170000011</v>
      </c>
      <c r="F6638" s="1">
        <v>747836</v>
      </c>
      <c r="G6638" s="256">
        <v>0</v>
      </c>
      <c r="H6638" s="256">
        <v>60.663390999999997</v>
      </c>
      <c r="I6638" s="257">
        <v>1</v>
      </c>
      <c r="J6638" s="258">
        <f t="shared" si="206"/>
        <v>0.15339133319407239</v>
      </c>
      <c r="K6638" s="258">
        <f t="shared" si="207"/>
        <v>0.28705335535999282</v>
      </c>
    </row>
    <row r="6639" spans="1:11">
      <c r="A6639" s="1">
        <v>6638</v>
      </c>
      <c r="B6639">
        <v>39566.383635999999</v>
      </c>
      <c r="C6639" s="255">
        <v>37</v>
      </c>
      <c r="D6639" s="256">
        <v>157.209476</v>
      </c>
      <c r="E6639" s="256">
        <v>1000.934566999998</v>
      </c>
      <c r="F6639" s="1">
        <v>791039</v>
      </c>
      <c r="G6639" s="256">
        <v>0</v>
      </c>
      <c r="H6639" s="256">
        <v>53.421605999999997</v>
      </c>
      <c r="I6639" s="257">
        <v>1</v>
      </c>
      <c r="J6639" s="258">
        <f t="shared" si="206"/>
        <v>0.17989440308667379</v>
      </c>
      <c r="K6639" s="258">
        <f t="shared" si="207"/>
        <v>0.32771117667662941</v>
      </c>
    </row>
    <row r="6640" spans="1:11">
      <c r="A6640" s="1">
        <v>6639</v>
      </c>
      <c r="B6640">
        <v>39228.986633</v>
      </c>
      <c r="C6640" s="255">
        <v>41</v>
      </c>
      <c r="D6640" s="256">
        <v>176.40403800000001</v>
      </c>
      <c r="E6640" s="256">
        <v>820.5599930000011</v>
      </c>
      <c r="F6640" s="1">
        <v>778288</v>
      </c>
      <c r="G6640" s="256">
        <v>0</v>
      </c>
      <c r="H6640" s="256">
        <v>170.62220500000001</v>
      </c>
      <c r="I6640" s="257">
        <v>1</v>
      </c>
      <c r="J6640" s="258">
        <f t="shared" si="206"/>
        <v>0.20185869150844904</v>
      </c>
      <c r="K6640" s="258">
        <f t="shared" si="207"/>
        <v>0.35980512465537084</v>
      </c>
    </row>
    <row r="6641" spans="1:11">
      <c r="A6641" s="1">
        <v>6640</v>
      </c>
      <c r="B6641">
        <v>39504.103149000002</v>
      </c>
      <c r="C6641" s="255">
        <v>39</v>
      </c>
      <c r="D6641" s="256">
        <v>178.441957</v>
      </c>
      <c r="E6641" s="256">
        <v>584.81324199999926</v>
      </c>
      <c r="F6641" s="1">
        <v>817582</v>
      </c>
      <c r="G6641" s="256">
        <v>119.362488</v>
      </c>
      <c r="H6641" s="256">
        <v>220.794814</v>
      </c>
      <c r="I6641" s="257">
        <v>1</v>
      </c>
      <c r="J6641" s="258">
        <f t="shared" si="206"/>
        <v>0.2041906770310265</v>
      </c>
      <c r="K6641" s="258">
        <f t="shared" si="207"/>
        <v>0.36313161607771693</v>
      </c>
    </row>
    <row r="6642" spans="1:11">
      <c r="A6642" s="1">
        <v>6641</v>
      </c>
      <c r="B6642">
        <v>39715.982024999998</v>
      </c>
      <c r="C6642" s="255">
        <v>45</v>
      </c>
      <c r="D6642" s="256">
        <v>160.72004000000001</v>
      </c>
      <c r="E6642" s="256">
        <v>277.56137100000058</v>
      </c>
      <c r="F6642" s="1">
        <v>789364</v>
      </c>
      <c r="G6642" s="256">
        <v>209.99848800000001</v>
      </c>
      <c r="H6642" s="256">
        <v>231.645049</v>
      </c>
      <c r="I6642" s="257">
        <v>1</v>
      </c>
      <c r="J6642" s="258">
        <f t="shared" si="206"/>
        <v>0.18391153253297746</v>
      </c>
      <c r="K6642" s="258">
        <f t="shared" si="207"/>
        <v>0.33368608260587318</v>
      </c>
    </row>
    <row r="6643" spans="1:11">
      <c r="A6643" s="1">
        <v>6642</v>
      </c>
      <c r="B6643">
        <v>40395.058928999999</v>
      </c>
      <c r="C6643" s="255">
        <v>41</v>
      </c>
      <c r="D6643" s="256">
        <v>151.91776999999999</v>
      </c>
      <c r="E6643" s="256">
        <v>66.80055899999995</v>
      </c>
      <c r="F6643" s="1">
        <v>805305</v>
      </c>
      <c r="G6643" s="256">
        <v>243.437208</v>
      </c>
      <c r="H6643" s="256">
        <v>228.79513900000001</v>
      </c>
      <c r="I6643" s="257">
        <v>1</v>
      </c>
      <c r="J6643" s="258">
        <f t="shared" si="206"/>
        <v>0.17383911738506524</v>
      </c>
      <c r="K6643" s="258">
        <f t="shared" si="207"/>
        <v>0.31861335903932692</v>
      </c>
    </row>
    <row r="6644" spans="1:11">
      <c r="A6644" s="1">
        <v>6643</v>
      </c>
      <c r="B6644">
        <v>42178.153565000001</v>
      </c>
      <c r="C6644" s="255">
        <v>38</v>
      </c>
      <c r="D6644" s="256">
        <v>175.69936899999999</v>
      </c>
      <c r="E6644" s="256">
        <v>18.527808999999991</v>
      </c>
      <c r="F6644" s="1">
        <v>797023</v>
      </c>
      <c r="G6644" s="256">
        <v>232.78046399999999</v>
      </c>
      <c r="H6644" s="256">
        <v>398.94019400000002</v>
      </c>
      <c r="I6644" s="257">
        <v>1</v>
      </c>
      <c r="J6644" s="258">
        <f t="shared" si="206"/>
        <v>0.2010523405660371</v>
      </c>
      <c r="K6644" s="258">
        <f t="shared" si="207"/>
        <v>0.35865135306017498</v>
      </c>
    </row>
    <row r="6645" spans="1:11">
      <c r="A6645" s="1">
        <v>6644</v>
      </c>
      <c r="B6645">
        <v>43476.202514999997</v>
      </c>
      <c r="C6645" s="255">
        <v>53</v>
      </c>
      <c r="D6645" s="256">
        <v>157.89491200000001</v>
      </c>
      <c r="E6645" s="256">
        <v>21.341404000000001</v>
      </c>
      <c r="F6645" s="1">
        <v>805518</v>
      </c>
      <c r="G6645" s="256">
        <v>171.96362400000001</v>
      </c>
      <c r="H6645" s="256">
        <v>392.99069600000001</v>
      </c>
      <c r="I6645" s="257">
        <v>1</v>
      </c>
      <c r="J6645" s="258">
        <f t="shared" si="206"/>
        <v>0.18067874575615842</v>
      </c>
      <c r="K6645" s="258">
        <f t="shared" si="207"/>
        <v>0.32888154996390562</v>
      </c>
    </row>
    <row r="6646" spans="1:11">
      <c r="A6646" s="1">
        <v>6645</v>
      </c>
      <c r="B6646">
        <v>43650.335784000003</v>
      </c>
      <c r="C6646" s="255">
        <v>52</v>
      </c>
      <c r="D6646" s="256">
        <v>145.24351100000001</v>
      </c>
      <c r="E6646" s="256">
        <v>21.431932</v>
      </c>
      <c r="F6646" s="1">
        <v>855381</v>
      </c>
      <c r="G6646" s="256">
        <v>80.79204</v>
      </c>
      <c r="H6646" s="256">
        <v>280.230614</v>
      </c>
      <c r="I6646" s="257">
        <v>1</v>
      </c>
      <c r="J6646" s="258">
        <f t="shared" si="206"/>
        <v>0.16620177980593068</v>
      </c>
      <c r="K6646" s="258">
        <f t="shared" si="207"/>
        <v>0.30697896105778277</v>
      </c>
    </row>
    <row r="6647" spans="1:11">
      <c r="A6647" s="1">
        <v>6646</v>
      </c>
      <c r="B6647">
        <v>43630.237761999997</v>
      </c>
      <c r="C6647" s="255">
        <v>58</v>
      </c>
      <c r="D6647" s="256">
        <v>91.998721000000003</v>
      </c>
      <c r="E6647" s="256">
        <v>15.706856</v>
      </c>
      <c r="F6647" s="1">
        <v>903398</v>
      </c>
      <c r="G6647" s="256">
        <v>1.8511919999999999</v>
      </c>
      <c r="H6647" s="256">
        <v>128.50453099999999</v>
      </c>
      <c r="I6647" s="257">
        <v>1</v>
      </c>
      <c r="J6647" s="258">
        <f t="shared" si="206"/>
        <v>0.10527390218533927</v>
      </c>
      <c r="K6647" s="258">
        <f t="shared" si="207"/>
        <v>0.20727262895326848</v>
      </c>
    </row>
    <row r="6648" spans="1:11">
      <c r="A6648" s="1">
        <v>6647</v>
      </c>
      <c r="B6648">
        <v>43811.097656000013</v>
      </c>
      <c r="C6648" s="255">
        <v>51</v>
      </c>
      <c r="D6648" s="256">
        <v>76.632640000000009</v>
      </c>
      <c r="E6648" s="256">
        <v>7.2062399999999984</v>
      </c>
      <c r="F6648" s="1">
        <v>922465</v>
      </c>
      <c r="G6648" s="256">
        <v>0</v>
      </c>
      <c r="H6648" s="256">
        <v>47.267913999999998</v>
      </c>
      <c r="I6648" s="257">
        <v>1</v>
      </c>
      <c r="J6648" s="258">
        <f t="shared" si="206"/>
        <v>8.7690534823460412E-2</v>
      </c>
      <c r="K6648" s="258">
        <f t="shared" si="207"/>
        <v>0.1760041969640796</v>
      </c>
    </row>
    <row r="6649" spans="1:11">
      <c r="A6649" s="1">
        <v>6648</v>
      </c>
      <c r="B6649">
        <v>44141.663359999999</v>
      </c>
      <c r="C6649" s="255">
        <v>39</v>
      </c>
      <c r="D6649" s="256">
        <v>74.528494999999992</v>
      </c>
      <c r="E6649" s="256">
        <v>1.7678</v>
      </c>
      <c r="F6649" s="1">
        <v>906920</v>
      </c>
      <c r="G6649" s="256">
        <v>0</v>
      </c>
      <c r="H6649" s="256">
        <v>46.689174000000001</v>
      </c>
      <c r="I6649" s="257">
        <v>1</v>
      </c>
      <c r="J6649" s="258">
        <f t="shared" si="206"/>
        <v>8.5282767057713191E-2</v>
      </c>
      <c r="K6649" s="258">
        <f t="shared" si="207"/>
        <v>0.17162773062926337</v>
      </c>
    </row>
    <row r="6650" spans="1:11">
      <c r="A6650" s="1">
        <v>6649</v>
      </c>
      <c r="B6650">
        <v>42803.253571000001</v>
      </c>
      <c r="C6650" s="255">
        <v>55</v>
      </c>
      <c r="D6650" s="256">
        <v>78.799506999999991</v>
      </c>
      <c r="E6650" s="256">
        <v>0.18128</v>
      </c>
      <c r="F6650" s="1">
        <v>834960</v>
      </c>
      <c r="G6650" s="256">
        <v>0</v>
      </c>
      <c r="H6650" s="256">
        <v>41.341602999999999</v>
      </c>
      <c r="I6650" s="257">
        <v>1</v>
      </c>
      <c r="J6650" s="258">
        <f t="shared" si="206"/>
        <v>9.0170075214099518E-2</v>
      </c>
      <c r="K6650" s="258">
        <f t="shared" si="207"/>
        <v>0.18048687132191052</v>
      </c>
    </row>
    <row r="6651" spans="1:11">
      <c r="A6651" s="1">
        <v>6650</v>
      </c>
      <c r="B6651">
        <v>40609.492738000001</v>
      </c>
      <c r="C6651" s="255">
        <v>52</v>
      </c>
      <c r="D6651" s="256">
        <v>86.593602000000004</v>
      </c>
      <c r="E6651" s="256">
        <v>0.64704000000000006</v>
      </c>
      <c r="F6651" s="1">
        <v>740052</v>
      </c>
      <c r="G6651" s="256">
        <v>0</v>
      </c>
      <c r="H6651" s="256">
        <v>40.474894999999997</v>
      </c>
      <c r="I6651" s="257">
        <v>1</v>
      </c>
      <c r="J6651" s="258">
        <f t="shared" si="206"/>
        <v>9.9088838276612551E-2</v>
      </c>
      <c r="K6651" s="258">
        <f t="shared" si="207"/>
        <v>0.19641043008493994</v>
      </c>
    </row>
    <row r="6652" spans="1:11">
      <c r="A6652" s="1">
        <v>6651</v>
      </c>
      <c r="B6652">
        <v>40476.358549999997</v>
      </c>
      <c r="C6652" s="255">
        <v>49</v>
      </c>
      <c r="D6652" s="256">
        <v>108.60875</v>
      </c>
      <c r="E6652" s="256">
        <v>0.49847999999999998</v>
      </c>
      <c r="F6652" s="1">
        <v>595619</v>
      </c>
      <c r="G6652" s="256">
        <v>0</v>
      </c>
      <c r="H6652" s="256">
        <v>40.453797999999999</v>
      </c>
      <c r="I6652" s="257">
        <v>1</v>
      </c>
      <c r="J6652" s="258">
        <f t="shared" si="206"/>
        <v>0.12428071607617204</v>
      </c>
      <c r="K6652" s="258">
        <f t="shared" si="207"/>
        <v>0.23976012850019249</v>
      </c>
    </row>
    <row r="6653" spans="1:11">
      <c r="A6653" s="1">
        <v>6652</v>
      </c>
      <c r="B6653">
        <v>40484.831664999998</v>
      </c>
      <c r="C6653" s="255">
        <v>51</v>
      </c>
      <c r="D6653" s="256">
        <v>114.098404</v>
      </c>
      <c r="E6653" s="256">
        <v>0</v>
      </c>
      <c r="F6653" s="1">
        <v>479164</v>
      </c>
      <c r="G6653" s="256">
        <v>53.688096000000002</v>
      </c>
      <c r="H6653" s="256">
        <v>40.509959000000002</v>
      </c>
      <c r="I6653" s="257">
        <v>1</v>
      </c>
      <c r="J6653" s="258">
        <f t="shared" si="206"/>
        <v>0.13056251317014855</v>
      </c>
      <c r="K6653" s="258">
        <f t="shared" si="207"/>
        <v>0.25021112615641267</v>
      </c>
    </row>
    <row r="6654" spans="1:11">
      <c r="A6654" s="1">
        <v>6653</v>
      </c>
      <c r="B6654">
        <v>40405.129884000002</v>
      </c>
      <c r="C6654" s="255">
        <v>48</v>
      </c>
      <c r="D6654" s="256">
        <v>148.59337199999999</v>
      </c>
      <c r="E6654" s="256">
        <v>5.8400000000000006E-3</v>
      </c>
      <c r="F6654" s="1">
        <v>536166</v>
      </c>
      <c r="G6654" s="256">
        <v>180.84595200000001</v>
      </c>
      <c r="H6654" s="256">
        <v>40.590224999999997</v>
      </c>
      <c r="I6654" s="257">
        <v>1</v>
      </c>
      <c r="J6654" s="258">
        <f t="shared" si="206"/>
        <v>0.17003501721852993</v>
      </c>
      <c r="K6654" s="258">
        <f t="shared" si="207"/>
        <v>0.31284083177526345</v>
      </c>
    </row>
    <row r="6655" spans="1:11">
      <c r="A6655" s="1">
        <v>6654</v>
      </c>
      <c r="B6655">
        <v>40981.702668000013</v>
      </c>
      <c r="C6655" s="255">
        <v>47</v>
      </c>
      <c r="D6655" s="256">
        <v>151.54473999999999</v>
      </c>
      <c r="E6655" s="256">
        <v>0</v>
      </c>
      <c r="F6655" s="1">
        <v>851684</v>
      </c>
      <c r="G6655" s="256">
        <v>225.30211199999999</v>
      </c>
      <c r="H6655" s="256">
        <v>40.601156000000003</v>
      </c>
      <c r="I6655" s="257">
        <v>1</v>
      </c>
      <c r="J6655" s="258">
        <f t="shared" si="206"/>
        <v>0.17341226010590594</v>
      </c>
      <c r="K6655" s="258">
        <f t="shared" si="207"/>
        <v>0.31796783106936571</v>
      </c>
    </row>
    <row r="6656" spans="1:11">
      <c r="A6656" s="1">
        <v>6655</v>
      </c>
      <c r="B6656">
        <v>41034.951231999999</v>
      </c>
      <c r="C6656" s="255">
        <v>45</v>
      </c>
      <c r="D6656" s="256">
        <v>160.482866</v>
      </c>
      <c r="E6656" s="256">
        <v>4.1760040000000016</v>
      </c>
      <c r="F6656" s="1">
        <v>877699</v>
      </c>
      <c r="G6656" s="256">
        <v>222.04895999999999</v>
      </c>
      <c r="H6656" s="256">
        <v>40.605950999999997</v>
      </c>
      <c r="I6656" s="257">
        <v>1</v>
      </c>
      <c r="J6656" s="258">
        <f t="shared" si="206"/>
        <v>0.18364013492869002</v>
      </c>
      <c r="K6656" s="258">
        <f t="shared" si="207"/>
        <v>0.33328392672881407</v>
      </c>
    </row>
    <row r="6657" spans="1:11">
      <c r="A6657" s="1">
        <v>6656</v>
      </c>
      <c r="B6657">
        <v>41350.961060000001</v>
      </c>
      <c r="C6657" s="255">
        <v>47</v>
      </c>
      <c r="D6657" s="256">
        <v>164.449466</v>
      </c>
      <c r="E6657" s="256">
        <v>109.266657</v>
      </c>
      <c r="F6657" s="1">
        <v>828819</v>
      </c>
      <c r="G6657" s="256">
        <v>171.31413599999999</v>
      </c>
      <c r="H6657" s="256">
        <v>40.570466000000003</v>
      </c>
      <c r="I6657" s="257">
        <v>1</v>
      </c>
      <c r="J6657" s="258">
        <f t="shared" si="206"/>
        <v>0.18817910520859607</v>
      </c>
      <c r="K6657" s="258">
        <f t="shared" si="207"/>
        <v>0.33998123307422917</v>
      </c>
    </row>
    <row r="6658" spans="1:11">
      <c r="A6658" s="1">
        <v>6657</v>
      </c>
      <c r="B6658">
        <v>41030.941069999993</v>
      </c>
      <c r="C6658" s="255">
        <v>47</v>
      </c>
      <c r="D6658" s="256">
        <v>170.872739</v>
      </c>
      <c r="E6658" s="256">
        <v>357.07930199999993</v>
      </c>
      <c r="F6658" s="1">
        <v>820061</v>
      </c>
      <c r="G6658" s="256">
        <v>86.322432000000006</v>
      </c>
      <c r="H6658" s="256">
        <v>135.47228699999999</v>
      </c>
      <c r="I6658" s="257">
        <v>1</v>
      </c>
      <c r="J6658" s="258">
        <f t="shared" ref="J6658:J6721" si="208">D6658/$L$1</f>
        <v>0.19552924014701256</v>
      </c>
      <c r="K6658" s="258">
        <f t="shared" ref="K6658:K6721" si="209">J6658/(1-$K$1*(1-J6658))</f>
        <v>0.35069925146548414</v>
      </c>
    </row>
    <row r="6659" spans="1:11">
      <c r="A6659" s="1">
        <v>6658</v>
      </c>
      <c r="B6659">
        <v>41077.579682000003</v>
      </c>
      <c r="C6659" s="255">
        <v>50</v>
      </c>
      <c r="D6659" s="256">
        <v>186.804258</v>
      </c>
      <c r="E6659" s="256">
        <v>622.36761700000056</v>
      </c>
      <c r="F6659" s="1">
        <v>834145</v>
      </c>
      <c r="G6659" s="256">
        <v>6.953856</v>
      </c>
      <c r="H6659" s="256">
        <v>209.76469399999999</v>
      </c>
      <c r="I6659" s="257">
        <v>1</v>
      </c>
      <c r="J6659" s="258">
        <f t="shared" si="208"/>
        <v>0.21375963677252516</v>
      </c>
      <c r="K6659" s="258">
        <f t="shared" si="209"/>
        <v>0.37662396754683164</v>
      </c>
    </row>
    <row r="6660" spans="1:11">
      <c r="A6660" s="1">
        <v>6659</v>
      </c>
      <c r="B6660">
        <v>41286.668731999998</v>
      </c>
      <c r="C6660" s="255">
        <v>48</v>
      </c>
      <c r="D6660" s="256">
        <v>173.382462</v>
      </c>
      <c r="E6660" s="256">
        <v>657.64902600000062</v>
      </c>
      <c r="F6660" s="1">
        <v>853279</v>
      </c>
      <c r="G6660" s="256">
        <v>0</v>
      </c>
      <c r="H6660" s="256">
        <v>266.26539000000002</v>
      </c>
      <c r="I6660" s="257">
        <v>1</v>
      </c>
      <c r="J6660" s="258">
        <f t="shared" si="208"/>
        <v>0.19840110978544259</v>
      </c>
      <c r="K6660" s="258">
        <f t="shared" si="209"/>
        <v>0.35484492272587509</v>
      </c>
    </row>
    <row r="6661" spans="1:11">
      <c r="A6661" s="1">
        <v>6660</v>
      </c>
      <c r="B6661">
        <v>41738.515289000003</v>
      </c>
      <c r="C6661" s="255">
        <v>46</v>
      </c>
      <c r="D6661" s="256">
        <v>166.388475</v>
      </c>
      <c r="E6661" s="256">
        <v>596.87508999999966</v>
      </c>
      <c r="F6661" s="1">
        <v>848700</v>
      </c>
      <c r="G6661" s="256">
        <v>0</v>
      </c>
      <c r="H6661" s="256">
        <v>313.551402</v>
      </c>
      <c r="I6661" s="257">
        <v>1</v>
      </c>
      <c r="J6661" s="258">
        <f t="shared" si="208"/>
        <v>0.19039790827002659</v>
      </c>
      <c r="K6661" s="258">
        <f t="shared" si="209"/>
        <v>0.34323316834283052</v>
      </c>
    </row>
    <row r="6662" spans="1:11">
      <c r="A6662" s="1">
        <v>6661</v>
      </c>
      <c r="B6662">
        <v>42245.053955000003</v>
      </c>
      <c r="C6662" s="255">
        <v>49</v>
      </c>
      <c r="D6662" s="256">
        <v>142.405168</v>
      </c>
      <c r="E6662" s="256">
        <v>493.77641299999982</v>
      </c>
      <c r="F6662" s="1">
        <v>864905</v>
      </c>
      <c r="G6662" s="256">
        <v>0</v>
      </c>
      <c r="H6662" s="256">
        <v>183.11586600000001</v>
      </c>
      <c r="I6662" s="257">
        <v>1</v>
      </c>
      <c r="J6662" s="258">
        <f t="shared" si="208"/>
        <v>0.16295387113826079</v>
      </c>
      <c r="K6662" s="258">
        <f t="shared" si="209"/>
        <v>0.30197634122477884</v>
      </c>
    </row>
    <row r="6663" spans="1:11">
      <c r="A6663" s="1">
        <v>6662</v>
      </c>
      <c r="B6663">
        <v>41989.684630999996</v>
      </c>
      <c r="C6663" s="255">
        <v>45</v>
      </c>
      <c r="D6663" s="256">
        <v>118.591458</v>
      </c>
      <c r="E6663" s="256">
        <v>388.20129400000008</v>
      </c>
      <c r="F6663" s="1">
        <v>896811</v>
      </c>
      <c r="G6663" s="256">
        <v>0</v>
      </c>
      <c r="H6663" s="256">
        <v>480.08097700000002</v>
      </c>
      <c r="I6663" s="257">
        <v>1</v>
      </c>
      <c r="J6663" s="258">
        <f t="shared" si="208"/>
        <v>0.13570390342175268</v>
      </c>
      <c r="K6663" s="258">
        <f t="shared" si="209"/>
        <v>0.25866239977148275</v>
      </c>
    </row>
    <row r="6664" spans="1:11">
      <c r="A6664" s="1">
        <v>6663</v>
      </c>
      <c r="B6664">
        <v>42080.375335999997</v>
      </c>
      <c r="C6664" s="255">
        <v>43</v>
      </c>
      <c r="D6664" s="256">
        <v>89.886796000000004</v>
      </c>
      <c r="E6664" s="256">
        <v>254.2099539999997</v>
      </c>
      <c r="F6664" s="1">
        <v>870189</v>
      </c>
      <c r="G6664" s="256">
        <v>0</v>
      </c>
      <c r="H6664" s="256">
        <v>544.55579899999998</v>
      </c>
      <c r="I6664" s="257">
        <v>1</v>
      </c>
      <c r="J6664" s="258">
        <f t="shared" si="208"/>
        <v>0.10285723178540217</v>
      </c>
      <c r="K6664" s="258">
        <f t="shared" si="209"/>
        <v>0.20304584122398175</v>
      </c>
    </row>
    <row r="6665" spans="1:11">
      <c r="A6665" s="1">
        <v>6664</v>
      </c>
      <c r="B6665">
        <v>42561.220490000007</v>
      </c>
      <c r="C6665" s="255">
        <v>46</v>
      </c>
      <c r="D6665" s="256">
        <v>73.011666999999989</v>
      </c>
      <c r="E6665" s="256">
        <v>160.55788500000011</v>
      </c>
      <c r="F6665" s="1">
        <v>885822</v>
      </c>
      <c r="G6665" s="256">
        <v>41.034168000000001</v>
      </c>
      <c r="H6665" s="256">
        <v>517.26145799999995</v>
      </c>
      <c r="I6665" s="257">
        <v>1</v>
      </c>
      <c r="J6665" s="258">
        <f t="shared" si="208"/>
        <v>8.3547064639589524E-2</v>
      </c>
      <c r="K6665" s="258">
        <f t="shared" si="209"/>
        <v>0.16845834350439473</v>
      </c>
    </row>
    <row r="6666" spans="1:11">
      <c r="A6666" s="1">
        <v>6665</v>
      </c>
      <c r="B6666">
        <v>42839.35727</v>
      </c>
      <c r="C6666" s="255">
        <v>42</v>
      </c>
      <c r="D6666" s="256">
        <v>63.515186999999997</v>
      </c>
      <c r="E6666" s="256">
        <v>68.785026999999985</v>
      </c>
      <c r="F6666" s="1">
        <v>814775</v>
      </c>
      <c r="G6666" s="256">
        <v>180.40343999999999</v>
      </c>
      <c r="H6666" s="256">
        <v>340.390872</v>
      </c>
      <c r="I6666" s="257">
        <v>1</v>
      </c>
      <c r="J6666" s="258">
        <f t="shared" si="208"/>
        <v>7.2680266756333836E-2</v>
      </c>
      <c r="K6666" s="258">
        <f t="shared" si="209"/>
        <v>0.14833490142993888</v>
      </c>
    </row>
    <row r="6667" spans="1:11">
      <c r="A6667" s="1">
        <v>6666</v>
      </c>
      <c r="B6667">
        <v>43317.562560999999</v>
      </c>
      <c r="C6667" s="255">
        <v>43</v>
      </c>
      <c r="D6667" s="256">
        <v>79.287945000000008</v>
      </c>
      <c r="E6667" s="256">
        <v>16.238024999999968</v>
      </c>
      <c r="F6667" s="1">
        <v>858970</v>
      </c>
      <c r="G6667" s="256">
        <v>234.81847200000001</v>
      </c>
      <c r="H6667" s="256">
        <v>284.30611599999997</v>
      </c>
      <c r="I6667" s="257">
        <v>1</v>
      </c>
      <c r="J6667" s="258">
        <f t="shared" si="208"/>
        <v>9.0728993573797198E-2</v>
      </c>
      <c r="K6667" s="258">
        <f t="shared" si="209"/>
        <v>0.18149394238052857</v>
      </c>
    </row>
    <row r="6668" spans="1:11">
      <c r="A6668" s="1">
        <v>6667</v>
      </c>
      <c r="B6668">
        <v>45143.758728000001</v>
      </c>
      <c r="C6668" s="255">
        <v>48</v>
      </c>
      <c r="D6668" s="256">
        <v>156.605751</v>
      </c>
      <c r="E6668" s="256">
        <v>13.549045</v>
      </c>
      <c r="F6668" s="1">
        <v>843383</v>
      </c>
      <c r="G6668" s="256">
        <v>244.49879999999999</v>
      </c>
      <c r="H6668" s="256">
        <v>263.06695999999999</v>
      </c>
      <c r="I6668" s="257">
        <v>1</v>
      </c>
      <c r="J6668" s="258">
        <f t="shared" si="208"/>
        <v>0.17920356210642968</v>
      </c>
      <c r="K6668" s="258">
        <f t="shared" si="209"/>
        <v>0.32667879920313481</v>
      </c>
    </row>
    <row r="6669" spans="1:11">
      <c r="A6669" s="1">
        <v>6668</v>
      </c>
      <c r="B6669">
        <v>46957.294128000001</v>
      </c>
      <c r="C6669" s="255">
        <v>61</v>
      </c>
      <c r="D6669" s="256">
        <v>165.83201099999999</v>
      </c>
      <c r="E6669" s="256">
        <v>12.688948</v>
      </c>
      <c r="F6669" s="1">
        <v>850890</v>
      </c>
      <c r="G6669" s="256">
        <v>214.03653600000001</v>
      </c>
      <c r="H6669" s="256">
        <v>260.30666400000001</v>
      </c>
      <c r="I6669" s="257">
        <v>1</v>
      </c>
      <c r="J6669" s="258">
        <f t="shared" si="208"/>
        <v>0.18976114793174251</v>
      </c>
      <c r="K6669" s="258">
        <f t="shared" si="209"/>
        <v>0.34230138069928517</v>
      </c>
    </row>
    <row r="6670" spans="1:11">
      <c r="A6670" s="1">
        <v>6669</v>
      </c>
      <c r="B6670">
        <v>47224.785583999997</v>
      </c>
      <c r="C6670" s="255">
        <v>50</v>
      </c>
      <c r="D6670" s="256">
        <v>109.719218</v>
      </c>
      <c r="E6670" s="256">
        <v>10.469184</v>
      </c>
      <c r="F6670" s="1">
        <v>863676</v>
      </c>
      <c r="G6670" s="256">
        <v>135.66924</v>
      </c>
      <c r="H6670" s="256">
        <v>268.05701599999998</v>
      </c>
      <c r="I6670" s="257">
        <v>1</v>
      </c>
      <c r="J6670" s="258">
        <f t="shared" si="208"/>
        <v>0.12555142178100406</v>
      </c>
      <c r="K6670" s="258">
        <f t="shared" si="209"/>
        <v>0.24188542128503507</v>
      </c>
    </row>
    <row r="6671" spans="1:11">
      <c r="A6671" s="1">
        <v>6670</v>
      </c>
      <c r="B6671">
        <v>46582.972106000001</v>
      </c>
      <c r="C6671" s="255">
        <v>62</v>
      </c>
      <c r="D6671" s="256">
        <v>63.661121999999992</v>
      </c>
      <c r="E6671" s="256">
        <v>3.0143759999999999</v>
      </c>
      <c r="F6671" s="1">
        <v>922862</v>
      </c>
      <c r="G6671" s="256">
        <v>34.825223999999999</v>
      </c>
      <c r="H6671" s="256">
        <v>231.546673</v>
      </c>
      <c r="I6671" s="257">
        <v>1</v>
      </c>
      <c r="J6671" s="258">
        <f t="shared" si="208"/>
        <v>7.2847259805241732E-2</v>
      </c>
      <c r="K6671" s="258">
        <f t="shared" si="209"/>
        <v>0.14864785735329417</v>
      </c>
    </row>
    <row r="6672" spans="1:11">
      <c r="A6672" s="1">
        <v>6671</v>
      </c>
      <c r="B6672">
        <v>46840.208312000002</v>
      </c>
      <c r="C6672" s="255">
        <v>51</v>
      </c>
      <c r="D6672" s="256">
        <v>64.045184000000006</v>
      </c>
      <c r="E6672" s="256">
        <v>0.43415199999999998</v>
      </c>
      <c r="F6672" s="1">
        <v>917076</v>
      </c>
      <c r="G6672" s="256">
        <v>0</v>
      </c>
      <c r="H6672" s="256">
        <v>174.05655999999999</v>
      </c>
      <c r="I6672" s="257">
        <v>1</v>
      </c>
      <c r="J6672" s="258">
        <f t="shared" si="208"/>
        <v>7.3286740973910455E-2</v>
      </c>
      <c r="K6672" s="258">
        <f t="shared" si="209"/>
        <v>0.14947091356621539</v>
      </c>
    </row>
    <row r="6673" spans="1:11">
      <c r="A6673" s="1">
        <v>6672</v>
      </c>
      <c r="B6673">
        <v>46106.120575000001</v>
      </c>
      <c r="C6673" s="255">
        <v>60</v>
      </c>
      <c r="D6673" s="256">
        <v>62.773909000000003</v>
      </c>
      <c r="E6673" s="256">
        <v>0.15384</v>
      </c>
      <c r="F6673" s="1">
        <v>955424</v>
      </c>
      <c r="G6673" s="256">
        <v>0</v>
      </c>
      <c r="H6673" s="256">
        <v>95.125647000000001</v>
      </c>
      <c r="I6673" s="257">
        <v>1</v>
      </c>
      <c r="J6673" s="258">
        <f t="shared" si="208"/>
        <v>7.1832024228438887E-2</v>
      </c>
      <c r="K6673" s="258">
        <f t="shared" si="209"/>
        <v>0.14674342599172846</v>
      </c>
    </row>
    <row r="6674" spans="1:11">
      <c r="A6674" s="1">
        <v>6673</v>
      </c>
      <c r="B6674">
        <v>44367.705077999999</v>
      </c>
      <c r="C6674" s="255">
        <v>52</v>
      </c>
      <c r="D6674" s="256">
        <v>64.593392999999992</v>
      </c>
      <c r="E6674" s="256">
        <v>0</v>
      </c>
      <c r="F6674" s="1">
        <v>862926</v>
      </c>
      <c r="G6674" s="256">
        <v>0</v>
      </c>
      <c r="H6674" s="256">
        <v>40.554968000000002</v>
      </c>
      <c r="I6674" s="257">
        <v>1</v>
      </c>
      <c r="J6674" s="258">
        <f t="shared" si="208"/>
        <v>7.3914055136714105E-2</v>
      </c>
      <c r="K6674" s="258">
        <f t="shared" si="209"/>
        <v>0.15064433675468525</v>
      </c>
    </row>
    <row r="6675" spans="1:11">
      <c r="A6675" s="1">
        <v>6674</v>
      </c>
      <c r="B6675">
        <v>42240.166533000003</v>
      </c>
      <c r="C6675" s="255">
        <v>47</v>
      </c>
      <c r="D6675" s="256">
        <v>87.479229000000004</v>
      </c>
      <c r="E6675" s="256">
        <v>0.47711999999999999</v>
      </c>
      <c r="F6675" s="1">
        <v>755450</v>
      </c>
      <c r="G6675" s="256">
        <v>0</v>
      </c>
      <c r="H6675" s="256">
        <v>40.531250999999997</v>
      </c>
      <c r="I6675" s="257">
        <v>1</v>
      </c>
      <c r="J6675" s="258">
        <f t="shared" si="208"/>
        <v>0.10010225899765383</v>
      </c>
      <c r="K6675" s="258">
        <f t="shared" si="209"/>
        <v>0.1982002212512394</v>
      </c>
    </row>
    <row r="6676" spans="1:11">
      <c r="A6676" s="1">
        <v>6675</v>
      </c>
      <c r="B6676">
        <v>42005.766816000003</v>
      </c>
      <c r="C6676" s="255">
        <v>43</v>
      </c>
      <c r="D6676" s="256">
        <v>88.546195999999995</v>
      </c>
      <c r="E6676" s="256">
        <v>0.46944000000000002</v>
      </c>
      <c r="F6676" s="1">
        <v>637291</v>
      </c>
      <c r="G6676" s="256">
        <v>0</v>
      </c>
      <c r="H6676" s="256">
        <v>40.573667999999998</v>
      </c>
      <c r="I6676" s="257">
        <v>1</v>
      </c>
      <c r="J6676" s="258">
        <f t="shared" si="208"/>
        <v>0.10132318661895179</v>
      </c>
      <c r="K6676" s="258">
        <f t="shared" si="209"/>
        <v>0.20035124845322341</v>
      </c>
    </row>
    <row r="6677" spans="1:11">
      <c r="A6677" s="1">
        <v>6676</v>
      </c>
      <c r="B6677">
        <v>41509.086364000003</v>
      </c>
      <c r="C6677" s="255">
        <v>46</v>
      </c>
      <c r="D6677" s="256">
        <v>85.630103000000034</v>
      </c>
      <c r="E6677" s="256">
        <v>8.0000000000000007E-5</v>
      </c>
      <c r="F6677" s="1">
        <v>516843</v>
      </c>
      <c r="G6677" s="256">
        <v>0</v>
      </c>
      <c r="H6677" s="256">
        <v>40.502571000000003</v>
      </c>
      <c r="I6677" s="257">
        <v>1</v>
      </c>
      <c r="J6677" s="258">
        <f t="shared" si="208"/>
        <v>9.7986308824255616E-2</v>
      </c>
      <c r="K6677" s="258">
        <f t="shared" si="209"/>
        <v>0.1944587678652448</v>
      </c>
    </row>
    <row r="6678" spans="1:11">
      <c r="A6678" s="1">
        <v>6677</v>
      </c>
      <c r="B6678">
        <v>41421.491728999987</v>
      </c>
      <c r="C6678" s="255">
        <v>45</v>
      </c>
      <c r="D6678" s="256">
        <v>102.785025</v>
      </c>
      <c r="E6678" s="256">
        <v>0</v>
      </c>
      <c r="F6678" s="1">
        <v>573217</v>
      </c>
      <c r="G6678" s="256">
        <v>102.20263199999999</v>
      </c>
      <c r="H6678" s="256">
        <v>38.713188000000002</v>
      </c>
      <c r="I6678" s="257">
        <v>1</v>
      </c>
      <c r="J6678" s="258">
        <f t="shared" si="208"/>
        <v>0.1176166423875355</v>
      </c>
      <c r="K6678" s="258">
        <f t="shared" si="209"/>
        <v>0.22851976116150202</v>
      </c>
    </row>
    <row r="6679" spans="1:11">
      <c r="A6679" s="1">
        <v>6678</v>
      </c>
      <c r="B6679">
        <v>41872.418366000013</v>
      </c>
      <c r="C6679" s="255">
        <v>46</v>
      </c>
      <c r="D6679" s="256">
        <v>131.362065</v>
      </c>
      <c r="E6679" s="256">
        <v>5.4000000000000003E-3</v>
      </c>
      <c r="F6679" s="1">
        <v>877666</v>
      </c>
      <c r="G6679" s="256">
        <v>206.32315199999999</v>
      </c>
      <c r="H6679" s="256">
        <v>38.800997000000002</v>
      </c>
      <c r="I6679" s="257">
        <v>1</v>
      </c>
      <c r="J6679" s="258">
        <f t="shared" si="208"/>
        <v>0.150317276494248</v>
      </c>
      <c r="K6679" s="258">
        <f t="shared" si="209"/>
        <v>0.28219348947544748</v>
      </c>
    </row>
    <row r="6680" spans="1:11">
      <c r="A6680" s="1">
        <v>6679</v>
      </c>
      <c r="B6680">
        <v>43054.885436999997</v>
      </c>
      <c r="C6680" s="255">
        <v>44</v>
      </c>
      <c r="D6680" s="256">
        <v>130.17800399999999</v>
      </c>
      <c r="E6680" s="256">
        <v>0.48295300000000008</v>
      </c>
      <c r="F6680" s="1">
        <v>944727</v>
      </c>
      <c r="G6680" s="256">
        <v>223.65957599999999</v>
      </c>
      <c r="H6680" s="256">
        <v>38.744681999999997</v>
      </c>
      <c r="I6680" s="257">
        <v>1</v>
      </c>
      <c r="J6680" s="258">
        <f t="shared" si="208"/>
        <v>0.1489623585069047</v>
      </c>
      <c r="K6680" s="258">
        <f t="shared" si="209"/>
        <v>0.28004165083021171</v>
      </c>
    </row>
    <row r="6681" spans="1:11">
      <c r="A6681" s="1">
        <v>6680</v>
      </c>
      <c r="B6681">
        <v>43861.77951</v>
      </c>
      <c r="C6681" s="255">
        <v>45</v>
      </c>
      <c r="D6681" s="256">
        <v>118.54019700000001</v>
      </c>
      <c r="E6681" s="256">
        <v>29.15302100000001</v>
      </c>
      <c r="F6681" s="1">
        <v>904745</v>
      </c>
      <c r="G6681" s="256">
        <v>194.60145600000001</v>
      </c>
      <c r="H6681" s="256">
        <v>41.148496000000002</v>
      </c>
      <c r="I6681" s="257">
        <v>1</v>
      </c>
      <c r="J6681" s="258">
        <f t="shared" si="208"/>
        <v>0.13564524558997781</v>
      </c>
      <c r="K6681" s="258">
        <f t="shared" si="209"/>
        <v>0.25856649346816085</v>
      </c>
    </row>
    <row r="6682" spans="1:11">
      <c r="A6682" s="1">
        <v>6681</v>
      </c>
      <c r="B6682">
        <v>43953.313691000003</v>
      </c>
      <c r="C6682" s="255">
        <v>47</v>
      </c>
      <c r="D6682" s="256">
        <v>126.18078</v>
      </c>
      <c r="E6682" s="256">
        <v>91.692953999999915</v>
      </c>
      <c r="F6682" s="1">
        <v>853207</v>
      </c>
      <c r="G6682" s="256">
        <v>121.11203999999999</v>
      </c>
      <c r="H6682" s="256">
        <v>246.65284299999999</v>
      </c>
      <c r="I6682" s="257">
        <v>1</v>
      </c>
      <c r="J6682" s="258">
        <f t="shared" si="208"/>
        <v>0.14438834526177613</v>
      </c>
      <c r="K6682" s="258">
        <f t="shared" si="209"/>
        <v>0.27273260078324035</v>
      </c>
    </row>
    <row r="6683" spans="1:11">
      <c r="A6683" s="1">
        <v>6682</v>
      </c>
      <c r="B6683">
        <v>45688.836731000003</v>
      </c>
      <c r="C6683" s="255">
        <v>53</v>
      </c>
      <c r="D6683" s="256">
        <v>138.05110099999999</v>
      </c>
      <c r="E6683" s="256">
        <v>148.80525800000021</v>
      </c>
      <c r="F6683" s="1">
        <v>876497</v>
      </c>
      <c r="G6683" s="256">
        <v>0.21520800000000001</v>
      </c>
      <c r="H6683" s="256">
        <v>280.76025499999997</v>
      </c>
      <c r="I6683" s="257">
        <v>1</v>
      </c>
      <c r="J6683" s="258">
        <f t="shared" si="208"/>
        <v>0.15797152335685613</v>
      </c>
      <c r="K6683" s="258">
        <f t="shared" si="209"/>
        <v>0.29423753352642784</v>
      </c>
    </row>
    <row r="6684" spans="1:11">
      <c r="A6684" s="1">
        <v>6683</v>
      </c>
      <c r="B6684">
        <v>46170.080688999988</v>
      </c>
      <c r="C6684" s="255">
        <v>53</v>
      </c>
      <c r="D6684" s="256">
        <v>139.95814999999999</v>
      </c>
      <c r="E6684" s="256">
        <v>224.91274899999991</v>
      </c>
      <c r="F6684" s="1">
        <v>863256</v>
      </c>
      <c r="G6684" s="256">
        <v>0</v>
      </c>
      <c r="H6684" s="256">
        <v>282.31096200000002</v>
      </c>
      <c r="I6684" s="257">
        <v>1</v>
      </c>
      <c r="J6684" s="258">
        <f t="shared" si="208"/>
        <v>0.16015375467166593</v>
      </c>
      <c r="K6684" s="258">
        <f t="shared" si="209"/>
        <v>0.29763677508758335</v>
      </c>
    </row>
    <row r="6685" spans="1:11">
      <c r="A6685" s="1">
        <v>6684</v>
      </c>
      <c r="B6685">
        <v>46835.170196999999</v>
      </c>
      <c r="C6685" s="255">
        <v>47</v>
      </c>
      <c r="D6685" s="256">
        <v>123.75879399999999</v>
      </c>
      <c r="E6685" s="256">
        <v>300.82667099999969</v>
      </c>
      <c r="F6685" s="1">
        <v>865645</v>
      </c>
      <c r="G6685" s="256">
        <v>0</v>
      </c>
      <c r="H6685" s="256">
        <v>286.32232199999999</v>
      </c>
      <c r="I6685" s="257">
        <v>1</v>
      </c>
      <c r="J6685" s="258">
        <f t="shared" si="208"/>
        <v>0.14161687284904267</v>
      </c>
      <c r="K6685" s="258">
        <f t="shared" si="209"/>
        <v>0.26827002971357122</v>
      </c>
    </row>
    <row r="6686" spans="1:11">
      <c r="A6686" s="1">
        <v>6685</v>
      </c>
      <c r="B6686">
        <v>46466.219908999999</v>
      </c>
      <c r="C6686" s="255">
        <v>46</v>
      </c>
      <c r="D6686" s="256">
        <v>77.361701000000011</v>
      </c>
      <c r="E6686" s="256">
        <v>309.59424600000028</v>
      </c>
      <c r="F6686" s="1">
        <v>930081</v>
      </c>
      <c r="G6686" s="256">
        <v>0</v>
      </c>
      <c r="H6686" s="256">
        <v>173.166661</v>
      </c>
      <c r="I6686" s="257">
        <v>1</v>
      </c>
      <c r="J6686" s="258">
        <f t="shared" si="208"/>
        <v>8.8524797469363342E-2</v>
      </c>
      <c r="K6686" s="258">
        <f t="shared" si="209"/>
        <v>0.17751516801433026</v>
      </c>
    </row>
    <row r="6687" spans="1:11">
      <c r="A6687" s="1">
        <v>6686</v>
      </c>
      <c r="B6687">
        <v>46842.297423000004</v>
      </c>
      <c r="C6687" s="255">
        <v>45</v>
      </c>
      <c r="D6687" s="256">
        <v>62.140389000000013</v>
      </c>
      <c r="E6687" s="256">
        <v>286.39560199999988</v>
      </c>
      <c r="F6687" s="1">
        <v>880046</v>
      </c>
      <c r="G6687" s="256">
        <v>0</v>
      </c>
      <c r="H6687" s="256">
        <v>482.11792400000002</v>
      </c>
      <c r="I6687" s="257">
        <v>1</v>
      </c>
      <c r="J6687" s="258">
        <f t="shared" si="208"/>
        <v>7.1107088905561347E-2</v>
      </c>
      <c r="K6687" s="258">
        <f t="shared" si="209"/>
        <v>0.14538089383726721</v>
      </c>
    </row>
    <row r="6688" spans="1:11">
      <c r="A6688" s="1">
        <v>6687</v>
      </c>
      <c r="B6688">
        <v>46788.738433999999</v>
      </c>
      <c r="C6688" s="255">
        <v>44</v>
      </c>
      <c r="D6688" s="256">
        <v>71.339832000000001</v>
      </c>
      <c r="E6688" s="256">
        <v>255.67876199999961</v>
      </c>
      <c r="F6688" s="1">
        <v>895581</v>
      </c>
      <c r="G6688" s="256">
        <v>0</v>
      </c>
      <c r="H6688" s="256">
        <v>459.12333000000001</v>
      </c>
      <c r="I6688" s="257">
        <v>1</v>
      </c>
      <c r="J6688" s="258">
        <f t="shared" si="208"/>
        <v>8.1633988106057875E-2</v>
      </c>
      <c r="K6688" s="258">
        <f t="shared" si="209"/>
        <v>0.16495090648876623</v>
      </c>
    </row>
    <row r="6689" spans="1:11">
      <c r="A6689" s="1">
        <v>6688</v>
      </c>
      <c r="B6689">
        <v>46526.073058999988</v>
      </c>
      <c r="C6689" s="255">
        <v>44</v>
      </c>
      <c r="D6689" s="256">
        <v>64.632220000000004</v>
      </c>
      <c r="E6689" s="256">
        <v>201.70740500000011</v>
      </c>
      <c r="F6689" s="1">
        <v>864072</v>
      </c>
      <c r="G6689" s="256">
        <v>0</v>
      </c>
      <c r="H6689" s="256">
        <v>296.48746</v>
      </c>
      <c r="I6689" s="257">
        <v>1</v>
      </c>
      <c r="J6689" s="258">
        <f t="shared" si="208"/>
        <v>7.3958484773949507E-2</v>
      </c>
      <c r="K6689" s="258">
        <f t="shared" si="209"/>
        <v>0.15072738208413713</v>
      </c>
    </row>
    <row r="6690" spans="1:11">
      <c r="A6690" s="1">
        <v>6689</v>
      </c>
      <c r="B6690">
        <v>46633.033507</v>
      </c>
      <c r="C6690" s="255">
        <v>47</v>
      </c>
      <c r="D6690" s="256">
        <v>70.293664000000007</v>
      </c>
      <c r="E6690" s="256">
        <v>120.11751</v>
      </c>
      <c r="F6690" s="1">
        <v>856140</v>
      </c>
      <c r="G6690" s="256">
        <v>56.143416000000002</v>
      </c>
      <c r="H6690" s="256">
        <v>324.62746199999998</v>
      </c>
      <c r="I6690" s="257">
        <v>1</v>
      </c>
      <c r="J6690" s="258">
        <f t="shared" si="208"/>
        <v>8.043686072749974E-2</v>
      </c>
      <c r="K6690" s="258">
        <f t="shared" si="209"/>
        <v>0.16274849512795575</v>
      </c>
    </row>
    <row r="6691" spans="1:11">
      <c r="A6691" s="1">
        <v>6690</v>
      </c>
      <c r="B6691">
        <v>47662.461365000003</v>
      </c>
      <c r="C6691" s="255">
        <v>47</v>
      </c>
      <c r="D6691" s="256">
        <v>75.441427000000019</v>
      </c>
      <c r="E6691" s="256">
        <v>27.787029000000011</v>
      </c>
      <c r="F6691" s="1">
        <v>853707</v>
      </c>
      <c r="G6691" s="256">
        <v>191.14317600000001</v>
      </c>
      <c r="H6691" s="256">
        <v>335.66960399999999</v>
      </c>
      <c r="I6691" s="257">
        <v>1</v>
      </c>
      <c r="J6691" s="258">
        <f t="shared" si="208"/>
        <v>8.6327432820728175E-2</v>
      </c>
      <c r="K6691" s="258">
        <f t="shared" si="209"/>
        <v>0.17352942337625518</v>
      </c>
    </row>
    <row r="6692" spans="1:11">
      <c r="A6692" s="1">
        <v>6691</v>
      </c>
      <c r="B6692">
        <v>49103.992309000001</v>
      </c>
      <c r="C6692" s="255">
        <v>54</v>
      </c>
      <c r="D6692" s="256">
        <v>122.337354</v>
      </c>
      <c r="E6692" s="256">
        <v>9.650974999999999</v>
      </c>
      <c r="F6692" s="1">
        <v>846681</v>
      </c>
      <c r="G6692" s="256">
        <v>226.51809600000001</v>
      </c>
      <c r="H6692" s="256">
        <v>393.20191399999999</v>
      </c>
      <c r="I6692" s="257">
        <v>1</v>
      </c>
      <c r="J6692" s="258">
        <f t="shared" si="208"/>
        <v>0.13999032267643399</v>
      </c>
      <c r="K6692" s="258">
        <f t="shared" si="209"/>
        <v>0.26563896878040411</v>
      </c>
    </row>
    <row r="6693" spans="1:11">
      <c r="A6693" s="1">
        <v>6692</v>
      </c>
      <c r="B6693">
        <v>50227.063720999999</v>
      </c>
      <c r="C6693" s="255">
        <v>54</v>
      </c>
      <c r="D6693" s="256">
        <v>160.506575</v>
      </c>
      <c r="E6693" s="256">
        <v>6.5085519999999999</v>
      </c>
      <c r="F6693" s="1">
        <v>864087</v>
      </c>
      <c r="G6693" s="256">
        <v>218.25636</v>
      </c>
      <c r="H6693" s="256">
        <v>352.85373700000002</v>
      </c>
      <c r="I6693" s="257">
        <v>1</v>
      </c>
      <c r="J6693" s="258">
        <f t="shared" si="208"/>
        <v>0.18366726507702016</v>
      </c>
      <c r="K6693" s="258">
        <f t="shared" si="209"/>
        <v>0.33332413787510695</v>
      </c>
    </row>
    <row r="6694" spans="1:11">
      <c r="A6694" s="1">
        <v>6693</v>
      </c>
      <c r="B6694">
        <v>49697.646269999997</v>
      </c>
      <c r="C6694" s="255">
        <v>64</v>
      </c>
      <c r="D6694" s="256">
        <v>138.41107299999999</v>
      </c>
      <c r="E6694" s="256">
        <v>3.792808</v>
      </c>
      <c r="F6694" s="1">
        <v>848648</v>
      </c>
      <c r="G6694" s="256">
        <v>161.77627200000001</v>
      </c>
      <c r="H6694" s="256">
        <v>303.556173</v>
      </c>
      <c r="I6694" s="257">
        <v>1</v>
      </c>
      <c r="J6694" s="258">
        <f t="shared" si="208"/>
        <v>0.15838343839986485</v>
      </c>
      <c r="K6694" s="258">
        <f t="shared" si="209"/>
        <v>0.29488033294134253</v>
      </c>
    </row>
    <row r="6695" spans="1:11">
      <c r="A6695" s="1">
        <v>6694</v>
      </c>
      <c r="B6695">
        <v>49256.186646000002</v>
      </c>
      <c r="C6695" s="255">
        <v>55</v>
      </c>
      <c r="D6695" s="256">
        <v>84.021654999999996</v>
      </c>
      <c r="E6695" s="256">
        <v>0.376392</v>
      </c>
      <c r="F6695" s="1">
        <v>887737</v>
      </c>
      <c r="G6695" s="256">
        <v>76.433111999999994</v>
      </c>
      <c r="H6695" s="256">
        <v>260.986602</v>
      </c>
      <c r="I6695" s="257">
        <v>1</v>
      </c>
      <c r="J6695" s="258">
        <f t="shared" si="208"/>
        <v>9.6145765873422537E-2</v>
      </c>
      <c r="K6695" s="258">
        <f t="shared" si="209"/>
        <v>0.19119021065830749</v>
      </c>
    </row>
    <row r="6696" spans="1:11">
      <c r="A6696" s="1">
        <v>6695</v>
      </c>
      <c r="B6696">
        <v>49093.422119000003</v>
      </c>
      <c r="C6696" s="255">
        <v>60</v>
      </c>
      <c r="D6696" s="256">
        <v>59.945682000000012</v>
      </c>
      <c r="E6696" s="256">
        <v>0.30379200000000001</v>
      </c>
      <c r="F6696" s="1">
        <v>938188</v>
      </c>
      <c r="G6696" s="256">
        <v>0</v>
      </c>
      <c r="H6696" s="256">
        <v>206.371308</v>
      </c>
      <c r="I6696" s="257">
        <v>1</v>
      </c>
      <c r="J6696" s="258">
        <f t="shared" si="208"/>
        <v>6.8595691273810794E-2</v>
      </c>
      <c r="K6696" s="258">
        <f t="shared" si="209"/>
        <v>0.14064343913753316</v>
      </c>
    </row>
    <row r="6697" spans="1:11">
      <c r="A6697" s="1">
        <v>6696</v>
      </c>
      <c r="B6697">
        <v>49047.606780000002</v>
      </c>
      <c r="C6697" s="255">
        <v>51</v>
      </c>
      <c r="D6697" s="256">
        <v>52.522401000000002</v>
      </c>
      <c r="E6697" s="256">
        <v>4.7999999999999996E-3</v>
      </c>
      <c r="F6697" s="1">
        <v>941438</v>
      </c>
      <c r="G6697" s="256">
        <v>0</v>
      </c>
      <c r="H6697" s="256">
        <v>127.003277</v>
      </c>
      <c r="I6697" s="257">
        <v>1</v>
      </c>
      <c r="J6697" s="258">
        <f t="shared" si="208"/>
        <v>6.010124972729964E-2</v>
      </c>
      <c r="K6697" s="258">
        <f t="shared" si="209"/>
        <v>0.12441888440856134</v>
      </c>
    </row>
    <row r="6698" spans="1:11">
      <c r="A6698" s="1">
        <v>6697</v>
      </c>
      <c r="B6698">
        <v>46783.328735000003</v>
      </c>
      <c r="C6698" s="255">
        <v>53</v>
      </c>
      <c r="D6698" s="256">
        <v>60.661454999999989</v>
      </c>
      <c r="E6698" s="256">
        <v>8.0000000000000007E-5</v>
      </c>
      <c r="F6698" s="1">
        <v>858327</v>
      </c>
      <c r="G6698" s="256">
        <v>0</v>
      </c>
      <c r="H6698" s="256">
        <v>40.741906999999998</v>
      </c>
      <c r="I6698" s="257">
        <v>1</v>
      </c>
      <c r="J6698" s="258">
        <f t="shared" si="208"/>
        <v>6.941474849514874E-2</v>
      </c>
      <c r="K6698" s="258">
        <f t="shared" si="209"/>
        <v>0.14219143963123929</v>
      </c>
    </row>
    <row r="6699" spans="1:11">
      <c r="A6699" s="1">
        <v>6698</v>
      </c>
      <c r="B6699">
        <v>45370.880615000002</v>
      </c>
      <c r="C6699" s="255">
        <v>48</v>
      </c>
      <c r="D6699" s="256">
        <v>68.25288900000001</v>
      </c>
      <c r="E6699" s="256">
        <v>0.47616000000000003</v>
      </c>
      <c r="F6699" s="1">
        <v>752673</v>
      </c>
      <c r="G6699" s="256">
        <v>0</v>
      </c>
      <c r="H6699" s="256">
        <v>40.767912000000003</v>
      </c>
      <c r="I6699" s="257">
        <v>1</v>
      </c>
      <c r="J6699" s="258">
        <f t="shared" si="208"/>
        <v>7.8101607091394451E-2</v>
      </c>
      <c r="K6699" s="258">
        <f t="shared" si="209"/>
        <v>0.15843528729884415</v>
      </c>
    </row>
    <row r="6700" spans="1:11">
      <c r="A6700" s="1">
        <v>6699</v>
      </c>
      <c r="B6700">
        <v>45276.367124999997</v>
      </c>
      <c r="C6700" s="255">
        <v>48</v>
      </c>
      <c r="D6700" s="256">
        <v>59.113618999999993</v>
      </c>
      <c r="E6700" s="256">
        <v>0.42720000000000002</v>
      </c>
      <c r="F6700" s="1">
        <v>618267</v>
      </c>
      <c r="G6700" s="256">
        <v>0</v>
      </c>
      <c r="H6700" s="256">
        <v>40.834417000000002</v>
      </c>
      <c r="I6700" s="257">
        <v>1</v>
      </c>
      <c r="J6700" s="258">
        <f t="shared" si="208"/>
        <v>6.7643563701580284E-2</v>
      </c>
      <c r="K6700" s="258">
        <f t="shared" si="209"/>
        <v>0.13884034049435931</v>
      </c>
    </row>
    <row r="6701" spans="1:11">
      <c r="A6701" s="1">
        <v>6700</v>
      </c>
      <c r="B6701">
        <v>44372.758576</v>
      </c>
      <c r="C6701" s="255">
        <v>44</v>
      </c>
      <c r="D6701" s="256">
        <v>75.865250000000003</v>
      </c>
      <c r="E6701" s="256">
        <v>8.0000000000000007E-5</v>
      </c>
      <c r="F6701" s="1">
        <v>524929</v>
      </c>
      <c r="G6701" s="256">
        <v>0</v>
      </c>
      <c r="H6701" s="256">
        <v>40.914329000000002</v>
      </c>
      <c r="I6701" s="257">
        <v>1</v>
      </c>
      <c r="J6701" s="258">
        <f t="shared" si="208"/>
        <v>8.6812412400454023E-2</v>
      </c>
      <c r="K6701" s="258">
        <f t="shared" si="209"/>
        <v>0.17441078018525355</v>
      </c>
    </row>
    <row r="6702" spans="1:11">
      <c r="A6702" s="1">
        <v>6701</v>
      </c>
      <c r="B6702">
        <v>44483.029602000002</v>
      </c>
      <c r="C6702" s="255">
        <v>43</v>
      </c>
      <c r="D6702" s="256">
        <v>84.792266999999995</v>
      </c>
      <c r="E6702" s="256">
        <v>0</v>
      </c>
      <c r="F6702" s="1">
        <v>568627</v>
      </c>
      <c r="G6702" s="256">
        <v>16.056263999999999</v>
      </c>
      <c r="H6702" s="256">
        <v>40.99644</v>
      </c>
      <c r="I6702" s="257">
        <v>1</v>
      </c>
      <c r="J6702" s="258">
        <f t="shared" si="208"/>
        <v>9.7027575222824791E-2</v>
      </c>
      <c r="K6702" s="258">
        <f t="shared" si="209"/>
        <v>0.19275782613652725</v>
      </c>
    </row>
    <row r="6703" spans="1:11">
      <c r="A6703" s="1">
        <v>6702</v>
      </c>
      <c r="B6703">
        <v>44705.475372000001</v>
      </c>
      <c r="C6703" s="255">
        <v>44</v>
      </c>
      <c r="D6703" s="256">
        <v>96.304730999999975</v>
      </c>
      <c r="E6703" s="256">
        <v>0</v>
      </c>
      <c r="F6703" s="1">
        <v>908477</v>
      </c>
      <c r="G6703" s="256">
        <v>147.64528799999999</v>
      </c>
      <c r="H6703" s="256">
        <v>40.930394</v>
      </c>
      <c r="I6703" s="257">
        <v>1</v>
      </c>
      <c r="J6703" s="258">
        <f t="shared" si="208"/>
        <v>0.11020125846401069</v>
      </c>
      <c r="K6703" s="258">
        <f t="shared" si="209"/>
        <v>0.21582246544597186</v>
      </c>
    </row>
    <row r="6704" spans="1:11">
      <c r="A6704" s="1">
        <v>6703</v>
      </c>
      <c r="B6704">
        <v>46152.330443999999</v>
      </c>
      <c r="C6704" s="255">
        <v>43</v>
      </c>
      <c r="D6704" s="256">
        <v>77.285726000000011</v>
      </c>
      <c r="E6704" s="256">
        <v>3.031837000000003</v>
      </c>
      <c r="F6704" s="1">
        <v>931563</v>
      </c>
      <c r="G6704" s="256">
        <v>181.671504</v>
      </c>
      <c r="H6704" s="256">
        <v>48.975712999999999</v>
      </c>
      <c r="I6704" s="257">
        <v>1</v>
      </c>
      <c r="J6704" s="258">
        <f t="shared" si="208"/>
        <v>8.8437859470317348E-2</v>
      </c>
      <c r="K6704" s="258">
        <f t="shared" si="209"/>
        <v>0.17735784043896102</v>
      </c>
    </row>
    <row r="6705" spans="1:11">
      <c r="A6705" s="1">
        <v>6704</v>
      </c>
      <c r="B6705">
        <v>46674.605469000002</v>
      </c>
      <c r="C6705" s="255">
        <v>45</v>
      </c>
      <c r="D6705" s="256">
        <v>75.015927000000005</v>
      </c>
      <c r="E6705" s="256">
        <v>117.4803520000001</v>
      </c>
      <c r="F6705" s="1">
        <v>890651</v>
      </c>
      <c r="G6705" s="256">
        <v>175.58805599999999</v>
      </c>
      <c r="H6705" s="256">
        <v>52.187054000000003</v>
      </c>
      <c r="I6705" s="257">
        <v>1</v>
      </c>
      <c r="J6705" s="258">
        <f t="shared" si="208"/>
        <v>8.5840534254172415E-2</v>
      </c>
      <c r="K6705" s="258">
        <f t="shared" si="209"/>
        <v>0.17264362791848187</v>
      </c>
    </row>
    <row r="6706" spans="1:11">
      <c r="A6706" s="1">
        <v>6705</v>
      </c>
      <c r="B6706">
        <v>46965.697082999999</v>
      </c>
      <c r="C6706" s="255">
        <v>48</v>
      </c>
      <c r="D6706" s="256">
        <v>66.04675899999998</v>
      </c>
      <c r="E6706" s="256">
        <v>407.45931399999938</v>
      </c>
      <c r="F6706" s="1">
        <v>856990</v>
      </c>
      <c r="G6706" s="256">
        <v>132.76485600000001</v>
      </c>
      <c r="H6706" s="256">
        <v>210.43143599999999</v>
      </c>
      <c r="I6706" s="257">
        <v>1</v>
      </c>
      <c r="J6706" s="258">
        <f t="shared" si="208"/>
        <v>7.5577138149830081E-2</v>
      </c>
      <c r="K6706" s="258">
        <f t="shared" si="209"/>
        <v>0.15374724636968731</v>
      </c>
    </row>
    <row r="6707" spans="1:11">
      <c r="A6707" s="1">
        <v>6706</v>
      </c>
      <c r="B6707">
        <v>46863.912048999999</v>
      </c>
      <c r="C6707" s="255">
        <v>49</v>
      </c>
      <c r="D6707" s="256">
        <v>60.362921999999998</v>
      </c>
      <c r="E6707" s="256">
        <v>637.55505999999923</v>
      </c>
      <c r="F6707" s="1">
        <v>853798</v>
      </c>
      <c r="G6707" s="256">
        <v>55.540464</v>
      </c>
      <c r="H6707" s="256">
        <v>354.09905199999997</v>
      </c>
      <c r="I6707" s="257">
        <v>1</v>
      </c>
      <c r="J6707" s="258">
        <f t="shared" si="208"/>
        <v>6.9073137943398838E-2</v>
      </c>
      <c r="K6707" s="258">
        <f t="shared" si="209"/>
        <v>0.14154615047957925</v>
      </c>
    </row>
    <row r="6708" spans="1:11">
      <c r="A6708" s="1">
        <v>6707</v>
      </c>
      <c r="B6708">
        <v>48216.608612000004</v>
      </c>
      <c r="C6708" s="255">
        <v>49</v>
      </c>
      <c r="D6708" s="256">
        <v>77.695254000000006</v>
      </c>
      <c r="E6708" s="256">
        <v>846.6397929999996</v>
      </c>
      <c r="F6708" s="1">
        <v>844022</v>
      </c>
      <c r="G6708" s="256">
        <v>0</v>
      </c>
      <c r="H6708" s="256">
        <v>349.80497200000002</v>
      </c>
      <c r="I6708" s="257">
        <v>1</v>
      </c>
      <c r="J6708" s="258">
        <f t="shared" si="208"/>
        <v>8.8906481317942349E-2</v>
      </c>
      <c r="K6708" s="258">
        <f t="shared" si="209"/>
        <v>0.17820552634175715</v>
      </c>
    </row>
    <row r="6709" spans="1:11">
      <c r="A6709" s="1">
        <v>6708</v>
      </c>
      <c r="B6709">
        <v>48470.791138000001</v>
      </c>
      <c r="C6709" s="255">
        <v>49</v>
      </c>
      <c r="D6709" s="256">
        <v>85.137361999999996</v>
      </c>
      <c r="E6709" s="256">
        <v>996.53628300000173</v>
      </c>
      <c r="F6709" s="1">
        <v>759600</v>
      </c>
      <c r="G6709" s="256">
        <v>0</v>
      </c>
      <c r="H6709" s="256">
        <v>348.59892100000002</v>
      </c>
      <c r="I6709" s="257">
        <v>1</v>
      </c>
      <c r="J6709" s="258">
        <f t="shared" si="208"/>
        <v>9.7422466552614578E-2</v>
      </c>
      <c r="K6709" s="258">
        <f t="shared" si="209"/>
        <v>0.1934588558852873</v>
      </c>
    </row>
    <row r="6710" spans="1:11">
      <c r="A6710" s="1">
        <v>6709</v>
      </c>
      <c r="B6710">
        <v>48188.363525000001</v>
      </c>
      <c r="C6710" s="255">
        <v>46</v>
      </c>
      <c r="D6710" s="256">
        <v>56.218485000000001</v>
      </c>
      <c r="E6710" s="256">
        <v>987.86274400000207</v>
      </c>
      <c r="F6710" s="1">
        <v>877779</v>
      </c>
      <c r="G6710" s="256">
        <v>0</v>
      </c>
      <c r="H6710" s="256">
        <v>121.270171</v>
      </c>
      <c r="I6710" s="257">
        <v>1</v>
      </c>
      <c r="J6710" s="258">
        <f t="shared" si="208"/>
        <v>6.433066923721649E-2</v>
      </c>
      <c r="K6710" s="258">
        <f t="shared" si="209"/>
        <v>0.13253620183964399</v>
      </c>
    </row>
    <row r="6711" spans="1:11">
      <c r="A6711" s="1">
        <v>6710</v>
      </c>
      <c r="B6711">
        <v>48364.816803000002</v>
      </c>
      <c r="C6711" s="255">
        <v>44</v>
      </c>
      <c r="D6711" s="256">
        <v>53.210318000000001</v>
      </c>
      <c r="E6711" s="256">
        <v>956.95028999999886</v>
      </c>
      <c r="F6711" s="1">
        <v>894076</v>
      </c>
      <c r="G6711" s="256">
        <v>0</v>
      </c>
      <c r="H6711" s="256">
        <v>328.45495099999999</v>
      </c>
      <c r="I6711" s="257">
        <v>1</v>
      </c>
      <c r="J6711" s="258">
        <f t="shared" si="208"/>
        <v>6.0888431398766922E-2</v>
      </c>
      <c r="K6711" s="258">
        <f t="shared" si="209"/>
        <v>0.1259355995265091</v>
      </c>
    </row>
    <row r="6712" spans="1:11">
      <c r="A6712" s="1">
        <v>6711</v>
      </c>
      <c r="B6712">
        <v>48168.957367000003</v>
      </c>
      <c r="C6712" s="255">
        <v>41</v>
      </c>
      <c r="D6712" s="256">
        <v>52.005747999999997</v>
      </c>
      <c r="E6712" s="256">
        <v>829.93116400000042</v>
      </c>
      <c r="F6712" s="1">
        <v>896786</v>
      </c>
      <c r="G6712" s="256">
        <v>0</v>
      </c>
      <c r="H6712" s="256">
        <v>403.17360000000002</v>
      </c>
      <c r="I6712" s="257">
        <v>1</v>
      </c>
      <c r="J6712" s="258">
        <f t="shared" si="208"/>
        <v>5.9510045014945404E-2</v>
      </c>
      <c r="K6712" s="258">
        <f t="shared" si="209"/>
        <v>0.12327798215112162</v>
      </c>
    </row>
    <row r="6713" spans="1:11">
      <c r="A6713" s="1">
        <v>6712</v>
      </c>
      <c r="B6713">
        <v>48144.332519000003</v>
      </c>
      <c r="C6713" s="255">
        <v>43</v>
      </c>
      <c r="D6713" s="256">
        <v>48.417485999999982</v>
      </c>
      <c r="E6713" s="256">
        <v>652.29424700000004</v>
      </c>
      <c r="F6713" s="1">
        <v>848005</v>
      </c>
      <c r="G6713" s="256">
        <v>0</v>
      </c>
      <c r="H6713" s="256">
        <v>452.18040200000002</v>
      </c>
      <c r="I6713" s="257">
        <v>1</v>
      </c>
      <c r="J6713" s="258">
        <f t="shared" si="208"/>
        <v>5.5404005945082997E-2</v>
      </c>
      <c r="K6713" s="258">
        <f t="shared" si="209"/>
        <v>0.11531157383931417</v>
      </c>
    </row>
    <row r="6714" spans="1:11">
      <c r="A6714" s="1">
        <v>6713</v>
      </c>
      <c r="B6714">
        <v>48488.441070000001</v>
      </c>
      <c r="C6714" s="255">
        <v>46</v>
      </c>
      <c r="D6714" s="256">
        <v>38.712987000000012</v>
      </c>
      <c r="E6714" s="256">
        <v>376.56581100000051</v>
      </c>
      <c r="F6714" s="1">
        <v>851191</v>
      </c>
      <c r="G6714" s="256">
        <v>10.476312</v>
      </c>
      <c r="H6714" s="256">
        <v>324.08511700000003</v>
      </c>
      <c r="I6714" s="257">
        <v>1</v>
      </c>
      <c r="J6714" s="258">
        <f t="shared" si="208"/>
        <v>4.4299172449802991E-2</v>
      </c>
      <c r="K6714" s="258">
        <f t="shared" si="209"/>
        <v>9.3386347970113442E-2</v>
      </c>
    </row>
    <row r="6715" spans="1:11">
      <c r="A6715" s="1">
        <v>6714</v>
      </c>
      <c r="B6715">
        <v>49537.910064999996</v>
      </c>
      <c r="C6715" s="255">
        <v>50</v>
      </c>
      <c r="D6715" s="256">
        <v>33.260375000000018</v>
      </c>
      <c r="E6715" s="256">
        <v>85.733170000000072</v>
      </c>
      <c r="F6715" s="1">
        <v>857690</v>
      </c>
      <c r="G6715" s="256">
        <v>152.96097599999999</v>
      </c>
      <c r="H6715" s="256">
        <v>271.70426400000002</v>
      </c>
      <c r="I6715" s="257">
        <v>1</v>
      </c>
      <c r="J6715" s="258">
        <f t="shared" si="208"/>
        <v>3.8059762422106992E-2</v>
      </c>
      <c r="K6715" s="258">
        <f t="shared" si="209"/>
        <v>8.081780844068169E-2</v>
      </c>
    </row>
    <row r="6716" spans="1:11">
      <c r="A6716" s="1">
        <v>6715</v>
      </c>
      <c r="B6716">
        <v>51312.459563999997</v>
      </c>
      <c r="C6716" s="255">
        <v>50</v>
      </c>
      <c r="D6716" s="256">
        <v>59.538014999999987</v>
      </c>
      <c r="E6716" s="256">
        <v>16.528959999999991</v>
      </c>
      <c r="F6716" s="1">
        <v>835163</v>
      </c>
      <c r="G6716" s="256">
        <v>202.38036</v>
      </c>
      <c r="H6716" s="256">
        <v>317.78849300000002</v>
      </c>
      <c r="I6716" s="257">
        <v>1</v>
      </c>
      <c r="J6716" s="258">
        <f t="shared" si="208"/>
        <v>6.8129198963747126E-2</v>
      </c>
      <c r="K6716" s="258">
        <f t="shared" si="209"/>
        <v>0.13976049992260486</v>
      </c>
    </row>
    <row r="6717" spans="1:11">
      <c r="A6717" s="1">
        <v>6716</v>
      </c>
      <c r="B6717">
        <v>52546.210143999997</v>
      </c>
      <c r="C6717" s="255">
        <v>55</v>
      </c>
      <c r="D6717" s="256">
        <v>69.553600999999986</v>
      </c>
      <c r="E6717" s="256">
        <v>18.598800000000001</v>
      </c>
      <c r="F6717" s="1">
        <v>844055</v>
      </c>
      <c r="G6717" s="256">
        <v>211.95148800000001</v>
      </c>
      <c r="H6717" s="256">
        <v>302.62866400000001</v>
      </c>
      <c r="I6717" s="257">
        <v>1</v>
      </c>
      <c r="J6717" s="258">
        <f t="shared" si="208"/>
        <v>7.9590008521011002E-2</v>
      </c>
      <c r="K6717" s="258">
        <f t="shared" si="209"/>
        <v>0.16118695429917768</v>
      </c>
    </row>
    <row r="6718" spans="1:11">
      <c r="A6718" s="1">
        <v>6717</v>
      </c>
      <c r="B6718">
        <v>52727.730132999997</v>
      </c>
      <c r="C6718" s="255">
        <v>51</v>
      </c>
      <c r="D6718" s="256">
        <v>44.747340000000001</v>
      </c>
      <c r="E6718" s="256">
        <v>19.305624000000002</v>
      </c>
      <c r="F6718" s="1">
        <v>838758</v>
      </c>
      <c r="G6718" s="256">
        <v>179.39174399999999</v>
      </c>
      <c r="H6718" s="256">
        <v>268.68933800000002</v>
      </c>
      <c r="I6718" s="257">
        <v>1</v>
      </c>
      <c r="J6718" s="258">
        <f t="shared" si="208"/>
        <v>5.1204267222520618E-2</v>
      </c>
      <c r="K6718" s="258">
        <f t="shared" si="209"/>
        <v>0.10708552763874912</v>
      </c>
    </row>
    <row r="6719" spans="1:11">
      <c r="A6719" s="1">
        <v>6718</v>
      </c>
      <c r="B6719">
        <v>52071.302643000003</v>
      </c>
      <c r="C6719" s="255">
        <v>52</v>
      </c>
      <c r="D6719" s="256">
        <v>30.158059999999999</v>
      </c>
      <c r="E6719" s="256">
        <v>13.177823999999999</v>
      </c>
      <c r="F6719" s="1">
        <v>903736</v>
      </c>
      <c r="G6719" s="256">
        <v>115.88858399999999</v>
      </c>
      <c r="H6719" s="256">
        <v>133.762981</v>
      </c>
      <c r="I6719" s="257">
        <v>1</v>
      </c>
      <c r="J6719" s="258">
        <f t="shared" si="208"/>
        <v>3.4509791266985036E-2</v>
      </c>
      <c r="K6719" s="258">
        <f t="shared" si="209"/>
        <v>7.3584721997489291E-2</v>
      </c>
    </row>
    <row r="6720" spans="1:11">
      <c r="A6720" s="1">
        <v>6719</v>
      </c>
      <c r="B6720">
        <v>51249.996032000003</v>
      </c>
      <c r="C6720" s="255">
        <v>54</v>
      </c>
      <c r="D6720" s="256">
        <v>32.029147000000002</v>
      </c>
      <c r="E6720" s="256">
        <v>5.1259919999999992</v>
      </c>
      <c r="F6720" s="1">
        <v>911629</v>
      </c>
      <c r="G6720" s="256">
        <v>28.06944</v>
      </c>
      <c r="H6720" s="256">
        <v>49.125748999999999</v>
      </c>
      <c r="I6720" s="257">
        <v>1</v>
      </c>
      <c r="J6720" s="258">
        <f t="shared" si="208"/>
        <v>3.6650871356764328E-2</v>
      </c>
      <c r="K6720" s="258">
        <f t="shared" si="209"/>
        <v>7.7954374858265188E-2</v>
      </c>
    </row>
    <row r="6721" spans="1:11">
      <c r="A6721" s="1">
        <v>6720</v>
      </c>
      <c r="B6721">
        <v>50686.729889000002</v>
      </c>
      <c r="C6721" s="255">
        <v>51</v>
      </c>
      <c r="D6721" s="256">
        <v>18.170154</v>
      </c>
      <c r="E6721" s="256">
        <v>0.67500000000000004</v>
      </c>
      <c r="F6721" s="1">
        <v>935364</v>
      </c>
      <c r="G6721" s="256">
        <v>0</v>
      </c>
      <c r="H6721" s="256">
        <v>41.062218000000001</v>
      </c>
      <c r="I6721" s="257">
        <v>1</v>
      </c>
      <c r="J6721" s="258">
        <f t="shared" si="208"/>
        <v>2.0792060955809929E-2</v>
      </c>
      <c r="K6721" s="258">
        <f t="shared" si="209"/>
        <v>4.5059504392722861E-2</v>
      </c>
    </row>
    <row r="6722" spans="1:11">
      <c r="A6722" s="1">
        <v>6721</v>
      </c>
      <c r="B6722">
        <v>49907.850403999997</v>
      </c>
      <c r="C6722" s="255">
        <v>46</v>
      </c>
      <c r="D6722" s="256">
        <v>12.730764000000001</v>
      </c>
      <c r="E6722" s="256">
        <v>0.19416</v>
      </c>
      <c r="F6722" s="1">
        <v>848103</v>
      </c>
      <c r="G6722" s="256">
        <v>0</v>
      </c>
      <c r="H6722" s="256">
        <v>41.055627999999999</v>
      </c>
      <c r="I6722" s="257">
        <v>1</v>
      </c>
      <c r="J6722" s="258">
        <f t="shared" ref="J6722:J6785" si="210">D6722/$L$1</f>
        <v>1.4567780829046945E-2</v>
      </c>
      <c r="K6722" s="258">
        <f t="shared" ref="K6722:K6785" si="211">J6722/(1-$K$1*(1-J6722))</f>
        <v>3.1806528956713709E-2</v>
      </c>
    </row>
    <row r="6723" spans="1:11">
      <c r="A6723" s="1">
        <v>6722</v>
      </c>
      <c r="B6723">
        <v>48807.877349000002</v>
      </c>
      <c r="C6723" s="255">
        <v>43</v>
      </c>
      <c r="D6723" s="256">
        <v>26.623336999999999</v>
      </c>
      <c r="E6723" s="256">
        <v>0.62136000000000002</v>
      </c>
      <c r="F6723" s="1">
        <v>743966</v>
      </c>
      <c r="G6723" s="256">
        <v>0</v>
      </c>
      <c r="H6723" s="256">
        <v>41.058427000000002</v>
      </c>
      <c r="I6723" s="257">
        <v>1</v>
      </c>
      <c r="J6723" s="258">
        <f t="shared" si="210"/>
        <v>3.0465016738497091E-2</v>
      </c>
      <c r="K6723" s="258">
        <f t="shared" si="211"/>
        <v>6.5269717914803946E-2</v>
      </c>
    </row>
    <row r="6724" spans="1:11">
      <c r="A6724" s="1">
        <v>6723</v>
      </c>
      <c r="B6724">
        <v>48044.978150000003</v>
      </c>
      <c r="C6724" s="255">
        <v>45</v>
      </c>
      <c r="D6724" s="256">
        <v>27.821194999999999</v>
      </c>
      <c r="E6724" s="256">
        <v>0.46951999999999999</v>
      </c>
      <c r="F6724" s="1">
        <v>630857</v>
      </c>
      <c r="G6724" s="256">
        <v>0</v>
      </c>
      <c r="H6724" s="256">
        <v>41.034652999999999</v>
      </c>
      <c r="I6724" s="257">
        <v>1</v>
      </c>
      <c r="J6724" s="258">
        <f t="shared" si="210"/>
        <v>3.1835722597809264E-2</v>
      </c>
      <c r="K6724" s="258">
        <f t="shared" si="211"/>
        <v>6.8096397096614053E-2</v>
      </c>
    </row>
    <row r="6725" spans="1:11">
      <c r="A6725" s="1">
        <v>6724</v>
      </c>
      <c r="B6725">
        <v>47695.694915</v>
      </c>
      <c r="C6725" s="255">
        <v>45</v>
      </c>
      <c r="D6725" s="256">
        <v>24.325990999999998</v>
      </c>
      <c r="E6725" s="256">
        <v>0</v>
      </c>
      <c r="F6725" s="1">
        <v>525491</v>
      </c>
      <c r="G6725" s="256">
        <v>0</v>
      </c>
      <c r="H6725" s="256">
        <v>41.056133000000003</v>
      </c>
      <c r="I6725" s="257">
        <v>1</v>
      </c>
      <c r="J6725" s="258">
        <f t="shared" si="210"/>
        <v>2.7836169560394686E-2</v>
      </c>
      <c r="K6725" s="258">
        <f t="shared" si="211"/>
        <v>5.9822862061837581E-2</v>
      </c>
    </row>
    <row r="6726" spans="1:11">
      <c r="A6726" s="1">
        <v>6725</v>
      </c>
      <c r="B6726">
        <v>47354.740417999987</v>
      </c>
      <c r="C6726" s="255">
        <v>44</v>
      </c>
      <c r="D6726" s="256">
        <v>21.793790000000001</v>
      </c>
      <c r="E6726" s="256">
        <v>1.7999999999999999E-2</v>
      </c>
      <c r="F6726" s="1">
        <v>577527</v>
      </c>
      <c r="G6726" s="256">
        <v>0</v>
      </c>
      <c r="H6726" s="256">
        <v>41.007190999999999</v>
      </c>
      <c r="I6726" s="257">
        <v>1</v>
      </c>
      <c r="J6726" s="258">
        <f t="shared" si="210"/>
        <v>2.4938578403800041E-2</v>
      </c>
      <c r="K6726" s="258">
        <f t="shared" si="211"/>
        <v>5.3779827897315564E-2</v>
      </c>
    </row>
    <row r="6727" spans="1:11">
      <c r="A6727" s="1">
        <v>6726</v>
      </c>
      <c r="B6727">
        <v>47430.682494000001</v>
      </c>
      <c r="C6727" s="255">
        <v>43</v>
      </c>
      <c r="D6727" s="256">
        <v>25.856636000000002</v>
      </c>
      <c r="E6727" s="256">
        <v>8.0000000000000007E-5</v>
      </c>
      <c r="F6727" s="1">
        <v>912421</v>
      </c>
      <c r="G6727" s="256">
        <v>30.716784000000001</v>
      </c>
      <c r="H6727" s="256">
        <v>59.483938000000002</v>
      </c>
      <c r="I6727" s="257">
        <v>1</v>
      </c>
      <c r="J6727" s="258">
        <f t="shared" si="210"/>
        <v>2.9587682736436329E-2</v>
      </c>
      <c r="K6727" s="258">
        <f t="shared" si="211"/>
        <v>6.3455676024263843E-2</v>
      </c>
    </row>
    <row r="6728" spans="1:11">
      <c r="A6728" s="1">
        <v>6727</v>
      </c>
      <c r="B6728">
        <v>47985.164764000001</v>
      </c>
      <c r="C6728" s="255">
        <v>43</v>
      </c>
      <c r="D6728" s="256">
        <v>27.235210999999989</v>
      </c>
      <c r="E6728" s="256">
        <v>3.6228580000000021</v>
      </c>
      <c r="F6728" s="1">
        <v>947307</v>
      </c>
      <c r="G6728" s="256">
        <v>154.98218399999999</v>
      </c>
      <c r="H6728" s="256">
        <v>70.911811</v>
      </c>
      <c r="I6728" s="257">
        <v>1</v>
      </c>
      <c r="J6728" s="258">
        <f t="shared" si="210"/>
        <v>3.1165182598691509E-2</v>
      </c>
      <c r="K6728" s="258">
        <f t="shared" si="211"/>
        <v>6.6714744750008867E-2</v>
      </c>
    </row>
    <row r="6729" spans="1:11">
      <c r="A6729" s="1">
        <v>6728</v>
      </c>
      <c r="B6729">
        <v>48330.413544000003</v>
      </c>
      <c r="C6729" s="255">
        <v>43</v>
      </c>
      <c r="D6729" s="256">
        <v>25.006356</v>
      </c>
      <c r="E6729" s="256">
        <v>133.500067</v>
      </c>
      <c r="F6729" s="1">
        <v>912770</v>
      </c>
      <c r="G6729" s="256">
        <v>165.56232</v>
      </c>
      <c r="H6729" s="256">
        <v>68.883112999999994</v>
      </c>
      <c r="I6729" s="257">
        <v>1</v>
      </c>
      <c r="J6729" s="258">
        <f t="shared" si="210"/>
        <v>2.8614709497491512E-2</v>
      </c>
      <c r="K6729" s="258">
        <f t="shared" si="211"/>
        <v>6.1439487338801071E-2</v>
      </c>
    </row>
    <row r="6730" spans="1:11">
      <c r="A6730" s="1">
        <v>6729</v>
      </c>
      <c r="B6730">
        <v>48222.961945000003</v>
      </c>
      <c r="C6730" s="255">
        <v>42</v>
      </c>
      <c r="D6730" s="256">
        <v>21.112171</v>
      </c>
      <c r="E6730" s="256">
        <v>469.870212000001</v>
      </c>
      <c r="F6730" s="1">
        <v>883744</v>
      </c>
      <c r="G6730" s="256">
        <v>143.52912000000001</v>
      </c>
      <c r="H6730" s="256">
        <v>178.17616200000001</v>
      </c>
      <c r="I6730" s="257">
        <v>1</v>
      </c>
      <c r="J6730" s="258">
        <f t="shared" si="210"/>
        <v>2.4158603517696255E-2</v>
      </c>
      <c r="K6730" s="258">
        <f t="shared" si="211"/>
        <v>5.21460594042438E-2</v>
      </c>
    </row>
    <row r="6731" spans="1:11">
      <c r="A6731" s="1">
        <v>6730</v>
      </c>
      <c r="B6731">
        <v>47981.974823999997</v>
      </c>
      <c r="C6731" s="255">
        <v>47</v>
      </c>
      <c r="D6731" s="256">
        <v>14.457769000000001</v>
      </c>
      <c r="E6731" s="256">
        <v>835.16192699999942</v>
      </c>
      <c r="F6731" s="1">
        <v>867770</v>
      </c>
      <c r="G6731" s="256">
        <v>80.486952000000002</v>
      </c>
      <c r="H6731" s="256">
        <v>319.37382200000002</v>
      </c>
      <c r="I6731" s="257">
        <v>1</v>
      </c>
      <c r="J6731" s="258">
        <f t="shared" si="210"/>
        <v>1.6543988253100068E-2</v>
      </c>
      <c r="K6731" s="258">
        <f t="shared" si="211"/>
        <v>3.6035759778975267E-2</v>
      </c>
    </row>
    <row r="6732" spans="1:11">
      <c r="A6732" s="1">
        <v>6731</v>
      </c>
      <c r="B6732">
        <v>48825.651123000003</v>
      </c>
      <c r="C6732" s="255">
        <v>44</v>
      </c>
      <c r="D6732" s="256">
        <v>12.630680999999999</v>
      </c>
      <c r="E6732" s="256">
        <v>1015.2727640000001</v>
      </c>
      <c r="F6732" s="1">
        <v>851084</v>
      </c>
      <c r="G6732" s="256">
        <v>0</v>
      </c>
      <c r="H6732" s="256">
        <v>324.36769700000002</v>
      </c>
      <c r="I6732" s="257">
        <v>1</v>
      </c>
      <c r="J6732" s="258">
        <f t="shared" si="210"/>
        <v>1.4453256106986782E-2</v>
      </c>
      <c r="K6732" s="258">
        <f t="shared" si="211"/>
        <v>3.1560822116092811E-2</v>
      </c>
    </row>
    <row r="6733" spans="1:11">
      <c r="A6733" s="1">
        <v>6732</v>
      </c>
      <c r="B6733">
        <v>49681.505095</v>
      </c>
      <c r="C6733" s="255">
        <v>46</v>
      </c>
      <c r="D6733" s="256">
        <v>16.453195000000001</v>
      </c>
      <c r="E6733" s="256">
        <v>1081.367092</v>
      </c>
      <c r="F6733" s="1">
        <v>863201</v>
      </c>
      <c r="G6733" s="256">
        <v>0</v>
      </c>
      <c r="H6733" s="256">
        <v>316.285528</v>
      </c>
      <c r="I6733" s="257">
        <v>1</v>
      </c>
      <c r="J6733" s="258">
        <f t="shared" si="210"/>
        <v>1.8827349143976831E-2</v>
      </c>
      <c r="K6733" s="258">
        <f t="shared" si="211"/>
        <v>4.0897453975931794E-2</v>
      </c>
    </row>
    <row r="6734" spans="1:11">
      <c r="A6734" s="1">
        <v>6733</v>
      </c>
      <c r="B6734">
        <v>49238.216675000003</v>
      </c>
      <c r="C6734" s="255">
        <v>40</v>
      </c>
      <c r="D6734" s="256">
        <v>19.109038000000002</v>
      </c>
      <c r="E6734" s="256">
        <v>1088.3276669999991</v>
      </c>
      <c r="F6734" s="1">
        <v>893456</v>
      </c>
      <c r="G6734" s="256">
        <v>0</v>
      </c>
      <c r="H6734" s="256">
        <v>141.30592799999999</v>
      </c>
      <c r="I6734" s="257">
        <v>1</v>
      </c>
      <c r="J6734" s="258">
        <f t="shared" si="210"/>
        <v>2.1866423526343711E-2</v>
      </c>
      <c r="K6734" s="258">
        <f t="shared" si="211"/>
        <v>4.7327203022791607E-2</v>
      </c>
    </row>
    <row r="6735" spans="1:11">
      <c r="A6735" s="1">
        <v>6734</v>
      </c>
      <c r="B6735">
        <v>49690.743347000003</v>
      </c>
      <c r="C6735" s="255">
        <v>43</v>
      </c>
      <c r="D6735" s="256">
        <v>15.056272999999999</v>
      </c>
      <c r="E6735" s="256">
        <v>1025.8294739999999</v>
      </c>
      <c r="F6735" s="1">
        <v>892612</v>
      </c>
      <c r="G6735" s="256">
        <v>0</v>
      </c>
      <c r="H6735" s="256">
        <v>355.91834299999999</v>
      </c>
      <c r="I6735" s="257">
        <v>1</v>
      </c>
      <c r="J6735" s="258">
        <f t="shared" si="210"/>
        <v>1.7228854856338325E-2</v>
      </c>
      <c r="K6735" s="258">
        <f t="shared" si="211"/>
        <v>3.7496756575980596E-2</v>
      </c>
    </row>
    <row r="6736" spans="1:11">
      <c r="A6736" s="1">
        <v>6735</v>
      </c>
      <c r="B6736">
        <v>50106.199493</v>
      </c>
      <c r="C6736" s="255">
        <v>42</v>
      </c>
      <c r="D6736" s="256">
        <v>14.186638</v>
      </c>
      <c r="E6736" s="256">
        <v>904.23643500000003</v>
      </c>
      <c r="F6736" s="1">
        <v>872915</v>
      </c>
      <c r="G6736" s="256">
        <v>0</v>
      </c>
      <c r="H6736" s="256">
        <v>537.71415500000001</v>
      </c>
      <c r="I6736" s="257">
        <v>1</v>
      </c>
      <c r="J6736" s="258">
        <f t="shared" si="210"/>
        <v>1.6233733740176857E-2</v>
      </c>
      <c r="K6736" s="258">
        <f t="shared" si="211"/>
        <v>3.5373117698498463E-2</v>
      </c>
    </row>
    <row r="6737" spans="1:11">
      <c r="A6737" s="1">
        <v>6736</v>
      </c>
      <c r="B6737">
        <v>50545.059021000001</v>
      </c>
      <c r="C6737" s="255">
        <v>38</v>
      </c>
      <c r="D6737" s="256">
        <v>12.149832</v>
      </c>
      <c r="E6737" s="256">
        <v>720.08566400000063</v>
      </c>
      <c r="F6737" s="1">
        <v>865218</v>
      </c>
      <c r="G6737" s="256">
        <v>0</v>
      </c>
      <c r="H6737" s="256">
        <v>527.694931</v>
      </c>
      <c r="I6737" s="257">
        <v>1</v>
      </c>
      <c r="J6737" s="258">
        <f t="shared" si="210"/>
        <v>1.3903021820665365E-2</v>
      </c>
      <c r="K6737" s="258">
        <f t="shared" si="211"/>
        <v>3.0379379934434809E-2</v>
      </c>
    </row>
    <row r="6738" spans="1:11">
      <c r="A6738" s="1">
        <v>6737</v>
      </c>
      <c r="B6738">
        <v>50614.646728</v>
      </c>
      <c r="C6738" s="255">
        <v>43</v>
      </c>
      <c r="D6738" s="256">
        <v>14.055923999999999</v>
      </c>
      <c r="E6738" s="256">
        <v>410.61997600000001</v>
      </c>
      <c r="F6738" s="1">
        <v>841987</v>
      </c>
      <c r="G6738" s="256">
        <v>0</v>
      </c>
      <c r="H6738" s="256">
        <v>505.30518999999998</v>
      </c>
      <c r="I6738" s="257">
        <v>1</v>
      </c>
      <c r="J6738" s="258">
        <f t="shared" si="210"/>
        <v>1.608415804281195E-2</v>
      </c>
      <c r="K6738" s="258">
        <f t="shared" si="211"/>
        <v>3.5053477605000015E-2</v>
      </c>
    </row>
    <row r="6739" spans="1:11">
      <c r="A6739" s="1">
        <v>6738</v>
      </c>
      <c r="B6739">
        <v>51324.567079</v>
      </c>
      <c r="C6739" s="255">
        <v>44</v>
      </c>
      <c r="D6739" s="256">
        <v>10.933767</v>
      </c>
      <c r="E6739" s="256">
        <v>95.465468000000044</v>
      </c>
      <c r="F6739" s="1">
        <v>817087</v>
      </c>
      <c r="G6739" s="256">
        <v>27.908159999999999</v>
      </c>
      <c r="H6739" s="256">
        <v>364.289084</v>
      </c>
      <c r="I6739" s="257">
        <v>1</v>
      </c>
      <c r="J6739" s="258">
        <f t="shared" si="210"/>
        <v>1.2511481737613399E-2</v>
      </c>
      <c r="K6739" s="258">
        <f t="shared" si="211"/>
        <v>2.7384533637202654E-2</v>
      </c>
    </row>
    <row r="6740" spans="1:11">
      <c r="A6740" s="1">
        <v>6739</v>
      </c>
      <c r="B6740">
        <v>52923.607361000002</v>
      </c>
      <c r="C6740" s="255">
        <v>48</v>
      </c>
      <c r="D6740" s="256">
        <v>34.242289000000007</v>
      </c>
      <c r="E6740" s="256">
        <v>18.21052199999998</v>
      </c>
      <c r="F6740" s="1">
        <v>822786</v>
      </c>
      <c r="G6740" s="256">
        <v>153.70605599999999</v>
      </c>
      <c r="H6740" s="256">
        <v>265.504974</v>
      </c>
      <c r="I6740" s="257">
        <v>1</v>
      </c>
      <c r="J6740" s="258">
        <f t="shared" si="210"/>
        <v>3.9183364112074119E-2</v>
      </c>
      <c r="K6740" s="258">
        <f t="shared" si="211"/>
        <v>8.3094673862496846E-2</v>
      </c>
    </row>
    <row r="6741" spans="1:11">
      <c r="A6741" s="1">
        <v>6740</v>
      </c>
      <c r="B6741">
        <v>55233.854429999999</v>
      </c>
      <c r="C6741" s="255">
        <v>49</v>
      </c>
      <c r="D6741" s="256">
        <v>29.98922300000001</v>
      </c>
      <c r="E6741" s="256">
        <v>20.978383999999991</v>
      </c>
      <c r="F6741" s="1">
        <v>776487</v>
      </c>
      <c r="G6741" s="256">
        <v>180.56841600000001</v>
      </c>
      <c r="H6741" s="256">
        <v>238.40566899999999</v>
      </c>
      <c r="I6741" s="257">
        <v>1</v>
      </c>
      <c r="J6741" s="258">
        <f t="shared" si="210"/>
        <v>3.4316591517792164E-2</v>
      </c>
      <c r="K6741" s="258">
        <f t="shared" si="211"/>
        <v>7.3189347979672414E-2</v>
      </c>
    </row>
    <row r="6742" spans="1:11">
      <c r="A6742" s="1">
        <v>6741</v>
      </c>
      <c r="B6742">
        <v>54896.681944000004</v>
      </c>
      <c r="C6742" s="255">
        <v>51</v>
      </c>
      <c r="D6742" s="256">
        <v>21.970514999999999</v>
      </c>
      <c r="E6742" s="256">
        <v>21.441359999999989</v>
      </c>
      <c r="F6742" s="1">
        <v>837212</v>
      </c>
      <c r="G6742" s="256">
        <v>169.88664</v>
      </c>
      <c r="H6742" s="256">
        <v>228.62605400000001</v>
      </c>
      <c r="I6742" s="257">
        <v>1</v>
      </c>
      <c r="J6742" s="258">
        <f t="shared" si="210"/>
        <v>2.5140804371307827E-2</v>
      </c>
      <c r="K6742" s="258">
        <f t="shared" si="211"/>
        <v>5.4202925641898443E-2</v>
      </c>
    </row>
    <row r="6743" spans="1:11">
      <c r="A6743" s="1">
        <v>6742</v>
      </c>
      <c r="B6743">
        <v>53742.740783000001</v>
      </c>
      <c r="C6743" s="255">
        <v>52</v>
      </c>
      <c r="D6743" s="256">
        <v>13.090204999999999</v>
      </c>
      <c r="E6743" s="256">
        <v>16.994240000000001</v>
      </c>
      <c r="F6743" s="1">
        <v>828177</v>
      </c>
      <c r="G6743" s="256">
        <v>127.85975999999999</v>
      </c>
      <c r="H6743" s="256">
        <v>227.89590699999999</v>
      </c>
      <c r="I6743" s="257">
        <v>1</v>
      </c>
      <c r="J6743" s="258">
        <f t="shared" si="210"/>
        <v>1.4979088250107726E-2</v>
      </c>
      <c r="K6743" s="258">
        <f t="shared" si="211"/>
        <v>3.2688410724791978E-2</v>
      </c>
    </row>
    <row r="6744" spans="1:11">
      <c r="A6744" s="1">
        <v>6743</v>
      </c>
      <c r="B6744">
        <v>53121.261351000001</v>
      </c>
      <c r="C6744" s="255">
        <v>46</v>
      </c>
      <c r="D6744" s="256">
        <v>10.771468</v>
      </c>
      <c r="E6744" s="256">
        <v>8.4529040000000002</v>
      </c>
      <c r="F6744" s="1">
        <v>898431</v>
      </c>
      <c r="G6744" s="256">
        <v>45.850895999999999</v>
      </c>
      <c r="H6744" s="256">
        <v>99.335374000000002</v>
      </c>
      <c r="I6744" s="257">
        <v>1</v>
      </c>
      <c r="J6744" s="258">
        <f t="shared" si="210"/>
        <v>1.2325763405172906E-2</v>
      </c>
      <c r="K6744" s="258">
        <f t="shared" si="211"/>
        <v>2.6984075058860638E-2</v>
      </c>
    </row>
    <row r="6745" spans="1:11">
      <c r="A6745" s="1">
        <v>6744</v>
      </c>
      <c r="B6745">
        <v>51879.608183999997</v>
      </c>
      <c r="C6745" s="255">
        <v>48</v>
      </c>
      <c r="D6745" s="256">
        <v>15.467547</v>
      </c>
      <c r="E6745" s="256">
        <v>1.87544</v>
      </c>
      <c r="F6745" s="1">
        <v>911866</v>
      </c>
      <c r="G6745" s="256">
        <v>0</v>
      </c>
      <c r="H6745" s="256">
        <v>41.268676999999997</v>
      </c>
      <c r="I6745" s="257">
        <v>1</v>
      </c>
      <c r="J6745" s="258">
        <f t="shared" si="210"/>
        <v>1.7699474647317519E-2</v>
      </c>
      <c r="K6745" s="258">
        <f t="shared" si="211"/>
        <v>3.8499321938648676E-2</v>
      </c>
    </row>
    <row r="6746" spans="1:11">
      <c r="A6746" s="1">
        <v>6745</v>
      </c>
      <c r="B6746">
        <v>49690.966126000007</v>
      </c>
      <c r="C6746" s="255">
        <v>44</v>
      </c>
      <c r="D6746" s="256">
        <v>28.063019000000001</v>
      </c>
      <c r="E6746" s="256">
        <v>0.18967999999999999</v>
      </c>
      <c r="F6746" s="1">
        <v>895131</v>
      </c>
      <c r="G6746" s="256">
        <v>0</v>
      </c>
      <c r="H6746" s="256">
        <v>76.001546000000005</v>
      </c>
      <c r="I6746" s="257">
        <v>1</v>
      </c>
      <c r="J6746" s="258">
        <f t="shared" si="210"/>
        <v>3.2112441185256448E-2</v>
      </c>
      <c r="K6746" s="258">
        <f t="shared" si="211"/>
        <v>6.8665942474934127E-2</v>
      </c>
    </row>
    <row r="6747" spans="1:11">
      <c r="A6747" s="1">
        <v>6746</v>
      </c>
      <c r="B6747">
        <v>48359.051299999999</v>
      </c>
      <c r="C6747" s="255">
        <v>43</v>
      </c>
      <c r="D6747" s="256">
        <v>36.843120000000013</v>
      </c>
      <c r="E6747" s="256">
        <v>0.66780000000000006</v>
      </c>
      <c r="F6747" s="1">
        <v>738442</v>
      </c>
      <c r="G6747" s="256">
        <v>0</v>
      </c>
      <c r="H6747" s="256">
        <v>80.085685999999995</v>
      </c>
      <c r="I6747" s="257">
        <v>1</v>
      </c>
      <c r="J6747" s="258">
        <f t="shared" si="210"/>
        <v>4.2159488402917236E-2</v>
      </c>
      <c r="K6747" s="258">
        <f t="shared" si="211"/>
        <v>8.9096751128131133E-2</v>
      </c>
    </row>
    <row r="6748" spans="1:11">
      <c r="A6748" s="1">
        <v>6747</v>
      </c>
      <c r="B6748">
        <v>48508.329346000013</v>
      </c>
      <c r="C6748" s="255">
        <v>41</v>
      </c>
      <c r="D6748" s="256">
        <v>52.217581000000003</v>
      </c>
      <c r="E6748" s="256">
        <v>0.47039999999999998</v>
      </c>
      <c r="F6748" s="1">
        <v>612495</v>
      </c>
      <c r="G6748" s="256">
        <v>0</v>
      </c>
      <c r="H6748" s="256">
        <v>43.927629000000003</v>
      </c>
      <c r="I6748" s="257">
        <v>1</v>
      </c>
      <c r="J6748" s="258">
        <f t="shared" si="210"/>
        <v>5.9752444977458227E-2</v>
      </c>
      <c r="K6748" s="258">
        <f t="shared" si="211"/>
        <v>0.12374594956457946</v>
      </c>
    </row>
    <row r="6749" spans="1:11">
      <c r="A6749" s="1">
        <v>6748</v>
      </c>
      <c r="B6749">
        <v>47783.695068000001</v>
      </c>
      <c r="C6749" s="255">
        <v>40</v>
      </c>
      <c r="D6749" s="256">
        <v>66.779427999999967</v>
      </c>
      <c r="E6749" s="256">
        <v>0</v>
      </c>
      <c r="F6749" s="1">
        <v>524315</v>
      </c>
      <c r="G6749" s="256">
        <v>0</v>
      </c>
      <c r="H6749" s="256">
        <v>40.486969999999999</v>
      </c>
      <c r="I6749" s="257">
        <v>1</v>
      </c>
      <c r="J6749" s="258">
        <f t="shared" si="210"/>
        <v>7.641552942094601E-2</v>
      </c>
      <c r="K6749" s="258">
        <f t="shared" si="211"/>
        <v>0.15530710726139485</v>
      </c>
    </row>
    <row r="6750" spans="1:11">
      <c r="A6750" s="1">
        <v>6749</v>
      </c>
      <c r="B6750">
        <v>48171.454527999987</v>
      </c>
      <c r="C6750" s="255">
        <v>41</v>
      </c>
      <c r="D6750" s="256">
        <v>91.223389999999995</v>
      </c>
      <c r="E6750" s="256">
        <v>8.0000000000000007E-5</v>
      </c>
      <c r="F6750" s="1">
        <v>571723</v>
      </c>
      <c r="G6750" s="256">
        <v>0</v>
      </c>
      <c r="H6750" s="256">
        <v>40.389612999999997</v>
      </c>
      <c r="I6750" s="257">
        <v>1</v>
      </c>
      <c r="J6750" s="258">
        <f t="shared" si="210"/>
        <v>0.10438669289625294</v>
      </c>
      <c r="K6750" s="258">
        <f t="shared" si="211"/>
        <v>0.20572346097344221</v>
      </c>
    </row>
    <row r="6751" spans="1:11">
      <c r="A6751" s="1">
        <v>6750</v>
      </c>
      <c r="B6751">
        <v>48896.950653</v>
      </c>
      <c r="C6751" s="255">
        <v>39</v>
      </c>
      <c r="D6751" s="256">
        <v>92.321806999999978</v>
      </c>
      <c r="E6751" s="256">
        <v>0</v>
      </c>
      <c r="F6751" s="1">
        <v>898279</v>
      </c>
      <c r="G6751" s="256">
        <v>0</v>
      </c>
      <c r="H6751" s="256">
        <v>56.027569999999997</v>
      </c>
      <c r="I6751" s="257">
        <v>1</v>
      </c>
      <c r="J6751" s="258">
        <f t="shared" si="210"/>
        <v>0.10564360867247022</v>
      </c>
      <c r="K6751" s="258">
        <f t="shared" si="211"/>
        <v>0.2079173000784881</v>
      </c>
    </row>
    <row r="6752" spans="1:11">
      <c r="A6752" s="1">
        <v>6751</v>
      </c>
      <c r="B6752">
        <v>50126.501586999999</v>
      </c>
      <c r="C6752" s="255">
        <v>43</v>
      </c>
      <c r="D6752" s="256">
        <v>97.016717999999997</v>
      </c>
      <c r="E6752" s="256">
        <v>3.8190960000000058</v>
      </c>
      <c r="F6752" s="1">
        <v>995324</v>
      </c>
      <c r="G6752" s="256">
        <v>0</v>
      </c>
      <c r="H6752" s="256">
        <v>111.043132</v>
      </c>
      <c r="I6752" s="257">
        <v>1</v>
      </c>
      <c r="J6752" s="258">
        <f t="shared" si="210"/>
        <v>0.11101598337518892</v>
      </c>
      <c r="K6752" s="258">
        <f t="shared" si="211"/>
        <v>0.21722742150500018</v>
      </c>
    </row>
    <row r="6753" spans="1:11">
      <c r="A6753" s="1">
        <v>6752</v>
      </c>
      <c r="B6753">
        <v>50892.213043000003</v>
      </c>
      <c r="C6753" s="255">
        <v>43</v>
      </c>
      <c r="D6753" s="256">
        <v>80.221548999999996</v>
      </c>
      <c r="E6753" s="256">
        <v>144.49839299999991</v>
      </c>
      <c r="F6753" s="1">
        <v>963308</v>
      </c>
      <c r="G6753" s="256">
        <v>100.996392</v>
      </c>
      <c r="H6753" s="256">
        <v>108.85798800000001</v>
      </c>
      <c r="I6753" s="257">
        <v>1</v>
      </c>
      <c r="J6753" s="258">
        <f t="shared" si="210"/>
        <v>9.1797314253775339E-2</v>
      </c>
      <c r="K6753" s="258">
        <f t="shared" si="211"/>
        <v>0.18341542326076379</v>
      </c>
    </row>
    <row r="6754" spans="1:11">
      <c r="A6754" s="1">
        <v>6753</v>
      </c>
      <c r="B6754">
        <v>52161.494781000001</v>
      </c>
      <c r="C6754" s="255">
        <v>46</v>
      </c>
      <c r="D6754" s="256">
        <v>61.746826999999989</v>
      </c>
      <c r="E6754" s="256">
        <v>492.76403700000049</v>
      </c>
      <c r="F6754" s="1">
        <v>945915</v>
      </c>
      <c r="G6754" s="256">
        <v>110.194056</v>
      </c>
      <c r="H6754" s="256">
        <v>276.39851399999998</v>
      </c>
      <c r="I6754" s="257">
        <v>1</v>
      </c>
      <c r="J6754" s="258">
        <f t="shared" si="210"/>
        <v>7.0656736911082332E-2</v>
      </c>
      <c r="K6754" s="258">
        <f t="shared" si="211"/>
        <v>0.14453332795668258</v>
      </c>
    </row>
    <row r="6755" spans="1:11">
      <c r="A6755" s="1">
        <v>6754</v>
      </c>
      <c r="B6755">
        <v>55302.346282999999</v>
      </c>
      <c r="C6755" s="255">
        <v>44</v>
      </c>
      <c r="D6755" s="256">
        <v>56.445235999999987</v>
      </c>
      <c r="E6755" s="256">
        <v>834.52815500000145</v>
      </c>
      <c r="F6755" s="1">
        <v>868304</v>
      </c>
      <c r="G6755" s="256">
        <v>67.112471999999997</v>
      </c>
      <c r="H6755" s="256">
        <v>421.27167300000002</v>
      </c>
      <c r="I6755" s="257">
        <v>1</v>
      </c>
      <c r="J6755" s="258">
        <f t="shared" si="210"/>
        <v>6.4590139829143814E-2</v>
      </c>
      <c r="K6755" s="258">
        <f t="shared" si="211"/>
        <v>0.13303165874885242</v>
      </c>
    </row>
    <row r="6756" spans="1:11">
      <c r="A6756" s="1">
        <v>6755</v>
      </c>
      <c r="B6756">
        <v>56172.449036000013</v>
      </c>
      <c r="C6756" s="255">
        <v>47</v>
      </c>
      <c r="D6756" s="256">
        <v>57.515415999999988</v>
      </c>
      <c r="E6756" s="256">
        <v>1037.3956430000001</v>
      </c>
      <c r="F6756" s="1">
        <v>871537</v>
      </c>
      <c r="G6756" s="256">
        <v>0</v>
      </c>
      <c r="H6756" s="256">
        <v>406.14463999999998</v>
      </c>
      <c r="I6756" s="257">
        <v>1</v>
      </c>
      <c r="J6756" s="258">
        <f t="shared" si="210"/>
        <v>6.581474407816057E-2</v>
      </c>
      <c r="K6756" s="258">
        <f t="shared" si="211"/>
        <v>0.13536610453017661</v>
      </c>
    </row>
    <row r="6757" spans="1:11">
      <c r="A6757" s="1">
        <v>6756</v>
      </c>
      <c r="B6757">
        <v>57031.245789000001</v>
      </c>
      <c r="C6757" s="255">
        <v>41</v>
      </c>
      <c r="D6757" s="256">
        <v>92.670352000000008</v>
      </c>
      <c r="E6757" s="256">
        <v>1144.860021</v>
      </c>
      <c r="F6757" s="1">
        <v>861058</v>
      </c>
      <c r="G6757" s="256">
        <v>0</v>
      </c>
      <c r="H6757" s="256">
        <v>351.70655599999998</v>
      </c>
      <c r="I6757" s="257">
        <v>1</v>
      </c>
      <c r="J6757" s="258">
        <f t="shared" si="210"/>
        <v>0.10604244782847536</v>
      </c>
      <c r="K6757" s="258">
        <f t="shared" si="211"/>
        <v>0.20861219261157182</v>
      </c>
    </row>
    <row r="6758" spans="1:11">
      <c r="A6758" s="1">
        <v>6757</v>
      </c>
      <c r="B6758">
        <v>55137.716490999999</v>
      </c>
      <c r="C6758" s="255">
        <v>38</v>
      </c>
      <c r="D6758" s="256">
        <v>92.198204000000004</v>
      </c>
      <c r="E6758" s="256">
        <v>1136.602186000001</v>
      </c>
      <c r="F6758" s="1">
        <v>861734</v>
      </c>
      <c r="G6758" s="256">
        <v>0</v>
      </c>
      <c r="H6758" s="256">
        <v>151.714843</v>
      </c>
      <c r="I6758" s="257">
        <v>1</v>
      </c>
      <c r="J6758" s="258">
        <f t="shared" si="210"/>
        <v>0.10550217007429871</v>
      </c>
      <c r="K6758" s="258">
        <f t="shared" si="211"/>
        <v>0.20767072921765084</v>
      </c>
    </row>
    <row r="6759" spans="1:11">
      <c r="A6759" s="1">
        <v>6758</v>
      </c>
      <c r="B6759">
        <v>55576.225891000002</v>
      </c>
      <c r="C6759" s="255">
        <v>43</v>
      </c>
      <c r="D6759" s="256">
        <v>77.003476000000006</v>
      </c>
      <c r="E6759" s="256">
        <v>1096.400112</v>
      </c>
      <c r="F6759" s="1">
        <v>868321</v>
      </c>
      <c r="G6759" s="256">
        <v>0</v>
      </c>
      <c r="H6759" s="256">
        <v>278.18143800000001</v>
      </c>
      <c r="I6759" s="257">
        <v>1</v>
      </c>
      <c r="J6759" s="258">
        <f t="shared" si="210"/>
        <v>8.8114881514006274E-2</v>
      </c>
      <c r="K6759" s="258">
        <f t="shared" si="211"/>
        <v>0.17677309818493381</v>
      </c>
    </row>
    <row r="6760" spans="1:11">
      <c r="A6760" s="1">
        <v>6759</v>
      </c>
      <c r="B6760">
        <v>57972.699065000001</v>
      </c>
      <c r="C6760" s="255">
        <v>37</v>
      </c>
      <c r="D6760" s="256">
        <v>69.637325000000004</v>
      </c>
      <c r="E6760" s="256">
        <v>970.13094100000069</v>
      </c>
      <c r="F6760" s="1">
        <v>838712</v>
      </c>
      <c r="G6760" s="256">
        <v>0</v>
      </c>
      <c r="H6760" s="256">
        <v>397.975841</v>
      </c>
      <c r="I6760" s="257">
        <v>1</v>
      </c>
      <c r="J6760" s="258">
        <f t="shared" si="210"/>
        <v>7.9685813681025869E-2</v>
      </c>
      <c r="K6760" s="258">
        <f t="shared" si="211"/>
        <v>0.16136376060385393</v>
      </c>
    </row>
    <row r="6761" spans="1:11">
      <c r="A6761" s="1">
        <v>6760</v>
      </c>
      <c r="B6761">
        <v>58173.324127</v>
      </c>
      <c r="C6761" s="255">
        <v>37</v>
      </c>
      <c r="D6761" s="256">
        <v>61.828034000000002</v>
      </c>
      <c r="E6761" s="256">
        <v>759.87542100000064</v>
      </c>
      <c r="F6761" s="1">
        <v>851187</v>
      </c>
      <c r="G6761" s="256">
        <v>0</v>
      </c>
      <c r="H6761" s="256">
        <v>371.64810599999998</v>
      </c>
      <c r="I6761" s="257">
        <v>1</v>
      </c>
      <c r="J6761" s="258">
        <f t="shared" si="210"/>
        <v>7.0749661874406178E-2</v>
      </c>
      <c r="K6761" s="258">
        <f t="shared" si="211"/>
        <v>0.14470828376380662</v>
      </c>
    </row>
    <row r="6762" spans="1:11">
      <c r="A6762" s="1">
        <v>6761</v>
      </c>
      <c r="B6762">
        <v>58216.988219000013</v>
      </c>
      <c r="C6762" s="255">
        <v>39</v>
      </c>
      <c r="D6762" s="256">
        <v>66.807322999999997</v>
      </c>
      <c r="E6762" s="256">
        <v>424.98279599999972</v>
      </c>
      <c r="F6762" s="1">
        <v>811859</v>
      </c>
      <c r="G6762" s="256">
        <v>0</v>
      </c>
      <c r="H6762" s="256">
        <v>310.05541299999999</v>
      </c>
      <c r="I6762" s="257">
        <v>1</v>
      </c>
      <c r="J6762" s="258">
        <f t="shared" si="210"/>
        <v>7.6447449598417413E-2</v>
      </c>
      <c r="K6762" s="258">
        <f t="shared" si="211"/>
        <v>0.15536643826899424</v>
      </c>
    </row>
    <row r="6763" spans="1:11">
      <c r="A6763" s="1">
        <v>6762</v>
      </c>
      <c r="B6763">
        <v>58001.119567999987</v>
      </c>
      <c r="C6763" s="255">
        <v>40</v>
      </c>
      <c r="D6763" s="256">
        <v>76.86883499999999</v>
      </c>
      <c r="E6763" s="256">
        <v>91.57136199999978</v>
      </c>
      <c r="F6763" s="1">
        <v>784008</v>
      </c>
      <c r="G6763" s="256">
        <v>0</v>
      </c>
      <c r="H6763" s="256">
        <v>260.73749900000001</v>
      </c>
      <c r="I6763" s="257">
        <v>1</v>
      </c>
      <c r="J6763" s="258">
        <f t="shared" si="210"/>
        <v>8.7960812160540608E-2</v>
      </c>
      <c r="K6763" s="258">
        <f t="shared" si="211"/>
        <v>0.17649401322436054</v>
      </c>
    </row>
    <row r="6764" spans="1:11">
      <c r="A6764" s="1">
        <v>6763</v>
      </c>
      <c r="B6764">
        <v>58142.014647000004</v>
      </c>
      <c r="C6764" s="255">
        <v>44</v>
      </c>
      <c r="D6764" s="256">
        <v>133.799307</v>
      </c>
      <c r="E6764" s="256">
        <v>17.733992000000001</v>
      </c>
      <c r="F6764" s="1">
        <v>816728</v>
      </c>
      <c r="G6764" s="256">
        <v>21.118943999999999</v>
      </c>
      <c r="H6764" s="256">
        <v>214.94288599999999</v>
      </c>
      <c r="I6764" s="257">
        <v>1</v>
      </c>
      <c r="J6764" s="258">
        <f t="shared" si="210"/>
        <v>0.15310620630893532</v>
      </c>
      <c r="K6764" s="258">
        <f t="shared" si="211"/>
        <v>0.28660388426764827</v>
      </c>
    </row>
    <row r="6765" spans="1:11">
      <c r="A6765" s="1">
        <v>6764</v>
      </c>
      <c r="B6765">
        <v>58832.840271999987</v>
      </c>
      <c r="C6765" s="255">
        <v>47</v>
      </c>
      <c r="D6765" s="256">
        <v>142.18178499999999</v>
      </c>
      <c r="E6765" s="256">
        <v>20.577623999999989</v>
      </c>
      <c r="F6765" s="1">
        <v>840101</v>
      </c>
      <c r="G6765" s="256">
        <v>125.12119199999999</v>
      </c>
      <c r="H6765" s="256">
        <v>176.80171899999999</v>
      </c>
      <c r="I6765" s="257">
        <v>1</v>
      </c>
      <c r="J6765" s="258">
        <f t="shared" si="210"/>
        <v>0.16269825454015754</v>
      </c>
      <c r="K6765" s="258">
        <f t="shared" si="211"/>
        <v>0.30158121923502346</v>
      </c>
    </row>
    <row r="6766" spans="1:11">
      <c r="A6766" s="1">
        <v>6765</v>
      </c>
      <c r="B6766">
        <v>58729.788818000001</v>
      </c>
      <c r="C6766" s="255">
        <v>48</v>
      </c>
      <c r="D6766" s="256">
        <v>149.72937300000001</v>
      </c>
      <c r="E6766" s="256">
        <v>21.498235999999999</v>
      </c>
      <c r="F6766" s="1">
        <v>821803</v>
      </c>
      <c r="G6766" s="256">
        <v>133.95043200000001</v>
      </c>
      <c r="H6766" s="256">
        <v>161.006573</v>
      </c>
      <c r="I6766" s="257">
        <v>1</v>
      </c>
      <c r="J6766" s="258">
        <f t="shared" si="210"/>
        <v>0.17133494027024768</v>
      </c>
      <c r="K6766" s="258">
        <f t="shared" si="211"/>
        <v>0.31481839044944554</v>
      </c>
    </row>
    <row r="6767" spans="1:11">
      <c r="A6767" s="1">
        <v>6766</v>
      </c>
      <c r="B6767">
        <v>57335.431701999987</v>
      </c>
      <c r="C6767" s="255">
        <v>46</v>
      </c>
      <c r="D6767" s="256">
        <v>119.26504300000001</v>
      </c>
      <c r="E6767" s="256">
        <v>15.727247999999999</v>
      </c>
      <c r="F6767" s="1">
        <v>905977</v>
      </c>
      <c r="G6767" s="256">
        <v>115.08739199999999</v>
      </c>
      <c r="H6767" s="256">
        <v>160.324399</v>
      </c>
      <c r="I6767" s="257">
        <v>1</v>
      </c>
      <c r="J6767" s="258">
        <f t="shared" si="210"/>
        <v>0.13647468502211332</v>
      </c>
      <c r="K6767" s="258">
        <f t="shared" si="211"/>
        <v>0.25992154258262123</v>
      </c>
    </row>
    <row r="6768" spans="1:11">
      <c r="A6768" s="1">
        <v>6767</v>
      </c>
      <c r="B6768">
        <v>55736.987029999997</v>
      </c>
      <c r="C6768" s="255">
        <v>40</v>
      </c>
      <c r="D6768" s="256">
        <v>112.95852600000001</v>
      </c>
      <c r="E6768" s="256">
        <v>8.2843359999999997</v>
      </c>
      <c r="F6768" s="1">
        <v>901312</v>
      </c>
      <c r="G6768" s="256">
        <v>75.852000000000004</v>
      </c>
      <c r="H6768" s="256">
        <v>78.596720000000005</v>
      </c>
      <c r="I6768" s="257">
        <v>1</v>
      </c>
      <c r="J6768" s="258">
        <f t="shared" si="210"/>
        <v>0.12925815367720278</v>
      </c>
      <c r="K6768" s="258">
        <f t="shared" si="211"/>
        <v>0.24805246965304481</v>
      </c>
    </row>
    <row r="6769" spans="1:11">
      <c r="A6769" s="1">
        <v>6768</v>
      </c>
      <c r="B6769">
        <v>54956.603209000001</v>
      </c>
      <c r="C6769" s="255">
        <v>35</v>
      </c>
      <c r="D6769" s="256">
        <v>104.810587</v>
      </c>
      <c r="E6769" s="256">
        <v>2.163408</v>
      </c>
      <c r="F6769" s="1">
        <v>937354</v>
      </c>
      <c r="G6769" s="256">
        <v>15.153432</v>
      </c>
      <c r="H6769" s="256">
        <v>43.036715999999998</v>
      </c>
      <c r="I6769" s="257">
        <v>1</v>
      </c>
      <c r="J6769" s="258">
        <f t="shared" si="210"/>
        <v>0.11993448782647741</v>
      </c>
      <c r="K6769" s="258">
        <f t="shared" si="211"/>
        <v>0.23244740949756137</v>
      </c>
    </row>
    <row r="6770" spans="1:11">
      <c r="A6770" s="1">
        <v>6769</v>
      </c>
      <c r="B6770">
        <v>53489.107544000013</v>
      </c>
      <c r="C6770" s="255">
        <v>33</v>
      </c>
      <c r="D6770" s="256">
        <v>120.71196399999999</v>
      </c>
      <c r="E6770" s="256">
        <v>0.23824799999999999</v>
      </c>
      <c r="F6770" s="1">
        <v>880965</v>
      </c>
      <c r="G6770" s="256">
        <v>0</v>
      </c>
      <c r="H6770" s="256">
        <v>41.299269000000002</v>
      </c>
      <c r="I6770" s="257">
        <v>1</v>
      </c>
      <c r="J6770" s="258">
        <f t="shared" si="210"/>
        <v>0.13813039303814012</v>
      </c>
      <c r="K6770" s="258">
        <f t="shared" si="211"/>
        <v>0.2626194314091943</v>
      </c>
    </row>
    <row r="6771" spans="1:11">
      <c r="A6771" s="1">
        <v>6770</v>
      </c>
      <c r="B6771">
        <v>51488.182129000001</v>
      </c>
      <c r="C6771" s="255">
        <v>31</v>
      </c>
      <c r="D6771" s="256">
        <v>140.480493</v>
      </c>
      <c r="E6771" s="256">
        <v>0.72396800000000006</v>
      </c>
      <c r="F6771" s="1">
        <v>764122</v>
      </c>
      <c r="G6771" s="256">
        <v>0</v>
      </c>
      <c r="H6771" s="256">
        <v>41.308177999999998</v>
      </c>
      <c r="I6771" s="257">
        <v>1</v>
      </c>
      <c r="J6771" s="258">
        <f t="shared" si="210"/>
        <v>0.16075147043653182</v>
      </c>
      <c r="K6771" s="258">
        <f t="shared" si="211"/>
        <v>0.29856518742580185</v>
      </c>
    </row>
    <row r="6772" spans="1:11">
      <c r="A6772" s="1">
        <v>6771</v>
      </c>
      <c r="B6772">
        <v>52207.579741999987</v>
      </c>
      <c r="C6772" s="255">
        <v>31</v>
      </c>
      <c r="D6772" s="256">
        <v>153.95201399999999</v>
      </c>
      <c r="E6772" s="256">
        <v>0.44856000000000001</v>
      </c>
      <c r="F6772" s="1">
        <v>626340</v>
      </c>
      <c r="G6772" s="256">
        <v>0</v>
      </c>
      <c r="H6772" s="256">
        <v>41.323343000000001</v>
      </c>
      <c r="I6772" s="257">
        <v>1</v>
      </c>
      <c r="J6772" s="258">
        <f t="shared" si="210"/>
        <v>0.17616689761450033</v>
      </c>
      <c r="K6772" s="258">
        <f t="shared" si="211"/>
        <v>0.32212386371080015</v>
      </c>
    </row>
    <row r="6773" spans="1:11">
      <c r="A6773" s="1">
        <v>6772</v>
      </c>
      <c r="B6773">
        <v>52403.409636999997</v>
      </c>
      <c r="C6773" s="255">
        <v>29</v>
      </c>
      <c r="D6773" s="256">
        <v>129.99020300000001</v>
      </c>
      <c r="E6773" s="256">
        <v>0</v>
      </c>
      <c r="F6773" s="1">
        <v>502631</v>
      </c>
      <c r="G6773" s="256">
        <v>0</v>
      </c>
      <c r="H6773" s="256">
        <v>41.340792999999998</v>
      </c>
      <c r="I6773" s="257">
        <v>1</v>
      </c>
      <c r="J6773" s="258">
        <f t="shared" si="210"/>
        <v>0.14874745830079961</v>
      </c>
      <c r="K6773" s="258">
        <f t="shared" si="211"/>
        <v>0.27969979890058055</v>
      </c>
    </row>
    <row r="6774" spans="1:11">
      <c r="A6774" s="1">
        <v>6773</v>
      </c>
      <c r="B6774">
        <v>52294.888793999999</v>
      </c>
      <c r="C6774" s="255">
        <v>30</v>
      </c>
      <c r="D6774" s="256">
        <v>116.164136</v>
      </c>
      <c r="E6774" s="256">
        <v>5.8400000000000006E-3</v>
      </c>
      <c r="F6774" s="1">
        <v>555889</v>
      </c>
      <c r="G6774" s="256">
        <v>0</v>
      </c>
      <c r="H6774" s="256">
        <v>41.375686999999999</v>
      </c>
      <c r="I6774" s="257">
        <v>1</v>
      </c>
      <c r="J6774" s="258">
        <f t="shared" si="210"/>
        <v>0.13292632503780621</v>
      </c>
      <c r="K6774" s="258">
        <f t="shared" si="211"/>
        <v>0.25410804130362441</v>
      </c>
    </row>
    <row r="6775" spans="1:11">
      <c r="A6775" s="1">
        <v>6774</v>
      </c>
      <c r="B6775">
        <v>52901.239318</v>
      </c>
      <c r="C6775" s="255">
        <v>33</v>
      </c>
      <c r="D6775" s="256">
        <v>123.39913900000001</v>
      </c>
      <c r="E6775" s="256">
        <v>0</v>
      </c>
      <c r="F6775" s="1">
        <v>897435</v>
      </c>
      <c r="G6775" s="256">
        <v>0</v>
      </c>
      <c r="H6775" s="256">
        <v>41.450671999999997</v>
      </c>
      <c r="I6775" s="257">
        <v>1</v>
      </c>
      <c r="J6775" s="258">
        <f t="shared" si="210"/>
        <v>0.1412053205483268</v>
      </c>
      <c r="K6775" s="258">
        <f t="shared" si="211"/>
        <v>0.26760515759187997</v>
      </c>
    </row>
    <row r="6776" spans="1:11">
      <c r="A6776" s="1">
        <v>6775</v>
      </c>
      <c r="B6776">
        <v>54566.147583999998</v>
      </c>
      <c r="C6776" s="255">
        <v>37</v>
      </c>
      <c r="D6776" s="256">
        <v>107.68861</v>
      </c>
      <c r="E6776" s="256">
        <v>3.210429</v>
      </c>
      <c r="F6776" s="1">
        <v>1032811</v>
      </c>
      <c r="G6776" s="256">
        <v>0</v>
      </c>
      <c r="H6776" s="256">
        <v>41.324983000000003</v>
      </c>
      <c r="I6776" s="257">
        <v>1</v>
      </c>
      <c r="J6776" s="258">
        <f t="shared" si="210"/>
        <v>0.12322780221711069</v>
      </c>
      <c r="K6776" s="258">
        <f t="shared" si="211"/>
        <v>0.2379947523700818</v>
      </c>
    </row>
    <row r="6777" spans="1:11">
      <c r="A6777" s="1">
        <v>6776</v>
      </c>
      <c r="B6777">
        <v>56684.080262000003</v>
      </c>
      <c r="C6777" s="255">
        <v>43</v>
      </c>
      <c r="D6777" s="256">
        <v>73.353756999999987</v>
      </c>
      <c r="E6777" s="256">
        <v>117.5498749999999</v>
      </c>
      <c r="F6777" s="1">
        <v>1089509</v>
      </c>
      <c r="G6777" s="256">
        <v>18.702432000000002</v>
      </c>
      <c r="H6777" s="256">
        <v>57.108358000000003</v>
      </c>
      <c r="I6777" s="257">
        <v>1</v>
      </c>
      <c r="J6777" s="258">
        <f t="shared" si="210"/>
        <v>8.3938517355530901E-2</v>
      </c>
      <c r="K6777" s="258">
        <f t="shared" si="211"/>
        <v>0.16917420003625092</v>
      </c>
    </row>
    <row r="6778" spans="1:11">
      <c r="A6778" s="1">
        <v>6777</v>
      </c>
      <c r="B6778">
        <v>59450.320800000001</v>
      </c>
      <c r="C6778" s="255">
        <v>44</v>
      </c>
      <c r="D6778" s="256">
        <v>26.511554</v>
      </c>
      <c r="E6778" s="256">
        <v>396.07652299999978</v>
      </c>
      <c r="F6778" s="1">
        <v>986530</v>
      </c>
      <c r="G6778" s="256">
        <v>71.078615999999997</v>
      </c>
      <c r="H6778" s="256">
        <v>248.09870000000001</v>
      </c>
      <c r="I6778" s="257">
        <v>1</v>
      </c>
      <c r="J6778" s="258">
        <f t="shared" si="210"/>
        <v>3.0337103736228464E-2</v>
      </c>
      <c r="K6778" s="258">
        <f t="shared" si="211"/>
        <v>6.5005468946788825E-2</v>
      </c>
    </row>
    <row r="6779" spans="1:11">
      <c r="A6779" s="1">
        <v>6778</v>
      </c>
      <c r="B6779">
        <v>60647.973145000004</v>
      </c>
      <c r="C6779" s="255">
        <v>35</v>
      </c>
      <c r="D6779" s="256">
        <v>12.994121</v>
      </c>
      <c r="E6779" s="256">
        <v>731.63700599999993</v>
      </c>
      <c r="F6779" s="1">
        <v>970379</v>
      </c>
      <c r="G6779" s="256">
        <v>63.954408000000001</v>
      </c>
      <c r="H6779" s="256">
        <v>231.88161500000001</v>
      </c>
      <c r="I6779" s="257">
        <v>1</v>
      </c>
      <c r="J6779" s="258">
        <f t="shared" si="210"/>
        <v>1.4869139573564973E-2</v>
      </c>
      <c r="K6779" s="258">
        <f t="shared" si="211"/>
        <v>3.2452755708375379E-2</v>
      </c>
    </row>
    <row r="6780" spans="1:11">
      <c r="A6780" s="1">
        <v>6779</v>
      </c>
      <c r="B6780">
        <v>62705.397156000014</v>
      </c>
      <c r="C6780" s="255">
        <v>29</v>
      </c>
      <c r="D6780" s="256">
        <v>8.2660280000000004</v>
      </c>
      <c r="E6780" s="256">
        <v>882.20536099999947</v>
      </c>
      <c r="F6780" s="1">
        <v>904468</v>
      </c>
      <c r="G6780" s="256">
        <v>38.653607999999998</v>
      </c>
      <c r="H6780" s="256">
        <v>269.61390599999999</v>
      </c>
      <c r="I6780" s="257">
        <v>1</v>
      </c>
      <c r="J6780" s="258">
        <f t="shared" si="210"/>
        <v>9.4587947927371255E-3</v>
      </c>
      <c r="K6780" s="258">
        <f t="shared" si="211"/>
        <v>2.077931948295561E-2</v>
      </c>
    </row>
    <row r="6781" spans="1:11">
      <c r="A6781" s="1">
        <v>6780</v>
      </c>
      <c r="B6781">
        <v>63237.187926999999</v>
      </c>
      <c r="C6781" s="255">
        <v>35</v>
      </c>
      <c r="D6781" s="256">
        <v>10.839976</v>
      </c>
      <c r="E6781" s="256">
        <v>937.37152199999991</v>
      </c>
      <c r="F6781" s="1">
        <v>875742</v>
      </c>
      <c r="G6781" s="256">
        <v>0</v>
      </c>
      <c r="H6781" s="256">
        <v>221.266963</v>
      </c>
      <c r="I6781" s="257">
        <v>1</v>
      </c>
      <c r="J6781" s="258">
        <f t="shared" si="210"/>
        <v>1.2404156935132015E-2</v>
      </c>
      <c r="K6781" s="258">
        <f t="shared" si="211"/>
        <v>2.7153134395455421E-2</v>
      </c>
    </row>
    <row r="6782" spans="1:11">
      <c r="A6782" s="1">
        <v>6781</v>
      </c>
      <c r="B6782">
        <v>61901.724242999997</v>
      </c>
      <c r="C6782" s="255">
        <v>40</v>
      </c>
      <c r="D6782" s="256">
        <v>15.595297</v>
      </c>
      <c r="E6782" s="256">
        <v>907.98573099999896</v>
      </c>
      <c r="F6782" s="1">
        <v>876657</v>
      </c>
      <c r="G6782" s="256">
        <v>0</v>
      </c>
      <c r="H6782" s="256">
        <v>43.799906999999997</v>
      </c>
      <c r="I6782" s="257">
        <v>1</v>
      </c>
      <c r="J6782" s="258">
        <f t="shared" si="210"/>
        <v>1.7845658647029614E-2</v>
      </c>
      <c r="K6782" s="258">
        <f t="shared" si="211"/>
        <v>3.8810509205489785E-2</v>
      </c>
    </row>
    <row r="6783" spans="1:11">
      <c r="A6783" s="1">
        <v>6782</v>
      </c>
      <c r="B6783">
        <v>61095.86548</v>
      </c>
      <c r="C6783" s="255">
        <v>38</v>
      </c>
      <c r="D6783" s="256">
        <v>18.773676999999999</v>
      </c>
      <c r="E6783" s="256">
        <v>821.47331100000088</v>
      </c>
      <c r="F6783" s="1">
        <v>867240</v>
      </c>
      <c r="G6783" s="256">
        <v>0</v>
      </c>
      <c r="H6783" s="256">
        <v>222.05472399999999</v>
      </c>
      <c r="I6783" s="257">
        <v>1</v>
      </c>
      <c r="J6783" s="258">
        <f t="shared" si="210"/>
        <v>2.1482670787968384E-2</v>
      </c>
      <c r="K6783" s="258">
        <f t="shared" si="211"/>
        <v>4.6517867488469263E-2</v>
      </c>
    </row>
    <row r="6784" spans="1:11">
      <c r="A6784" s="1">
        <v>6783</v>
      </c>
      <c r="B6784">
        <v>63970.678284000001</v>
      </c>
      <c r="C6784" s="255">
        <v>36</v>
      </c>
      <c r="D6784" s="256">
        <v>12.071445000000001</v>
      </c>
      <c r="E6784" s="256">
        <v>693.18751400000087</v>
      </c>
      <c r="F6784" s="1">
        <v>853611</v>
      </c>
      <c r="G6784" s="256">
        <v>0</v>
      </c>
      <c r="H6784" s="256">
        <v>237.69174599999999</v>
      </c>
      <c r="I6784" s="257">
        <v>1</v>
      </c>
      <c r="J6784" s="258">
        <f t="shared" si="210"/>
        <v>1.3813323776161006E-2</v>
      </c>
      <c r="K6784" s="258">
        <f t="shared" si="211"/>
        <v>3.0186635560599258E-2</v>
      </c>
    </row>
    <row r="6785" spans="1:11">
      <c r="A6785" s="1">
        <v>6784</v>
      </c>
      <c r="B6785">
        <v>64468.757752999998</v>
      </c>
      <c r="C6785" s="255">
        <v>40</v>
      </c>
      <c r="D6785" s="256">
        <v>11.127015999999999</v>
      </c>
      <c r="E6785" s="256">
        <v>526.00540900000067</v>
      </c>
      <c r="F6785" s="1">
        <v>844656</v>
      </c>
      <c r="G6785" s="256">
        <v>0</v>
      </c>
      <c r="H6785" s="256">
        <v>237.63466299999999</v>
      </c>
      <c r="I6785" s="257">
        <v>1</v>
      </c>
      <c r="J6785" s="258">
        <f t="shared" si="210"/>
        <v>1.2732616076246374E-2</v>
      </c>
      <c r="K6785" s="258">
        <f t="shared" si="211"/>
        <v>2.7861125157119016E-2</v>
      </c>
    </row>
    <row r="6786" spans="1:11">
      <c r="A6786" s="1">
        <v>6785</v>
      </c>
      <c r="B6786">
        <v>64782.978639000001</v>
      </c>
      <c r="C6786" s="255">
        <v>37</v>
      </c>
      <c r="D6786" s="256">
        <v>11.300084999999999</v>
      </c>
      <c r="E6786" s="256">
        <v>267.28764000000029</v>
      </c>
      <c r="F6786" s="1">
        <v>826029</v>
      </c>
      <c r="G6786" s="256">
        <v>0</v>
      </c>
      <c r="H6786" s="256">
        <v>244.22460599999999</v>
      </c>
      <c r="I6786" s="257">
        <v>1</v>
      </c>
      <c r="J6786" s="258">
        <f t="shared" ref="J6786:J6849" si="212">D6786/$L$1</f>
        <v>1.293065849226338E-2</v>
      </c>
      <c r="K6786" s="258">
        <f t="shared" ref="K6786:K6849" si="213">J6786/(1-$K$1*(1-J6786))</f>
        <v>2.8287733402624752E-2</v>
      </c>
    </row>
    <row r="6787" spans="1:11">
      <c r="A6787" s="1">
        <v>6786</v>
      </c>
      <c r="B6787">
        <v>64881.823426000003</v>
      </c>
      <c r="C6787" s="255">
        <v>36</v>
      </c>
      <c r="D6787" s="256">
        <v>16.790402999999991</v>
      </c>
      <c r="E6787" s="256">
        <v>55.046988999999982</v>
      </c>
      <c r="F6787" s="1">
        <v>855856</v>
      </c>
      <c r="G6787" s="256">
        <v>0</v>
      </c>
      <c r="H6787" s="256">
        <v>323.115655</v>
      </c>
      <c r="I6787" s="257">
        <v>1</v>
      </c>
      <c r="J6787" s="258">
        <f t="shared" si="212"/>
        <v>1.9213215399749156E-2</v>
      </c>
      <c r="K6787" s="258">
        <f t="shared" si="213"/>
        <v>4.1716415201586143E-2</v>
      </c>
    </row>
    <row r="6788" spans="1:11">
      <c r="A6788" s="1">
        <v>6787</v>
      </c>
      <c r="B6788">
        <v>64615.574280000001</v>
      </c>
      <c r="C6788" s="255">
        <v>45</v>
      </c>
      <c r="D6788" s="256">
        <v>49.959721999999999</v>
      </c>
      <c r="E6788" s="256">
        <v>15.93251999999999</v>
      </c>
      <c r="F6788" s="1">
        <v>835870</v>
      </c>
      <c r="G6788" s="256">
        <v>0</v>
      </c>
      <c r="H6788" s="256">
        <v>464.03531199999998</v>
      </c>
      <c r="I6788" s="257">
        <v>1</v>
      </c>
      <c r="J6788" s="258">
        <f t="shared" si="212"/>
        <v>5.7168782672910666E-2</v>
      </c>
      <c r="K6788" s="258">
        <f t="shared" si="213"/>
        <v>0.1187446962645361</v>
      </c>
    </row>
    <row r="6789" spans="1:11">
      <c r="A6789" s="1">
        <v>6788</v>
      </c>
      <c r="B6789">
        <v>64201.699342</v>
      </c>
      <c r="C6789" s="255">
        <v>48</v>
      </c>
      <c r="D6789" s="256">
        <v>50.209393999999989</v>
      </c>
      <c r="E6789" s="256">
        <v>14.214180000000001</v>
      </c>
      <c r="F6789" s="1">
        <v>885048</v>
      </c>
      <c r="G6789" s="256">
        <v>0</v>
      </c>
      <c r="H6789" s="256">
        <v>377.727058</v>
      </c>
      <c r="I6789" s="257">
        <v>1</v>
      </c>
      <c r="J6789" s="258">
        <f t="shared" si="212"/>
        <v>5.7454481706774592E-2</v>
      </c>
      <c r="K6789" s="258">
        <f t="shared" si="213"/>
        <v>0.11929918166436022</v>
      </c>
    </row>
    <row r="6790" spans="1:11">
      <c r="A6790" s="1">
        <v>6789</v>
      </c>
      <c r="B6790">
        <v>62576.121642999999</v>
      </c>
      <c r="C6790" s="255">
        <v>43</v>
      </c>
      <c r="D6790" s="256">
        <v>47.893326999999992</v>
      </c>
      <c r="E6790" s="256">
        <v>15.17224</v>
      </c>
      <c r="F6790" s="1">
        <v>923818</v>
      </c>
      <c r="G6790" s="256">
        <v>64.239168000000006</v>
      </c>
      <c r="H6790" s="256">
        <v>302.35855099999998</v>
      </c>
      <c r="I6790" s="257">
        <v>1</v>
      </c>
      <c r="J6790" s="258">
        <f t="shared" si="212"/>
        <v>5.480421213604119E-2</v>
      </c>
      <c r="K6790" s="258">
        <f t="shared" si="213"/>
        <v>0.11414159975646859</v>
      </c>
    </row>
    <row r="6791" spans="1:11">
      <c r="A6791" s="1">
        <v>6790</v>
      </c>
      <c r="B6791">
        <v>60095.937499</v>
      </c>
      <c r="C6791" s="255">
        <v>44</v>
      </c>
      <c r="D6791" s="256">
        <v>35.569364999999991</v>
      </c>
      <c r="E6791" s="256">
        <v>10.57708</v>
      </c>
      <c r="F6791" s="1">
        <v>978721</v>
      </c>
      <c r="G6791" s="256">
        <v>112.221648</v>
      </c>
      <c r="H6791" s="256">
        <v>158.04150300000001</v>
      </c>
      <c r="I6791" s="257">
        <v>1</v>
      </c>
      <c r="J6791" s="258">
        <f t="shared" si="212"/>
        <v>4.0701933799760427E-2</v>
      </c>
      <c r="K6791" s="258">
        <f t="shared" si="213"/>
        <v>8.6162435636751536E-2</v>
      </c>
    </row>
    <row r="6792" spans="1:11">
      <c r="A6792" s="1">
        <v>6791</v>
      </c>
      <c r="B6792">
        <v>59245.386352000001</v>
      </c>
      <c r="C6792" s="255">
        <v>42</v>
      </c>
      <c r="D6792" s="256">
        <v>57.154420000000023</v>
      </c>
      <c r="E6792" s="256">
        <v>5.2056600000000008</v>
      </c>
      <c r="F6792" s="1">
        <v>1016712</v>
      </c>
      <c r="G6792" s="256">
        <v>93.993647999999993</v>
      </c>
      <c r="H6792" s="256">
        <v>74.136044999999996</v>
      </c>
      <c r="I6792" s="257">
        <v>1</v>
      </c>
      <c r="J6792" s="258">
        <f t="shared" si="212"/>
        <v>6.5401657274559294E-2</v>
      </c>
      <c r="K6792" s="258">
        <f t="shared" si="213"/>
        <v>0.13457936622699215</v>
      </c>
    </row>
    <row r="6793" spans="1:11">
      <c r="A6793" s="1">
        <v>6792</v>
      </c>
      <c r="B6793">
        <v>57582.535186000001</v>
      </c>
      <c r="C6793" s="255">
        <v>36</v>
      </c>
      <c r="D6793" s="256">
        <v>89.027741000000006</v>
      </c>
      <c r="E6793" s="256">
        <v>0.76901600000000003</v>
      </c>
      <c r="F6793" s="1">
        <v>1010204</v>
      </c>
      <c r="G6793" s="256">
        <v>41.455007999999999</v>
      </c>
      <c r="H6793" s="256">
        <v>41.548298000000003</v>
      </c>
      <c r="I6793" s="257">
        <v>1</v>
      </c>
      <c r="J6793" s="258">
        <f t="shared" si="212"/>
        <v>0.101874217336301</v>
      </c>
      <c r="K6793" s="258">
        <f t="shared" si="213"/>
        <v>0.20132018328433404</v>
      </c>
    </row>
    <row r="6794" spans="1:11">
      <c r="A6794" s="1">
        <v>6793</v>
      </c>
      <c r="B6794">
        <v>56640.262419999999</v>
      </c>
      <c r="C6794" s="255">
        <v>50</v>
      </c>
      <c r="D6794" s="256">
        <v>119.72340699999999</v>
      </c>
      <c r="E6794" s="256">
        <v>0.38008799999999998</v>
      </c>
      <c r="F6794" s="1">
        <v>910412</v>
      </c>
      <c r="G6794" s="256">
        <v>0</v>
      </c>
      <c r="H6794" s="256">
        <v>41.493037999999999</v>
      </c>
      <c r="I6794" s="257">
        <v>1</v>
      </c>
      <c r="J6794" s="258">
        <f t="shared" si="212"/>
        <v>0.13699918978018794</v>
      </c>
      <c r="K6794" s="258">
        <f t="shared" si="213"/>
        <v>0.26077720755298561</v>
      </c>
    </row>
    <row r="6795" spans="1:11">
      <c r="A6795" s="1">
        <v>6794</v>
      </c>
      <c r="B6795">
        <v>54798.706482000001</v>
      </c>
      <c r="C6795" s="255">
        <v>30</v>
      </c>
      <c r="D6795" s="256">
        <v>165.799871</v>
      </c>
      <c r="E6795" s="256">
        <v>0.85087199999999985</v>
      </c>
      <c r="F6795" s="1">
        <v>762123</v>
      </c>
      <c r="G6795" s="256">
        <v>0</v>
      </c>
      <c r="H6795" s="256">
        <v>41.508201</v>
      </c>
      <c r="I6795" s="257">
        <v>1</v>
      </c>
      <c r="J6795" s="258">
        <f t="shared" si="212"/>
        <v>0.18972437021158009</v>
      </c>
      <c r="K6795" s="258">
        <f t="shared" si="213"/>
        <v>0.3422475269593756</v>
      </c>
    </row>
    <row r="6796" spans="1:11">
      <c r="A6796" s="1">
        <v>6795</v>
      </c>
      <c r="B6796">
        <v>54027.563872999999</v>
      </c>
      <c r="C6796" s="255">
        <v>29</v>
      </c>
      <c r="D6796" s="256">
        <v>194.75532200000001</v>
      </c>
      <c r="E6796" s="256">
        <v>0.66596</v>
      </c>
      <c r="F6796" s="1">
        <v>612670</v>
      </c>
      <c r="G6796" s="256">
        <v>0</v>
      </c>
      <c r="H6796" s="256">
        <v>41.510236999999996</v>
      </c>
      <c r="I6796" s="257">
        <v>1</v>
      </c>
      <c r="J6796" s="258">
        <f t="shared" si="212"/>
        <v>0.22285801906205038</v>
      </c>
      <c r="K6796" s="258">
        <f t="shared" si="213"/>
        <v>0.38922275958947561</v>
      </c>
    </row>
    <row r="6797" spans="1:11">
      <c r="A6797" s="1">
        <v>6796</v>
      </c>
      <c r="B6797">
        <v>54515.851747000001</v>
      </c>
      <c r="C6797" s="255">
        <v>29</v>
      </c>
      <c r="D6797" s="256">
        <v>211.78571600000009</v>
      </c>
      <c r="E6797" s="256">
        <v>4.4304000000000003E-2</v>
      </c>
      <c r="F6797" s="1">
        <v>498678</v>
      </c>
      <c r="G6797" s="256">
        <v>0</v>
      </c>
      <c r="H6797" s="256">
        <v>41.519627999999997</v>
      </c>
      <c r="I6797" s="257">
        <v>1</v>
      </c>
      <c r="J6797" s="258">
        <f t="shared" si="212"/>
        <v>0.24234585555201416</v>
      </c>
      <c r="K6797" s="258">
        <f t="shared" si="213"/>
        <v>0.4154807452831985</v>
      </c>
    </row>
    <row r="6798" spans="1:11">
      <c r="A6798" s="1">
        <v>6797</v>
      </c>
      <c r="B6798">
        <v>54112.095948000002</v>
      </c>
      <c r="C6798" s="255">
        <v>29</v>
      </c>
      <c r="D6798" s="256">
        <v>215.26524699999999</v>
      </c>
      <c r="E6798" s="256">
        <v>1.5599999999999999E-2</v>
      </c>
      <c r="F6798" s="1">
        <v>560498</v>
      </c>
      <c r="G6798" s="256">
        <v>0</v>
      </c>
      <c r="H6798" s="256">
        <v>41.551760999999999</v>
      </c>
      <c r="I6798" s="257">
        <v>1</v>
      </c>
      <c r="J6798" s="258">
        <f t="shared" si="212"/>
        <v>0.24632747401543656</v>
      </c>
      <c r="K6798" s="258">
        <f t="shared" si="213"/>
        <v>0.42072731337936559</v>
      </c>
    </row>
    <row r="6799" spans="1:11">
      <c r="A6799" s="1">
        <v>6798</v>
      </c>
      <c r="B6799">
        <v>54572.248505000003</v>
      </c>
      <c r="C6799" s="255">
        <v>31</v>
      </c>
      <c r="D6799" s="256">
        <v>202.52517700000001</v>
      </c>
      <c r="E6799" s="256">
        <v>0</v>
      </c>
      <c r="F6799" s="1">
        <v>899859</v>
      </c>
      <c r="G6799" s="256">
        <v>0</v>
      </c>
      <c r="H6799" s="256">
        <v>41.494534000000002</v>
      </c>
      <c r="I6799" s="257">
        <v>1</v>
      </c>
      <c r="J6799" s="258">
        <f t="shared" si="212"/>
        <v>0.23174904435428537</v>
      </c>
      <c r="K6799" s="258">
        <f t="shared" si="213"/>
        <v>0.40132347172667687</v>
      </c>
    </row>
    <row r="6800" spans="1:11">
      <c r="A6800" s="1">
        <v>6799</v>
      </c>
      <c r="B6800">
        <v>55305.033203999999</v>
      </c>
      <c r="C6800" s="255">
        <v>36</v>
      </c>
      <c r="D6800" s="256">
        <v>263.31571899999989</v>
      </c>
      <c r="E6800" s="256">
        <v>1.0560310000000011</v>
      </c>
      <c r="F6800" s="1">
        <v>916738</v>
      </c>
      <c r="G6800" s="256">
        <v>0</v>
      </c>
      <c r="H6800" s="256">
        <v>41.541781</v>
      </c>
      <c r="I6800" s="257">
        <v>1</v>
      </c>
      <c r="J6800" s="258">
        <f t="shared" si="212"/>
        <v>0.3013115067748417</v>
      </c>
      <c r="K6800" s="258">
        <f t="shared" si="213"/>
        <v>0.48936343881120864</v>
      </c>
    </row>
    <row r="6801" spans="1:11">
      <c r="A6801" s="1">
        <v>6800</v>
      </c>
      <c r="B6801">
        <v>57029.759918999996</v>
      </c>
      <c r="C6801" s="255">
        <v>51</v>
      </c>
      <c r="D6801" s="256">
        <v>253.43806500000011</v>
      </c>
      <c r="E6801" s="256">
        <v>40.495498000000083</v>
      </c>
      <c r="F6801" s="1">
        <v>933446</v>
      </c>
      <c r="G6801" s="256">
        <v>0</v>
      </c>
      <c r="H6801" s="256">
        <v>99.843181000000001</v>
      </c>
      <c r="I6801" s="257">
        <v>1</v>
      </c>
      <c r="J6801" s="258">
        <f t="shared" si="212"/>
        <v>0.29000853245396385</v>
      </c>
      <c r="K6801" s="258">
        <f t="shared" si="213"/>
        <v>0.47581017153134142</v>
      </c>
    </row>
    <row r="6802" spans="1:11">
      <c r="A6802" s="1">
        <v>6801</v>
      </c>
      <c r="B6802">
        <v>59075.752899999999</v>
      </c>
      <c r="C6802" s="255">
        <v>34</v>
      </c>
      <c r="D6802" s="256">
        <v>180.92442199999999</v>
      </c>
      <c r="E6802" s="256">
        <v>105.40274600000011</v>
      </c>
      <c r="F6802" s="1">
        <v>888456</v>
      </c>
      <c r="G6802" s="256">
        <v>0</v>
      </c>
      <c r="H6802" s="256">
        <v>383.43321400000002</v>
      </c>
      <c r="I6802" s="257">
        <v>1</v>
      </c>
      <c r="J6802" s="258">
        <f t="shared" si="212"/>
        <v>0.20703135540946319</v>
      </c>
      <c r="K6802" s="258">
        <f t="shared" si="213"/>
        <v>0.36716329432291361</v>
      </c>
    </row>
    <row r="6803" spans="1:11">
      <c r="A6803" s="1">
        <v>6802</v>
      </c>
      <c r="B6803">
        <v>62437.722593999999</v>
      </c>
      <c r="C6803" s="255">
        <v>30</v>
      </c>
      <c r="D6803" s="256">
        <v>195.61660800000001</v>
      </c>
      <c r="E6803" s="256">
        <v>174.80356100000029</v>
      </c>
      <c r="F6803" s="1">
        <v>865929</v>
      </c>
      <c r="G6803" s="256">
        <v>0</v>
      </c>
      <c r="H6803" s="256">
        <v>244.797076</v>
      </c>
      <c r="I6803" s="257">
        <v>1</v>
      </c>
      <c r="J6803" s="258">
        <f t="shared" si="212"/>
        <v>0.22384358643877078</v>
      </c>
      <c r="K6803" s="258">
        <f t="shared" si="213"/>
        <v>0.39057429614949885</v>
      </c>
    </row>
    <row r="6804" spans="1:11">
      <c r="A6804" s="1">
        <v>6803</v>
      </c>
      <c r="B6804">
        <v>63716.868591999999</v>
      </c>
      <c r="C6804" s="255">
        <v>28</v>
      </c>
      <c r="D6804" s="256">
        <v>176.98766499999999</v>
      </c>
      <c r="E6804" s="256">
        <v>239.9744419999999</v>
      </c>
      <c r="F6804" s="1">
        <v>860583</v>
      </c>
      <c r="G6804" s="256">
        <v>0</v>
      </c>
      <c r="H6804" s="256">
        <v>293.984218</v>
      </c>
      <c r="I6804" s="257">
        <v>1</v>
      </c>
      <c r="J6804" s="258">
        <f t="shared" si="212"/>
        <v>0.20252653439846838</v>
      </c>
      <c r="K6804" s="258">
        <f t="shared" si="213"/>
        <v>0.36075933111726516</v>
      </c>
    </row>
    <row r="6805" spans="1:11">
      <c r="A6805" s="1">
        <v>6804</v>
      </c>
      <c r="B6805">
        <v>63940.870056</v>
      </c>
      <c r="C6805" s="255">
        <v>34</v>
      </c>
      <c r="D6805" s="256">
        <v>195.092241</v>
      </c>
      <c r="E6805" s="256">
        <v>339.23547200000019</v>
      </c>
      <c r="F6805" s="1">
        <v>803128</v>
      </c>
      <c r="G6805" s="256">
        <v>0</v>
      </c>
      <c r="H6805" s="256">
        <v>226.776914</v>
      </c>
      <c r="I6805" s="257">
        <v>1</v>
      </c>
      <c r="J6805" s="258">
        <f t="shared" si="212"/>
        <v>0.22324355461585857</v>
      </c>
      <c r="K6805" s="258">
        <f t="shared" si="213"/>
        <v>0.38975176006940793</v>
      </c>
    </row>
    <row r="6806" spans="1:11">
      <c r="A6806" s="1">
        <v>6805</v>
      </c>
      <c r="B6806">
        <v>61640.093842000002</v>
      </c>
      <c r="C6806" s="255">
        <v>35</v>
      </c>
      <c r="D6806" s="256">
        <v>215.918407</v>
      </c>
      <c r="E6806" s="256">
        <v>363.15778399999982</v>
      </c>
      <c r="F6806" s="1">
        <v>875334</v>
      </c>
      <c r="G6806" s="256">
        <v>0</v>
      </c>
      <c r="H6806" s="256">
        <v>44.945169</v>
      </c>
      <c r="I6806" s="257">
        <v>1</v>
      </c>
      <c r="J6806" s="258">
        <f t="shared" si="212"/>
        <v>0.24707488334030508</v>
      </c>
      <c r="K6806" s="258">
        <f t="shared" si="213"/>
        <v>0.42170780054877405</v>
      </c>
    </row>
    <row r="6807" spans="1:11">
      <c r="A6807" s="1">
        <v>6806</v>
      </c>
      <c r="B6807">
        <v>60592.096376000001</v>
      </c>
      <c r="C6807" s="255">
        <v>39</v>
      </c>
      <c r="D6807" s="256">
        <v>265.41281099999992</v>
      </c>
      <c r="E6807" s="256">
        <v>345.80065599999989</v>
      </c>
      <c r="F6807" s="1">
        <v>854628</v>
      </c>
      <c r="G6807" s="256">
        <v>0</v>
      </c>
      <c r="H6807" s="256">
        <v>54.237112000000003</v>
      </c>
      <c r="I6807" s="257">
        <v>1</v>
      </c>
      <c r="J6807" s="258">
        <f t="shared" si="212"/>
        <v>0.30371120381064787</v>
      </c>
      <c r="K6807" s="258">
        <f t="shared" si="213"/>
        <v>0.49220574325877287</v>
      </c>
    </row>
    <row r="6808" spans="1:11">
      <c r="A6808" s="1">
        <v>6807</v>
      </c>
      <c r="B6808">
        <v>63545.675536000002</v>
      </c>
      <c r="C6808" s="255">
        <v>33</v>
      </c>
      <c r="D6808" s="256">
        <v>311.45307600000001</v>
      </c>
      <c r="E6808" s="256">
        <v>310.17319199999991</v>
      </c>
      <c r="F6808" s="1">
        <v>855971</v>
      </c>
      <c r="G6808" s="256">
        <v>0</v>
      </c>
      <c r="H6808" s="256">
        <v>214.50194300000001</v>
      </c>
      <c r="I6808" s="257">
        <v>1</v>
      </c>
      <c r="J6808" s="258">
        <f t="shared" si="212"/>
        <v>0.3563949618185131</v>
      </c>
      <c r="K6808" s="258">
        <f t="shared" si="213"/>
        <v>0.55168027386838092</v>
      </c>
    </row>
    <row r="6809" spans="1:11">
      <c r="A6809" s="1">
        <v>6808</v>
      </c>
      <c r="B6809">
        <v>62863.962219000001</v>
      </c>
      <c r="C6809" s="255">
        <v>33</v>
      </c>
      <c r="D6809" s="256">
        <v>328.67625500000003</v>
      </c>
      <c r="E6809" s="256">
        <v>234.5278430000003</v>
      </c>
      <c r="F6809" s="1">
        <v>890161</v>
      </c>
      <c r="G6809" s="256">
        <v>0</v>
      </c>
      <c r="H6809" s="256">
        <v>260.485118</v>
      </c>
      <c r="I6809" s="257">
        <v>1</v>
      </c>
      <c r="J6809" s="258">
        <f t="shared" si="212"/>
        <v>0.37610340169309125</v>
      </c>
      <c r="K6809" s="258">
        <f t="shared" si="213"/>
        <v>0.57258044840104094</v>
      </c>
    </row>
    <row r="6810" spans="1:11">
      <c r="A6810" s="1">
        <v>6809</v>
      </c>
      <c r="B6810">
        <v>62789.302124000002</v>
      </c>
      <c r="C6810" s="255">
        <v>33</v>
      </c>
      <c r="D6810" s="256">
        <v>354.44312200000007</v>
      </c>
      <c r="E6810" s="256">
        <v>124.8825409999999</v>
      </c>
      <c r="F6810" s="1">
        <v>860617</v>
      </c>
      <c r="G6810" s="256">
        <v>0</v>
      </c>
      <c r="H6810" s="256">
        <v>265.878376</v>
      </c>
      <c r="I6810" s="257">
        <v>1</v>
      </c>
      <c r="J6810" s="258">
        <f t="shared" si="212"/>
        <v>0.40558836199140508</v>
      </c>
      <c r="K6810" s="258">
        <f t="shared" si="213"/>
        <v>0.60259139941989392</v>
      </c>
    </row>
    <row r="6811" spans="1:11">
      <c r="A6811" s="1">
        <v>6810</v>
      </c>
      <c r="B6811">
        <v>62116.586212000002</v>
      </c>
      <c r="C6811" s="255">
        <v>30</v>
      </c>
      <c r="D6811" s="256">
        <v>369.12572699999998</v>
      </c>
      <c r="E6811" s="256">
        <v>26.728493</v>
      </c>
      <c r="F6811" s="1">
        <v>831622</v>
      </c>
      <c r="G6811" s="256">
        <v>0</v>
      </c>
      <c r="H6811" s="256">
        <v>215.583595</v>
      </c>
      <c r="I6811" s="257">
        <v>1</v>
      </c>
      <c r="J6811" s="258">
        <f t="shared" si="212"/>
        <v>0.42238962950680853</v>
      </c>
      <c r="K6811" s="258">
        <f t="shared" si="213"/>
        <v>0.61905434466406539</v>
      </c>
    </row>
    <row r="6812" spans="1:11">
      <c r="A6812" s="1">
        <v>6811</v>
      </c>
      <c r="B6812">
        <v>61680.211058000001</v>
      </c>
      <c r="C6812" s="255">
        <v>42</v>
      </c>
      <c r="D6812" s="256">
        <v>455.98927600000002</v>
      </c>
      <c r="E6812" s="256">
        <v>11.931926999999989</v>
      </c>
      <c r="F6812" s="1">
        <v>836865</v>
      </c>
      <c r="G6812" s="256">
        <v>0</v>
      </c>
      <c r="H6812" s="256">
        <v>300.06473399999999</v>
      </c>
      <c r="I6812" s="257">
        <v>1</v>
      </c>
      <c r="J6812" s="258">
        <f t="shared" si="212"/>
        <v>0.52178736744815912</v>
      </c>
      <c r="K6812" s="258">
        <f t="shared" si="213"/>
        <v>0.70800456803428025</v>
      </c>
    </row>
    <row r="6813" spans="1:11">
      <c r="A6813" s="1">
        <v>6812</v>
      </c>
      <c r="B6813">
        <v>61783.176206999997</v>
      </c>
      <c r="C6813" s="255">
        <v>47</v>
      </c>
      <c r="D6813" s="256">
        <v>409.16647799999998</v>
      </c>
      <c r="E6813" s="256">
        <v>7.4138920000000006</v>
      </c>
      <c r="F6813" s="1">
        <v>810054</v>
      </c>
      <c r="G6813" s="256">
        <v>0</v>
      </c>
      <c r="H6813" s="256">
        <v>162.414165</v>
      </c>
      <c r="I6813" s="257">
        <v>1</v>
      </c>
      <c r="J6813" s="258">
        <f t="shared" si="212"/>
        <v>0.46820815892094597</v>
      </c>
      <c r="K6813" s="258">
        <f t="shared" si="213"/>
        <v>0.66176476560532282</v>
      </c>
    </row>
    <row r="6814" spans="1:11">
      <c r="A6814" s="1">
        <v>6813</v>
      </c>
      <c r="B6814">
        <v>59730.890076000003</v>
      </c>
      <c r="C6814" s="255">
        <v>53</v>
      </c>
      <c r="D6814" s="256">
        <v>362.80985099999998</v>
      </c>
      <c r="E6814" s="256">
        <v>3.9026719999999999</v>
      </c>
      <c r="F6814" s="1">
        <v>806079</v>
      </c>
      <c r="G6814" s="256">
        <v>0</v>
      </c>
      <c r="H6814" s="256">
        <v>144.61708200000001</v>
      </c>
      <c r="I6814" s="257">
        <v>1</v>
      </c>
      <c r="J6814" s="258">
        <f t="shared" si="212"/>
        <v>0.41516238868202865</v>
      </c>
      <c r="K6814" s="258">
        <f t="shared" si="213"/>
        <v>0.61202760956246749</v>
      </c>
    </row>
    <row r="6815" spans="1:11">
      <c r="A6815" s="1">
        <v>6814</v>
      </c>
      <c r="B6815">
        <v>58767.216674000003</v>
      </c>
      <c r="C6815" s="255">
        <v>52</v>
      </c>
      <c r="D6815" s="256">
        <v>313.06932599999999</v>
      </c>
      <c r="E6815" s="256">
        <v>1.634952</v>
      </c>
      <c r="F6815" s="1">
        <v>829038</v>
      </c>
      <c r="G6815" s="256">
        <v>0</v>
      </c>
      <c r="H6815" s="256">
        <v>140.629739</v>
      </c>
      <c r="I6815" s="257">
        <v>1</v>
      </c>
      <c r="J6815" s="258">
        <f t="shared" si="212"/>
        <v>0.35824443257807997</v>
      </c>
      <c r="K6815" s="258">
        <f t="shared" si="213"/>
        <v>0.55367135284306468</v>
      </c>
    </row>
    <row r="6816" spans="1:11">
      <c r="A6816" s="1">
        <v>6815</v>
      </c>
      <c r="B6816">
        <v>57492.705291999999</v>
      </c>
      <c r="C6816" s="255">
        <v>50</v>
      </c>
      <c r="D6816" s="256">
        <v>266.19964099999999</v>
      </c>
      <c r="E6816" s="256">
        <v>0.24487999999999999</v>
      </c>
      <c r="F6816" s="1">
        <v>860936</v>
      </c>
      <c r="G6816" s="256">
        <v>50.193528000000001</v>
      </c>
      <c r="H6816" s="256">
        <v>51.707515000000001</v>
      </c>
      <c r="I6816" s="257">
        <v>1</v>
      </c>
      <c r="J6816" s="258">
        <f t="shared" si="212"/>
        <v>0.30461157137615452</v>
      </c>
      <c r="K6816" s="258">
        <f t="shared" si="213"/>
        <v>0.49326904293759311</v>
      </c>
    </row>
    <row r="6817" spans="1:11">
      <c r="A6817" s="1">
        <v>6816</v>
      </c>
      <c r="B6817">
        <v>57046.234619000003</v>
      </c>
      <c r="C6817" s="255">
        <v>47</v>
      </c>
      <c r="D6817" s="256">
        <v>205.22428199999999</v>
      </c>
      <c r="E6817" s="256">
        <v>0</v>
      </c>
      <c r="F6817" s="1">
        <v>894151</v>
      </c>
      <c r="G6817" s="256">
        <v>92.339016000000001</v>
      </c>
      <c r="H6817" s="256">
        <v>41.212260999999998</v>
      </c>
      <c r="I6817" s="257">
        <v>1</v>
      </c>
      <c r="J6817" s="258">
        <f t="shared" si="212"/>
        <v>0.23483762333309482</v>
      </c>
      <c r="K6817" s="258">
        <f t="shared" si="213"/>
        <v>0.40547921542169968</v>
      </c>
    </row>
    <row r="6818" spans="1:11">
      <c r="A6818" s="1">
        <v>6817</v>
      </c>
      <c r="B6818">
        <v>55155.850738000001</v>
      </c>
      <c r="C6818" s="255">
        <v>42</v>
      </c>
      <c r="D6818" s="256">
        <v>183.990139</v>
      </c>
      <c r="E6818" s="256">
        <v>0</v>
      </c>
      <c r="F6818" s="1">
        <v>878523</v>
      </c>
      <c r="G6818" s="256">
        <v>31.970064000000001</v>
      </c>
      <c r="H6818" s="256">
        <v>43.415458000000001</v>
      </c>
      <c r="I6818" s="257">
        <v>1</v>
      </c>
      <c r="J6818" s="258">
        <f t="shared" si="212"/>
        <v>0.21053944756637405</v>
      </c>
      <c r="K6818" s="258">
        <f t="shared" si="213"/>
        <v>0.3721114827900584</v>
      </c>
    </row>
    <row r="6819" spans="1:11">
      <c r="A6819" s="1">
        <v>6818</v>
      </c>
      <c r="B6819">
        <v>54783.864348000003</v>
      </c>
      <c r="C6819" s="255">
        <v>38</v>
      </c>
      <c r="D6819" s="256">
        <v>171.737201</v>
      </c>
      <c r="E6819" s="256">
        <v>0.47808</v>
      </c>
      <c r="F6819" s="1">
        <v>737539</v>
      </c>
      <c r="G6819" s="256">
        <v>0</v>
      </c>
      <c r="H6819" s="256">
        <v>43.302053999999998</v>
      </c>
      <c r="I6819" s="257">
        <v>1</v>
      </c>
      <c r="J6819" s="258">
        <f t="shared" si="212"/>
        <v>0.19651844181244596</v>
      </c>
      <c r="K6819" s="258">
        <f t="shared" si="213"/>
        <v>0.3521298573855009</v>
      </c>
    </row>
    <row r="6820" spans="1:11">
      <c r="A6820" s="1">
        <v>6819</v>
      </c>
      <c r="B6820">
        <v>54414.558593000002</v>
      </c>
      <c r="C6820" s="255">
        <v>32</v>
      </c>
      <c r="D6820" s="256">
        <v>178.859996</v>
      </c>
      <c r="E6820" s="256">
        <v>0.41576000000000002</v>
      </c>
      <c r="F6820" s="1">
        <v>613925</v>
      </c>
      <c r="G6820" s="256">
        <v>0</v>
      </c>
      <c r="H6820" s="256">
        <v>43.469225000000002</v>
      </c>
      <c r="I6820" s="257">
        <v>1</v>
      </c>
      <c r="J6820" s="258">
        <f t="shared" si="212"/>
        <v>0.20466903799428007</v>
      </c>
      <c r="K6820" s="258">
        <f t="shared" si="213"/>
        <v>0.36381210552743293</v>
      </c>
    </row>
    <row r="6821" spans="1:11">
      <c r="A6821" s="1">
        <v>6820</v>
      </c>
      <c r="B6821">
        <v>53770.405823000001</v>
      </c>
      <c r="C6821" s="255">
        <v>25</v>
      </c>
      <c r="D6821" s="256">
        <v>260.50685800000008</v>
      </c>
      <c r="E6821" s="256">
        <v>0</v>
      </c>
      <c r="F6821" s="1">
        <v>504038</v>
      </c>
      <c r="G6821" s="256">
        <v>0</v>
      </c>
      <c r="H6821" s="256">
        <v>43.444833000000003</v>
      </c>
      <c r="I6821" s="257">
        <v>1</v>
      </c>
      <c r="J6821" s="258">
        <f t="shared" si="212"/>
        <v>0.29809733428470248</v>
      </c>
      <c r="K6821" s="258">
        <f t="shared" si="213"/>
        <v>0.48553728881107017</v>
      </c>
    </row>
    <row r="6822" spans="1:11">
      <c r="A6822" s="1">
        <v>6821</v>
      </c>
      <c r="B6822">
        <v>53470.668365999998</v>
      </c>
      <c r="C6822" s="255">
        <v>37</v>
      </c>
      <c r="D6822" s="256">
        <v>291.83340199999998</v>
      </c>
      <c r="E6822" s="256">
        <v>0</v>
      </c>
      <c r="F6822" s="1">
        <v>553975</v>
      </c>
      <c r="G6822" s="256">
        <v>0</v>
      </c>
      <c r="H6822" s="256">
        <v>43.47296</v>
      </c>
      <c r="I6822" s="257">
        <v>1</v>
      </c>
      <c r="J6822" s="258">
        <f t="shared" si="212"/>
        <v>0.33394421881759412</v>
      </c>
      <c r="K6822" s="258">
        <f t="shared" si="213"/>
        <v>0.52700076852910316</v>
      </c>
    </row>
    <row r="6823" spans="1:11">
      <c r="A6823" s="1">
        <v>6822</v>
      </c>
      <c r="B6823">
        <v>54519.701904000001</v>
      </c>
      <c r="C6823" s="255">
        <v>34</v>
      </c>
      <c r="D6823" s="256">
        <v>283.60027400000001</v>
      </c>
      <c r="E6823" s="256">
        <v>0</v>
      </c>
      <c r="F6823" s="1">
        <v>902765</v>
      </c>
      <c r="G6823" s="256">
        <v>0</v>
      </c>
      <c r="H6823" s="256">
        <v>43.510939</v>
      </c>
      <c r="I6823" s="257">
        <v>1</v>
      </c>
      <c r="J6823" s="258">
        <f t="shared" si="212"/>
        <v>0.32452307141108427</v>
      </c>
      <c r="K6823" s="258">
        <f t="shared" si="213"/>
        <v>0.5163554942259504</v>
      </c>
    </row>
    <row r="6824" spans="1:11">
      <c r="A6824" s="1">
        <v>6823</v>
      </c>
      <c r="B6824">
        <v>55799.635071999997</v>
      </c>
      <c r="C6824" s="255">
        <v>39</v>
      </c>
      <c r="D6824" s="256">
        <v>256.35709400000002</v>
      </c>
      <c r="E6824" s="256">
        <v>0.21154600000000001</v>
      </c>
      <c r="F6824" s="1">
        <v>954805</v>
      </c>
      <c r="G6824" s="256">
        <v>0</v>
      </c>
      <c r="H6824" s="256">
        <v>47.120550999999999</v>
      </c>
      <c r="I6824" s="257">
        <v>1</v>
      </c>
      <c r="J6824" s="258">
        <f t="shared" si="212"/>
        <v>0.29334876990598407</v>
      </c>
      <c r="K6824" s="258">
        <f t="shared" si="213"/>
        <v>0.47984410464728527</v>
      </c>
    </row>
    <row r="6825" spans="1:11">
      <c r="A6825" s="1">
        <v>6824</v>
      </c>
      <c r="B6825">
        <v>56832.094665999997</v>
      </c>
      <c r="C6825" s="255">
        <v>54</v>
      </c>
      <c r="D6825" s="256">
        <v>275.56608200000011</v>
      </c>
      <c r="E6825" s="256">
        <v>14.08102899999998</v>
      </c>
      <c r="F6825" s="1">
        <v>876719</v>
      </c>
      <c r="G6825" s="256">
        <v>0</v>
      </c>
      <c r="H6825" s="256">
        <v>124.476446</v>
      </c>
      <c r="I6825" s="257">
        <v>1</v>
      </c>
      <c r="J6825" s="258">
        <f t="shared" si="212"/>
        <v>0.31532956596282674</v>
      </c>
      <c r="K6825" s="258">
        <f t="shared" si="213"/>
        <v>0.50579684649696899</v>
      </c>
    </row>
    <row r="6826" spans="1:11">
      <c r="A6826" s="1">
        <v>6825</v>
      </c>
      <c r="B6826">
        <v>58211.536834999999</v>
      </c>
      <c r="C6826" s="255">
        <v>49</v>
      </c>
      <c r="D6826" s="256">
        <v>239.66804999999999</v>
      </c>
      <c r="E6826" s="256">
        <v>61.862238999999867</v>
      </c>
      <c r="F6826" s="1">
        <v>878207</v>
      </c>
      <c r="G6826" s="256">
        <v>0</v>
      </c>
      <c r="H6826" s="256">
        <v>257.91278499999999</v>
      </c>
      <c r="I6826" s="257">
        <v>1</v>
      </c>
      <c r="J6826" s="258">
        <f t="shared" si="212"/>
        <v>0.27425153935184599</v>
      </c>
      <c r="K6826" s="258">
        <f t="shared" si="213"/>
        <v>0.45644812932448003</v>
      </c>
    </row>
    <row r="6827" spans="1:11">
      <c r="A6827" s="1">
        <v>6826</v>
      </c>
      <c r="B6827">
        <v>61728.937653000001</v>
      </c>
      <c r="C6827" s="255">
        <v>40</v>
      </c>
      <c r="D6827" s="256">
        <v>188.7918490000001</v>
      </c>
      <c r="E6827" s="256">
        <v>114.38684099999981</v>
      </c>
      <c r="F6827" s="1">
        <v>873340</v>
      </c>
      <c r="G6827" s="256">
        <v>0</v>
      </c>
      <c r="H6827" s="256">
        <v>379.873063</v>
      </c>
      <c r="I6827" s="257">
        <v>1</v>
      </c>
      <c r="J6827" s="258">
        <f t="shared" si="212"/>
        <v>0.21603403209285216</v>
      </c>
      <c r="K6827" s="258">
        <f t="shared" si="213"/>
        <v>0.37979416884339284</v>
      </c>
    </row>
    <row r="6828" spans="1:11">
      <c r="A6828" s="1">
        <v>6827</v>
      </c>
      <c r="B6828">
        <v>62279.100311000002</v>
      </c>
      <c r="C6828" s="255">
        <v>43</v>
      </c>
      <c r="D6828" s="256">
        <v>182.77170100000001</v>
      </c>
      <c r="E6828" s="256">
        <v>137.17842500000009</v>
      </c>
      <c r="F6828" s="1">
        <v>847500</v>
      </c>
      <c r="G6828" s="256">
        <v>0</v>
      </c>
      <c r="H6828" s="256">
        <v>387.64057300000002</v>
      </c>
      <c r="I6828" s="257">
        <v>1</v>
      </c>
      <c r="J6828" s="258">
        <f t="shared" si="212"/>
        <v>0.20914519206546445</v>
      </c>
      <c r="K6828" s="258">
        <f t="shared" si="213"/>
        <v>0.37014892218402823</v>
      </c>
    </row>
    <row r="6829" spans="1:11">
      <c r="A6829" s="1">
        <v>6828</v>
      </c>
      <c r="B6829">
        <v>62966.422729999998</v>
      </c>
      <c r="C6829" s="255">
        <v>42</v>
      </c>
      <c r="D6829" s="256">
        <v>176.158783</v>
      </c>
      <c r="E6829" s="256">
        <v>160.76567199999991</v>
      </c>
      <c r="F6829" s="1">
        <v>854291</v>
      </c>
      <c r="G6829" s="256">
        <v>0</v>
      </c>
      <c r="H6829" s="256">
        <v>263.14632499999999</v>
      </c>
      <c r="I6829" s="257">
        <v>1</v>
      </c>
      <c r="J6829" s="258">
        <f t="shared" si="212"/>
        <v>0.20157804683643815</v>
      </c>
      <c r="K6829" s="258">
        <f t="shared" si="213"/>
        <v>0.35940376972578097</v>
      </c>
    </row>
    <row r="6830" spans="1:11">
      <c r="A6830" s="1">
        <v>6829</v>
      </c>
      <c r="B6830">
        <v>60280.584075999999</v>
      </c>
      <c r="C6830" s="255">
        <v>43</v>
      </c>
      <c r="D6830" s="256">
        <v>174.606403</v>
      </c>
      <c r="E6830" s="256">
        <v>157.6383110000001</v>
      </c>
      <c r="F6830" s="1">
        <v>924865</v>
      </c>
      <c r="G6830" s="256">
        <v>0</v>
      </c>
      <c r="H6830" s="256">
        <v>43.837349000000003</v>
      </c>
      <c r="I6830" s="257">
        <v>1</v>
      </c>
      <c r="J6830" s="258">
        <f t="shared" si="212"/>
        <v>0.19980166235524002</v>
      </c>
      <c r="K6830" s="258">
        <f t="shared" si="213"/>
        <v>0.3568581972913219</v>
      </c>
    </row>
    <row r="6831" spans="1:11">
      <c r="A6831" s="1">
        <v>6830</v>
      </c>
      <c r="B6831">
        <v>59669.337799000001</v>
      </c>
      <c r="C6831" s="255">
        <v>43</v>
      </c>
      <c r="D6831" s="256">
        <v>175.572891</v>
      </c>
      <c r="E6831" s="256">
        <v>149.47594800000039</v>
      </c>
      <c r="F6831" s="1">
        <v>927310</v>
      </c>
      <c r="G6831" s="256">
        <v>0</v>
      </c>
      <c r="H6831" s="256">
        <v>97.147323999999998</v>
      </c>
      <c r="I6831" s="257">
        <v>1</v>
      </c>
      <c r="J6831" s="258">
        <f t="shared" si="212"/>
        <v>0.20090761211268615</v>
      </c>
      <c r="K6831" s="258">
        <f t="shared" si="213"/>
        <v>0.3584440743066562</v>
      </c>
    </row>
    <row r="6832" spans="1:11">
      <c r="A6832" s="1">
        <v>6831</v>
      </c>
      <c r="B6832">
        <v>62179.111907999999</v>
      </c>
      <c r="C6832" s="255">
        <v>45</v>
      </c>
      <c r="D6832" s="256">
        <v>155.68328500000001</v>
      </c>
      <c r="E6832" s="256">
        <v>135.39814899999999</v>
      </c>
      <c r="F6832" s="1">
        <v>888754</v>
      </c>
      <c r="G6832" s="256">
        <v>0</v>
      </c>
      <c r="H6832" s="256">
        <v>157.09595200000001</v>
      </c>
      <c r="I6832" s="257">
        <v>1</v>
      </c>
      <c r="J6832" s="258">
        <f t="shared" si="212"/>
        <v>0.17814798661149103</v>
      </c>
      <c r="K6832" s="258">
        <f t="shared" si="213"/>
        <v>0.32509860554648962</v>
      </c>
    </row>
    <row r="6833" spans="1:11">
      <c r="A6833" s="1">
        <v>6832</v>
      </c>
      <c r="B6833">
        <v>61683.574767999999</v>
      </c>
      <c r="C6833" s="255">
        <v>41</v>
      </c>
      <c r="D6833" s="256">
        <v>160.10554999999999</v>
      </c>
      <c r="E6833" s="256">
        <v>94.243938999999983</v>
      </c>
      <c r="F6833" s="1">
        <v>916482</v>
      </c>
      <c r="G6833" s="256">
        <v>0</v>
      </c>
      <c r="H6833" s="256">
        <v>166.604355</v>
      </c>
      <c r="I6833" s="257">
        <v>1</v>
      </c>
      <c r="J6833" s="258">
        <f t="shared" si="212"/>
        <v>0.18320837319064409</v>
      </c>
      <c r="K6833" s="258">
        <f t="shared" si="213"/>
        <v>0.33264369467945099</v>
      </c>
    </row>
    <row r="6834" spans="1:11">
      <c r="A6834" s="1">
        <v>6833</v>
      </c>
      <c r="B6834">
        <v>62233.285035000001</v>
      </c>
      <c r="C6834" s="255">
        <v>47</v>
      </c>
      <c r="D6834" s="256">
        <v>136.30916099999999</v>
      </c>
      <c r="E6834" s="256">
        <v>49.472870000000029</v>
      </c>
      <c r="F6834" s="1">
        <v>867418</v>
      </c>
      <c r="G6834" s="256">
        <v>0</v>
      </c>
      <c r="H6834" s="256">
        <v>126.149506</v>
      </c>
      <c r="I6834" s="257">
        <v>1</v>
      </c>
      <c r="J6834" s="258">
        <f t="shared" si="212"/>
        <v>0.15597822585033178</v>
      </c>
      <c r="K6834" s="258">
        <f t="shared" si="213"/>
        <v>0.29111928374673829</v>
      </c>
    </row>
    <row r="6835" spans="1:11">
      <c r="A6835" s="1">
        <v>6834</v>
      </c>
      <c r="B6835">
        <v>62245.337706999999</v>
      </c>
      <c r="C6835" s="255">
        <v>43</v>
      </c>
      <c r="D6835" s="256">
        <v>128.538251</v>
      </c>
      <c r="E6835" s="256">
        <v>12.695424999999981</v>
      </c>
      <c r="F6835" s="1">
        <v>870082</v>
      </c>
      <c r="G6835" s="256">
        <v>0</v>
      </c>
      <c r="H6835" s="256">
        <v>173.82547500000001</v>
      </c>
      <c r="I6835" s="257">
        <v>1</v>
      </c>
      <c r="J6835" s="258">
        <f t="shared" si="212"/>
        <v>0.14708599332428315</v>
      </c>
      <c r="K6835" s="258">
        <f t="shared" si="213"/>
        <v>0.27705169030152993</v>
      </c>
    </row>
    <row r="6836" spans="1:11">
      <c r="A6836" s="1">
        <v>6835</v>
      </c>
      <c r="B6836">
        <v>62124.420104999997</v>
      </c>
      <c r="C6836" s="255">
        <v>60</v>
      </c>
      <c r="D6836" s="256">
        <v>161.53163000000001</v>
      </c>
      <c r="E6836" s="256">
        <v>6.4435520000000004</v>
      </c>
      <c r="F6836" s="1">
        <v>856291</v>
      </c>
      <c r="G6836" s="256">
        <v>0</v>
      </c>
      <c r="H6836" s="256">
        <v>230.64464699999999</v>
      </c>
      <c r="I6836" s="257">
        <v>1</v>
      </c>
      <c r="J6836" s="258">
        <f t="shared" si="212"/>
        <v>0.18484023290343804</v>
      </c>
      <c r="K6836" s="258">
        <f t="shared" si="213"/>
        <v>0.33506058054246879</v>
      </c>
    </row>
    <row r="6837" spans="1:11">
      <c r="A6837" s="1">
        <v>6836</v>
      </c>
      <c r="B6837">
        <v>62153.321137999999</v>
      </c>
      <c r="C6837" s="255">
        <v>74</v>
      </c>
      <c r="D6837" s="256">
        <v>139.076673</v>
      </c>
      <c r="E6837" s="256">
        <v>1.313472</v>
      </c>
      <c r="F6837" s="1">
        <v>860558</v>
      </c>
      <c r="G6837" s="256">
        <v>0</v>
      </c>
      <c r="H6837" s="256">
        <v>207.58895200000001</v>
      </c>
      <c r="I6837" s="257">
        <v>1</v>
      </c>
      <c r="J6837" s="258">
        <f t="shared" si="212"/>
        <v>0.15914508278505757</v>
      </c>
      <c r="K6837" s="258">
        <f t="shared" si="213"/>
        <v>0.29606746287917735</v>
      </c>
    </row>
    <row r="6838" spans="1:11">
      <c r="A6838" s="1">
        <v>6837</v>
      </c>
      <c r="B6838">
        <v>60920.016663000002</v>
      </c>
      <c r="C6838" s="255">
        <v>71</v>
      </c>
      <c r="D6838" s="256">
        <v>133.50500700000001</v>
      </c>
      <c r="E6838" s="256">
        <v>0.63893600000000006</v>
      </c>
      <c r="F6838" s="1">
        <v>864991</v>
      </c>
      <c r="G6838" s="256">
        <v>0</v>
      </c>
      <c r="H6838" s="256">
        <v>98.690906999999996</v>
      </c>
      <c r="I6838" s="257">
        <v>1</v>
      </c>
      <c r="J6838" s="258">
        <f t="shared" si="212"/>
        <v>0.15276943956830699</v>
      </c>
      <c r="K6838" s="258">
        <f t="shared" si="213"/>
        <v>0.28607266861217062</v>
      </c>
    </row>
    <row r="6839" spans="1:11">
      <c r="A6839" s="1">
        <v>6838</v>
      </c>
      <c r="B6839">
        <v>59347.252654999997</v>
      </c>
      <c r="C6839" s="255">
        <v>81</v>
      </c>
      <c r="D6839" s="256">
        <v>114.187679</v>
      </c>
      <c r="E6839" s="256">
        <v>7.7759999999999996E-2</v>
      </c>
      <c r="F6839" s="1">
        <v>509089</v>
      </c>
      <c r="G6839" s="256">
        <v>0</v>
      </c>
      <c r="H6839" s="256">
        <v>52.417462999999998</v>
      </c>
      <c r="I6839" s="257">
        <v>1</v>
      </c>
      <c r="J6839" s="258">
        <f t="shared" si="212"/>
        <v>0.13066467032532897</v>
      </c>
      <c r="K6839" s="258">
        <f t="shared" si="213"/>
        <v>0.25037994105665601</v>
      </c>
    </row>
    <row r="6840" spans="1:11">
      <c r="A6840" s="1">
        <v>6839</v>
      </c>
      <c r="B6840">
        <v>58150.286864999987</v>
      </c>
      <c r="C6840" s="255">
        <v>75</v>
      </c>
      <c r="D6840" s="256">
        <v>155.88865100000001</v>
      </c>
      <c r="E6840" s="256">
        <v>0</v>
      </c>
      <c r="F6840" s="1">
        <v>886614</v>
      </c>
      <c r="G6840" s="256">
        <v>0</v>
      </c>
      <c r="H6840" s="256">
        <v>52.281661</v>
      </c>
      <c r="I6840" s="257">
        <v>1</v>
      </c>
      <c r="J6840" s="258">
        <f t="shared" si="212"/>
        <v>0.17838298640237066</v>
      </c>
      <c r="K6840" s="258">
        <f t="shared" si="213"/>
        <v>0.32545068926560267</v>
      </c>
    </row>
    <row r="6841" spans="1:11">
      <c r="A6841" s="1">
        <v>6840</v>
      </c>
      <c r="B6841">
        <v>57599.899474999998</v>
      </c>
      <c r="C6841" s="255">
        <v>67</v>
      </c>
      <c r="D6841" s="256">
        <v>238.592208</v>
      </c>
      <c r="E6841" s="256">
        <v>8.0000000000000007E-5</v>
      </c>
      <c r="F6841" s="1">
        <v>896542</v>
      </c>
      <c r="G6841" s="256">
        <v>24.584952000000001</v>
      </c>
      <c r="H6841" s="256">
        <v>44.414118000000002</v>
      </c>
      <c r="I6841" s="257">
        <v>1</v>
      </c>
      <c r="J6841" s="258">
        <f t="shared" si="212"/>
        <v>0.27302045609064635</v>
      </c>
      <c r="K6841" s="258">
        <f t="shared" si="213"/>
        <v>0.45491183528432905</v>
      </c>
    </row>
    <row r="6842" spans="1:11">
      <c r="A6842" s="1">
        <v>6841</v>
      </c>
      <c r="B6842">
        <v>55697.087373000002</v>
      </c>
      <c r="C6842" s="255">
        <v>57</v>
      </c>
      <c r="D6842" s="256">
        <v>282.15159799999998</v>
      </c>
      <c r="E6842" s="256">
        <v>0</v>
      </c>
      <c r="F6842" s="1">
        <v>875255</v>
      </c>
      <c r="G6842" s="256">
        <v>109.59564</v>
      </c>
      <c r="H6842" s="256">
        <v>43.532249999999998</v>
      </c>
      <c r="I6842" s="257">
        <v>1</v>
      </c>
      <c r="J6842" s="258">
        <f t="shared" si="212"/>
        <v>0.32286535515302617</v>
      </c>
      <c r="K6842" s="258">
        <f t="shared" si="213"/>
        <v>0.51446419760577433</v>
      </c>
    </row>
    <row r="6843" spans="1:11">
      <c r="A6843" s="1">
        <v>6842</v>
      </c>
      <c r="B6843">
        <v>55751.547822</v>
      </c>
      <c r="C6843" s="255">
        <v>59</v>
      </c>
      <c r="D6843" s="256">
        <v>279.93416100000002</v>
      </c>
      <c r="E6843" s="256">
        <v>7.0080000000000003E-2</v>
      </c>
      <c r="F6843" s="1">
        <v>772556</v>
      </c>
      <c r="G6843" s="256">
        <v>97.695695999999998</v>
      </c>
      <c r="H6843" s="256">
        <v>43.264446</v>
      </c>
      <c r="I6843" s="257">
        <v>1</v>
      </c>
      <c r="J6843" s="258">
        <f t="shared" si="212"/>
        <v>0.32032794764015271</v>
      </c>
      <c r="K6843" s="258">
        <f t="shared" si="213"/>
        <v>0.51155858978015611</v>
      </c>
    </row>
    <row r="6844" spans="1:11">
      <c r="A6844" s="1">
        <v>6843</v>
      </c>
      <c r="B6844">
        <v>54627.183838999998</v>
      </c>
      <c r="C6844" s="255">
        <v>53</v>
      </c>
      <c r="D6844" s="256">
        <v>278.85883700000011</v>
      </c>
      <c r="E6844" s="256">
        <v>0</v>
      </c>
      <c r="F6844" s="1">
        <v>623179</v>
      </c>
      <c r="G6844" s="256">
        <v>19.333272000000001</v>
      </c>
      <c r="H6844" s="256">
        <v>43.286081000000003</v>
      </c>
      <c r="I6844" s="257">
        <v>1</v>
      </c>
      <c r="J6844" s="258">
        <f t="shared" si="212"/>
        <v>0.31909745712503412</v>
      </c>
      <c r="K6844" s="258">
        <f t="shared" si="213"/>
        <v>0.5101448759067998</v>
      </c>
    </row>
    <row r="6845" spans="1:11">
      <c r="A6845" s="1">
        <v>6844</v>
      </c>
      <c r="B6845">
        <v>54318.440978999999</v>
      </c>
      <c r="C6845" s="255">
        <v>53</v>
      </c>
      <c r="D6845" s="256">
        <v>267.23151100000001</v>
      </c>
      <c r="E6845" s="256">
        <v>8.0000000000000007E-5</v>
      </c>
      <c r="F6845" s="1">
        <v>502570</v>
      </c>
      <c r="G6845" s="256">
        <v>0</v>
      </c>
      <c r="H6845" s="256">
        <v>43.262810000000002</v>
      </c>
      <c r="I6845" s="257">
        <v>1</v>
      </c>
      <c r="J6845" s="258">
        <f t="shared" si="212"/>
        <v>0.30579233758971952</v>
      </c>
      <c r="K6845" s="258">
        <f t="shared" si="213"/>
        <v>0.49466090077782526</v>
      </c>
    </row>
    <row r="6846" spans="1:11">
      <c r="A6846" s="1">
        <v>6845</v>
      </c>
      <c r="B6846">
        <v>54257.796477999997</v>
      </c>
      <c r="C6846" s="255">
        <v>52</v>
      </c>
      <c r="D6846" s="256">
        <v>231.39934299999999</v>
      </c>
      <c r="E6846" s="256">
        <v>0</v>
      </c>
      <c r="F6846" s="1">
        <v>571772</v>
      </c>
      <c r="G6846" s="256">
        <v>0</v>
      </c>
      <c r="H6846" s="256">
        <v>43.314559000000003</v>
      </c>
      <c r="I6846" s="257">
        <v>1</v>
      </c>
      <c r="J6846" s="258">
        <f t="shared" si="212"/>
        <v>0.26478967898623035</v>
      </c>
      <c r="K6846" s="258">
        <f t="shared" si="213"/>
        <v>0.4445507395475416</v>
      </c>
    </row>
    <row r="6847" spans="1:11">
      <c r="A6847" s="1">
        <v>6846</v>
      </c>
      <c r="B6847">
        <v>54914.866240000003</v>
      </c>
      <c r="C6847" s="255">
        <v>54</v>
      </c>
      <c r="D6847" s="256">
        <v>218.08181400000001</v>
      </c>
      <c r="E6847" s="256">
        <v>0</v>
      </c>
      <c r="F6847" s="1">
        <v>885946</v>
      </c>
      <c r="G6847" s="256">
        <v>0</v>
      </c>
      <c r="H6847" s="256">
        <v>43.502968000000003</v>
      </c>
      <c r="I6847" s="257">
        <v>1</v>
      </c>
      <c r="J6847" s="258">
        <f t="shared" si="212"/>
        <v>0.24955046446175436</v>
      </c>
      <c r="K6847" s="258">
        <f t="shared" si="213"/>
        <v>0.42494558287571421</v>
      </c>
    </row>
    <row r="6848" spans="1:11">
      <c r="A6848" s="1">
        <v>6847</v>
      </c>
      <c r="B6848">
        <v>55849.002472</v>
      </c>
      <c r="C6848" s="255">
        <v>58</v>
      </c>
      <c r="D6848" s="256">
        <v>235.829928</v>
      </c>
      <c r="E6848" s="256">
        <v>2.876794000000003</v>
      </c>
      <c r="F6848" s="1">
        <v>943768</v>
      </c>
      <c r="G6848" s="256">
        <v>0</v>
      </c>
      <c r="H6848" s="256">
        <v>43.424222</v>
      </c>
      <c r="I6848" s="257">
        <v>1</v>
      </c>
      <c r="J6848" s="258">
        <f t="shared" si="212"/>
        <v>0.26985958612019839</v>
      </c>
      <c r="K6848" s="258">
        <f t="shared" si="213"/>
        <v>0.45095139854587785</v>
      </c>
    </row>
    <row r="6849" spans="1:11">
      <c r="A6849" s="1">
        <v>6848</v>
      </c>
      <c r="B6849">
        <v>57338.131957999998</v>
      </c>
      <c r="C6849" s="255">
        <v>73</v>
      </c>
      <c r="D6849" s="256">
        <v>250.32799299999999</v>
      </c>
      <c r="E6849" s="256">
        <v>167.58975100000009</v>
      </c>
      <c r="F6849" s="1">
        <v>934198</v>
      </c>
      <c r="G6849" s="256">
        <v>0</v>
      </c>
      <c r="H6849" s="256">
        <v>78.216080000000005</v>
      </c>
      <c r="I6849" s="257">
        <v>1</v>
      </c>
      <c r="J6849" s="258">
        <f t="shared" si="212"/>
        <v>0.28644968498349332</v>
      </c>
      <c r="K6849" s="258">
        <f t="shared" si="213"/>
        <v>0.47148538455448619</v>
      </c>
    </row>
    <row r="6850" spans="1:11">
      <c r="A6850" s="1">
        <v>6849</v>
      </c>
      <c r="B6850">
        <v>57762.823455999998</v>
      </c>
      <c r="C6850" s="255">
        <v>57</v>
      </c>
      <c r="D6850" s="256">
        <v>231.90007900000001</v>
      </c>
      <c r="E6850" s="256">
        <v>595.12922799999978</v>
      </c>
      <c r="F6850" s="1">
        <v>888831</v>
      </c>
      <c r="G6850" s="256">
        <v>0</v>
      </c>
      <c r="H6850" s="256">
        <v>281.11075899999997</v>
      </c>
      <c r="I6850" s="257">
        <v>1</v>
      </c>
      <c r="J6850" s="258">
        <f t="shared" ref="J6850:J6913" si="214">D6850/$L$1</f>
        <v>0.26536266991601382</v>
      </c>
      <c r="K6850" s="258">
        <f t="shared" ref="K6850:K6913" si="215">J6850/(1-$K$1*(1-J6850))</f>
        <v>0.44527713164087207</v>
      </c>
    </row>
    <row r="6851" spans="1:11">
      <c r="A6851" s="1">
        <v>6850</v>
      </c>
      <c r="B6851">
        <v>59077.162934</v>
      </c>
      <c r="C6851" s="255">
        <v>47</v>
      </c>
      <c r="D6851" s="256">
        <v>188.88928899999999</v>
      </c>
      <c r="E6851" s="256">
        <v>1011.9448609999999</v>
      </c>
      <c r="F6851" s="1">
        <v>881353</v>
      </c>
      <c r="G6851" s="256">
        <v>3.8400000000000001E-4</v>
      </c>
      <c r="H6851" s="256">
        <v>400.70872800000001</v>
      </c>
      <c r="I6851" s="257">
        <v>1</v>
      </c>
      <c r="J6851" s="258">
        <f t="shared" si="214"/>
        <v>0.21614553243674203</v>
      </c>
      <c r="K6851" s="258">
        <f t="shared" si="215"/>
        <v>0.37994922683103305</v>
      </c>
    </row>
    <row r="6852" spans="1:11">
      <c r="A6852" s="1">
        <v>6851</v>
      </c>
      <c r="B6852">
        <v>58638.768403000002</v>
      </c>
      <c r="C6852" s="255">
        <v>46</v>
      </c>
      <c r="D6852" s="256">
        <v>148.52753899999999</v>
      </c>
      <c r="E6852" s="256">
        <v>1230.907516000002</v>
      </c>
      <c r="F6852" s="1">
        <v>861254</v>
      </c>
      <c r="G6852" s="256">
        <v>0</v>
      </c>
      <c r="H6852" s="256">
        <v>365.65769599999999</v>
      </c>
      <c r="I6852" s="257">
        <v>1</v>
      </c>
      <c r="J6852" s="258">
        <f t="shared" si="214"/>
        <v>0.16995968468425951</v>
      </c>
      <c r="K6852" s="258">
        <f t="shared" si="215"/>
        <v>0.31272606971829264</v>
      </c>
    </row>
    <row r="6853" spans="1:11">
      <c r="A6853" s="1">
        <v>6852</v>
      </c>
      <c r="B6853">
        <v>58974.220550999999</v>
      </c>
      <c r="C6853" s="255">
        <v>43</v>
      </c>
      <c r="D6853" s="256">
        <v>167.40503899999999</v>
      </c>
      <c r="E6853" s="256">
        <v>1343.6939720000021</v>
      </c>
      <c r="F6853" s="1">
        <v>873510</v>
      </c>
      <c r="G6853" s="256">
        <v>0</v>
      </c>
      <c r="H6853" s="256">
        <v>290.09846900000002</v>
      </c>
      <c r="I6853" s="257">
        <v>1</v>
      </c>
      <c r="J6853" s="258">
        <f t="shared" si="214"/>
        <v>0.19156115986676495</v>
      </c>
      <c r="K6853" s="258">
        <f t="shared" si="215"/>
        <v>0.34493234962889213</v>
      </c>
    </row>
    <row r="6854" spans="1:11">
      <c r="A6854" s="1">
        <v>6853</v>
      </c>
      <c r="B6854">
        <v>57037.786988000007</v>
      </c>
      <c r="C6854" s="255">
        <v>45</v>
      </c>
      <c r="D6854" s="256">
        <v>190.38258099999999</v>
      </c>
      <c r="E6854" s="256">
        <v>1362.559848000001</v>
      </c>
      <c r="F6854" s="1">
        <v>901866</v>
      </c>
      <c r="G6854" s="256">
        <v>68.471928000000005</v>
      </c>
      <c r="H6854" s="256">
        <v>100.904274</v>
      </c>
      <c r="I6854" s="257">
        <v>1</v>
      </c>
      <c r="J6854" s="258">
        <f t="shared" si="214"/>
        <v>0.21785430266999506</v>
      </c>
      <c r="K6854" s="258">
        <f t="shared" si="215"/>
        <v>0.38232135362384601</v>
      </c>
    </row>
    <row r="6855" spans="1:11">
      <c r="A6855" s="1">
        <v>6854</v>
      </c>
      <c r="B6855">
        <v>57029.949798000001</v>
      </c>
      <c r="C6855" s="255">
        <v>39</v>
      </c>
      <c r="D6855" s="256">
        <v>210.75816599999999</v>
      </c>
      <c r="E6855" s="256">
        <v>1235.5302589999981</v>
      </c>
      <c r="F6855" s="1">
        <v>892077</v>
      </c>
      <c r="G6855" s="256">
        <v>87.856104000000002</v>
      </c>
      <c r="H6855" s="256">
        <v>118.819896</v>
      </c>
      <c r="I6855" s="257">
        <v>1</v>
      </c>
      <c r="J6855" s="258">
        <f t="shared" si="214"/>
        <v>0.24117003270344917</v>
      </c>
      <c r="K6855" s="258">
        <f t="shared" si="215"/>
        <v>0.41392382350141038</v>
      </c>
    </row>
    <row r="6856" spans="1:11">
      <c r="A6856" s="1">
        <v>6855</v>
      </c>
      <c r="B6856">
        <v>59690.378692000013</v>
      </c>
      <c r="C6856" s="255">
        <v>42</v>
      </c>
      <c r="D6856" s="256">
        <v>230.57418699999999</v>
      </c>
      <c r="E6856" s="256">
        <v>1031.596820999999</v>
      </c>
      <c r="F6856" s="1">
        <v>905687</v>
      </c>
      <c r="G6856" s="256">
        <v>66.745896000000002</v>
      </c>
      <c r="H6856" s="256">
        <v>131.44375700000001</v>
      </c>
      <c r="I6856" s="257">
        <v>1</v>
      </c>
      <c r="J6856" s="258">
        <f t="shared" si="214"/>
        <v>0.26384545507651269</v>
      </c>
      <c r="K6856" s="258">
        <f t="shared" si="215"/>
        <v>0.44335204951482915</v>
      </c>
    </row>
    <row r="6857" spans="1:11">
      <c r="A6857" s="1">
        <v>6856</v>
      </c>
      <c r="B6857">
        <v>59889.275207999999</v>
      </c>
      <c r="C6857" s="255">
        <v>42</v>
      </c>
      <c r="D6857" s="256">
        <v>231.78230300000001</v>
      </c>
      <c r="E6857" s="256">
        <v>703.38296300000002</v>
      </c>
      <c r="F6857" s="1">
        <v>910561</v>
      </c>
      <c r="G6857" s="256">
        <v>0.74222399999999999</v>
      </c>
      <c r="H6857" s="256">
        <v>122.402793</v>
      </c>
      <c r="I6857" s="257">
        <v>1</v>
      </c>
      <c r="J6857" s="258">
        <f t="shared" si="214"/>
        <v>0.26522789913910511</v>
      </c>
      <c r="K6857" s="258">
        <f t="shared" si="215"/>
        <v>0.44510634913055436</v>
      </c>
    </row>
    <row r="6858" spans="1:11">
      <c r="A6858" s="1">
        <v>6857</v>
      </c>
      <c r="B6858">
        <v>60110.216492</v>
      </c>
      <c r="C6858" s="255">
        <v>43</v>
      </c>
      <c r="D6858" s="256">
        <v>201.92425499999999</v>
      </c>
      <c r="E6858" s="256">
        <v>313.06793500000009</v>
      </c>
      <c r="F6858" s="1">
        <v>857640</v>
      </c>
      <c r="G6858" s="256">
        <v>0</v>
      </c>
      <c r="H6858" s="256">
        <v>100.362759</v>
      </c>
      <c r="I6858" s="257">
        <v>1</v>
      </c>
      <c r="J6858" s="258">
        <f t="shared" si="214"/>
        <v>0.231061410839804</v>
      </c>
      <c r="K6858" s="258">
        <f t="shared" si="215"/>
        <v>0.40039491745313277</v>
      </c>
    </row>
    <row r="6859" spans="1:11">
      <c r="A6859" s="1">
        <v>6858</v>
      </c>
      <c r="B6859">
        <v>60562.930054999997</v>
      </c>
      <c r="C6859" s="255">
        <v>50</v>
      </c>
      <c r="D6859" s="256">
        <v>172.21210600000001</v>
      </c>
      <c r="E6859" s="256">
        <v>53.534261999999963</v>
      </c>
      <c r="F6859" s="1">
        <v>852049</v>
      </c>
      <c r="G6859" s="256">
        <v>0</v>
      </c>
      <c r="H6859" s="256">
        <v>78.129739999999998</v>
      </c>
      <c r="I6859" s="257">
        <v>1</v>
      </c>
      <c r="J6859" s="258">
        <f t="shared" si="214"/>
        <v>0.19706187439470249</v>
      </c>
      <c r="K6859" s="258">
        <f t="shared" si="215"/>
        <v>0.35291459548198278</v>
      </c>
    </row>
    <row r="6860" spans="1:11">
      <c r="A6860" s="1">
        <v>6859</v>
      </c>
      <c r="B6860">
        <v>60884.431853999988</v>
      </c>
      <c r="C6860" s="255">
        <v>57</v>
      </c>
      <c r="D6860" s="256">
        <v>264.81740600000012</v>
      </c>
      <c r="E6860" s="256">
        <v>18.144155000000001</v>
      </c>
      <c r="F6860" s="1">
        <v>846339</v>
      </c>
      <c r="G6860" s="256">
        <v>0</v>
      </c>
      <c r="H6860" s="256">
        <v>153.03510199999999</v>
      </c>
      <c r="I6860" s="257">
        <v>1</v>
      </c>
      <c r="J6860" s="258">
        <f t="shared" si="214"/>
        <v>0.30302988338521891</v>
      </c>
      <c r="K6860" s="258">
        <f t="shared" si="215"/>
        <v>0.49139999481518043</v>
      </c>
    </row>
    <row r="6861" spans="1:11">
      <c r="A6861" s="1">
        <v>6860</v>
      </c>
      <c r="B6861">
        <v>61024.454620999997</v>
      </c>
      <c r="C6861" s="255">
        <v>67</v>
      </c>
      <c r="D6861" s="256">
        <v>279.00089300000002</v>
      </c>
      <c r="E6861" s="256">
        <v>20.864827999999989</v>
      </c>
      <c r="F6861" s="1">
        <v>870029</v>
      </c>
      <c r="G6861" s="256">
        <v>0</v>
      </c>
      <c r="H6861" s="256">
        <v>196.71523999999999</v>
      </c>
      <c r="I6861" s="257">
        <v>1</v>
      </c>
      <c r="J6861" s="258">
        <f t="shared" si="214"/>
        <v>0.31926001144411897</v>
      </c>
      <c r="K6861" s="258">
        <f t="shared" si="215"/>
        <v>0.51033181034946862</v>
      </c>
    </row>
    <row r="6862" spans="1:11">
      <c r="A6862" s="1">
        <v>6861</v>
      </c>
      <c r="B6862">
        <v>59976.479736000001</v>
      </c>
      <c r="C6862" s="255">
        <v>75</v>
      </c>
      <c r="D6862" s="256">
        <v>271.20508199999989</v>
      </c>
      <c r="E6862" s="256">
        <v>22.115676000000001</v>
      </c>
      <c r="F6862" s="1">
        <v>849221</v>
      </c>
      <c r="G6862" s="256">
        <v>0</v>
      </c>
      <c r="H6862" s="256">
        <v>193.04738399999999</v>
      </c>
      <c r="I6862" s="257">
        <v>1</v>
      </c>
      <c r="J6862" s="258">
        <f t="shared" si="214"/>
        <v>0.31033928476717526</v>
      </c>
      <c r="K6862" s="258">
        <f t="shared" si="215"/>
        <v>0.49999352564763749</v>
      </c>
    </row>
    <row r="6863" spans="1:11">
      <c r="A6863" s="1">
        <v>6862</v>
      </c>
      <c r="B6863">
        <v>59137.674987999999</v>
      </c>
      <c r="C6863" s="255">
        <v>76</v>
      </c>
      <c r="D6863" s="256">
        <v>209.889453</v>
      </c>
      <c r="E6863" s="256">
        <v>17.154992</v>
      </c>
      <c r="F6863" s="1">
        <v>893774</v>
      </c>
      <c r="G6863" s="256">
        <v>0</v>
      </c>
      <c r="H6863" s="256">
        <v>51.790604999999999</v>
      </c>
      <c r="I6863" s="257">
        <v>1</v>
      </c>
      <c r="J6863" s="258">
        <f t="shared" si="214"/>
        <v>0.24017596662954005</v>
      </c>
      <c r="K6863" s="258">
        <f t="shared" si="215"/>
        <v>0.41260486950347075</v>
      </c>
    </row>
    <row r="6864" spans="1:11">
      <c r="A6864" s="1">
        <v>6863</v>
      </c>
      <c r="B6864">
        <v>58567.452637000002</v>
      </c>
      <c r="C6864" s="255">
        <v>75</v>
      </c>
      <c r="D6864" s="256">
        <v>177.41363000000001</v>
      </c>
      <c r="E6864" s="256">
        <v>9.3667079999999991</v>
      </c>
      <c r="F6864" s="1">
        <v>886905</v>
      </c>
      <c r="G6864" s="256">
        <v>0</v>
      </c>
      <c r="H6864" s="256">
        <v>123.08113</v>
      </c>
      <c r="I6864" s="257">
        <v>1</v>
      </c>
      <c r="J6864" s="258">
        <f t="shared" si="214"/>
        <v>0.2030139650633401</v>
      </c>
      <c r="K6864" s="258">
        <f t="shared" si="215"/>
        <v>0.36145497873305471</v>
      </c>
    </row>
    <row r="6865" spans="1:11">
      <c r="A6865" s="1">
        <v>6864</v>
      </c>
      <c r="B6865">
        <v>58544.969665999997</v>
      </c>
      <c r="C6865" s="255">
        <v>67</v>
      </c>
      <c r="D6865" s="256">
        <v>155.61426800000001</v>
      </c>
      <c r="E6865" s="256">
        <v>2.41716</v>
      </c>
      <c r="F6865" s="1">
        <v>921656</v>
      </c>
      <c r="G6865" s="256">
        <v>0</v>
      </c>
      <c r="H6865" s="256">
        <v>54.682581999999996</v>
      </c>
      <c r="I6865" s="257">
        <v>1</v>
      </c>
      <c r="J6865" s="258">
        <f t="shared" si="214"/>
        <v>0.17806901063412797</v>
      </c>
      <c r="K6865" s="258">
        <f t="shared" si="215"/>
        <v>0.32498024408309956</v>
      </c>
    </row>
    <row r="6866" spans="1:11">
      <c r="A6866" s="1">
        <v>6865</v>
      </c>
      <c r="B6866">
        <v>56833.254058999999</v>
      </c>
      <c r="C6866" s="255">
        <v>60</v>
      </c>
      <c r="D6866" s="256">
        <v>172.136976</v>
      </c>
      <c r="E6866" s="256">
        <v>0.19367999999999999</v>
      </c>
      <c r="F6866" s="1">
        <v>869521</v>
      </c>
      <c r="G6866" s="256">
        <v>109.069632</v>
      </c>
      <c r="H6866" s="256">
        <v>43.491888000000003</v>
      </c>
      <c r="I6866" s="257">
        <v>1</v>
      </c>
      <c r="J6866" s="258">
        <f t="shared" si="214"/>
        <v>0.19697590332700488</v>
      </c>
      <c r="K6866" s="258">
        <f t="shared" si="215"/>
        <v>0.35279050581105897</v>
      </c>
    </row>
    <row r="6867" spans="1:11">
      <c r="A6867" s="1">
        <v>6866</v>
      </c>
      <c r="B6867">
        <v>54186.060243</v>
      </c>
      <c r="C6867" s="255">
        <v>57</v>
      </c>
      <c r="D6867" s="256">
        <v>185.45915099999999</v>
      </c>
      <c r="E6867" s="256">
        <v>0.67668000000000006</v>
      </c>
      <c r="F6867" s="1">
        <v>760334</v>
      </c>
      <c r="G6867" s="256">
        <v>144.870768</v>
      </c>
      <c r="H6867" s="256">
        <v>43.526983999999999</v>
      </c>
      <c r="I6867" s="257">
        <v>1</v>
      </c>
      <c r="J6867" s="258">
        <f t="shared" si="214"/>
        <v>0.21222043425745088</v>
      </c>
      <c r="K6867" s="258">
        <f t="shared" si="215"/>
        <v>0.37447058573495218</v>
      </c>
    </row>
    <row r="6868" spans="1:11">
      <c r="A6868" s="1">
        <v>6867</v>
      </c>
      <c r="B6868">
        <v>53859.547210999997</v>
      </c>
      <c r="C6868" s="255">
        <v>56</v>
      </c>
      <c r="D6868" s="256">
        <v>188.497017</v>
      </c>
      <c r="E6868" s="256">
        <v>0.49356000000000011</v>
      </c>
      <c r="F6868" s="1">
        <v>620788</v>
      </c>
      <c r="G6868" s="256">
        <v>136.111752</v>
      </c>
      <c r="H6868" s="256">
        <v>43.505138000000002</v>
      </c>
      <c r="I6868" s="257">
        <v>1</v>
      </c>
      <c r="J6868" s="258">
        <f t="shared" si="214"/>
        <v>0.21569665658597834</v>
      </c>
      <c r="K6868" s="258">
        <f t="shared" si="215"/>
        <v>0.379324793791953</v>
      </c>
    </row>
    <row r="6869" spans="1:11">
      <c r="A6869" s="1">
        <v>6868</v>
      </c>
      <c r="B6869">
        <v>53665.304229000001</v>
      </c>
      <c r="C6869" s="255">
        <v>53</v>
      </c>
      <c r="D6869" s="256">
        <v>201.22652299999999</v>
      </c>
      <c r="E6869" s="256">
        <v>8.0000000000000007E-5</v>
      </c>
      <c r="F6869" s="1">
        <v>510499</v>
      </c>
      <c r="G6869" s="256">
        <v>100.99689600000001</v>
      </c>
      <c r="H6869" s="256">
        <v>43.503352</v>
      </c>
      <c r="I6869" s="257">
        <v>1</v>
      </c>
      <c r="J6869" s="258">
        <f t="shared" si="214"/>
        <v>0.23026299788882848</v>
      </c>
      <c r="K6869" s="258">
        <f t="shared" si="215"/>
        <v>0.39931524267586832</v>
      </c>
    </row>
    <row r="6870" spans="1:11">
      <c r="A6870" s="1">
        <v>6869</v>
      </c>
      <c r="B6870">
        <v>53385.183471999997</v>
      </c>
      <c r="C6870" s="255">
        <v>51</v>
      </c>
      <c r="D6870" s="256">
        <v>284.86084399999999</v>
      </c>
      <c r="E6870" s="256">
        <v>0</v>
      </c>
      <c r="F6870" s="1">
        <v>558409</v>
      </c>
      <c r="G6870" s="256">
        <v>11.845008</v>
      </c>
      <c r="H6870" s="256">
        <v>43.419938999999999</v>
      </c>
      <c r="I6870" s="257">
        <v>1</v>
      </c>
      <c r="J6870" s="258">
        <f t="shared" si="214"/>
        <v>0.3259655384523138</v>
      </c>
      <c r="K6870" s="258">
        <f t="shared" si="215"/>
        <v>0.51799675271841905</v>
      </c>
    </row>
    <row r="6871" spans="1:11">
      <c r="A6871" s="1">
        <v>6870</v>
      </c>
      <c r="B6871">
        <v>54020.524658000002</v>
      </c>
      <c r="C6871" s="255">
        <v>48</v>
      </c>
      <c r="D6871" s="256">
        <v>284.19086299999992</v>
      </c>
      <c r="E6871" s="256">
        <v>0</v>
      </c>
      <c r="F6871" s="1">
        <v>889352</v>
      </c>
      <c r="G6871" s="256">
        <v>0</v>
      </c>
      <c r="H6871" s="256">
        <v>43.392871</v>
      </c>
      <c r="I6871" s="257">
        <v>1</v>
      </c>
      <c r="J6871" s="258">
        <f t="shared" si="214"/>
        <v>0.32519888089997628</v>
      </c>
      <c r="K6871" s="258">
        <f t="shared" si="215"/>
        <v>0.51712495498676725</v>
      </c>
    </row>
    <row r="6872" spans="1:11">
      <c r="A6872" s="1">
        <v>6871</v>
      </c>
      <c r="B6872">
        <v>54889.132018999997</v>
      </c>
      <c r="C6872" s="255">
        <v>53</v>
      </c>
      <c r="D6872" s="256">
        <v>240.396513</v>
      </c>
      <c r="E6872" s="256">
        <v>0.95277400000000156</v>
      </c>
      <c r="F6872" s="1">
        <v>931936</v>
      </c>
      <c r="G6872" s="256">
        <v>0</v>
      </c>
      <c r="H6872" s="256">
        <v>43.289166000000002</v>
      </c>
      <c r="I6872" s="257">
        <v>1</v>
      </c>
      <c r="J6872" s="258">
        <f t="shared" si="214"/>
        <v>0.27508511770787164</v>
      </c>
      <c r="K6872" s="258">
        <f t="shared" si="215"/>
        <v>0.45748640432616444</v>
      </c>
    </row>
    <row r="6873" spans="1:11">
      <c r="A6873" s="1">
        <v>6872</v>
      </c>
      <c r="B6873">
        <v>55187.907073000002</v>
      </c>
      <c r="C6873" s="255">
        <v>57</v>
      </c>
      <c r="D6873" s="256">
        <v>176.55920699999999</v>
      </c>
      <c r="E6873" s="256">
        <v>84.465448999999992</v>
      </c>
      <c r="F6873" s="1">
        <v>903474</v>
      </c>
      <c r="G6873" s="256">
        <v>0</v>
      </c>
      <c r="H6873" s="256">
        <v>59.512464999999999</v>
      </c>
      <c r="I6873" s="257">
        <v>1</v>
      </c>
      <c r="J6873" s="258">
        <f t="shared" si="214"/>
        <v>0.20203625100004452</v>
      </c>
      <c r="K6873" s="258">
        <f t="shared" si="215"/>
        <v>0.36005894159125879</v>
      </c>
    </row>
    <row r="6874" spans="1:11">
      <c r="A6874" s="1">
        <v>6873</v>
      </c>
      <c r="B6874">
        <v>55875.614197000003</v>
      </c>
      <c r="C6874" s="255">
        <v>43</v>
      </c>
      <c r="D6874" s="256">
        <v>139.15911200000011</v>
      </c>
      <c r="E6874" s="256">
        <v>325.03423499999963</v>
      </c>
      <c r="F6874" s="1">
        <v>853110</v>
      </c>
      <c r="G6874" s="256">
        <v>0</v>
      </c>
      <c r="H6874" s="256">
        <v>153.69150400000001</v>
      </c>
      <c r="I6874" s="257">
        <v>1</v>
      </c>
      <c r="J6874" s="258">
        <f t="shared" si="214"/>
        <v>0.15923941752284451</v>
      </c>
      <c r="K6874" s="258">
        <f t="shared" si="215"/>
        <v>0.29621436807556967</v>
      </c>
    </row>
    <row r="6875" spans="1:11">
      <c r="A6875" s="1">
        <v>6874</v>
      </c>
      <c r="B6875">
        <v>57152.029570999999</v>
      </c>
      <c r="C6875" s="255">
        <v>55</v>
      </c>
      <c r="D6875" s="256">
        <v>163.83825699999991</v>
      </c>
      <c r="E6875" s="256">
        <v>668.55153899999982</v>
      </c>
      <c r="F6875" s="1">
        <v>892097</v>
      </c>
      <c r="G6875" s="256">
        <v>0</v>
      </c>
      <c r="H6875" s="256">
        <v>295.68498399999999</v>
      </c>
      <c r="I6875" s="257">
        <v>1</v>
      </c>
      <c r="J6875" s="258">
        <f t="shared" si="214"/>
        <v>0.18747970030620825</v>
      </c>
      <c r="K6875" s="258">
        <f t="shared" si="215"/>
        <v>0.33895319260839601</v>
      </c>
    </row>
    <row r="6876" spans="1:11">
      <c r="A6876" s="1">
        <v>6875</v>
      </c>
      <c r="B6876">
        <v>57305.138549000003</v>
      </c>
      <c r="C6876" s="255">
        <v>55</v>
      </c>
      <c r="D6876" s="256">
        <v>189.335759</v>
      </c>
      <c r="E6876" s="256">
        <v>918.73724099999868</v>
      </c>
      <c r="F6876" s="1">
        <v>889847</v>
      </c>
      <c r="G6876" s="256">
        <v>0</v>
      </c>
      <c r="H6876" s="256">
        <v>390.816664</v>
      </c>
      <c r="I6876" s="257">
        <v>1</v>
      </c>
      <c r="J6876" s="258">
        <f t="shared" si="214"/>
        <v>0.21665642692090217</v>
      </c>
      <c r="K6876" s="258">
        <f t="shared" si="215"/>
        <v>0.38065927509349123</v>
      </c>
    </row>
    <row r="6877" spans="1:11">
      <c r="A6877" s="1">
        <v>6876</v>
      </c>
      <c r="B6877">
        <v>56993.033416999999</v>
      </c>
      <c r="C6877" s="255">
        <v>50</v>
      </c>
      <c r="D6877" s="256">
        <v>147.941023</v>
      </c>
      <c r="E6877" s="256">
        <v>1171.6461049999989</v>
      </c>
      <c r="F6877" s="1">
        <v>863943</v>
      </c>
      <c r="G6877" s="256">
        <v>0</v>
      </c>
      <c r="H6877" s="256">
        <v>342.58845100000002</v>
      </c>
      <c r="I6877" s="257">
        <v>1</v>
      </c>
      <c r="J6877" s="258">
        <f t="shared" si="214"/>
        <v>0.16928853591889639</v>
      </c>
      <c r="K6877" s="258">
        <f t="shared" si="215"/>
        <v>0.31170286455299911</v>
      </c>
    </row>
    <row r="6878" spans="1:11">
      <c r="A6878" s="1">
        <v>6877</v>
      </c>
      <c r="B6878">
        <v>54163.566741000002</v>
      </c>
      <c r="C6878" s="255">
        <v>50</v>
      </c>
      <c r="D6878" s="256">
        <v>176.42278400000001</v>
      </c>
      <c r="E6878" s="256">
        <v>1145.9506740000011</v>
      </c>
      <c r="F6878" s="1">
        <v>859329</v>
      </c>
      <c r="G6878" s="256">
        <v>55.020696000000001</v>
      </c>
      <c r="H6878" s="256">
        <v>64.906170000000003</v>
      </c>
      <c r="I6878" s="257">
        <v>1</v>
      </c>
      <c r="J6878" s="258">
        <f t="shared" si="214"/>
        <v>0.20188014250851638</v>
      </c>
      <c r="K6878" s="258">
        <f t="shared" si="215"/>
        <v>0.3598357930262705</v>
      </c>
    </row>
    <row r="6879" spans="1:11">
      <c r="A6879" s="1">
        <v>6878</v>
      </c>
      <c r="B6879">
        <v>54727.194151999996</v>
      </c>
      <c r="C6879" s="255">
        <v>45</v>
      </c>
      <c r="D6879" s="256">
        <v>198.90656100000001</v>
      </c>
      <c r="E6879" s="256">
        <v>1043.5087319999991</v>
      </c>
      <c r="F6879" s="1">
        <v>866416</v>
      </c>
      <c r="G6879" s="256">
        <v>134.12484000000001</v>
      </c>
      <c r="H6879" s="256">
        <v>144.795344</v>
      </c>
      <c r="I6879" s="257">
        <v>1</v>
      </c>
      <c r="J6879" s="258">
        <f t="shared" si="214"/>
        <v>0.22760827127951289</v>
      </c>
      <c r="K6879" s="258">
        <f t="shared" si="215"/>
        <v>0.39571346552094772</v>
      </c>
    </row>
    <row r="6880" spans="1:11">
      <c r="A6880" s="1">
        <v>6879</v>
      </c>
      <c r="B6880">
        <v>55445.332947000003</v>
      </c>
      <c r="C6880" s="255">
        <v>45</v>
      </c>
      <c r="D6880" s="256">
        <v>157.058437</v>
      </c>
      <c r="E6880" s="256">
        <v>901.12290599999915</v>
      </c>
      <c r="F6880" s="1">
        <v>867849</v>
      </c>
      <c r="G6880" s="256">
        <v>139.62816000000001</v>
      </c>
      <c r="H6880" s="256">
        <v>212.15053</v>
      </c>
      <c r="I6880" s="257">
        <v>1</v>
      </c>
      <c r="J6880" s="258">
        <f t="shared" si="214"/>
        <v>0.17972156954356214</v>
      </c>
      <c r="K6880" s="258">
        <f t="shared" si="215"/>
        <v>0.32745303212572013</v>
      </c>
    </row>
    <row r="6881" spans="1:11">
      <c r="A6881" s="1">
        <v>6880</v>
      </c>
      <c r="B6881">
        <v>55360.813324000002</v>
      </c>
      <c r="C6881" s="255">
        <v>43</v>
      </c>
      <c r="D6881" s="256">
        <v>160.98121599999999</v>
      </c>
      <c r="E6881" s="256">
        <v>637.96229400000004</v>
      </c>
      <c r="F6881" s="1">
        <v>870865</v>
      </c>
      <c r="G6881" s="256">
        <v>118.360992</v>
      </c>
      <c r="H6881" s="256">
        <v>183.86781999999999</v>
      </c>
      <c r="I6881" s="257">
        <v>1</v>
      </c>
      <c r="J6881" s="258">
        <f t="shared" si="214"/>
        <v>0.18421039556474891</v>
      </c>
      <c r="K6881" s="258">
        <f t="shared" si="215"/>
        <v>0.3341286847032377</v>
      </c>
    </row>
    <row r="6882" spans="1:11">
      <c r="A6882" s="1">
        <v>6881</v>
      </c>
      <c r="B6882">
        <v>56157.256104</v>
      </c>
      <c r="C6882" s="255">
        <v>46</v>
      </c>
      <c r="D6882" s="256">
        <v>150.257935</v>
      </c>
      <c r="E6882" s="256">
        <v>287.0658659999998</v>
      </c>
      <c r="F6882" s="1">
        <v>835810</v>
      </c>
      <c r="G6882" s="256">
        <v>59.502431999999999</v>
      </c>
      <c r="H6882" s="256">
        <v>146.68846500000001</v>
      </c>
      <c r="I6882" s="257">
        <v>1</v>
      </c>
      <c r="J6882" s="258">
        <f t="shared" si="214"/>
        <v>0.17193977242097819</v>
      </c>
      <c r="K6882" s="258">
        <f t="shared" si="215"/>
        <v>0.31573674486566566</v>
      </c>
    </row>
    <row r="6883" spans="1:11">
      <c r="A6883" s="1">
        <v>6882</v>
      </c>
      <c r="B6883">
        <v>55652.270751999997</v>
      </c>
      <c r="C6883" s="255">
        <v>51</v>
      </c>
      <c r="D6883" s="256">
        <v>148.66631000000001</v>
      </c>
      <c r="E6883" s="256">
        <v>42.697590999999967</v>
      </c>
      <c r="F6883" s="1">
        <v>860452</v>
      </c>
      <c r="G6883" s="256">
        <v>0</v>
      </c>
      <c r="H6883" s="256">
        <v>114.496492</v>
      </c>
      <c r="I6883" s="257">
        <v>1</v>
      </c>
      <c r="J6883" s="258">
        <f t="shared" si="214"/>
        <v>0.17011847998620902</v>
      </c>
      <c r="K6883" s="258">
        <f t="shared" si="215"/>
        <v>0.31296795905151664</v>
      </c>
    </row>
    <row r="6884" spans="1:11">
      <c r="A6884" s="1">
        <v>6883</v>
      </c>
      <c r="B6884">
        <v>57004.937438000001</v>
      </c>
      <c r="C6884" s="255">
        <v>63</v>
      </c>
      <c r="D6884" s="256">
        <v>236.12581399999999</v>
      </c>
      <c r="E6884" s="256">
        <v>17.928364999999999</v>
      </c>
      <c r="F6884" s="1">
        <v>837442</v>
      </c>
      <c r="G6884" s="256">
        <v>0</v>
      </c>
      <c r="H6884" s="256">
        <v>266.97731700000003</v>
      </c>
      <c r="I6884" s="257">
        <v>1</v>
      </c>
      <c r="J6884" s="258">
        <f t="shared" si="214"/>
        <v>0.27019816771658828</v>
      </c>
      <c r="K6884" s="258">
        <f t="shared" si="215"/>
        <v>0.45137672707461868</v>
      </c>
    </row>
    <row r="6885" spans="1:11">
      <c r="A6885" s="1">
        <v>6884</v>
      </c>
      <c r="B6885">
        <v>58037.439940999997</v>
      </c>
      <c r="C6885" s="255">
        <v>76</v>
      </c>
      <c r="D6885" s="256">
        <v>270.05452700000001</v>
      </c>
      <c r="E6885" s="256">
        <v>20.066271999999991</v>
      </c>
      <c r="F6885" s="1">
        <v>849179</v>
      </c>
      <c r="G6885" s="256">
        <v>0</v>
      </c>
      <c r="H6885" s="256">
        <v>355.27271400000001</v>
      </c>
      <c r="I6885" s="257">
        <v>1</v>
      </c>
      <c r="J6885" s="258">
        <f t="shared" si="214"/>
        <v>0.30902270761031625</v>
      </c>
      <c r="K6885" s="258">
        <f t="shared" si="215"/>
        <v>0.49845387906649041</v>
      </c>
    </row>
    <row r="6886" spans="1:11">
      <c r="A6886" s="1">
        <v>6885</v>
      </c>
      <c r="B6886">
        <v>57498.091246999997</v>
      </c>
      <c r="C6886" s="255">
        <v>78</v>
      </c>
      <c r="D6886" s="256">
        <v>261.209743</v>
      </c>
      <c r="E6886" s="256">
        <v>21.564775999999998</v>
      </c>
      <c r="F6886" s="1">
        <v>816566</v>
      </c>
      <c r="G6886" s="256">
        <v>0</v>
      </c>
      <c r="H6886" s="256">
        <v>347.61369400000001</v>
      </c>
      <c r="I6886" s="257">
        <v>1</v>
      </c>
      <c r="J6886" s="258">
        <f t="shared" si="214"/>
        <v>0.29890164380045686</v>
      </c>
      <c r="K6886" s="258">
        <f t="shared" si="215"/>
        <v>0.48649680411370383</v>
      </c>
    </row>
    <row r="6887" spans="1:11">
      <c r="A6887" s="1">
        <v>6886</v>
      </c>
      <c r="B6887">
        <v>56687.788146000014</v>
      </c>
      <c r="C6887" s="255">
        <v>78</v>
      </c>
      <c r="D6887" s="256">
        <v>206.65557000000001</v>
      </c>
      <c r="E6887" s="256">
        <v>17.34572799999999</v>
      </c>
      <c r="F6887" s="1">
        <v>851239</v>
      </c>
      <c r="G6887" s="256">
        <v>0</v>
      </c>
      <c r="H6887" s="256">
        <v>182.058975</v>
      </c>
      <c r="I6887" s="257">
        <v>1</v>
      </c>
      <c r="J6887" s="258">
        <f t="shared" si="214"/>
        <v>0.23647544254702774</v>
      </c>
      <c r="K6887" s="258">
        <f t="shared" si="215"/>
        <v>0.4076730574901406</v>
      </c>
    </row>
    <row r="6888" spans="1:11">
      <c r="A6888" s="1">
        <v>6887</v>
      </c>
      <c r="B6888">
        <v>56190.833405999998</v>
      </c>
      <c r="C6888" s="255">
        <v>73</v>
      </c>
      <c r="D6888" s="256">
        <v>174.07836</v>
      </c>
      <c r="E6888" s="256">
        <v>9.9555600000000002</v>
      </c>
      <c r="F6888" s="1">
        <v>821669</v>
      </c>
      <c r="G6888" s="256">
        <v>0</v>
      </c>
      <c r="H6888" s="256">
        <v>52.021208999999999</v>
      </c>
      <c r="I6888" s="257">
        <v>1</v>
      </c>
      <c r="J6888" s="258">
        <f t="shared" si="214"/>
        <v>0.19919742409488797</v>
      </c>
      <c r="K6888" s="258">
        <f t="shared" si="215"/>
        <v>0.35599029316490954</v>
      </c>
    </row>
    <row r="6889" spans="1:11">
      <c r="A6889" s="1">
        <v>6888</v>
      </c>
      <c r="B6889">
        <v>55276.056825</v>
      </c>
      <c r="C6889" s="255">
        <v>73</v>
      </c>
      <c r="D6889" s="256">
        <v>173.60937000000001</v>
      </c>
      <c r="E6889" s="256">
        <v>1.9981199999999999</v>
      </c>
      <c r="F6889" s="1">
        <v>858055</v>
      </c>
      <c r="G6889" s="256">
        <v>0</v>
      </c>
      <c r="H6889" s="256">
        <v>43.239930999999999</v>
      </c>
      <c r="I6889" s="257">
        <v>1</v>
      </c>
      <c r="J6889" s="258">
        <f t="shared" si="214"/>
        <v>0.19866076003207017</v>
      </c>
      <c r="K6889" s="258">
        <f t="shared" si="215"/>
        <v>0.35521858507434972</v>
      </c>
    </row>
    <row r="6890" spans="1:11">
      <c r="A6890" s="1">
        <v>6889</v>
      </c>
      <c r="B6890">
        <v>53689.527069000003</v>
      </c>
      <c r="C6890" s="255">
        <v>61</v>
      </c>
      <c r="D6890" s="256">
        <v>151.31509600000001</v>
      </c>
      <c r="E6890" s="256">
        <v>0.20100000000000001</v>
      </c>
      <c r="F6890" s="1">
        <v>798235</v>
      </c>
      <c r="G6890" s="256">
        <v>40.078583999999999</v>
      </c>
      <c r="H6890" s="256">
        <v>43.402355</v>
      </c>
      <c r="I6890" s="257">
        <v>1</v>
      </c>
      <c r="J6890" s="258">
        <f t="shared" si="214"/>
        <v>0.17314947906144504</v>
      </c>
      <c r="K6890" s="258">
        <f t="shared" si="215"/>
        <v>0.31757015594345717</v>
      </c>
    </row>
    <row r="6891" spans="1:11">
      <c r="A6891" s="1">
        <v>6890</v>
      </c>
      <c r="B6891">
        <v>51138.854949</v>
      </c>
      <c r="C6891" s="255">
        <v>58</v>
      </c>
      <c r="D6891" s="256">
        <v>162.02736200000001</v>
      </c>
      <c r="E6891" s="256">
        <v>0.67963999999999991</v>
      </c>
      <c r="F6891" s="1">
        <v>736428</v>
      </c>
      <c r="G6891" s="256">
        <v>186.87732</v>
      </c>
      <c r="H6891" s="256">
        <v>43.371397999999999</v>
      </c>
      <c r="I6891" s="257">
        <v>1</v>
      </c>
      <c r="J6891" s="258">
        <f t="shared" si="214"/>
        <v>0.18540749776876309</v>
      </c>
      <c r="K6891" s="258">
        <f t="shared" si="215"/>
        <v>0.33589889413923446</v>
      </c>
    </row>
    <row r="6892" spans="1:11">
      <c r="A6892" s="1">
        <v>6891</v>
      </c>
      <c r="B6892">
        <v>50078.793610000001</v>
      </c>
      <c r="C6892" s="255">
        <v>56</v>
      </c>
      <c r="D6892" s="256">
        <v>168.503726</v>
      </c>
      <c r="E6892" s="256">
        <v>0.47483999999999998</v>
      </c>
      <c r="F6892" s="1">
        <v>614502</v>
      </c>
      <c r="G6892" s="256">
        <v>208.86583200000001</v>
      </c>
      <c r="H6892" s="256">
        <v>43.404440000000001</v>
      </c>
      <c r="I6892" s="257">
        <v>1</v>
      </c>
      <c r="J6892" s="258">
        <f t="shared" si="214"/>
        <v>0.19281838460329476</v>
      </c>
      <c r="K6892" s="258">
        <f t="shared" si="215"/>
        <v>0.34676440235236511</v>
      </c>
    </row>
    <row r="6893" spans="1:11">
      <c r="A6893" s="1">
        <v>6892</v>
      </c>
      <c r="B6893">
        <v>50963.623718000003</v>
      </c>
      <c r="C6893" s="255">
        <v>52</v>
      </c>
      <c r="D6893" s="256">
        <v>191.06150099999999</v>
      </c>
      <c r="E6893" s="256">
        <v>0</v>
      </c>
      <c r="F6893" s="1">
        <v>514762</v>
      </c>
      <c r="G6893" s="256">
        <v>189.37464</v>
      </c>
      <c r="H6893" s="256">
        <v>43.385441999999998</v>
      </c>
      <c r="I6893" s="257">
        <v>1</v>
      </c>
      <c r="J6893" s="258">
        <f t="shared" si="214"/>
        <v>0.21863118909727125</v>
      </c>
      <c r="K6893" s="258">
        <f t="shared" si="215"/>
        <v>0.38339724725032071</v>
      </c>
    </row>
    <row r="6894" spans="1:11">
      <c r="A6894" s="1">
        <v>6893</v>
      </c>
      <c r="B6894">
        <v>50769.412963000002</v>
      </c>
      <c r="C6894" s="255">
        <v>53</v>
      </c>
      <c r="D6894" s="256">
        <v>200.72973300000001</v>
      </c>
      <c r="E6894" s="256">
        <v>8.0000000000000007E-5</v>
      </c>
      <c r="F6894" s="1">
        <v>572232</v>
      </c>
      <c r="G6894" s="256">
        <v>132.03506400000001</v>
      </c>
      <c r="H6894" s="256">
        <v>43.428511</v>
      </c>
      <c r="I6894" s="257">
        <v>1</v>
      </c>
      <c r="J6894" s="258">
        <f t="shared" si="214"/>
        <v>0.22969452235679744</v>
      </c>
      <c r="K6894" s="258">
        <f t="shared" si="215"/>
        <v>0.39854550401474226</v>
      </c>
    </row>
    <row r="6895" spans="1:11">
      <c r="A6895" s="1">
        <v>6894</v>
      </c>
      <c r="B6895">
        <v>51138.395722000001</v>
      </c>
      <c r="C6895" s="255">
        <v>54</v>
      </c>
      <c r="D6895" s="256">
        <v>256.38221600000003</v>
      </c>
      <c r="E6895" s="256">
        <v>0</v>
      </c>
      <c r="F6895" s="1">
        <v>907733</v>
      </c>
      <c r="G6895" s="256">
        <v>29.309448</v>
      </c>
      <c r="H6895" s="256">
        <v>43.442199000000002</v>
      </c>
      <c r="I6895" s="257">
        <v>1</v>
      </c>
      <c r="J6895" s="258">
        <f t="shared" si="214"/>
        <v>0.29337751694661635</v>
      </c>
      <c r="K6895" s="258">
        <f t="shared" si="215"/>
        <v>0.47987871660853176</v>
      </c>
    </row>
    <row r="6896" spans="1:11">
      <c r="A6896" s="1">
        <v>6895</v>
      </c>
      <c r="B6896">
        <v>51429.349946000002</v>
      </c>
      <c r="C6896" s="255">
        <v>55</v>
      </c>
      <c r="D6896" s="256">
        <v>245.51797199999999</v>
      </c>
      <c r="E6896" s="256">
        <v>0.58597800000000044</v>
      </c>
      <c r="F6896" s="1">
        <v>925598</v>
      </c>
      <c r="G6896" s="256">
        <v>0</v>
      </c>
      <c r="H6896" s="256">
        <v>43.411062000000001</v>
      </c>
      <c r="I6896" s="257">
        <v>1</v>
      </c>
      <c r="J6896" s="258">
        <f t="shared" si="214"/>
        <v>0.2809455902008775</v>
      </c>
      <c r="K6896" s="258">
        <f t="shared" si="215"/>
        <v>0.46474153961206732</v>
      </c>
    </row>
    <row r="6897" spans="1:11">
      <c r="A6897" s="1">
        <v>6896</v>
      </c>
      <c r="B6897">
        <v>50997.644225999997</v>
      </c>
      <c r="C6897" s="255">
        <v>52</v>
      </c>
      <c r="D6897" s="256">
        <v>228.52050700000001</v>
      </c>
      <c r="E6897" s="256">
        <v>43.724589000000009</v>
      </c>
      <c r="F6897" s="1">
        <v>909018</v>
      </c>
      <c r="G6897" s="256">
        <v>0</v>
      </c>
      <c r="H6897" s="256">
        <v>43.217705000000002</v>
      </c>
      <c r="I6897" s="257">
        <v>1</v>
      </c>
      <c r="J6897" s="258">
        <f t="shared" si="214"/>
        <v>0.26149543428176725</v>
      </c>
      <c r="K6897" s="258">
        <f t="shared" si="215"/>
        <v>0.44035960104170419</v>
      </c>
    </row>
    <row r="6898" spans="1:11">
      <c r="A6898" s="1">
        <v>6897</v>
      </c>
      <c r="B6898">
        <v>50622.333495999999</v>
      </c>
      <c r="C6898" s="255">
        <v>55</v>
      </c>
      <c r="D6898" s="256">
        <v>244.13816800000001</v>
      </c>
      <c r="E6898" s="256">
        <v>149.10004599999999</v>
      </c>
      <c r="F6898" s="1">
        <v>878815</v>
      </c>
      <c r="G6898" s="256">
        <v>0</v>
      </c>
      <c r="H6898" s="256">
        <v>343.14845500000001</v>
      </c>
      <c r="I6898" s="257">
        <v>1</v>
      </c>
      <c r="J6898" s="258">
        <f t="shared" si="214"/>
        <v>0.27936668399705172</v>
      </c>
      <c r="K6898" s="258">
        <f t="shared" si="215"/>
        <v>0.46279451381038378</v>
      </c>
    </row>
    <row r="6899" spans="1:11">
      <c r="A6899" s="1">
        <v>6898</v>
      </c>
      <c r="B6899">
        <v>51101.519195999987</v>
      </c>
      <c r="C6899" s="255">
        <v>55</v>
      </c>
      <c r="D6899" s="256">
        <v>239.94723200000001</v>
      </c>
      <c r="E6899" s="256">
        <v>306.51569599999988</v>
      </c>
      <c r="F6899" s="1">
        <v>855880</v>
      </c>
      <c r="G6899" s="256">
        <v>0</v>
      </c>
      <c r="H6899" s="256">
        <v>422.115227</v>
      </c>
      <c r="I6899" s="257">
        <v>1</v>
      </c>
      <c r="J6899" s="258">
        <f t="shared" si="214"/>
        <v>0.27457100660356909</v>
      </c>
      <c r="K6899" s="258">
        <f t="shared" si="215"/>
        <v>0.45684623336895447</v>
      </c>
    </row>
    <row r="6900" spans="1:11">
      <c r="A6900" s="1">
        <v>6899</v>
      </c>
      <c r="B6900">
        <v>50646.445281999993</v>
      </c>
      <c r="C6900" s="255">
        <v>54</v>
      </c>
      <c r="D6900" s="256">
        <v>243.71558300000001</v>
      </c>
      <c r="E6900" s="256">
        <v>526.14472900000101</v>
      </c>
      <c r="F6900" s="1">
        <v>854180</v>
      </c>
      <c r="G6900" s="256">
        <v>0</v>
      </c>
      <c r="H6900" s="256">
        <v>405.95745299999999</v>
      </c>
      <c r="I6900" s="257">
        <v>1</v>
      </c>
      <c r="J6900" s="258">
        <f t="shared" si="214"/>
        <v>0.27888312105757357</v>
      </c>
      <c r="K6900" s="258">
        <f t="shared" si="215"/>
        <v>0.46219708785537361</v>
      </c>
    </row>
    <row r="6901" spans="1:11">
      <c r="A6901" s="1">
        <v>6900</v>
      </c>
      <c r="B6901">
        <v>49823.997041000002</v>
      </c>
      <c r="C6901" s="255">
        <v>50</v>
      </c>
      <c r="D6901" s="256">
        <v>252.44562499999989</v>
      </c>
      <c r="E6901" s="256">
        <v>678.9785350000011</v>
      </c>
      <c r="F6901" s="1">
        <v>847353</v>
      </c>
      <c r="G6901" s="256">
        <v>0</v>
      </c>
      <c r="H6901" s="256">
        <v>294.03280999999998</v>
      </c>
      <c r="I6901" s="257">
        <v>1</v>
      </c>
      <c r="J6901" s="258">
        <f t="shared" si="214"/>
        <v>0.28887288588899868</v>
      </c>
      <c r="K6901" s="258">
        <f t="shared" si="215"/>
        <v>0.47443313050182445</v>
      </c>
    </row>
    <row r="6902" spans="1:11">
      <c r="A6902" s="1">
        <v>6901</v>
      </c>
      <c r="B6902">
        <v>48892.304536000003</v>
      </c>
      <c r="C6902" s="255">
        <v>48</v>
      </c>
      <c r="D6902" s="256">
        <v>229.500845</v>
      </c>
      <c r="E6902" s="256">
        <v>725.47268699999881</v>
      </c>
      <c r="F6902" s="1">
        <v>874242</v>
      </c>
      <c r="G6902" s="256">
        <v>8.9421359999999996</v>
      </c>
      <c r="H6902" s="256">
        <v>31.924825999999999</v>
      </c>
      <c r="I6902" s="257">
        <v>1</v>
      </c>
      <c r="J6902" s="258">
        <f t="shared" si="214"/>
        <v>0.26261723255894731</v>
      </c>
      <c r="K6902" s="258">
        <f t="shared" si="215"/>
        <v>0.44178968981573563</v>
      </c>
    </row>
    <row r="6903" spans="1:11">
      <c r="A6903" s="1">
        <v>6902</v>
      </c>
      <c r="B6903">
        <v>49327.804963000002</v>
      </c>
      <c r="C6903" s="255">
        <v>47</v>
      </c>
      <c r="D6903" s="256">
        <v>224.08579499999999</v>
      </c>
      <c r="E6903" s="256">
        <v>663.15762700000016</v>
      </c>
      <c r="F6903" s="1">
        <v>862767</v>
      </c>
      <c r="G6903" s="256">
        <v>160.16397599999999</v>
      </c>
      <c r="H6903" s="256">
        <v>129.897965</v>
      </c>
      <c r="I6903" s="257">
        <v>1</v>
      </c>
      <c r="J6903" s="258">
        <f t="shared" si="214"/>
        <v>0.25642080463220773</v>
      </c>
      <c r="K6903" s="258">
        <f t="shared" si="215"/>
        <v>0.43385306799732026</v>
      </c>
    </row>
    <row r="6904" spans="1:11">
      <c r="A6904" s="1">
        <v>6903</v>
      </c>
      <c r="B6904">
        <v>49457.859985000003</v>
      </c>
      <c r="C6904" s="255">
        <v>42</v>
      </c>
      <c r="D6904" s="256">
        <v>237.907937</v>
      </c>
      <c r="E6904" s="256">
        <v>554.68355999999972</v>
      </c>
      <c r="F6904" s="1">
        <v>863785</v>
      </c>
      <c r="G6904" s="256">
        <v>203.934192</v>
      </c>
      <c r="H6904" s="256">
        <v>190.23781500000001</v>
      </c>
      <c r="I6904" s="257">
        <v>1</v>
      </c>
      <c r="J6904" s="258">
        <f t="shared" si="214"/>
        <v>0.27223744652769527</v>
      </c>
      <c r="K6904" s="258">
        <f t="shared" si="215"/>
        <v>0.45393289675303189</v>
      </c>
    </row>
    <row r="6905" spans="1:11">
      <c r="A6905" s="1">
        <v>6904</v>
      </c>
      <c r="B6905">
        <v>49499.631042000001</v>
      </c>
      <c r="C6905" s="255">
        <v>45</v>
      </c>
      <c r="D6905" s="256">
        <v>234.729208</v>
      </c>
      <c r="E6905" s="256">
        <v>373.36973899999998</v>
      </c>
      <c r="F6905" s="1">
        <v>886653</v>
      </c>
      <c r="G6905" s="256">
        <v>203.783928</v>
      </c>
      <c r="H6905" s="256">
        <v>194.149472</v>
      </c>
      <c r="I6905" s="257">
        <v>1</v>
      </c>
      <c r="J6905" s="258">
        <f t="shared" si="214"/>
        <v>0.26860003502694518</v>
      </c>
      <c r="K6905" s="258">
        <f t="shared" si="215"/>
        <v>0.44936681506696075</v>
      </c>
    </row>
    <row r="6906" spans="1:11">
      <c r="A6906" s="1">
        <v>6905</v>
      </c>
      <c r="B6906">
        <v>50208.113920999996</v>
      </c>
      <c r="C6906" s="255">
        <v>46</v>
      </c>
      <c r="D6906" s="256">
        <v>243.127993</v>
      </c>
      <c r="E6906" s="256">
        <v>173.6614889999997</v>
      </c>
      <c r="F6906" s="1">
        <v>867887</v>
      </c>
      <c r="G6906" s="256">
        <v>157.65909600000001</v>
      </c>
      <c r="H6906" s="256">
        <v>171.587771</v>
      </c>
      <c r="I6906" s="257">
        <v>1</v>
      </c>
      <c r="J6906" s="258">
        <f t="shared" si="214"/>
        <v>0.27821074331674517</v>
      </c>
      <c r="K6906" s="258">
        <f t="shared" si="215"/>
        <v>0.46136551166488166</v>
      </c>
    </row>
    <row r="6907" spans="1:11">
      <c r="A6907" s="1">
        <v>6906</v>
      </c>
      <c r="B6907">
        <v>51243.435242</v>
      </c>
      <c r="C6907" s="255">
        <v>51</v>
      </c>
      <c r="D6907" s="256">
        <v>254.928042</v>
      </c>
      <c r="E6907" s="256">
        <v>34.30490200000002</v>
      </c>
      <c r="F6907" s="1">
        <v>853908</v>
      </c>
      <c r="G6907" s="256">
        <v>77.644896000000003</v>
      </c>
      <c r="H6907" s="256">
        <v>144.75350700000001</v>
      </c>
      <c r="I6907" s="257">
        <v>1</v>
      </c>
      <c r="J6907" s="258">
        <f t="shared" si="214"/>
        <v>0.2917135093411577</v>
      </c>
      <c r="K6907" s="258">
        <f t="shared" si="215"/>
        <v>0.47787226925786419</v>
      </c>
    </row>
    <row r="6908" spans="1:11">
      <c r="A6908" s="1">
        <v>6907</v>
      </c>
      <c r="B6908">
        <v>53450.229096000003</v>
      </c>
      <c r="C6908" s="255">
        <v>66</v>
      </c>
      <c r="D6908" s="256">
        <v>328.26741900000007</v>
      </c>
      <c r="E6908" s="256">
        <v>15.621085000000001</v>
      </c>
      <c r="F6908" s="1">
        <v>833314</v>
      </c>
      <c r="G6908" s="256">
        <v>0</v>
      </c>
      <c r="H6908" s="256">
        <v>201.41374400000001</v>
      </c>
      <c r="I6908" s="257">
        <v>1</v>
      </c>
      <c r="J6908" s="258">
        <f t="shared" si="214"/>
        <v>0.37563557169930428</v>
      </c>
      <c r="K6908" s="258">
        <f t="shared" si="215"/>
        <v>0.57209232543849675</v>
      </c>
    </row>
    <row r="6909" spans="1:11">
      <c r="A6909" s="1">
        <v>6908</v>
      </c>
      <c r="B6909">
        <v>54814.494934000002</v>
      </c>
      <c r="C6909" s="255">
        <v>75</v>
      </c>
      <c r="D6909" s="256">
        <v>353.33519000000001</v>
      </c>
      <c r="E6909" s="256">
        <v>15.818732000000001</v>
      </c>
      <c r="F6909" s="1">
        <v>833622</v>
      </c>
      <c r="G6909" s="256">
        <v>0</v>
      </c>
      <c r="H6909" s="256">
        <v>202.88743199999999</v>
      </c>
      <c r="I6909" s="257">
        <v>1</v>
      </c>
      <c r="J6909" s="258">
        <f t="shared" si="214"/>
        <v>0.40432055822491564</v>
      </c>
      <c r="K6909" s="258">
        <f t="shared" si="215"/>
        <v>0.60133076374248551</v>
      </c>
    </row>
    <row r="6910" spans="1:11">
      <c r="A6910" s="1">
        <v>6909</v>
      </c>
      <c r="B6910">
        <v>54190.853331999999</v>
      </c>
      <c r="C6910" s="255">
        <v>81</v>
      </c>
      <c r="D6910" s="256">
        <v>363.86505599999998</v>
      </c>
      <c r="E6910" s="256">
        <v>13.573487999999999</v>
      </c>
      <c r="F6910" s="1">
        <v>862098</v>
      </c>
      <c r="G6910" s="256">
        <v>0</v>
      </c>
      <c r="H6910" s="256">
        <v>270.745</v>
      </c>
      <c r="I6910" s="257">
        <v>1</v>
      </c>
      <c r="J6910" s="258">
        <f t="shared" si="214"/>
        <v>0.41636985707667601</v>
      </c>
      <c r="K6910" s="258">
        <f t="shared" si="215"/>
        <v>0.61320730346687513</v>
      </c>
    </row>
    <row r="6911" spans="1:11">
      <c r="A6911" s="1">
        <v>6910</v>
      </c>
      <c r="B6911">
        <v>53442.818664999999</v>
      </c>
      <c r="C6911" s="255">
        <v>81</v>
      </c>
      <c r="D6911" s="256">
        <v>308.79761999999999</v>
      </c>
      <c r="E6911" s="256">
        <v>9.5240720000000021</v>
      </c>
      <c r="F6911" s="1">
        <v>865008</v>
      </c>
      <c r="G6911" s="256">
        <v>0</v>
      </c>
      <c r="H6911" s="256">
        <v>282.37529699999999</v>
      </c>
      <c r="I6911" s="257">
        <v>1</v>
      </c>
      <c r="J6911" s="258">
        <f t="shared" si="214"/>
        <v>0.35335633027926078</v>
      </c>
      <c r="K6911" s="258">
        <f t="shared" si="215"/>
        <v>0.54839533471200963</v>
      </c>
    </row>
    <row r="6912" spans="1:11">
      <c r="A6912" s="1">
        <v>6911</v>
      </c>
      <c r="B6912">
        <v>53262.682402999999</v>
      </c>
      <c r="C6912" s="255">
        <v>72</v>
      </c>
      <c r="D6912" s="256">
        <v>258.39506499999999</v>
      </c>
      <c r="E6912" s="256">
        <v>3.238048</v>
      </c>
      <c r="F6912" s="1">
        <v>888749</v>
      </c>
      <c r="G6912" s="256">
        <v>0</v>
      </c>
      <c r="H6912" s="256">
        <v>94.797488000000001</v>
      </c>
      <c r="I6912" s="257">
        <v>1</v>
      </c>
      <c r="J6912" s="258">
        <f t="shared" si="214"/>
        <v>0.29568081493202913</v>
      </c>
      <c r="K6912" s="258">
        <f t="shared" si="215"/>
        <v>0.48264612324027079</v>
      </c>
    </row>
    <row r="6913" spans="1:11">
      <c r="A6913" s="1">
        <v>6912</v>
      </c>
      <c r="B6913">
        <v>52682.423890000013</v>
      </c>
      <c r="C6913" s="255">
        <v>69</v>
      </c>
      <c r="D6913" s="256">
        <v>251.833383</v>
      </c>
      <c r="E6913" s="256">
        <v>0.28232000000000002</v>
      </c>
      <c r="F6913" s="1">
        <v>863250</v>
      </c>
      <c r="G6913" s="256">
        <v>0</v>
      </c>
      <c r="H6913" s="256">
        <v>46.288970999999997</v>
      </c>
      <c r="I6913" s="257">
        <v>1</v>
      </c>
      <c r="J6913" s="258">
        <f t="shared" si="214"/>
        <v>0.28817229892734142</v>
      </c>
      <c r="K6913" s="258">
        <f t="shared" si="215"/>
        <v>0.47358221595667632</v>
      </c>
    </row>
    <row r="6914" spans="1:11">
      <c r="A6914" s="1">
        <v>6913</v>
      </c>
      <c r="B6914">
        <v>50566.718841000002</v>
      </c>
      <c r="C6914" s="255">
        <v>56</v>
      </c>
      <c r="D6914" s="256">
        <v>238.335632</v>
      </c>
      <c r="E6914" s="256">
        <v>0.19184000000000001</v>
      </c>
      <c r="F6914" s="1">
        <v>842782</v>
      </c>
      <c r="G6914" s="256">
        <v>9.9440880000000007</v>
      </c>
      <c r="H6914" s="256">
        <v>43.597023999999998</v>
      </c>
      <c r="I6914" s="257">
        <v>1</v>
      </c>
      <c r="J6914" s="258">
        <f t="shared" ref="J6914:J6977" si="216">D6914/$L$1</f>
        <v>0.27272685682716197</v>
      </c>
      <c r="K6914" s="258">
        <f t="shared" ref="K6914:K6977" si="217">J6914/(1-$K$1*(1-J6914))</f>
        <v>0.45454493467011797</v>
      </c>
    </row>
    <row r="6915" spans="1:11">
      <c r="A6915" s="1">
        <v>6914</v>
      </c>
      <c r="B6915">
        <v>48461.444092000012</v>
      </c>
      <c r="C6915" s="255">
        <v>52</v>
      </c>
      <c r="D6915" s="256">
        <v>255.989766</v>
      </c>
      <c r="E6915" s="256">
        <v>0.55391999999999997</v>
      </c>
      <c r="F6915" s="1">
        <v>734098</v>
      </c>
      <c r="G6915" s="256">
        <v>162.87465599999999</v>
      </c>
      <c r="H6915" s="256">
        <v>43.523462000000002</v>
      </c>
      <c r="I6915" s="257">
        <v>1</v>
      </c>
      <c r="J6915" s="258">
        <f t="shared" si="216"/>
        <v>0.29292843741090585</v>
      </c>
      <c r="K6915" s="258">
        <f t="shared" si="217"/>
        <v>0.47933781211010851</v>
      </c>
    </row>
    <row r="6916" spans="1:11">
      <c r="A6916" s="1">
        <v>6915</v>
      </c>
      <c r="B6916">
        <v>48418.536347000001</v>
      </c>
      <c r="C6916" s="255">
        <v>51</v>
      </c>
      <c r="D6916" s="256">
        <v>247.57993400000001</v>
      </c>
      <c r="E6916" s="256">
        <v>0.48743999999999998</v>
      </c>
      <c r="F6916" s="1">
        <v>611222</v>
      </c>
      <c r="G6916" s="256">
        <v>221.042136</v>
      </c>
      <c r="H6916" s="256">
        <v>43.450783999999999</v>
      </c>
      <c r="I6916" s="257">
        <v>1</v>
      </c>
      <c r="J6916" s="258">
        <f t="shared" si="216"/>
        <v>0.28330508806713467</v>
      </c>
      <c r="K6916" s="258">
        <f t="shared" si="217"/>
        <v>0.46764074742949568</v>
      </c>
    </row>
    <row r="6917" spans="1:11">
      <c r="A6917" s="1">
        <v>6916</v>
      </c>
      <c r="B6917">
        <v>48818.799957000003</v>
      </c>
      <c r="C6917" s="255">
        <v>50</v>
      </c>
      <c r="D6917" s="256">
        <v>224.760728</v>
      </c>
      <c r="E6917" s="256">
        <v>1.6799999999999999E-2</v>
      </c>
      <c r="F6917" s="1">
        <v>517611</v>
      </c>
      <c r="G6917" s="256">
        <v>236.79734400000001</v>
      </c>
      <c r="H6917" s="256">
        <v>43.456994000000002</v>
      </c>
      <c r="I6917" s="257">
        <v>1</v>
      </c>
      <c r="J6917" s="258">
        <f t="shared" si="216"/>
        <v>0.25719312874553601</v>
      </c>
      <c r="K6917" s="258">
        <f t="shared" si="217"/>
        <v>0.43484727980929888</v>
      </c>
    </row>
    <row r="6918" spans="1:11">
      <c r="A6918" s="1">
        <v>6917</v>
      </c>
      <c r="B6918">
        <v>49117.632841999999</v>
      </c>
      <c r="C6918" s="255">
        <v>53</v>
      </c>
      <c r="D6918" s="256">
        <v>232.23259999999999</v>
      </c>
      <c r="E6918" s="256">
        <v>8.0000000000000007E-5</v>
      </c>
      <c r="F6918" s="1">
        <v>584809</v>
      </c>
      <c r="G6918" s="256">
        <v>209.202504</v>
      </c>
      <c r="H6918" s="256">
        <v>43.531682000000004</v>
      </c>
      <c r="I6918" s="257">
        <v>1</v>
      </c>
      <c r="J6918" s="258">
        <f t="shared" si="216"/>
        <v>0.26574317284962057</v>
      </c>
      <c r="K6918" s="258">
        <f t="shared" si="217"/>
        <v>0.4457590785146075</v>
      </c>
    </row>
    <row r="6919" spans="1:11">
      <c r="A6919" s="1">
        <v>6918</v>
      </c>
      <c r="B6919">
        <v>50364.628966999997</v>
      </c>
      <c r="C6919" s="255">
        <v>50</v>
      </c>
      <c r="D6919" s="256">
        <v>219.64883699999999</v>
      </c>
      <c r="E6919" s="256">
        <v>0</v>
      </c>
      <c r="F6919" s="1">
        <v>889710</v>
      </c>
      <c r="G6919" s="256">
        <v>131.73753600000001</v>
      </c>
      <c r="H6919" s="256">
        <v>43.516128999999999</v>
      </c>
      <c r="I6919" s="257">
        <v>1</v>
      </c>
      <c r="J6919" s="258">
        <f t="shared" si="216"/>
        <v>0.25134360489056723</v>
      </c>
      <c r="K6919" s="258">
        <f t="shared" si="217"/>
        <v>0.42728144901458326</v>
      </c>
    </row>
    <row r="6920" spans="1:11">
      <c r="A6920" s="1">
        <v>6919</v>
      </c>
      <c r="B6920">
        <v>51843.662629000013</v>
      </c>
      <c r="C6920" s="255">
        <v>54</v>
      </c>
      <c r="D6920" s="256">
        <v>202.603486</v>
      </c>
      <c r="E6920" s="256">
        <v>0.18826499999999999</v>
      </c>
      <c r="F6920" s="1">
        <v>986012</v>
      </c>
      <c r="G6920" s="256">
        <v>32.657184000000001</v>
      </c>
      <c r="H6920" s="256">
        <v>43.413722999999997</v>
      </c>
      <c r="I6920" s="257">
        <v>1</v>
      </c>
      <c r="J6920" s="258">
        <f t="shared" si="216"/>
        <v>0.23183865314358831</v>
      </c>
      <c r="K6920" s="258">
        <f t="shared" si="217"/>
        <v>0.40144438647501446</v>
      </c>
    </row>
    <row r="6921" spans="1:11">
      <c r="A6921" s="1">
        <v>6920</v>
      </c>
      <c r="B6921">
        <v>53961.399901999997</v>
      </c>
      <c r="C6921" s="255">
        <v>73</v>
      </c>
      <c r="D6921" s="256">
        <v>194.588122</v>
      </c>
      <c r="E6921" s="256">
        <v>32.526254000000051</v>
      </c>
      <c r="F6921" s="1">
        <v>981722</v>
      </c>
      <c r="G6921" s="256">
        <v>0</v>
      </c>
      <c r="H6921" s="256">
        <v>45.624434999999998</v>
      </c>
      <c r="I6921" s="257">
        <v>1</v>
      </c>
      <c r="J6921" s="258">
        <f t="shared" si="216"/>
        <v>0.2226666925277892</v>
      </c>
      <c r="K6921" s="258">
        <f t="shared" si="217"/>
        <v>0.38896009140917026</v>
      </c>
    </row>
    <row r="6922" spans="1:11">
      <c r="A6922" s="1">
        <v>6921</v>
      </c>
      <c r="B6922">
        <v>56187.447999000004</v>
      </c>
      <c r="C6922" s="255">
        <v>60</v>
      </c>
      <c r="D6922" s="256">
        <v>196.34359799999999</v>
      </c>
      <c r="E6922" s="256">
        <v>121.44098700000001</v>
      </c>
      <c r="F6922" s="1">
        <v>914371</v>
      </c>
      <c r="G6922" s="256">
        <v>0</v>
      </c>
      <c r="H6922" s="256">
        <v>177.188457</v>
      </c>
      <c r="I6922" s="257">
        <v>1</v>
      </c>
      <c r="J6922" s="258">
        <f t="shared" si="216"/>
        <v>0.22467547924464704</v>
      </c>
      <c r="K6922" s="258">
        <f t="shared" si="217"/>
        <v>0.39171310625335898</v>
      </c>
    </row>
    <row r="6923" spans="1:11">
      <c r="A6923" s="1">
        <v>6922</v>
      </c>
      <c r="B6923">
        <v>60481.336547999999</v>
      </c>
      <c r="C6923" s="255">
        <v>51</v>
      </c>
      <c r="D6923" s="256">
        <v>184.608037</v>
      </c>
      <c r="E6923" s="256">
        <v>241.43609800000019</v>
      </c>
      <c r="F6923" s="1">
        <v>900472</v>
      </c>
      <c r="G6923" s="256">
        <v>0</v>
      </c>
      <c r="H6923" s="256">
        <v>350.09372100000002</v>
      </c>
      <c r="I6923" s="257">
        <v>1</v>
      </c>
      <c r="J6923" s="258">
        <f t="shared" si="216"/>
        <v>0.21124650667442965</v>
      </c>
      <c r="K6923" s="258">
        <f t="shared" si="217"/>
        <v>0.37310471095062081</v>
      </c>
    </row>
    <row r="6924" spans="1:11">
      <c r="A6924" s="1">
        <v>6923</v>
      </c>
      <c r="B6924">
        <v>61857.309233999993</v>
      </c>
      <c r="C6924" s="255">
        <v>41</v>
      </c>
      <c r="D6924" s="256">
        <v>181.90445800000001</v>
      </c>
      <c r="E6924" s="256">
        <v>384.72799700000007</v>
      </c>
      <c r="F6924" s="1">
        <v>895258</v>
      </c>
      <c r="G6924" s="256">
        <v>0</v>
      </c>
      <c r="H6924" s="256">
        <v>354.14610699999997</v>
      </c>
      <c r="I6924" s="257">
        <v>1</v>
      </c>
      <c r="J6924" s="258">
        <f t="shared" si="216"/>
        <v>0.20815280810881226</v>
      </c>
      <c r="K6924" s="258">
        <f t="shared" si="217"/>
        <v>0.36874878953929185</v>
      </c>
    </row>
    <row r="6925" spans="1:11">
      <c r="A6925" s="1">
        <v>6924</v>
      </c>
      <c r="B6925">
        <v>61607.047576999998</v>
      </c>
      <c r="C6925" s="255">
        <v>42</v>
      </c>
      <c r="D6925" s="256">
        <v>169.16973400000001</v>
      </c>
      <c r="E6925" s="256">
        <v>477.20300599999979</v>
      </c>
      <c r="F6925" s="1">
        <v>898960</v>
      </c>
      <c r="G6925" s="256">
        <v>3.8400000000000001E-4</v>
      </c>
      <c r="H6925" s="256">
        <v>198.748144</v>
      </c>
      <c r="I6925" s="257">
        <v>1</v>
      </c>
      <c r="J6925" s="258">
        <f t="shared" si="216"/>
        <v>0.19358049586184861</v>
      </c>
      <c r="K6925" s="258">
        <f t="shared" si="217"/>
        <v>0.34787274940489965</v>
      </c>
    </row>
    <row r="6926" spans="1:11">
      <c r="A6926" s="1">
        <v>6925</v>
      </c>
      <c r="B6926">
        <v>58649.295442000002</v>
      </c>
      <c r="C6926" s="255">
        <v>44</v>
      </c>
      <c r="D6926" s="256">
        <v>155.06860800000001</v>
      </c>
      <c r="E6926" s="256">
        <v>534.72319799999991</v>
      </c>
      <c r="F6926" s="1">
        <v>861488</v>
      </c>
      <c r="G6926" s="256">
        <v>0</v>
      </c>
      <c r="H6926" s="256">
        <v>85.464160000000007</v>
      </c>
      <c r="I6926" s="257">
        <v>1</v>
      </c>
      <c r="J6926" s="258">
        <f t="shared" si="216"/>
        <v>0.17744461328553382</v>
      </c>
      <c r="K6926" s="258">
        <f t="shared" si="217"/>
        <v>0.32404379736541861</v>
      </c>
    </row>
    <row r="6927" spans="1:11">
      <c r="A6927" s="1">
        <v>6926</v>
      </c>
      <c r="B6927">
        <v>58465.278532999997</v>
      </c>
      <c r="C6927" s="255">
        <v>45</v>
      </c>
      <c r="D6927" s="256">
        <v>153.51746199999999</v>
      </c>
      <c r="E6927" s="256">
        <v>573.69809700000053</v>
      </c>
      <c r="F6927" s="1">
        <v>858638</v>
      </c>
      <c r="G6927" s="256">
        <v>120.71320799999999</v>
      </c>
      <c r="H6927" s="256">
        <v>75.861222999999995</v>
      </c>
      <c r="I6927" s="257">
        <v>1</v>
      </c>
      <c r="J6927" s="258">
        <f t="shared" si="216"/>
        <v>0.17566964086739356</v>
      </c>
      <c r="K6927" s="258">
        <f t="shared" si="217"/>
        <v>0.3213753364483507</v>
      </c>
    </row>
    <row r="6928" spans="1:11">
      <c r="A6928" s="1">
        <v>6927</v>
      </c>
      <c r="B6928">
        <v>60610.815460000013</v>
      </c>
      <c r="C6928" s="255">
        <v>48</v>
      </c>
      <c r="D6928" s="256">
        <v>184.67581300000001</v>
      </c>
      <c r="E6928" s="256">
        <v>510.17821000000009</v>
      </c>
      <c r="F6928" s="1">
        <v>817073</v>
      </c>
      <c r="G6928" s="256">
        <v>211.01707200000001</v>
      </c>
      <c r="H6928" s="256">
        <v>158.88670400000001</v>
      </c>
      <c r="I6928" s="257">
        <v>1</v>
      </c>
      <c r="J6928" s="258">
        <f t="shared" si="216"/>
        <v>0.21132406257865266</v>
      </c>
      <c r="K6928" s="258">
        <f t="shared" si="217"/>
        <v>0.3732135731376347</v>
      </c>
    </row>
    <row r="6929" spans="1:11">
      <c r="A6929" s="1">
        <v>6928</v>
      </c>
      <c r="B6929">
        <v>60654.401398999988</v>
      </c>
      <c r="C6929" s="255">
        <v>45</v>
      </c>
      <c r="D6929" s="256">
        <v>187.65436600000001</v>
      </c>
      <c r="E6929" s="256">
        <v>410.65749899999969</v>
      </c>
      <c r="F6929" s="1">
        <v>829383</v>
      </c>
      <c r="G6929" s="256">
        <v>246.033816</v>
      </c>
      <c r="H6929" s="256">
        <v>164.091475</v>
      </c>
      <c r="I6929" s="257">
        <v>1</v>
      </c>
      <c r="J6929" s="258">
        <f t="shared" si="216"/>
        <v>0.21473241319230793</v>
      </c>
      <c r="K6929" s="258">
        <f t="shared" si="217"/>
        <v>0.3779815957431098</v>
      </c>
    </row>
    <row r="6930" spans="1:11">
      <c r="A6930" s="1">
        <v>6929</v>
      </c>
      <c r="B6930">
        <v>61258.925719999999</v>
      </c>
      <c r="C6930" s="255">
        <v>35</v>
      </c>
      <c r="D6930" s="256">
        <v>167.9409</v>
      </c>
      <c r="E6930" s="256">
        <v>209.1468340000001</v>
      </c>
      <c r="F6930" s="1">
        <v>853869</v>
      </c>
      <c r="G6930" s="256">
        <v>239.123808</v>
      </c>
      <c r="H6930" s="256">
        <v>246.34832599999999</v>
      </c>
      <c r="I6930" s="257">
        <v>1</v>
      </c>
      <c r="J6930" s="258">
        <f t="shared" si="216"/>
        <v>0.19217434424461013</v>
      </c>
      <c r="K6930" s="258">
        <f t="shared" si="217"/>
        <v>0.34582646359818381</v>
      </c>
    </row>
    <row r="6931" spans="1:11">
      <c r="A6931" s="1">
        <v>6930</v>
      </c>
      <c r="B6931">
        <v>61494.276886</v>
      </c>
      <c r="C6931" s="255">
        <v>43</v>
      </c>
      <c r="D6931" s="256">
        <v>173.07954000000001</v>
      </c>
      <c r="E6931" s="256">
        <v>40.382232000000023</v>
      </c>
      <c r="F6931" s="1">
        <v>805570</v>
      </c>
      <c r="G6931" s="256">
        <v>178.76510400000001</v>
      </c>
      <c r="H6931" s="256">
        <v>55.698892999999998</v>
      </c>
      <c r="I6931" s="257">
        <v>1</v>
      </c>
      <c r="J6931" s="258">
        <f t="shared" si="216"/>
        <v>0.19805447691216835</v>
      </c>
      <c r="K6931" s="258">
        <f t="shared" si="217"/>
        <v>0.35434578618146234</v>
      </c>
    </row>
    <row r="6932" spans="1:11">
      <c r="A6932" s="1">
        <v>6931</v>
      </c>
      <c r="B6932">
        <v>62400.501953999999</v>
      </c>
      <c r="C6932" s="255">
        <v>52</v>
      </c>
      <c r="D6932" s="256">
        <v>243.14123699999999</v>
      </c>
      <c r="E6932" s="256">
        <v>15.450507</v>
      </c>
      <c r="F6932" s="1">
        <v>826314</v>
      </c>
      <c r="G6932" s="256">
        <v>82.002815999999996</v>
      </c>
      <c r="H6932" s="256">
        <v>492.470868</v>
      </c>
      <c r="I6932" s="257">
        <v>1</v>
      </c>
      <c r="J6932" s="258">
        <f t="shared" si="216"/>
        <v>0.27822589839222212</v>
      </c>
      <c r="K6932" s="258">
        <f t="shared" si="217"/>
        <v>0.46138426623329887</v>
      </c>
    </row>
    <row r="6933" spans="1:11">
      <c r="A6933" s="1">
        <v>6932</v>
      </c>
      <c r="B6933">
        <v>62190.707733000003</v>
      </c>
      <c r="C6933" s="255">
        <v>65</v>
      </c>
      <c r="D6933" s="256">
        <v>240.858206</v>
      </c>
      <c r="E6933" s="256">
        <v>14.940032000000009</v>
      </c>
      <c r="F6933" s="1">
        <v>845923</v>
      </c>
      <c r="G6933" s="256">
        <v>0.80203199999999997</v>
      </c>
      <c r="H6933" s="256">
        <v>412.69071400000001</v>
      </c>
      <c r="I6933" s="257">
        <v>1</v>
      </c>
      <c r="J6933" s="258">
        <f t="shared" si="216"/>
        <v>0.27561343183216969</v>
      </c>
      <c r="K6933" s="258">
        <f t="shared" si="217"/>
        <v>0.45814363391826435</v>
      </c>
    </row>
    <row r="6934" spans="1:11">
      <c r="A6934" s="1">
        <v>6933</v>
      </c>
      <c r="B6934">
        <v>60251.504304000002</v>
      </c>
      <c r="C6934" s="255">
        <v>71</v>
      </c>
      <c r="D6934" s="256">
        <v>211.77953900000011</v>
      </c>
      <c r="E6934" s="256">
        <v>11.56392</v>
      </c>
      <c r="F6934" s="1">
        <v>840351</v>
      </c>
      <c r="G6934" s="256">
        <v>0</v>
      </c>
      <c r="H6934" s="256">
        <v>175.917329</v>
      </c>
      <c r="I6934" s="257">
        <v>1</v>
      </c>
      <c r="J6934" s="258">
        <f t="shared" si="216"/>
        <v>0.24233878722664259</v>
      </c>
      <c r="K6934" s="258">
        <f t="shared" si="217"/>
        <v>0.41547139633935737</v>
      </c>
    </row>
    <row r="6935" spans="1:11">
      <c r="A6935" s="1">
        <v>6934</v>
      </c>
      <c r="B6935">
        <v>58470.282075000003</v>
      </c>
      <c r="C6935" s="255">
        <v>71</v>
      </c>
      <c r="D6935" s="256">
        <v>150.22313700000001</v>
      </c>
      <c r="E6935" s="256">
        <v>4.9075360000000003</v>
      </c>
      <c r="F6935" s="1">
        <v>894531</v>
      </c>
      <c r="G6935" s="256">
        <v>0</v>
      </c>
      <c r="H6935" s="256">
        <v>139.21754100000001</v>
      </c>
      <c r="I6935" s="257">
        <v>1</v>
      </c>
      <c r="J6935" s="258">
        <f t="shared" si="216"/>
        <v>0.17189995315818382</v>
      </c>
      <c r="K6935" s="258">
        <f t="shared" si="217"/>
        <v>0.31567631929583873</v>
      </c>
    </row>
    <row r="6936" spans="1:11">
      <c r="A6936" s="1">
        <v>6935</v>
      </c>
      <c r="B6936">
        <v>57858.124602999997</v>
      </c>
      <c r="C6936" s="255">
        <v>65</v>
      </c>
      <c r="D6936" s="256">
        <v>133.09971200000001</v>
      </c>
      <c r="E6936" s="256">
        <v>1.3917520000000001</v>
      </c>
      <c r="F6936" s="1">
        <v>928028</v>
      </c>
      <c r="G6936" s="256">
        <v>0</v>
      </c>
      <c r="H6936" s="256">
        <v>129.901984</v>
      </c>
      <c r="I6936" s="257">
        <v>1</v>
      </c>
      <c r="J6936" s="258">
        <f t="shared" si="216"/>
        <v>0.15230566153180355</v>
      </c>
      <c r="K6936" s="258">
        <f t="shared" si="217"/>
        <v>0.28534050195577437</v>
      </c>
    </row>
    <row r="6937" spans="1:11">
      <c r="A6937" s="1">
        <v>6936</v>
      </c>
      <c r="B6937">
        <v>57448.536316000012</v>
      </c>
      <c r="C6937" s="255">
        <v>60</v>
      </c>
      <c r="D6937" s="256">
        <v>98.494737000000001</v>
      </c>
      <c r="E6937" s="256">
        <v>0.52749599999999996</v>
      </c>
      <c r="F6937" s="1">
        <v>938897</v>
      </c>
      <c r="G6937" s="256">
        <v>0</v>
      </c>
      <c r="H6937" s="256">
        <v>43.396532000000001</v>
      </c>
      <c r="I6937" s="257">
        <v>1</v>
      </c>
      <c r="J6937" s="258">
        <f t="shared" si="216"/>
        <v>0.11270727675343135</v>
      </c>
      <c r="K6937" s="258">
        <f t="shared" si="217"/>
        <v>0.22013612844409691</v>
      </c>
    </row>
    <row r="6938" spans="1:11">
      <c r="A6938" s="1">
        <v>6937</v>
      </c>
      <c r="B6938">
        <v>55372.995757999997</v>
      </c>
      <c r="C6938" s="255">
        <v>54</v>
      </c>
      <c r="D6938" s="256">
        <v>88.602947</v>
      </c>
      <c r="E6938" s="256">
        <v>0.42592799999999997</v>
      </c>
      <c r="F6938" s="1">
        <v>864542</v>
      </c>
      <c r="G6938" s="256">
        <v>0</v>
      </c>
      <c r="H6938" s="256">
        <v>43.042915999999998</v>
      </c>
      <c r="I6938" s="257">
        <v>1</v>
      </c>
      <c r="J6938" s="258">
        <f t="shared" si="216"/>
        <v>0.10138812664374758</v>
      </c>
      <c r="K6938" s="258">
        <f t="shared" si="217"/>
        <v>0.20046549963977506</v>
      </c>
    </row>
    <row r="6939" spans="1:11">
      <c r="A6939" s="1">
        <v>6938</v>
      </c>
      <c r="B6939">
        <v>53245.689451999999</v>
      </c>
      <c r="C6939" s="255">
        <v>52</v>
      </c>
      <c r="D6939" s="256">
        <v>104.563281</v>
      </c>
      <c r="E6939" s="256">
        <v>0.60631999999999997</v>
      </c>
      <c r="F6939" s="1">
        <v>751523</v>
      </c>
      <c r="G6939" s="256">
        <v>92.154888</v>
      </c>
      <c r="H6939" s="256">
        <v>43.048673999999998</v>
      </c>
      <c r="I6939" s="257">
        <v>1</v>
      </c>
      <c r="J6939" s="258">
        <f t="shared" si="216"/>
        <v>0.11965149620038897</v>
      </c>
      <c r="K6939" s="258">
        <f t="shared" si="217"/>
        <v>0.23196891342371095</v>
      </c>
    </row>
    <row r="6940" spans="1:11">
      <c r="A6940" s="1">
        <v>6939</v>
      </c>
      <c r="B6940">
        <v>53061.713347999997</v>
      </c>
      <c r="C6940" s="255">
        <v>48</v>
      </c>
      <c r="D6940" s="256">
        <v>136.517416</v>
      </c>
      <c r="E6940" s="256">
        <v>0.48240000000000011</v>
      </c>
      <c r="F6940" s="1">
        <v>636841</v>
      </c>
      <c r="G6940" s="256">
        <v>200.491536</v>
      </c>
      <c r="H6940" s="256">
        <v>43.036552999999998</v>
      </c>
      <c r="I6940" s="257">
        <v>1</v>
      </c>
      <c r="J6940" s="258">
        <f t="shared" si="216"/>
        <v>0.15621653151655521</v>
      </c>
      <c r="K6940" s="258">
        <f t="shared" si="217"/>
        <v>0.29149275282614101</v>
      </c>
    </row>
    <row r="6941" spans="1:11">
      <c r="A6941" s="1">
        <v>6940</v>
      </c>
      <c r="B6941">
        <v>53117.044067000003</v>
      </c>
      <c r="C6941" s="255">
        <v>47</v>
      </c>
      <c r="D6941" s="256">
        <v>150.53387599999999</v>
      </c>
      <c r="E6941" s="256">
        <v>0</v>
      </c>
      <c r="F6941" s="1">
        <v>518400</v>
      </c>
      <c r="G6941" s="256">
        <v>244.885536</v>
      </c>
      <c r="H6941" s="256">
        <v>43.097768000000002</v>
      </c>
      <c r="I6941" s="257">
        <v>1</v>
      </c>
      <c r="J6941" s="258">
        <f t="shared" si="216"/>
        <v>0.17225553100465374</v>
      </c>
      <c r="K6941" s="258">
        <f t="shared" si="217"/>
        <v>0.31621573521148644</v>
      </c>
    </row>
    <row r="6942" spans="1:11">
      <c r="A6942" s="1">
        <v>6941</v>
      </c>
      <c r="B6942">
        <v>53201.653990999999</v>
      </c>
      <c r="C6942" s="255">
        <v>40</v>
      </c>
      <c r="D6942" s="256">
        <v>154.133893</v>
      </c>
      <c r="E6942" s="256">
        <v>5.4799999999999996E-3</v>
      </c>
      <c r="F6942" s="1">
        <v>561479</v>
      </c>
      <c r="G6942" s="256">
        <v>248.612112</v>
      </c>
      <c r="H6942" s="256">
        <v>43.056018000000002</v>
      </c>
      <c r="I6942" s="257">
        <v>1</v>
      </c>
      <c r="J6942" s="258">
        <f t="shared" si="216"/>
        <v>0.17637502129108457</v>
      </c>
      <c r="K6942" s="258">
        <f t="shared" si="217"/>
        <v>0.32243693287840303</v>
      </c>
    </row>
    <row r="6943" spans="1:11">
      <c r="A6943" s="1">
        <v>6942</v>
      </c>
      <c r="B6943">
        <v>54664.581573000003</v>
      </c>
      <c r="C6943" s="255">
        <v>47</v>
      </c>
      <c r="D6943" s="256">
        <v>135.43671499999999</v>
      </c>
      <c r="E6943" s="256">
        <v>0</v>
      </c>
      <c r="F6943" s="1">
        <v>907898</v>
      </c>
      <c r="G6943" s="256">
        <v>213.539424</v>
      </c>
      <c r="H6943" s="256">
        <v>43.073148000000003</v>
      </c>
      <c r="I6943" s="257">
        <v>1</v>
      </c>
      <c r="J6943" s="258">
        <f t="shared" si="216"/>
        <v>0.15497988811402794</v>
      </c>
      <c r="K6943" s="258">
        <f t="shared" si="217"/>
        <v>0.28955271557624873</v>
      </c>
    </row>
    <row r="6944" spans="1:11">
      <c r="A6944" s="1">
        <v>6943</v>
      </c>
      <c r="B6944">
        <v>56471.700531000002</v>
      </c>
      <c r="C6944" s="255">
        <v>58</v>
      </c>
      <c r="D6944" s="256">
        <v>139.18871200000001</v>
      </c>
      <c r="E6944" s="256">
        <v>0.82259800000000027</v>
      </c>
      <c r="F6944" s="1">
        <v>1038790</v>
      </c>
      <c r="G6944" s="256">
        <v>117.878376</v>
      </c>
      <c r="H6944" s="256">
        <v>42.874079999999999</v>
      </c>
      <c r="I6944" s="257">
        <v>1</v>
      </c>
      <c r="J6944" s="258">
        <f t="shared" si="216"/>
        <v>0.15927328872747437</v>
      </c>
      <c r="K6944" s="258">
        <f t="shared" si="217"/>
        <v>0.29626710796160449</v>
      </c>
    </row>
    <row r="6945" spans="1:11">
      <c r="A6945" s="1">
        <v>6944</v>
      </c>
      <c r="B6945">
        <v>57831.424011000003</v>
      </c>
      <c r="C6945" s="255">
        <v>70</v>
      </c>
      <c r="D6945" s="256">
        <v>136.65448799999999</v>
      </c>
      <c r="E6945" s="256">
        <v>85.630932000000058</v>
      </c>
      <c r="F6945" s="1">
        <v>1060767</v>
      </c>
      <c r="G6945" s="256">
        <v>19.984608000000001</v>
      </c>
      <c r="H6945" s="256">
        <v>66.739119000000002</v>
      </c>
      <c r="I6945" s="257">
        <v>1</v>
      </c>
      <c r="J6945" s="258">
        <f t="shared" si="216"/>
        <v>0.15637338265713083</v>
      </c>
      <c r="K6945" s="258">
        <f t="shared" si="217"/>
        <v>0.29173846791852287</v>
      </c>
    </row>
    <row r="6946" spans="1:11">
      <c r="A6946" s="1">
        <v>6945</v>
      </c>
      <c r="B6946">
        <v>58351.706757</v>
      </c>
      <c r="C6946" s="255">
        <v>46</v>
      </c>
      <c r="D6946" s="256">
        <v>127.981874</v>
      </c>
      <c r="E6946" s="256">
        <v>344.91220100000032</v>
      </c>
      <c r="F6946" s="1">
        <v>1022995</v>
      </c>
      <c r="G6946" s="256">
        <v>0</v>
      </c>
      <c r="H6946" s="256">
        <v>175.181848</v>
      </c>
      <c r="I6946" s="257">
        <v>1</v>
      </c>
      <c r="J6946" s="258">
        <f t="shared" si="216"/>
        <v>0.14644933253987755</v>
      </c>
      <c r="K6946" s="258">
        <f t="shared" si="217"/>
        <v>0.2760345376672268</v>
      </c>
    </row>
    <row r="6947" spans="1:11">
      <c r="A6947" s="1">
        <v>6946</v>
      </c>
      <c r="B6947">
        <v>59590.838958</v>
      </c>
      <c r="C6947" s="255">
        <v>41</v>
      </c>
      <c r="D6947" s="256">
        <v>134.89764299999999</v>
      </c>
      <c r="E6947" s="256">
        <v>635.22781299999963</v>
      </c>
      <c r="F6947" s="1">
        <v>932059</v>
      </c>
      <c r="G6947" s="256">
        <v>0</v>
      </c>
      <c r="H6947" s="256">
        <v>351.103812</v>
      </c>
      <c r="I6947" s="257">
        <v>1</v>
      </c>
      <c r="J6947" s="258">
        <f t="shared" si="216"/>
        <v>0.15436302939705884</v>
      </c>
      <c r="K6947" s="258">
        <f t="shared" si="217"/>
        <v>0.28858314775703481</v>
      </c>
    </row>
    <row r="6948" spans="1:11">
      <c r="A6948" s="1">
        <v>6947</v>
      </c>
      <c r="B6948">
        <v>59808.034208999998</v>
      </c>
      <c r="C6948" s="255">
        <v>36</v>
      </c>
      <c r="D6948" s="256">
        <v>130.469829</v>
      </c>
      <c r="E6948" s="256">
        <v>883.4874429999993</v>
      </c>
      <c r="F6948" s="1">
        <v>856293</v>
      </c>
      <c r="G6948" s="256">
        <v>0</v>
      </c>
      <c r="H6948" s="256">
        <v>369.97442899999999</v>
      </c>
      <c r="I6948" s="257">
        <v>1</v>
      </c>
      <c r="J6948" s="258">
        <f t="shared" si="216"/>
        <v>0.1492962931113351</v>
      </c>
      <c r="K6948" s="258">
        <f t="shared" si="217"/>
        <v>0.28057255506705947</v>
      </c>
    </row>
    <row r="6949" spans="1:11">
      <c r="A6949" s="1">
        <v>6948</v>
      </c>
      <c r="B6949">
        <v>59762.851105000002</v>
      </c>
      <c r="C6949" s="255">
        <v>40</v>
      </c>
      <c r="D6949" s="256">
        <v>125.78398799999999</v>
      </c>
      <c r="E6949" s="256">
        <v>949.11599699999886</v>
      </c>
      <c r="F6949" s="1">
        <v>843592</v>
      </c>
      <c r="G6949" s="256">
        <v>0</v>
      </c>
      <c r="H6949" s="256">
        <v>100.761842</v>
      </c>
      <c r="I6949" s="257">
        <v>1</v>
      </c>
      <c r="J6949" s="258">
        <f t="shared" si="216"/>
        <v>0.14393429718652162</v>
      </c>
      <c r="K6949" s="258">
        <f t="shared" si="217"/>
        <v>0.27200326236830824</v>
      </c>
    </row>
    <row r="6950" spans="1:11">
      <c r="A6950" s="1">
        <v>6949</v>
      </c>
      <c r="B6950">
        <v>57149.899963000003</v>
      </c>
      <c r="C6950" s="255">
        <v>35</v>
      </c>
      <c r="D6950" s="256">
        <v>134.77202600000001</v>
      </c>
      <c r="E6950" s="256">
        <v>1023.728920000001</v>
      </c>
      <c r="F6950" s="1">
        <v>815987</v>
      </c>
      <c r="G6950" s="256">
        <v>0</v>
      </c>
      <c r="H6950" s="256">
        <v>82.433847999999998</v>
      </c>
      <c r="I6950" s="257">
        <v>1</v>
      </c>
      <c r="J6950" s="258">
        <f t="shared" si="216"/>
        <v>0.15421928618381556</v>
      </c>
      <c r="K6950" s="258">
        <f t="shared" si="217"/>
        <v>0.28835703794815815</v>
      </c>
    </row>
    <row r="6951" spans="1:11">
      <c r="A6951" s="1">
        <v>6950</v>
      </c>
      <c r="B6951">
        <v>56323.127959999998</v>
      </c>
      <c r="C6951" s="255">
        <v>42</v>
      </c>
      <c r="D6951" s="256">
        <v>157.37557699999999</v>
      </c>
      <c r="E6951" s="256">
        <v>916.56438400000036</v>
      </c>
      <c r="F6951" s="1">
        <v>836898</v>
      </c>
      <c r="G6951" s="256">
        <v>61.131</v>
      </c>
      <c r="H6951" s="256">
        <v>94.373795000000001</v>
      </c>
      <c r="I6951" s="257">
        <v>1</v>
      </c>
      <c r="J6951" s="258">
        <f t="shared" si="216"/>
        <v>0.18008447203803332</v>
      </c>
      <c r="K6951" s="258">
        <f t="shared" si="217"/>
        <v>0.32799496086792035</v>
      </c>
    </row>
    <row r="6952" spans="1:11">
      <c r="A6952" s="1">
        <v>6951</v>
      </c>
      <c r="B6952">
        <v>59585.753690999998</v>
      </c>
      <c r="C6952" s="255">
        <v>45</v>
      </c>
      <c r="D6952" s="256">
        <v>150.20909</v>
      </c>
      <c r="E6952" s="256">
        <v>715.9369199999993</v>
      </c>
      <c r="F6952" s="1">
        <v>833739</v>
      </c>
      <c r="G6952" s="256">
        <v>172.143888</v>
      </c>
      <c r="H6952" s="256">
        <v>181.91857300000001</v>
      </c>
      <c r="I6952" s="257">
        <v>1</v>
      </c>
      <c r="J6952" s="258">
        <f t="shared" si="216"/>
        <v>0.17188387921185147</v>
      </c>
      <c r="K6952" s="258">
        <f t="shared" si="217"/>
        <v>0.3156519257704225</v>
      </c>
    </row>
    <row r="6953" spans="1:11">
      <c r="A6953" s="1">
        <v>6952</v>
      </c>
      <c r="B6953">
        <v>59880.108428</v>
      </c>
      <c r="C6953" s="255">
        <v>43</v>
      </c>
      <c r="D6953" s="256">
        <v>152.61274700000001</v>
      </c>
      <c r="E6953" s="256">
        <v>494.35668700000048</v>
      </c>
      <c r="F6953" s="1">
        <v>847465</v>
      </c>
      <c r="G6953" s="256">
        <v>243.42696000000001</v>
      </c>
      <c r="H6953" s="256">
        <v>159.48622900000001</v>
      </c>
      <c r="I6953" s="257">
        <v>1</v>
      </c>
      <c r="J6953" s="258">
        <f t="shared" si="216"/>
        <v>0.1746343777965558</v>
      </c>
      <c r="K6953" s="258">
        <f t="shared" si="217"/>
        <v>0.31981453548538674</v>
      </c>
    </row>
    <row r="6954" spans="1:11">
      <c r="A6954" s="1">
        <v>6953</v>
      </c>
      <c r="B6954">
        <v>60469.685638000003</v>
      </c>
      <c r="C6954" s="255">
        <v>45</v>
      </c>
      <c r="D6954" s="256">
        <v>156.03323499999999</v>
      </c>
      <c r="E6954" s="256">
        <v>253.32177700000011</v>
      </c>
      <c r="F6954" s="1">
        <v>837039</v>
      </c>
      <c r="G6954" s="256">
        <v>250.60341600000001</v>
      </c>
      <c r="H6954" s="256">
        <v>153.06356700000001</v>
      </c>
      <c r="I6954" s="257">
        <v>1</v>
      </c>
      <c r="J6954" s="258">
        <f t="shared" si="216"/>
        <v>0.17854843350541857</v>
      </c>
      <c r="K6954" s="258">
        <f t="shared" si="217"/>
        <v>0.32569846747890613</v>
      </c>
    </row>
    <row r="6955" spans="1:11">
      <c r="A6955" s="1">
        <v>6954</v>
      </c>
      <c r="B6955">
        <v>60851.399078000002</v>
      </c>
      <c r="C6955" s="255">
        <v>45</v>
      </c>
      <c r="D6955" s="256">
        <v>151.22935799999999</v>
      </c>
      <c r="E6955" s="256">
        <v>37.101952999999973</v>
      </c>
      <c r="F6955" s="1">
        <v>792415</v>
      </c>
      <c r="G6955" s="256">
        <v>244.772976</v>
      </c>
      <c r="H6955" s="256">
        <v>191.357406</v>
      </c>
      <c r="I6955" s="257">
        <v>1</v>
      </c>
      <c r="J6955" s="258">
        <f t="shared" si="216"/>
        <v>0.17305136928635839</v>
      </c>
      <c r="K6955" s="258">
        <f t="shared" si="217"/>
        <v>0.31742162916435424</v>
      </c>
    </row>
    <row r="6956" spans="1:11">
      <c r="A6956" s="1">
        <v>6955</v>
      </c>
      <c r="B6956">
        <v>61754.476685000001</v>
      </c>
      <c r="C6956" s="255">
        <v>48</v>
      </c>
      <c r="D6956" s="256">
        <v>203.22899899999999</v>
      </c>
      <c r="E6956" s="256">
        <v>17.886167</v>
      </c>
      <c r="F6956" s="1">
        <v>829868</v>
      </c>
      <c r="G6956" s="256">
        <v>175.32967199999999</v>
      </c>
      <c r="H6956" s="256">
        <v>292.93169899999998</v>
      </c>
      <c r="I6956" s="257">
        <v>1</v>
      </c>
      <c r="J6956" s="258">
        <f t="shared" si="216"/>
        <v>0.23255442607675395</v>
      </c>
      <c r="K6956" s="258">
        <f t="shared" si="217"/>
        <v>0.40240948338925847</v>
      </c>
    </row>
    <row r="6957" spans="1:11">
      <c r="A6957" s="1">
        <v>6956</v>
      </c>
      <c r="B6957">
        <v>61986.273924999987</v>
      </c>
      <c r="C6957" s="255">
        <v>55</v>
      </c>
      <c r="D6957" s="256">
        <v>216.45491399999989</v>
      </c>
      <c r="E6957" s="256">
        <v>18.364348</v>
      </c>
      <c r="F6957" s="1">
        <v>854058</v>
      </c>
      <c r="G6957" s="256">
        <v>68.469071999999997</v>
      </c>
      <c r="H6957" s="256">
        <v>355.35642999999999</v>
      </c>
      <c r="I6957" s="257">
        <v>1</v>
      </c>
      <c r="J6957" s="258">
        <f t="shared" si="216"/>
        <v>0.24768880693430523</v>
      </c>
      <c r="K6957" s="258">
        <f t="shared" si="217"/>
        <v>0.42251214614910404</v>
      </c>
    </row>
    <row r="6958" spans="1:11">
      <c r="A6958" s="1">
        <v>6957</v>
      </c>
      <c r="B6958">
        <v>60236.323120000001</v>
      </c>
      <c r="C6958" s="255">
        <v>65</v>
      </c>
      <c r="D6958" s="256">
        <v>254.54047600000001</v>
      </c>
      <c r="E6958" s="256">
        <v>20.103096000000011</v>
      </c>
      <c r="F6958" s="1">
        <v>863522</v>
      </c>
      <c r="G6958" s="256">
        <v>2.1295679999999999</v>
      </c>
      <c r="H6958" s="256">
        <v>347.15285699999998</v>
      </c>
      <c r="I6958" s="257">
        <v>1</v>
      </c>
      <c r="J6958" s="258">
        <f t="shared" si="216"/>
        <v>0.2912700185542112</v>
      </c>
      <c r="K6958" s="258">
        <f t="shared" si="217"/>
        <v>0.4773364957191471</v>
      </c>
    </row>
    <row r="6959" spans="1:11">
      <c r="A6959" s="1">
        <v>6958</v>
      </c>
      <c r="B6959">
        <v>58403.250671999987</v>
      </c>
      <c r="C6959" s="255">
        <v>68</v>
      </c>
      <c r="D6959" s="256">
        <v>245.6497700000001</v>
      </c>
      <c r="E6959" s="256">
        <v>15.364768</v>
      </c>
      <c r="F6959" s="1">
        <v>906151</v>
      </c>
      <c r="G6959" s="256">
        <v>0</v>
      </c>
      <c r="H6959" s="256">
        <v>160.47059999999999</v>
      </c>
      <c r="I6959" s="257">
        <v>1</v>
      </c>
      <c r="J6959" s="258">
        <f t="shared" si="216"/>
        <v>0.28109640631668237</v>
      </c>
      <c r="K6959" s="258">
        <f t="shared" si="217"/>
        <v>0.46492722563880629</v>
      </c>
    </row>
    <row r="6960" spans="1:11">
      <c r="A6960" s="1">
        <v>6959</v>
      </c>
      <c r="B6960">
        <v>56563.086365000003</v>
      </c>
      <c r="C6960" s="255">
        <v>64</v>
      </c>
      <c r="D6960" s="256">
        <v>246.735209</v>
      </c>
      <c r="E6960" s="256">
        <v>7.5462559999999987</v>
      </c>
      <c r="F6960" s="1">
        <v>1005020</v>
      </c>
      <c r="G6960" s="256">
        <v>0</v>
      </c>
      <c r="H6960" s="256">
        <v>137.238833</v>
      </c>
      <c r="I6960" s="257">
        <v>1</v>
      </c>
      <c r="J6960" s="258">
        <f t="shared" si="216"/>
        <v>0.28233847140054524</v>
      </c>
      <c r="K6960" s="258">
        <f t="shared" si="217"/>
        <v>0.46645453076428711</v>
      </c>
    </row>
    <row r="6961" spans="1:11">
      <c r="A6961" s="1">
        <v>6960</v>
      </c>
      <c r="B6961">
        <v>57399.523559000001</v>
      </c>
      <c r="C6961" s="255">
        <v>57</v>
      </c>
      <c r="D6961" s="256">
        <v>250.54483900000011</v>
      </c>
      <c r="E6961" s="256">
        <v>1.2776799999999999</v>
      </c>
      <c r="F6961" s="1">
        <v>965190</v>
      </c>
      <c r="G6961" s="256">
        <v>0</v>
      </c>
      <c r="H6961" s="256">
        <v>88.178188000000006</v>
      </c>
      <c r="I6961" s="257">
        <v>1</v>
      </c>
      <c r="J6961" s="258">
        <f t="shared" si="216"/>
        <v>0.28669782130914173</v>
      </c>
      <c r="K6961" s="258">
        <f t="shared" si="217"/>
        <v>0.47178782863333446</v>
      </c>
    </row>
    <row r="6962" spans="1:11">
      <c r="A6962" s="1">
        <v>6961</v>
      </c>
      <c r="B6962">
        <v>55967.470031999997</v>
      </c>
      <c r="C6962" s="255">
        <v>51</v>
      </c>
      <c r="D6962" s="256">
        <v>281.36015500000002</v>
      </c>
      <c r="E6962" s="256">
        <v>0.19136</v>
      </c>
      <c r="F6962" s="1">
        <v>897944</v>
      </c>
      <c r="G6962" s="256">
        <v>0</v>
      </c>
      <c r="H6962" s="256">
        <v>43.094538999999997</v>
      </c>
      <c r="I6962" s="257">
        <v>1</v>
      </c>
      <c r="J6962" s="258">
        <f t="shared" si="216"/>
        <v>0.32195970894336562</v>
      </c>
      <c r="K6962" s="258">
        <f t="shared" si="217"/>
        <v>0.51342861834350551</v>
      </c>
    </row>
    <row r="6963" spans="1:11">
      <c r="A6963" s="1">
        <v>6962</v>
      </c>
      <c r="B6963">
        <v>52973.059448</v>
      </c>
      <c r="C6963" s="255">
        <v>47</v>
      </c>
      <c r="D6963" s="256">
        <v>327.83527400000003</v>
      </c>
      <c r="E6963" s="256">
        <v>0.67019999999999991</v>
      </c>
      <c r="F6963" s="1">
        <v>766697</v>
      </c>
      <c r="G6963" s="256">
        <v>21.974232000000001</v>
      </c>
      <c r="H6963" s="256">
        <v>42.954124999999998</v>
      </c>
      <c r="I6963" s="257">
        <v>1</v>
      </c>
      <c r="J6963" s="258">
        <f t="shared" si="216"/>
        <v>0.37514106927616853</v>
      </c>
      <c r="K6963" s="258">
        <f t="shared" si="217"/>
        <v>0.57157595700202257</v>
      </c>
    </row>
    <row r="6964" spans="1:11">
      <c r="A6964" s="1">
        <v>6963</v>
      </c>
      <c r="B6964">
        <v>52615.385254000001</v>
      </c>
      <c r="C6964" s="255">
        <v>42</v>
      </c>
      <c r="D6964" s="256">
        <v>342.10622500000011</v>
      </c>
      <c r="E6964" s="256">
        <v>0.47423999999999999</v>
      </c>
      <c r="F6964" s="1">
        <v>603622</v>
      </c>
      <c r="G6964" s="256">
        <v>141.412656</v>
      </c>
      <c r="H6964" s="256">
        <v>42.906427000000001</v>
      </c>
      <c r="I6964" s="257">
        <v>1</v>
      </c>
      <c r="J6964" s="258">
        <f t="shared" si="216"/>
        <v>0.39147128216756055</v>
      </c>
      <c r="K6964" s="258">
        <f t="shared" si="217"/>
        <v>0.58840502898872959</v>
      </c>
    </row>
    <row r="6965" spans="1:11">
      <c r="A6965" s="1">
        <v>6964</v>
      </c>
      <c r="B6965">
        <v>52621.719331</v>
      </c>
      <c r="C6965" s="255">
        <v>41</v>
      </c>
      <c r="D6965" s="256">
        <v>329.03646400000002</v>
      </c>
      <c r="E6965" s="256">
        <v>1.2239999999999999E-2</v>
      </c>
      <c r="F6965" s="1">
        <v>501522</v>
      </c>
      <c r="G6965" s="256">
        <v>224.84767199999999</v>
      </c>
      <c r="H6965" s="256">
        <v>42.944470000000003</v>
      </c>
      <c r="I6965" s="257">
        <v>1</v>
      </c>
      <c r="J6965" s="258">
        <f t="shared" si="216"/>
        <v>0.3765155879345965</v>
      </c>
      <c r="K6965" s="258">
        <f t="shared" si="217"/>
        <v>0.57301019717624968</v>
      </c>
    </row>
    <row r="6966" spans="1:11">
      <c r="A6966" s="1">
        <v>6965</v>
      </c>
      <c r="B6966">
        <v>52890.677458999999</v>
      </c>
      <c r="C6966" s="255">
        <v>43</v>
      </c>
      <c r="D6966" s="256">
        <v>308.36790100000007</v>
      </c>
      <c r="E6966" s="256">
        <v>8.0000000000000002E-3</v>
      </c>
      <c r="F6966" s="1">
        <v>560907</v>
      </c>
      <c r="G6966" s="256">
        <v>250.523448</v>
      </c>
      <c r="H6966" s="256">
        <v>42.978197000000002</v>
      </c>
      <c r="I6966" s="257">
        <v>1</v>
      </c>
      <c r="J6966" s="258">
        <f t="shared" si="216"/>
        <v>0.3528646039217479</v>
      </c>
      <c r="K6966" s="258">
        <f t="shared" si="217"/>
        <v>0.54786214706841985</v>
      </c>
    </row>
    <row r="6967" spans="1:11">
      <c r="A6967" s="1">
        <v>6966</v>
      </c>
      <c r="B6967">
        <v>53495.855223999999</v>
      </c>
      <c r="C6967" s="255">
        <v>43</v>
      </c>
      <c r="D6967" s="256">
        <v>311.64441499999998</v>
      </c>
      <c r="E6967" s="256">
        <v>0</v>
      </c>
      <c r="F6967" s="1">
        <v>883318</v>
      </c>
      <c r="G6967" s="256">
        <v>247.01140799999999</v>
      </c>
      <c r="H6967" s="256">
        <v>43.081200000000003</v>
      </c>
      <c r="I6967" s="257">
        <v>1</v>
      </c>
      <c r="J6967" s="258">
        <f t="shared" si="216"/>
        <v>0.35661391054900943</v>
      </c>
      <c r="K6967" s="258">
        <f t="shared" si="217"/>
        <v>0.55191631397179419</v>
      </c>
    </row>
    <row r="6968" spans="1:11">
      <c r="A6968" s="1">
        <v>6967</v>
      </c>
      <c r="B6968">
        <v>54433.483063</v>
      </c>
      <c r="C6968" s="255">
        <v>50</v>
      </c>
      <c r="D6968" s="256">
        <v>291.879865</v>
      </c>
      <c r="E6968" s="256">
        <v>0.13514499999999999</v>
      </c>
      <c r="F6968" s="1">
        <v>914804</v>
      </c>
      <c r="G6968" s="256">
        <v>196.47784799999999</v>
      </c>
      <c r="H6968" s="256">
        <v>43.129134000000001</v>
      </c>
      <c r="I6968" s="257">
        <v>1</v>
      </c>
      <c r="J6968" s="258">
        <f t="shared" si="216"/>
        <v>0.33399738631018611</v>
      </c>
      <c r="K6968" s="258">
        <f t="shared" si="217"/>
        <v>0.52706035028394183</v>
      </c>
    </row>
    <row r="6969" spans="1:11">
      <c r="A6969" s="1">
        <v>6968</v>
      </c>
      <c r="B6969">
        <v>56452.066528000003</v>
      </c>
      <c r="C6969" s="255">
        <v>66</v>
      </c>
      <c r="D6969" s="256">
        <v>317.79687899999999</v>
      </c>
      <c r="E6969" s="256">
        <v>21.920760999999999</v>
      </c>
      <c r="F6969" s="1">
        <v>924065</v>
      </c>
      <c r="G6969" s="256">
        <v>90.299664000000007</v>
      </c>
      <c r="H6969" s="256">
        <v>46.198448999999997</v>
      </c>
      <c r="I6969" s="257">
        <v>1</v>
      </c>
      <c r="J6969" s="258">
        <f t="shared" si="216"/>
        <v>0.36365415943828283</v>
      </c>
      <c r="K6969" s="258">
        <f t="shared" si="217"/>
        <v>0.55945951326370602</v>
      </c>
    </row>
    <row r="6970" spans="1:11">
      <c r="A6970" s="1">
        <v>6969</v>
      </c>
      <c r="B6970">
        <v>57936.144348999987</v>
      </c>
      <c r="C6970" s="255">
        <v>31</v>
      </c>
      <c r="D6970" s="256">
        <v>329.1315669999999</v>
      </c>
      <c r="E6970" s="256">
        <v>100.26857100000009</v>
      </c>
      <c r="F6970" s="1">
        <v>876012</v>
      </c>
      <c r="G6970" s="256">
        <v>7.8953280000000001</v>
      </c>
      <c r="H6970" s="256">
        <v>218.66194400000001</v>
      </c>
      <c r="I6970" s="257">
        <v>1</v>
      </c>
      <c r="J6970" s="258">
        <f t="shared" si="216"/>
        <v>0.37662441405533703</v>
      </c>
      <c r="K6970" s="258">
        <f t="shared" si="217"/>
        <v>0.57312361071018869</v>
      </c>
    </row>
    <row r="6971" spans="1:11">
      <c r="A6971" s="1">
        <v>6970</v>
      </c>
      <c r="B6971">
        <v>60496.338500999998</v>
      </c>
      <c r="C6971" s="255">
        <v>43</v>
      </c>
      <c r="D6971" s="256">
        <v>312.01592399999993</v>
      </c>
      <c r="E6971" s="256">
        <v>193.7613179999997</v>
      </c>
      <c r="F6971" s="1">
        <v>838526</v>
      </c>
      <c r="G6971" s="256">
        <v>0</v>
      </c>
      <c r="H6971" s="256">
        <v>451.02200900000003</v>
      </c>
      <c r="I6971" s="257">
        <v>1</v>
      </c>
      <c r="J6971" s="258">
        <f t="shared" si="216"/>
        <v>0.35703902735174159</v>
      </c>
      <c r="K6971" s="258">
        <f t="shared" si="217"/>
        <v>0.552374364681672</v>
      </c>
    </row>
    <row r="6972" spans="1:11">
      <c r="A6972" s="1">
        <v>6971</v>
      </c>
      <c r="B6972">
        <v>61208.313354999998</v>
      </c>
      <c r="C6972" s="255">
        <v>42</v>
      </c>
      <c r="D6972" s="256">
        <v>322.17721899999992</v>
      </c>
      <c r="E6972" s="256">
        <v>309.62013999999982</v>
      </c>
      <c r="F6972" s="1">
        <v>850387</v>
      </c>
      <c r="G6972" s="256">
        <v>0</v>
      </c>
      <c r="H6972" s="256">
        <v>418.76029799999998</v>
      </c>
      <c r="I6972" s="257">
        <v>1</v>
      </c>
      <c r="J6972" s="258">
        <f t="shared" si="216"/>
        <v>0.36866657134668884</v>
      </c>
      <c r="K6972" s="258">
        <f t="shared" si="217"/>
        <v>0.56477546998253714</v>
      </c>
    </row>
    <row r="6973" spans="1:11">
      <c r="A6973" s="1">
        <v>6972</v>
      </c>
      <c r="B6973">
        <v>60983.061034999999</v>
      </c>
      <c r="C6973" s="255">
        <v>41</v>
      </c>
      <c r="D6973" s="256">
        <v>274.99507299999999</v>
      </c>
      <c r="E6973" s="256">
        <v>438.57169899999928</v>
      </c>
      <c r="F6973" s="1">
        <v>841541</v>
      </c>
      <c r="G6973" s="256">
        <v>0</v>
      </c>
      <c r="H6973" s="256">
        <v>194.61911000000001</v>
      </c>
      <c r="I6973" s="257">
        <v>1</v>
      </c>
      <c r="J6973" s="258">
        <f t="shared" si="216"/>
        <v>0.31467616181807823</v>
      </c>
      <c r="K6973" s="258">
        <f t="shared" si="217"/>
        <v>0.50503989567423258</v>
      </c>
    </row>
    <row r="6974" spans="1:11">
      <c r="A6974" s="1">
        <v>6973</v>
      </c>
      <c r="B6974">
        <v>58369.558166000003</v>
      </c>
      <c r="C6974" s="255">
        <v>42</v>
      </c>
      <c r="D6974" s="256">
        <v>247.083234</v>
      </c>
      <c r="E6974" s="256">
        <v>404.61916799999972</v>
      </c>
      <c r="F6974" s="1">
        <v>884076</v>
      </c>
      <c r="G6974" s="256">
        <v>0</v>
      </c>
      <c r="H6974" s="256">
        <v>54.829388000000002</v>
      </c>
      <c r="I6974" s="257">
        <v>1</v>
      </c>
      <c r="J6974" s="258">
        <f t="shared" si="216"/>
        <v>0.2827367155218744</v>
      </c>
      <c r="K6974" s="258">
        <f t="shared" si="217"/>
        <v>0.46694350195459233</v>
      </c>
    </row>
    <row r="6975" spans="1:11">
      <c r="A6975" s="1">
        <v>6974</v>
      </c>
      <c r="B6975">
        <v>58325.147615000002</v>
      </c>
      <c r="C6975" s="255">
        <v>41</v>
      </c>
      <c r="D6975" s="256">
        <v>232.235826</v>
      </c>
      <c r="E6975" s="256">
        <v>331.55388099999948</v>
      </c>
      <c r="F6975" s="1">
        <v>860000</v>
      </c>
      <c r="G6975" s="256">
        <v>2.5457040000000002</v>
      </c>
      <c r="H6975" s="256">
        <v>64.108543999999995</v>
      </c>
      <c r="I6975" s="257">
        <v>1</v>
      </c>
      <c r="J6975" s="258">
        <f t="shared" si="216"/>
        <v>0.26574686435320627</v>
      </c>
      <c r="K6975" s="258">
        <f t="shared" si="217"/>
        <v>0.44576375253379913</v>
      </c>
    </row>
    <row r="6976" spans="1:11">
      <c r="A6976" s="1">
        <v>6975</v>
      </c>
      <c r="B6976">
        <v>61036.608948000001</v>
      </c>
      <c r="C6976" s="255">
        <v>41</v>
      </c>
      <c r="D6976" s="256">
        <v>224.868009</v>
      </c>
      <c r="E6976" s="256">
        <v>259.16963599999951</v>
      </c>
      <c r="F6976" s="1">
        <v>814018</v>
      </c>
      <c r="G6976" s="256">
        <v>120.48624</v>
      </c>
      <c r="H6976" s="256">
        <v>129.38650999999999</v>
      </c>
      <c r="I6976" s="257">
        <v>1</v>
      </c>
      <c r="J6976" s="258">
        <f t="shared" si="216"/>
        <v>0.25731589012066797</v>
      </c>
      <c r="K6976" s="258">
        <f t="shared" si="217"/>
        <v>0.43500517884421747</v>
      </c>
    </row>
    <row r="6977" spans="1:11">
      <c r="A6977" s="1">
        <v>6976</v>
      </c>
      <c r="B6977">
        <v>61428.531188000001</v>
      </c>
      <c r="C6977" s="255">
        <v>39</v>
      </c>
      <c r="D6977" s="256">
        <v>229.53132400000001</v>
      </c>
      <c r="E6977" s="256">
        <v>140.92988700000001</v>
      </c>
      <c r="F6977" s="1">
        <v>820393</v>
      </c>
      <c r="G6977" s="256">
        <v>217.06120799999999</v>
      </c>
      <c r="H6977" s="256">
        <v>133.70699500000001</v>
      </c>
      <c r="I6977" s="257">
        <v>1</v>
      </c>
      <c r="J6977" s="258">
        <f t="shared" si="216"/>
        <v>0.26265210960103907</v>
      </c>
      <c r="K6977" s="258">
        <f t="shared" si="217"/>
        <v>0.44183410411932267</v>
      </c>
    </row>
    <row r="6978" spans="1:11">
      <c r="A6978" s="1">
        <v>6977</v>
      </c>
      <c r="B6978">
        <v>61981.257689999999</v>
      </c>
      <c r="C6978" s="255">
        <v>39</v>
      </c>
      <c r="D6978" s="256">
        <v>231.28592</v>
      </c>
      <c r="E6978" s="256">
        <v>59.715934000000082</v>
      </c>
      <c r="F6978" s="1">
        <v>724543</v>
      </c>
      <c r="G6978" s="256">
        <v>251.433672</v>
      </c>
      <c r="H6978" s="256">
        <v>120.76576900000001</v>
      </c>
      <c r="I6978" s="257">
        <v>1</v>
      </c>
      <c r="J6978" s="258">
        <f t="shared" ref="J6978:J7041" si="218">D6978/$L$1</f>
        <v>0.26465988933613765</v>
      </c>
      <c r="K6978" s="258">
        <f t="shared" ref="K6978:K7041" si="219">J6978/(1-$K$1*(1-J6978))</f>
        <v>0.44438609581816313</v>
      </c>
    </row>
    <row r="6979" spans="1:11">
      <c r="A6979" s="1">
        <v>6978</v>
      </c>
      <c r="B6979">
        <v>61760.957794000002</v>
      </c>
      <c r="C6979" s="255">
        <v>48</v>
      </c>
      <c r="D6979" s="256">
        <v>235.411957</v>
      </c>
      <c r="E6979" s="256">
        <v>9.9565729999999881</v>
      </c>
      <c r="F6979" s="1">
        <v>867454</v>
      </c>
      <c r="G6979" s="256">
        <v>249.79953599999999</v>
      </c>
      <c r="H6979" s="256">
        <v>283.22732999999999</v>
      </c>
      <c r="I6979" s="257">
        <v>1</v>
      </c>
      <c r="J6979" s="258">
        <f t="shared" si="218"/>
        <v>0.26938130296917168</v>
      </c>
      <c r="K6979" s="258">
        <f t="shared" si="219"/>
        <v>0.45035012468823643</v>
      </c>
    </row>
    <row r="6980" spans="1:11">
      <c r="A6980" s="1">
        <v>6979</v>
      </c>
      <c r="B6980">
        <v>62034.186219000003</v>
      </c>
      <c r="C6980" s="255">
        <v>58</v>
      </c>
      <c r="D6980" s="256">
        <v>303.03168899999997</v>
      </c>
      <c r="E6980" s="256">
        <v>12.79045600000001</v>
      </c>
      <c r="F6980" s="1">
        <v>858534</v>
      </c>
      <c r="G6980" s="256">
        <v>244.279392</v>
      </c>
      <c r="H6980" s="256">
        <v>359.45188300000001</v>
      </c>
      <c r="I6980" s="257">
        <v>1</v>
      </c>
      <c r="J6980" s="258">
        <f t="shared" si="218"/>
        <v>0.34675839011766424</v>
      </c>
      <c r="K6980" s="258">
        <f t="shared" si="219"/>
        <v>0.54120357055428725</v>
      </c>
    </row>
    <row r="6981" spans="1:11">
      <c r="A6981" s="1">
        <v>6980</v>
      </c>
      <c r="B6981">
        <v>61478.274871000001</v>
      </c>
      <c r="C6981" s="255">
        <v>67</v>
      </c>
      <c r="D6981" s="256">
        <v>278.60729900000001</v>
      </c>
      <c r="E6981" s="256">
        <v>6.3337440000000003</v>
      </c>
      <c r="F6981" s="1">
        <v>826863</v>
      </c>
      <c r="G6981" s="256">
        <v>166.29547199999999</v>
      </c>
      <c r="H6981" s="256">
        <v>339.32584100000003</v>
      </c>
      <c r="I6981" s="257">
        <v>1</v>
      </c>
      <c r="J6981" s="258">
        <f t="shared" si="218"/>
        <v>0.31880962283212144</v>
      </c>
      <c r="K6981" s="258">
        <f t="shared" si="219"/>
        <v>0.50981374070665464</v>
      </c>
    </row>
    <row r="6982" spans="1:11">
      <c r="A6982" s="1">
        <v>6981</v>
      </c>
      <c r="B6982">
        <v>59743.717132999998</v>
      </c>
      <c r="C6982" s="255">
        <v>75</v>
      </c>
      <c r="D6982" s="256">
        <v>267.42730499999999</v>
      </c>
      <c r="E6982" s="256">
        <v>5.6796880000000014</v>
      </c>
      <c r="F6982" s="1">
        <v>793072</v>
      </c>
      <c r="G6982" s="256">
        <v>56.174664</v>
      </c>
      <c r="H6982" s="256">
        <v>311.37962700000003</v>
      </c>
      <c r="I6982" s="257">
        <v>1</v>
      </c>
      <c r="J6982" s="258">
        <f t="shared" si="218"/>
        <v>0.30601638416537214</v>
      </c>
      <c r="K6982" s="258">
        <f t="shared" si="219"/>
        <v>0.49492467128442275</v>
      </c>
    </row>
    <row r="6983" spans="1:11">
      <c r="A6983" s="1">
        <v>6982</v>
      </c>
      <c r="B6983">
        <v>58271.991882000002</v>
      </c>
      <c r="C6983" s="255">
        <v>71</v>
      </c>
      <c r="D6983" s="256">
        <v>190.69406699999999</v>
      </c>
      <c r="E6983" s="256">
        <v>0.84455199999999986</v>
      </c>
      <c r="F6983" s="1">
        <v>858559</v>
      </c>
      <c r="G6983" s="256">
        <v>7.9464000000000007E-2</v>
      </c>
      <c r="H6983" s="256">
        <v>313.169039</v>
      </c>
      <c r="I6983" s="257">
        <v>1</v>
      </c>
      <c r="J6983" s="258">
        <f t="shared" si="218"/>
        <v>0.21821073530666293</v>
      </c>
      <c r="K6983" s="258">
        <f t="shared" si="219"/>
        <v>0.38281516991917436</v>
      </c>
    </row>
    <row r="6984" spans="1:11">
      <c r="A6984" s="1">
        <v>6983</v>
      </c>
      <c r="B6984">
        <v>57891.512390000004</v>
      </c>
      <c r="C6984" s="255">
        <v>65</v>
      </c>
      <c r="D6984" s="256">
        <v>149.07221000000001</v>
      </c>
      <c r="E6984" s="256">
        <v>0.18024000000000001</v>
      </c>
      <c r="F6984" s="1">
        <v>880966</v>
      </c>
      <c r="G6984" s="256">
        <v>0</v>
      </c>
      <c r="H6984" s="256">
        <v>141.55058399999999</v>
      </c>
      <c r="I6984" s="257">
        <v>1</v>
      </c>
      <c r="J6984" s="258">
        <f t="shared" si="218"/>
        <v>0.17058295032267196</v>
      </c>
      <c r="K6984" s="258">
        <f t="shared" si="219"/>
        <v>0.3136750303488246</v>
      </c>
    </row>
    <row r="6985" spans="1:11">
      <c r="A6985" s="1">
        <v>6984</v>
      </c>
      <c r="B6985">
        <v>56413.977599000013</v>
      </c>
      <c r="C6985" s="255">
        <v>63</v>
      </c>
      <c r="D6985" s="256">
        <v>141.95695000000001</v>
      </c>
      <c r="E6985" s="256">
        <v>0.17904</v>
      </c>
      <c r="F6985" s="1">
        <v>930711</v>
      </c>
      <c r="G6985" s="256">
        <v>0</v>
      </c>
      <c r="H6985" s="256">
        <v>43.308315</v>
      </c>
      <c r="I6985" s="257">
        <v>1</v>
      </c>
      <c r="J6985" s="258">
        <f t="shared" si="218"/>
        <v>0.16244097642215155</v>
      </c>
      <c r="K6985" s="258">
        <f t="shared" si="219"/>
        <v>0.30118332092997607</v>
      </c>
    </row>
    <row r="6986" spans="1:11">
      <c r="A6986" s="1">
        <v>6985</v>
      </c>
      <c r="B6986">
        <v>55597.378752999997</v>
      </c>
      <c r="C6986" s="255">
        <v>51</v>
      </c>
      <c r="D6986" s="256">
        <v>140.259647</v>
      </c>
      <c r="E6986" s="256">
        <v>0.14088000000000001</v>
      </c>
      <c r="F6986" s="1">
        <v>867775</v>
      </c>
      <c r="G6986" s="256">
        <v>0</v>
      </c>
      <c r="H6986" s="256">
        <v>43.259847000000001</v>
      </c>
      <c r="I6986" s="257">
        <v>1</v>
      </c>
      <c r="J6986" s="258">
        <f t="shared" si="218"/>
        <v>0.16049875692106866</v>
      </c>
      <c r="K6986" s="258">
        <f t="shared" si="219"/>
        <v>0.29817279416626025</v>
      </c>
    </row>
    <row r="6987" spans="1:11">
      <c r="A6987" s="1">
        <v>6986</v>
      </c>
      <c r="B6987">
        <v>53701.490631000001</v>
      </c>
      <c r="C6987" s="255">
        <v>49</v>
      </c>
      <c r="D6987" s="256">
        <v>122.167693</v>
      </c>
      <c r="E6987" s="256">
        <v>0.47720000000000001</v>
      </c>
      <c r="F6987" s="1">
        <v>782251</v>
      </c>
      <c r="G6987" s="256">
        <v>0</v>
      </c>
      <c r="H6987" s="256">
        <v>43.249423</v>
      </c>
      <c r="I6987" s="257">
        <v>1</v>
      </c>
      <c r="J6987" s="258">
        <f t="shared" si="218"/>
        <v>0.13979618002613925</v>
      </c>
      <c r="K6987" s="258">
        <f t="shared" si="219"/>
        <v>0.26532433234403202</v>
      </c>
    </row>
    <row r="6988" spans="1:11">
      <c r="A6988" s="1">
        <v>6987</v>
      </c>
      <c r="B6988">
        <v>53000.902497000003</v>
      </c>
      <c r="C6988" s="255">
        <v>49</v>
      </c>
      <c r="D6988" s="256">
        <v>114.586688</v>
      </c>
      <c r="E6988" s="256">
        <v>0.42168</v>
      </c>
      <c r="F6988" s="1">
        <v>634680</v>
      </c>
      <c r="G6988" s="256">
        <v>53.370576</v>
      </c>
      <c r="H6988" s="256">
        <v>43.118648999999998</v>
      </c>
      <c r="I6988" s="257">
        <v>1</v>
      </c>
      <c r="J6988" s="258">
        <f t="shared" si="218"/>
        <v>0.13112125530803834</v>
      </c>
      <c r="K6988" s="258">
        <f t="shared" si="219"/>
        <v>0.25113400455118079</v>
      </c>
    </row>
    <row r="6989" spans="1:11">
      <c r="A6989" s="1">
        <v>6988</v>
      </c>
      <c r="B6989">
        <v>52383.562682000003</v>
      </c>
      <c r="C6989" s="255">
        <v>45</v>
      </c>
      <c r="D6989" s="256">
        <v>115.170829</v>
      </c>
      <c r="E6989" s="256">
        <v>0</v>
      </c>
      <c r="F6989" s="1">
        <v>512223</v>
      </c>
      <c r="G6989" s="256">
        <v>167.16604799999999</v>
      </c>
      <c r="H6989" s="256">
        <v>43.059305999999999</v>
      </c>
      <c r="I6989" s="257">
        <v>1</v>
      </c>
      <c r="J6989" s="258">
        <f t="shared" si="218"/>
        <v>0.1317896863669489</v>
      </c>
      <c r="K6989" s="258">
        <f t="shared" si="219"/>
        <v>0.252236630708295</v>
      </c>
    </row>
    <row r="6990" spans="1:11">
      <c r="A6990" s="1">
        <v>6989</v>
      </c>
      <c r="B6990">
        <v>53576.672730000013</v>
      </c>
      <c r="C6990" s="255">
        <v>32</v>
      </c>
      <c r="D6990" s="256">
        <v>106.91815099999999</v>
      </c>
      <c r="E6990" s="256">
        <v>8.0000000000000007E-5</v>
      </c>
      <c r="F6990" s="1">
        <v>571933</v>
      </c>
      <c r="G6990" s="256">
        <v>239.38555199999999</v>
      </c>
      <c r="H6990" s="256">
        <v>43.066769000000001</v>
      </c>
      <c r="I6990" s="257">
        <v>1</v>
      </c>
      <c r="J6990" s="258">
        <f t="shared" si="218"/>
        <v>0.12234616794521887</v>
      </c>
      <c r="K6990" s="258">
        <f t="shared" si="219"/>
        <v>0.23651351300903251</v>
      </c>
    </row>
    <row r="6991" spans="1:11">
      <c r="A6991" s="1">
        <v>6990</v>
      </c>
      <c r="B6991">
        <v>54323.569732999997</v>
      </c>
      <c r="C6991" s="255">
        <v>51</v>
      </c>
      <c r="D6991" s="256">
        <v>104.608402</v>
      </c>
      <c r="E6991" s="256">
        <v>0</v>
      </c>
      <c r="F6991" s="1">
        <v>884722</v>
      </c>
      <c r="G6991" s="256">
        <v>250.05691200000001</v>
      </c>
      <c r="H6991" s="256">
        <v>43.079154000000003</v>
      </c>
      <c r="I6991" s="257">
        <v>1</v>
      </c>
      <c r="J6991" s="258">
        <f t="shared" si="218"/>
        <v>0.11970312804579804</v>
      </c>
      <c r="K6991" s="258">
        <f t="shared" si="219"/>
        <v>0.23205623660744876</v>
      </c>
    </row>
    <row r="6992" spans="1:11">
      <c r="A6992" s="1">
        <v>6991</v>
      </c>
      <c r="B6992">
        <v>55596.589354999996</v>
      </c>
      <c r="C6992" s="255">
        <v>55</v>
      </c>
      <c r="D6992" s="256">
        <v>97.474816000000004</v>
      </c>
      <c r="E6992" s="256">
        <v>0.59328700000000045</v>
      </c>
      <c r="F6992" s="1">
        <v>901947</v>
      </c>
      <c r="G6992" s="256">
        <v>240.71812800000001</v>
      </c>
      <c r="H6992" s="256">
        <v>43.087696999999999</v>
      </c>
      <c r="I6992" s="257">
        <v>1</v>
      </c>
      <c r="J6992" s="258">
        <f t="shared" si="218"/>
        <v>0.11154018375014087</v>
      </c>
      <c r="K6992" s="258">
        <f t="shared" si="219"/>
        <v>0.21813007938905055</v>
      </c>
    </row>
    <row r="6993" spans="1:11">
      <c r="A6993" s="1">
        <v>6992</v>
      </c>
      <c r="B6993">
        <v>57502.739198000003</v>
      </c>
      <c r="C6993" s="255">
        <v>65</v>
      </c>
      <c r="D6993" s="256">
        <v>96.850035999999989</v>
      </c>
      <c r="E6993" s="256">
        <v>84.319838000000075</v>
      </c>
      <c r="F6993" s="1">
        <v>935990</v>
      </c>
      <c r="G6993" s="256">
        <v>164.06544</v>
      </c>
      <c r="H6993" s="256">
        <v>43.264499000000001</v>
      </c>
      <c r="I6993" s="257">
        <v>1</v>
      </c>
      <c r="J6993" s="258">
        <f t="shared" si="218"/>
        <v>0.11082524958700878</v>
      </c>
      <c r="K6993" s="258">
        <f t="shared" si="219"/>
        <v>0.21689873068296461</v>
      </c>
    </row>
    <row r="6994" spans="1:11">
      <c r="A6994" s="1">
        <v>6993</v>
      </c>
      <c r="B6994">
        <v>58679.795654000001</v>
      </c>
      <c r="C6994" s="255">
        <v>51</v>
      </c>
      <c r="D6994" s="256">
        <v>87.482599000000008</v>
      </c>
      <c r="E6994" s="256">
        <v>360.00022399999989</v>
      </c>
      <c r="F6994" s="1">
        <v>871277</v>
      </c>
      <c r="G6994" s="256">
        <v>55.564991999999997</v>
      </c>
      <c r="H6994" s="256">
        <v>226.67556500000001</v>
      </c>
      <c r="I6994" s="257">
        <v>1</v>
      </c>
      <c r="J6994" s="258">
        <f t="shared" si="218"/>
        <v>0.10010611528007286</v>
      </c>
      <c r="K6994" s="258">
        <f t="shared" si="219"/>
        <v>0.19820702424442244</v>
      </c>
    </row>
    <row r="6995" spans="1:11">
      <c r="A6995" s="1">
        <v>6994</v>
      </c>
      <c r="B6995">
        <v>60000.213409000004</v>
      </c>
      <c r="C6995" s="255">
        <v>39</v>
      </c>
      <c r="D6995" s="256">
        <v>70.870764000000008</v>
      </c>
      <c r="E6995" s="256">
        <v>654.43793500000015</v>
      </c>
      <c r="F6995" s="1">
        <v>849505</v>
      </c>
      <c r="G6995" s="256">
        <v>0.21873600000000001</v>
      </c>
      <c r="H6995" s="256">
        <v>378.75914399999999</v>
      </c>
      <c r="I6995" s="257">
        <v>1</v>
      </c>
      <c r="J6995" s="258">
        <f t="shared" si="218"/>
        <v>8.109723478803868E-2</v>
      </c>
      <c r="K6995" s="258">
        <f t="shared" si="219"/>
        <v>0.16396414139691562</v>
      </c>
    </row>
    <row r="6996" spans="1:11">
      <c r="A6996" s="1">
        <v>6995</v>
      </c>
      <c r="B6996">
        <v>59515.226624000003</v>
      </c>
      <c r="C6996" s="255">
        <v>42</v>
      </c>
      <c r="D6996" s="256">
        <v>70.632756999999998</v>
      </c>
      <c r="E6996" s="256">
        <v>871.64945899999861</v>
      </c>
      <c r="F6996" s="1">
        <v>848236</v>
      </c>
      <c r="G6996" s="256">
        <v>0</v>
      </c>
      <c r="H6996" s="256">
        <v>356.20791500000001</v>
      </c>
      <c r="I6996" s="257">
        <v>1</v>
      </c>
      <c r="J6996" s="258">
        <f t="shared" si="218"/>
        <v>8.082488398397232E-2</v>
      </c>
      <c r="K6996" s="258">
        <f t="shared" si="219"/>
        <v>0.16346300218039164</v>
      </c>
    </row>
    <row r="6997" spans="1:11">
      <c r="A6997" s="1">
        <v>6996</v>
      </c>
      <c r="B6997">
        <v>59495.533050999999</v>
      </c>
      <c r="C6997" s="255">
        <v>37</v>
      </c>
      <c r="D6997" s="256">
        <v>73.654897000000005</v>
      </c>
      <c r="E6997" s="256">
        <v>957.60546699999998</v>
      </c>
      <c r="F6997" s="1">
        <v>846778</v>
      </c>
      <c r="G6997" s="256">
        <v>0</v>
      </c>
      <c r="H6997" s="256">
        <v>96.962620000000001</v>
      </c>
      <c r="I6997" s="257">
        <v>1</v>
      </c>
      <c r="J6997" s="258">
        <f t="shared" si="218"/>
        <v>8.4283111090742657E-2</v>
      </c>
      <c r="K6997" s="258">
        <f t="shared" si="219"/>
        <v>0.16980385075850937</v>
      </c>
    </row>
    <row r="6998" spans="1:11">
      <c r="A6998" s="1">
        <v>6997</v>
      </c>
      <c r="B6998">
        <v>57054.678588000002</v>
      </c>
      <c r="C6998" s="255">
        <v>39</v>
      </c>
      <c r="D6998" s="256">
        <v>70.484785000000002</v>
      </c>
      <c r="E6998" s="256">
        <v>879.81133000000113</v>
      </c>
      <c r="F6998" s="1">
        <v>866243</v>
      </c>
      <c r="G6998" s="256">
        <v>0</v>
      </c>
      <c r="H6998" s="256">
        <v>40.945171999999999</v>
      </c>
      <c r="I6998" s="257">
        <v>1</v>
      </c>
      <c r="J6998" s="258">
        <f t="shared" si="218"/>
        <v>8.0655560001151205E-2</v>
      </c>
      <c r="K6998" s="258">
        <f t="shared" si="219"/>
        <v>0.16315128441344612</v>
      </c>
    </row>
    <row r="6999" spans="1:11">
      <c r="A6999" s="1">
        <v>6998</v>
      </c>
      <c r="B6999">
        <v>57229.312193999998</v>
      </c>
      <c r="C6999" s="255">
        <v>45</v>
      </c>
      <c r="D6999" s="256">
        <v>74.199250000000021</v>
      </c>
      <c r="E6999" s="256">
        <v>714.48222699999974</v>
      </c>
      <c r="F6999" s="1">
        <v>859463</v>
      </c>
      <c r="G6999" s="256">
        <v>0</v>
      </c>
      <c r="H6999" s="256">
        <v>67.800078999999997</v>
      </c>
      <c r="I6999" s="257">
        <v>1</v>
      </c>
      <c r="J6999" s="258">
        <f t="shared" si="218"/>
        <v>8.4906012842564813E-2</v>
      </c>
      <c r="K6999" s="258">
        <f t="shared" si="219"/>
        <v>0.17094081384039297</v>
      </c>
    </row>
    <row r="7000" spans="1:11">
      <c r="A7000" s="1">
        <v>6999</v>
      </c>
      <c r="B7000">
        <v>59788.567078</v>
      </c>
      <c r="C7000" s="255">
        <v>44</v>
      </c>
      <c r="D7000" s="256">
        <v>84.73388700000001</v>
      </c>
      <c r="E7000" s="256">
        <v>567.39371600000004</v>
      </c>
      <c r="F7000" s="1">
        <v>843344</v>
      </c>
      <c r="G7000" s="256">
        <v>35.853720000000003</v>
      </c>
      <c r="H7000" s="256">
        <v>137.66387399999999</v>
      </c>
      <c r="I7000" s="257">
        <v>1</v>
      </c>
      <c r="J7000" s="258">
        <f t="shared" si="218"/>
        <v>9.696077113747692E-2</v>
      </c>
      <c r="K7000" s="258">
        <f t="shared" si="219"/>
        <v>0.19263917253613932</v>
      </c>
    </row>
    <row r="7001" spans="1:11">
      <c r="A7001" s="1">
        <v>7000</v>
      </c>
      <c r="B7001">
        <v>59710.041472999997</v>
      </c>
      <c r="C7001" s="255">
        <v>44</v>
      </c>
      <c r="D7001" s="256">
        <v>93.90078699999998</v>
      </c>
      <c r="E7001" s="256">
        <v>403.50782499999968</v>
      </c>
      <c r="F7001" s="1">
        <v>860002</v>
      </c>
      <c r="G7001" s="256">
        <v>159.17798400000001</v>
      </c>
      <c r="H7001" s="256">
        <v>151.89826299999999</v>
      </c>
      <c r="I7001" s="257">
        <v>1</v>
      </c>
      <c r="J7001" s="258">
        <f t="shared" si="218"/>
        <v>0.10745043146593718</v>
      </c>
      <c r="K7001" s="258">
        <f t="shared" si="219"/>
        <v>0.21106051665929257</v>
      </c>
    </row>
    <row r="7002" spans="1:11">
      <c r="A7002" s="1">
        <v>7001</v>
      </c>
      <c r="B7002">
        <v>60469.889832000001</v>
      </c>
      <c r="C7002" s="255">
        <v>43</v>
      </c>
      <c r="D7002" s="256">
        <v>102.02376700000001</v>
      </c>
      <c r="E7002" s="256">
        <v>210.6930720000002</v>
      </c>
      <c r="F7002" s="1">
        <v>870339</v>
      </c>
      <c r="G7002" s="256">
        <v>242.62089599999999</v>
      </c>
      <c r="H7002" s="256">
        <v>157.07431199999999</v>
      </c>
      <c r="I7002" s="257">
        <v>1</v>
      </c>
      <c r="J7002" s="258">
        <f t="shared" si="218"/>
        <v>0.11674553679651531</v>
      </c>
      <c r="K7002" s="258">
        <f t="shared" si="219"/>
        <v>0.22703861559620292</v>
      </c>
    </row>
    <row r="7003" spans="1:11">
      <c r="A7003" s="1">
        <v>7002</v>
      </c>
      <c r="B7003">
        <v>60717.721130999998</v>
      </c>
      <c r="C7003" s="255">
        <v>41</v>
      </c>
      <c r="D7003" s="256">
        <v>97.881029000000012</v>
      </c>
      <c r="E7003" s="256">
        <v>36.789060000000021</v>
      </c>
      <c r="F7003" s="1">
        <v>872073</v>
      </c>
      <c r="G7003" s="256">
        <v>251.46727200000001</v>
      </c>
      <c r="H7003" s="256">
        <v>322.52041700000001</v>
      </c>
      <c r="I7003" s="257">
        <v>1</v>
      </c>
      <c r="J7003" s="258">
        <f t="shared" si="218"/>
        <v>0.11200501225170682</v>
      </c>
      <c r="K7003" s="258">
        <f t="shared" si="219"/>
        <v>0.21892964956983285</v>
      </c>
    </row>
    <row r="7004" spans="1:11">
      <c r="A7004" s="1">
        <v>7003</v>
      </c>
      <c r="B7004">
        <v>61766.406402000001</v>
      </c>
      <c r="C7004" s="255">
        <v>50</v>
      </c>
      <c r="D7004" s="256">
        <v>133.11832999999999</v>
      </c>
      <c r="E7004" s="256">
        <v>16.937369</v>
      </c>
      <c r="F7004" s="1">
        <v>851063</v>
      </c>
      <c r="G7004" s="256">
        <v>249.03059999999999</v>
      </c>
      <c r="H7004" s="256">
        <v>368.70240699999999</v>
      </c>
      <c r="I7004" s="257">
        <v>1</v>
      </c>
      <c r="J7004" s="258">
        <f t="shared" si="218"/>
        <v>0.1523269660617968</v>
      </c>
      <c r="K7004" s="258">
        <f t="shared" si="219"/>
        <v>0.2853741507638291</v>
      </c>
    </row>
    <row r="7005" spans="1:11">
      <c r="A7005" s="1">
        <v>7004</v>
      </c>
      <c r="B7005">
        <v>61848.947876999999</v>
      </c>
      <c r="C7005" s="255">
        <v>58</v>
      </c>
      <c r="D7005" s="256">
        <v>120.251829</v>
      </c>
      <c r="E7005" s="256">
        <v>18.863396000000002</v>
      </c>
      <c r="F7005" s="1">
        <v>827701</v>
      </c>
      <c r="G7005" s="256">
        <v>236.58936</v>
      </c>
      <c r="H7005" s="256">
        <v>367.60625900000002</v>
      </c>
      <c r="I7005" s="257">
        <v>1</v>
      </c>
      <c r="J7005" s="258">
        <f t="shared" si="218"/>
        <v>0.13760386172927497</v>
      </c>
      <c r="K7005" s="258">
        <f t="shared" si="219"/>
        <v>0.26176249002919272</v>
      </c>
    </row>
    <row r="7006" spans="1:11">
      <c r="A7006" s="1">
        <v>7005</v>
      </c>
      <c r="B7006">
        <v>60580.906281000003</v>
      </c>
      <c r="C7006" s="255">
        <v>64</v>
      </c>
      <c r="D7006" s="256">
        <v>103.89188900000001</v>
      </c>
      <c r="E7006" s="256">
        <v>18.762927999999999</v>
      </c>
      <c r="F7006" s="1">
        <v>862114</v>
      </c>
      <c r="G7006" s="256">
        <v>141.893472</v>
      </c>
      <c r="H7006" s="256">
        <v>143.565259</v>
      </c>
      <c r="I7006" s="257">
        <v>1</v>
      </c>
      <c r="J7006" s="258">
        <f t="shared" si="218"/>
        <v>0.11888322404434433</v>
      </c>
      <c r="K7006" s="258">
        <f t="shared" si="219"/>
        <v>0.23066842396634177</v>
      </c>
    </row>
    <row r="7007" spans="1:11">
      <c r="A7007" s="1">
        <v>7006</v>
      </c>
      <c r="B7007">
        <v>58384.311066000002</v>
      </c>
      <c r="C7007" s="255">
        <v>66</v>
      </c>
      <c r="D7007" s="256">
        <v>61.363910000000011</v>
      </c>
      <c r="E7007" s="256">
        <v>12.999888</v>
      </c>
      <c r="F7007" s="1">
        <v>867581</v>
      </c>
      <c r="G7007" s="256">
        <v>35.468831999999999</v>
      </c>
      <c r="H7007" s="256">
        <v>50.704135000000001</v>
      </c>
      <c r="I7007" s="257">
        <v>1</v>
      </c>
      <c r="J7007" s="258">
        <f t="shared" si="218"/>
        <v>7.021856596299815E-2</v>
      </c>
      <c r="K7007" s="258">
        <f t="shared" si="219"/>
        <v>0.14370786214328413</v>
      </c>
    </row>
    <row r="7008" spans="1:11">
      <c r="A7008" s="1">
        <v>7007</v>
      </c>
      <c r="B7008">
        <v>57851.214292999997</v>
      </c>
      <c r="C7008" s="255">
        <v>61</v>
      </c>
      <c r="D7008" s="256">
        <v>41.417741000000007</v>
      </c>
      <c r="E7008" s="256">
        <v>5.3940479999999997</v>
      </c>
      <c r="F7008" s="1">
        <v>886862</v>
      </c>
      <c r="G7008" s="256">
        <v>0</v>
      </c>
      <c r="H7008" s="256">
        <v>48.943733999999999</v>
      </c>
      <c r="I7008" s="257">
        <v>1</v>
      </c>
      <c r="J7008" s="258">
        <f t="shared" si="218"/>
        <v>4.7394215564928524E-2</v>
      </c>
      <c r="K7008" s="258">
        <f t="shared" si="219"/>
        <v>9.9553704894231265E-2</v>
      </c>
    </row>
    <row r="7009" spans="1:11">
      <c r="A7009" s="1">
        <v>7008</v>
      </c>
      <c r="B7009">
        <v>56756.689178000001</v>
      </c>
      <c r="C7009" s="255">
        <v>55</v>
      </c>
      <c r="D7009" s="256">
        <v>39.959502999999998</v>
      </c>
      <c r="E7009" s="256">
        <v>0.94791999999999998</v>
      </c>
      <c r="F7009" s="1">
        <v>912909</v>
      </c>
      <c r="G7009" s="256">
        <v>0</v>
      </c>
      <c r="H7009" s="256">
        <v>44.057848</v>
      </c>
      <c r="I7009" s="257">
        <v>1</v>
      </c>
      <c r="J7009" s="258">
        <f t="shared" si="218"/>
        <v>4.5725557534618017E-2</v>
      </c>
      <c r="K7009" s="258">
        <f t="shared" si="219"/>
        <v>9.6234133047797529E-2</v>
      </c>
    </row>
    <row r="7010" spans="1:11">
      <c r="A7010" s="1">
        <v>7009</v>
      </c>
      <c r="B7010">
        <v>56073.389953000013</v>
      </c>
      <c r="C7010" s="255">
        <v>48</v>
      </c>
      <c r="D7010" s="256">
        <v>45.139718999999999</v>
      </c>
      <c r="E7010" s="256">
        <v>0.192</v>
      </c>
      <c r="F7010" s="1">
        <v>852108</v>
      </c>
      <c r="G7010" s="256">
        <v>0</v>
      </c>
      <c r="H7010" s="256">
        <v>41.593511999999997</v>
      </c>
      <c r="I7010" s="257">
        <v>1</v>
      </c>
      <c r="J7010" s="258">
        <f t="shared" si="218"/>
        <v>5.1653265513111869E-2</v>
      </c>
      <c r="K7010" s="258">
        <f t="shared" si="219"/>
        <v>0.10796877473224106</v>
      </c>
    </row>
    <row r="7011" spans="1:11">
      <c r="A7011" s="1">
        <v>7010</v>
      </c>
      <c r="B7011">
        <v>53461.749083000002</v>
      </c>
      <c r="C7011" s="255">
        <v>48</v>
      </c>
      <c r="D7011" s="256">
        <v>48.307467000000003</v>
      </c>
      <c r="E7011" s="256">
        <v>0.63695999999999997</v>
      </c>
      <c r="F7011" s="1">
        <v>756650</v>
      </c>
      <c r="G7011" s="256">
        <v>0</v>
      </c>
      <c r="H7011" s="256">
        <v>41.734507000000001</v>
      </c>
      <c r="I7011" s="257">
        <v>1</v>
      </c>
      <c r="J7011" s="258">
        <f t="shared" si="218"/>
        <v>5.5278111483522741E-2</v>
      </c>
      <c r="K7011" s="258">
        <f t="shared" si="219"/>
        <v>0.11506613392245314</v>
      </c>
    </row>
    <row r="7012" spans="1:11">
      <c r="A7012" s="1">
        <v>7011</v>
      </c>
      <c r="B7012">
        <v>53417.285828</v>
      </c>
      <c r="C7012" s="255">
        <v>48</v>
      </c>
      <c r="D7012" s="256">
        <v>59.094213000000003</v>
      </c>
      <c r="E7012" s="256">
        <v>0.49127999999999988</v>
      </c>
      <c r="F7012" s="1">
        <v>629414</v>
      </c>
      <c r="G7012" s="256">
        <v>0</v>
      </c>
      <c r="H7012" s="256">
        <v>41.709947999999997</v>
      </c>
      <c r="I7012" s="257">
        <v>1</v>
      </c>
      <c r="J7012" s="258">
        <f t="shared" si="218"/>
        <v>6.7621357465193502E-2</v>
      </c>
      <c r="K7012" s="258">
        <f t="shared" si="219"/>
        <v>0.13879824101351196</v>
      </c>
    </row>
    <row r="7013" spans="1:11">
      <c r="A7013" s="1">
        <v>7012</v>
      </c>
      <c r="B7013">
        <v>52914.707397999999</v>
      </c>
      <c r="C7013" s="255">
        <v>46</v>
      </c>
      <c r="D7013" s="256">
        <v>58.213957000000001</v>
      </c>
      <c r="E7013" s="256">
        <v>8.0000000000000007E-5</v>
      </c>
      <c r="F7013" s="1">
        <v>502066</v>
      </c>
      <c r="G7013" s="256">
        <v>94.631711999999993</v>
      </c>
      <c r="H7013" s="256">
        <v>41.607931000000001</v>
      </c>
      <c r="I7013" s="257">
        <v>1</v>
      </c>
      <c r="J7013" s="258">
        <f t="shared" si="218"/>
        <v>6.6614082765776128E-2</v>
      </c>
      <c r="K7013" s="258">
        <f t="shared" si="219"/>
        <v>0.1368863870073089</v>
      </c>
    </row>
    <row r="7014" spans="1:11">
      <c r="A7014" s="1">
        <v>7013</v>
      </c>
      <c r="B7014">
        <v>52908.013612000002</v>
      </c>
      <c r="C7014" s="255">
        <v>47</v>
      </c>
      <c r="D7014" s="256">
        <v>61.756067000000023</v>
      </c>
      <c r="E7014" s="256">
        <v>0</v>
      </c>
      <c r="F7014" s="1">
        <v>569815</v>
      </c>
      <c r="G7014" s="256">
        <v>188.687352</v>
      </c>
      <c r="H7014" s="256">
        <v>41.665391999999997</v>
      </c>
      <c r="I7014" s="257">
        <v>1</v>
      </c>
      <c r="J7014" s="258">
        <f t="shared" si="218"/>
        <v>7.0667310219554691E-2</v>
      </c>
      <c r="K7014" s="258">
        <f t="shared" si="219"/>
        <v>0.14455323684919988</v>
      </c>
    </row>
    <row r="7015" spans="1:11">
      <c r="A7015" s="1">
        <v>7014</v>
      </c>
      <c r="B7015">
        <v>53340.182983000013</v>
      </c>
      <c r="C7015" s="255">
        <v>50</v>
      </c>
      <c r="D7015" s="256">
        <v>70.623177999999996</v>
      </c>
      <c r="E7015" s="256">
        <v>0</v>
      </c>
      <c r="F7015" s="1">
        <v>878445</v>
      </c>
      <c r="G7015" s="256">
        <v>244.68880799999999</v>
      </c>
      <c r="H7015" s="256">
        <v>41.715682000000001</v>
      </c>
      <c r="I7015" s="257">
        <v>1</v>
      </c>
      <c r="J7015" s="258">
        <f t="shared" si="218"/>
        <v>8.081392275866317E-2</v>
      </c>
      <c r="K7015" s="258">
        <f t="shared" si="219"/>
        <v>0.16344282661677162</v>
      </c>
    </row>
    <row r="7016" spans="1:11">
      <c r="A7016" s="1">
        <v>7015</v>
      </c>
      <c r="B7016">
        <v>53424.420776999999</v>
      </c>
      <c r="C7016" s="255">
        <v>66</v>
      </c>
      <c r="D7016" s="256">
        <v>77.334359000000006</v>
      </c>
      <c r="E7016" s="256">
        <v>1.526104000000003</v>
      </c>
      <c r="F7016" s="1">
        <v>906831</v>
      </c>
      <c r="G7016" s="256">
        <v>247.873752</v>
      </c>
      <c r="H7016" s="256">
        <v>41.627510999999998</v>
      </c>
      <c r="I7016" s="257">
        <v>1</v>
      </c>
      <c r="J7016" s="258">
        <f t="shared" si="218"/>
        <v>8.8493510088383867E-2</v>
      </c>
      <c r="K7016" s="258">
        <f t="shared" si="219"/>
        <v>0.17745855219944753</v>
      </c>
    </row>
    <row r="7017" spans="1:11">
      <c r="A7017" s="1">
        <v>7016</v>
      </c>
      <c r="B7017">
        <v>55365.918304999999</v>
      </c>
      <c r="C7017" s="255">
        <v>49</v>
      </c>
      <c r="D7017" s="256">
        <v>82.585215000000005</v>
      </c>
      <c r="E7017" s="256">
        <v>133.41648299999989</v>
      </c>
      <c r="F7017" s="1">
        <v>865549</v>
      </c>
      <c r="G7017" s="256">
        <v>213.993696</v>
      </c>
      <c r="H7017" s="256">
        <v>45.026437000000001</v>
      </c>
      <c r="I7017" s="257">
        <v>1</v>
      </c>
      <c r="J7017" s="258">
        <f t="shared" si="218"/>
        <v>9.4502051239008136E-2</v>
      </c>
      <c r="K7017" s="258">
        <f t="shared" si="219"/>
        <v>0.18826005049556363</v>
      </c>
    </row>
    <row r="7018" spans="1:11">
      <c r="A7018" s="1">
        <v>7017</v>
      </c>
      <c r="B7018">
        <v>56692.293151999998</v>
      </c>
      <c r="C7018" s="255">
        <v>51</v>
      </c>
      <c r="D7018" s="256">
        <v>65.248230000000007</v>
      </c>
      <c r="E7018" s="256">
        <v>531.36129300000027</v>
      </c>
      <c r="F7018" s="1">
        <v>820435</v>
      </c>
      <c r="G7018" s="256">
        <v>115.605672</v>
      </c>
      <c r="H7018" s="256">
        <v>228.00510700000001</v>
      </c>
      <c r="I7018" s="257">
        <v>1</v>
      </c>
      <c r="J7018" s="258">
        <f t="shared" si="218"/>
        <v>7.4663383448412501E-2</v>
      </c>
      <c r="K7018" s="258">
        <f t="shared" si="219"/>
        <v>0.15204383248291461</v>
      </c>
    </row>
    <row r="7019" spans="1:11">
      <c r="A7019" s="1">
        <v>7018</v>
      </c>
      <c r="B7019">
        <v>59110.591827999997</v>
      </c>
      <c r="C7019" s="255">
        <v>43</v>
      </c>
      <c r="D7019" s="256">
        <v>65.966534999999993</v>
      </c>
      <c r="E7019" s="256">
        <v>883.33660400000088</v>
      </c>
      <c r="F7019" s="1">
        <v>854503</v>
      </c>
      <c r="G7019" s="256">
        <v>20.310528000000001</v>
      </c>
      <c r="H7019" s="256">
        <v>479.32180199999999</v>
      </c>
      <c r="I7019" s="257">
        <v>1</v>
      </c>
      <c r="J7019" s="258">
        <f t="shared" si="218"/>
        <v>7.5485338030903265E-2</v>
      </c>
      <c r="K7019" s="258">
        <f t="shared" si="219"/>
        <v>0.15357627075468788</v>
      </c>
    </row>
    <row r="7020" spans="1:11">
      <c r="A7020" s="1">
        <v>7019</v>
      </c>
      <c r="B7020">
        <v>59296.105131999997</v>
      </c>
      <c r="C7020" s="255">
        <v>45</v>
      </c>
      <c r="D7020" s="256">
        <v>70.773838000000012</v>
      </c>
      <c r="E7020" s="256">
        <v>1107.121206</v>
      </c>
      <c r="F7020" s="1">
        <v>840604</v>
      </c>
      <c r="G7020" s="256">
        <v>0</v>
      </c>
      <c r="H7020" s="256">
        <v>449.21388999999999</v>
      </c>
      <c r="I7020" s="257">
        <v>1</v>
      </c>
      <c r="J7020" s="258">
        <f t="shared" si="218"/>
        <v>8.0986322613039896E-2</v>
      </c>
      <c r="K7020" s="258">
        <f t="shared" si="219"/>
        <v>0.16376009404233358</v>
      </c>
    </row>
    <row r="7021" spans="1:11">
      <c r="A7021" s="1">
        <v>7020</v>
      </c>
      <c r="B7021">
        <v>59009.082520000004</v>
      </c>
      <c r="C7021" s="255">
        <v>41</v>
      </c>
      <c r="D7021" s="256">
        <v>90.115915999999999</v>
      </c>
      <c r="E7021" s="256">
        <v>1216.4441059999999</v>
      </c>
      <c r="F7021" s="1">
        <v>844877</v>
      </c>
      <c r="G7021" s="256">
        <v>0</v>
      </c>
      <c r="H7021" s="256">
        <v>189.82512700000001</v>
      </c>
      <c r="I7021" s="257">
        <v>1</v>
      </c>
      <c r="J7021" s="258">
        <f t="shared" si="218"/>
        <v>0.10311941321799735</v>
      </c>
      <c r="K7021" s="258">
        <f t="shared" si="219"/>
        <v>0.20350547228692029</v>
      </c>
    </row>
    <row r="7022" spans="1:11">
      <c r="A7022" s="1">
        <v>7021</v>
      </c>
      <c r="B7022">
        <v>56577.185181000001</v>
      </c>
      <c r="C7022" s="255">
        <v>39</v>
      </c>
      <c r="D7022" s="256">
        <v>105.00701599999999</v>
      </c>
      <c r="E7022" s="256">
        <v>1205.861781000001</v>
      </c>
      <c r="F7022" s="1">
        <v>896681</v>
      </c>
      <c r="G7022" s="256">
        <v>0</v>
      </c>
      <c r="H7022" s="256">
        <v>76.148548000000005</v>
      </c>
      <c r="I7022" s="257">
        <v>1</v>
      </c>
      <c r="J7022" s="258">
        <f t="shared" si="218"/>
        <v>0.1201592610310132</v>
      </c>
      <c r="K7022" s="258">
        <f t="shared" si="219"/>
        <v>0.23282726135791218</v>
      </c>
    </row>
    <row r="7023" spans="1:11">
      <c r="A7023" s="1">
        <v>7022</v>
      </c>
      <c r="B7023">
        <v>57739.377227999998</v>
      </c>
      <c r="C7023" s="255">
        <v>40</v>
      </c>
      <c r="D7023" s="256">
        <v>134.629762</v>
      </c>
      <c r="E7023" s="256">
        <v>1130.7272210000019</v>
      </c>
      <c r="F7023" s="1">
        <v>888971</v>
      </c>
      <c r="G7023" s="256">
        <v>0</v>
      </c>
      <c r="H7023" s="256">
        <v>92.276752999999999</v>
      </c>
      <c r="I7023" s="257">
        <v>1</v>
      </c>
      <c r="J7023" s="258">
        <f t="shared" si="218"/>
        <v>0.15405649385086023</v>
      </c>
      <c r="K7023" s="258">
        <f t="shared" si="219"/>
        <v>0.28810088290684283</v>
      </c>
    </row>
    <row r="7024" spans="1:11">
      <c r="A7024" s="1">
        <v>7023</v>
      </c>
      <c r="B7024">
        <v>60152.447784999997</v>
      </c>
      <c r="C7024" s="255">
        <v>38</v>
      </c>
      <c r="D7024" s="256">
        <v>138.72463200000001</v>
      </c>
      <c r="E7024" s="256">
        <v>981.04237099999762</v>
      </c>
      <c r="F7024" s="1">
        <v>861060</v>
      </c>
      <c r="G7024" s="256">
        <v>0</v>
      </c>
      <c r="H7024" s="256">
        <v>130.50432799999999</v>
      </c>
      <c r="I7024" s="257">
        <v>1</v>
      </c>
      <c r="J7024" s="258">
        <f t="shared" si="218"/>
        <v>0.15874224316515431</v>
      </c>
      <c r="K7024" s="258">
        <f t="shared" si="219"/>
        <v>0.29543981126059204</v>
      </c>
    </row>
    <row r="7025" spans="1:11">
      <c r="A7025" s="1">
        <v>7024</v>
      </c>
      <c r="B7025">
        <v>59583.605132999997</v>
      </c>
      <c r="C7025" s="255">
        <v>40</v>
      </c>
      <c r="D7025" s="256">
        <v>140.319683</v>
      </c>
      <c r="E7025" s="256">
        <v>716.10056400000008</v>
      </c>
      <c r="F7025" s="1">
        <v>835270</v>
      </c>
      <c r="G7025" s="256">
        <v>66.953040000000001</v>
      </c>
      <c r="H7025" s="256">
        <v>124.176191</v>
      </c>
      <c r="I7025" s="257">
        <v>1</v>
      </c>
      <c r="J7025" s="258">
        <f t="shared" si="218"/>
        <v>0.1605674559629999</v>
      </c>
      <c r="K7025" s="258">
        <f t="shared" si="219"/>
        <v>0.2982794845786419</v>
      </c>
    </row>
    <row r="7026" spans="1:11">
      <c r="A7026" s="1">
        <v>7025</v>
      </c>
      <c r="B7026">
        <v>59569.175323000003</v>
      </c>
      <c r="C7026" s="255">
        <v>33</v>
      </c>
      <c r="D7026" s="256">
        <v>136.99861799999999</v>
      </c>
      <c r="E7026" s="256">
        <v>347.90825200000052</v>
      </c>
      <c r="F7026" s="1">
        <v>812712</v>
      </c>
      <c r="G7026" s="256">
        <v>181.06502399999999</v>
      </c>
      <c r="H7026" s="256">
        <v>244.092939</v>
      </c>
      <c r="I7026" s="257">
        <v>1</v>
      </c>
      <c r="J7026" s="258">
        <f t="shared" si="218"/>
        <v>0.15676716973987778</v>
      </c>
      <c r="K7026" s="258">
        <f t="shared" si="219"/>
        <v>0.29235500650805463</v>
      </c>
    </row>
    <row r="7027" spans="1:11">
      <c r="A7027" s="1">
        <v>7026</v>
      </c>
      <c r="B7027">
        <v>60298.126128999997</v>
      </c>
      <c r="C7027" s="255">
        <v>51</v>
      </c>
      <c r="D7027" s="256">
        <v>139.99322799999999</v>
      </c>
      <c r="E7027" s="256">
        <v>48.300782000000027</v>
      </c>
      <c r="F7027" s="1">
        <v>869081</v>
      </c>
      <c r="G7027" s="256">
        <v>247.66224</v>
      </c>
      <c r="H7027" s="256">
        <v>226.788568</v>
      </c>
      <c r="I7027" s="257">
        <v>1</v>
      </c>
      <c r="J7027" s="258">
        <f t="shared" si="218"/>
        <v>0.16019389433774733</v>
      </c>
      <c r="K7027" s="258">
        <f t="shared" si="219"/>
        <v>0.29769915824929771</v>
      </c>
    </row>
    <row r="7028" spans="1:11">
      <c r="A7028" s="1">
        <v>7027</v>
      </c>
      <c r="B7028">
        <v>60423.031524999999</v>
      </c>
      <c r="C7028" s="255">
        <v>42</v>
      </c>
      <c r="D7028" s="256">
        <v>191.090689</v>
      </c>
      <c r="E7028" s="256">
        <v>18.247139000000001</v>
      </c>
      <c r="F7028" s="1">
        <v>838828</v>
      </c>
      <c r="G7028" s="256">
        <v>250.816104</v>
      </c>
      <c r="H7028" s="256">
        <v>326.09828800000003</v>
      </c>
      <c r="I7028" s="257">
        <v>1</v>
      </c>
      <c r="J7028" s="258">
        <f t="shared" si="218"/>
        <v>0.21866458885135029</v>
      </c>
      <c r="K7028" s="258">
        <f t="shared" si="219"/>
        <v>0.38344346571768523</v>
      </c>
    </row>
    <row r="7029" spans="1:11">
      <c r="A7029" s="1">
        <v>7028</v>
      </c>
      <c r="B7029">
        <v>60454.513367</v>
      </c>
      <c r="C7029" s="255">
        <v>67</v>
      </c>
      <c r="D7029" s="256">
        <v>199.362908</v>
      </c>
      <c r="E7029" s="256">
        <v>20.898668000000001</v>
      </c>
      <c r="F7029" s="1">
        <v>843437</v>
      </c>
      <c r="G7029" s="256">
        <v>247.691136</v>
      </c>
      <c r="H7029" s="256">
        <v>305.01416499999999</v>
      </c>
      <c r="I7029" s="257">
        <v>1</v>
      </c>
      <c r="J7029" s="258">
        <f t="shared" si="218"/>
        <v>0.22813046798962339</v>
      </c>
      <c r="K7029" s="258">
        <f t="shared" si="219"/>
        <v>0.39642339534191329</v>
      </c>
    </row>
    <row r="7030" spans="1:11">
      <c r="A7030" s="1">
        <v>7029</v>
      </c>
      <c r="B7030">
        <v>58835.138550000003</v>
      </c>
      <c r="C7030" s="255">
        <v>68</v>
      </c>
      <c r="D7030" s="256">
        <v>187.95341099999999</v>
      </c>
      <c r="E7030" s="256">
        <v>21.489380000000001</v>
      </c>
      <c r="F7030" s="1">
        <v>830149</v>
      </c>
      <c r="G7030" s="256">
        <v>209.030472</v>
      </c>
      <c r="H7030" s="256">
        <v>201.019531</v>
      </c>
      <c r="I7030" s="257">
        <v>1</v>
      </c>
      <c r="J7030" s="258">
        <f t="shared" si="218"/>
        <v>0.21507460962435412</v>
      </c>
      <c r="K7030" s="258">
        <f t="shared" si="219"/>
        <v>0.37845856483257101</v>
      </c>
    </row>
    <row r="7031" spans="1:11">
      <c r="A7031" s="1">
        <v>7030</v>
      </c>
      <c r="B7031">
        <v>58513.899657999988</v>
      </c>
      <c r="C7031" s="255">
        <v>71</v>
      </c>
      <c r="D7031" s="256">
        <v>151.20931999999999</v>
      </c>
      <c r="E7031" s="256">
        <v>17.131191999999999</v>
      </c>
      <c r="F7031" s="1">
        <v>855173</v>
      </c>
      <c r="G7031" s="256">
        <v>104.218968</v>
      </c>
      <c r="H7031" s="256">
        <v>135.39458300000001</v>
      </c>
      <c r="I7031" s="257">
        <v>1</v>
      </c>
      <c r="J7031" s="258">
        <f t="shared" si="218"/>
        <v>0.17302843985398084</v>
      </c>
      <c r="K7031" s="258">
        <f t="shared" si="219"/>
        <v>0.31738691243398343</v>
      </c>
    </row>
    <row r="7032" spans="1:11">
      <c r="A7032" s="1">
        <v>7031</v>
      </c>
      <c r="B7032">
        <v>57880.630126999997</v>
      </c>
      <c r="C7032" s="255">
        <v>69</v>
      </c>
      <c r="D7032" s="256">
        <v>126.69082299999999</v>
      </c>
      <c r="E7032" s="256">
        <v>9.8075120000000009</v>
      </c>
      <c r="F7032" s="1">
        <v>848698</v>
      </c>
      <c r="G7032" s="256">
        <v>14.881776</v>
      </c>
      <c r="H7032" s="256">
        <v>44.212963000000002</v>
      </c>
      <c r="I7032" s="257">
        <v>1</v>
      </c>
      <c r="J7032" s="258">
        <f t="shared" si="218"/>
        <v>0.14497198616796128</v>
      </c>
      <c r="K7032" s="258">
        <f t="shared" si="219"/>
        <v>0.27366909439166731</v>
      </c>
    </row>
    <row r="7033" spans="1:11">
      <c r="A7033" s="1">
        <v>7032</v>
      </c>
      <c r="B7033">
        <v>57232.613831000002</v>
      </c>
      <c r="C7033" s="255">
        <v>71</v>
      </c>
      <c r="D7033" s="256">
        <v>119.484668</v>
      </c>
      <c r="E7033" s="256">
        <v>2.8106</v>
      </c>
      <c r="F7033" s="1">
        <v>866396</v>
      </c>
      <c r="G7033" s="256">
        <v>0</v>
      </c>
      <c r="H7033" s="256">
        <v>42.444775999999997</v>
      </c>
      <c r="I7033" s="257">
        <v>1</v>
      </c>
      <c r="J7033" s="258">
        <f t="shared" si="218"/>
        <v>0.13672600135038548</v>
      </c>
      <c r="K7033" s="258">
        <f t="shared" si="219"/>
        <v>0.26033165154072757</v>
      </c>
    </row>
    <row r="7034" spans="1:11">
      <c r="A7034" s="1">
        <v>7033</v>
      </c>
      <c r="B7034">
        <v>55508.542236000001</v>
      </c>
      <c r="C7034" s="255">
        <v>60</v>
      </c>
      <c r="D7034" s="256">
        <v>104.108102</v>
      </c>
      <c r="E7034" s="256">
        <v>0.19308</v>
      </c>
      <c r="F7034" s="1">
        <v>862397</v>
      </c>
      <c r="G7034" s="256">
        <v>0</v>
      </c>
      <c r="H7034" s="256">
        <v>41.998370999999999</v>
      </c>
      <c r="I7034" s="257">
        <v>1</v>
      </c>
      <c r="J7034" s="258">
        <f t="shared" si="218"/>
        <v>0.11913063602970442</v>
      </c>
      <c r="K7034" s="258">
        <f t="shared" si="219"/>
        <v>0.23108746229116484</v>
      </c>
    </row>
    <row r="7035" spans="1:11">
      <c r="A7035" s="1">
        <v>7034</v>
      </c>
      <c r="B7035">
        <v>53378.275421999999</v>
      </c>
      <c r="C7035" s="255">
        <v>58</v>
      </c>
      <c r="D7035" s="256">
        <v>101.72864199999999</v>
      </c>
      <c r="E7035" s="256">
        <v>0.6552</v>
      </c>
      <c r="F7035" s="1">
        <v>752736</v>
      </c>
      <c r="G7035" s="256">
        <v>0</v>
      </c>
      <c r="H7035" s="256">
        <v>42.032062000000003</v>
      </c>
      <c r="I7035" s="257">
        <v>1</v>
      </c>
      <c r="J7035" s="258">
        <f t="shared" si="218"/>
        <v>0.11640782601048764</v>
      </c>
      <c r="K7035" s="258">
        <f t="shared" si="219"/>
        <v>0.22646366141715016</v>
      </c>
    </row>
    <row r="7036" spans="1:11">
      <c r="A7036" s="1">
        <v>7035</v>
      </c>
      <c r="B7036">
        <v>53384.082643000002</v>
      </c>
      <c r="C7036" s="255">
        <v>59</v>
      </c>
      <c r="D7036" s="256">
        <v>115.892414</v>
      </c>
      <c r="E7036" s="256">
        <v>0.49424000000000001</v>
      </c>
      <c r="F7036" s="1">
        <v>623052</v>
      </c>
      <c r="G7036" s="256">
        <v>0</v>
      </c>
      <c r="H7036" s="256">
        <v>41.986240000000002</v>
      </c>
      <c r="I7036" s="257">
        <v>1</v>
      </c>
      <c r="J7036" s="258">
        <f t="shared" si="218"/>
        <v>0.13261539424508786</v>
      </c>
      <c r="K7036" s="258">
        <f t="shared" si="219"/>
        <v>0.2535965561068248</v>
      </c>
    </row>
    <row r="7037" spans="1:11">
      <c r="A7037" s="1">
        <v>7036</v>
      </c>
      <c r="B7037">
        <v>52705.743989000002</v>
      </c>
      <c r="C7037" s="255">
        <v>55</v>
      </c>
      <c r="D7037" s="256">
        <v>135.45632599999999</v>
      </c>
      <c r="E7037" s="256">
        <v>5.4000000000000003E-3</v>
      </c>
      <c r="F7037" s="1">
        <v>510507</v>
      </c>
      <c r="G7037" s="256">
        <v>0</v>
      </c>
      <c r="H7037" s="256">
        <v>42.040581000000003</v>
      </c>
      <c r="I7037" s="257">
        <v>1</v>
      </c>
      <c r="J7037" s="258">
        <f t="shared" si="218"/>
        <v>0.15500232893139274</v>
      </c>
      <c r="K7037" s="258">
        <f t="shared" si="219"/>
        <v>0.28958796449251178</v>
      </c>
    </row>
    <row r="7038" spans="1:11">
      <c r="A7038" s="1">
        <v>7037</v>
      </c>
      <c r="B7038">
        <v>52586.242248000002</v>
      </c>
      <c r="C7038" s="255">
        <v>51</v>
      </c>
      <c r="D7038" s="256">
        <v>152.418926</v>
      </c>
      <c r="E7038" s="256">
        <v>0</v>
      </c>
      <c r="F7038" s="1">
        <v>568700</v>
      </c>
      <c r="G7038" s="256">
        <v>92.088024000000004</v>
      </c>
      <c r="H7038" s="256">
        <v>42.067061000000002</v>
      </c>
      <c r="I7038" s="257">
        <v>1</v>
      </c>
      <c r="J7038" s="258">
        <f t="shared" si="218"/>
        <v>0.17441258891977926</v>
      </c>
      <c r="K7038" s="258">
        <f t="shared" si="219"/>
        <v>0.31947973489186099</v>
      </c>
    </row>
    <row r="7039" spans="1:11">
      <c r="A7039" s="1">
        <v>7038</v>
      </c>
      <c r="B7039">
        <v>52868.100006000001</v>
      </c>
      <c r="C7039" s="255">
        <v>61</v>
      </c>
      <c r="D7039" s="256">
        <v>184.00842299999999</v>
      </c>
      <c r="E7039" s="256">
        <v>8.0000000000000007E-5</v>
      </c>
      <c r="F7039" s="1">
        <v>876364</v>
      </c>
      <c r="G7039" s="256">
        <v>187.13889599999999</v>
      </c>
      <c r="H7039" s="256">
        <v>42.069547</v>
      </c>
      <c r="I7039" s="257">
        <v>1</v>
      </c>
      <c r="J7039" s="258">
        <f t="shared" si="218"/>
        <v>0.21056036990101779</v>
      </c>
      <c r="K7039" s="258">
        <f t="shared" si="219"/>
        <v>0.37214089265370154</v>
      </c>
    </row>
    <row r="7040" spans="1:11">
      <c r="A7040" s="1">
        <v>7039</v>
      </c>
      <c r="B7040">
        <v>53781.786864000002</v>
      </c>
      <c r="C7040" s="255">
        <v>52</v>
      </c>
      <c r="D7040" s="256">
        <v>200.95817700000001</v>
      </c>
      <c r="E7040" s="256">
        <v>1.542817000000003</v>
      </c>
      <c r="F7040" s="1">
        <v>899336</v>
      </c>
      <c r="G7040" s="256">
        <v>229.011888</v>
      </c>
      <c r="H7040" s="256">
        <v>42.004091000000003</v>
      </c>
      <c r="I7040" s="257">
        <v>1</v>
      </c>
      <c r="J7040" s="258">
        <f t="shared" si="218"/>
        <v>0.22995593024431391</v>
      </c>
      <c r="K7040" s="258">
        <f t="shared" si="219"/>
        <v>0.3988995644714764</v>
      </c>
    </row>
    <row r="7041" spans="1:11">
      <c r="A7041" s="1">
        <v>7040</v>
      </c>
      <c r="B7041">
        <v>53608.241456000003</v>
      </c>
      <c r="C7041" s="255">
        <v>60</v>
      </c>
      <c r="D7041" s="256">
        <v>203.811668</v>
      </c>
      <c r="E7041" s="256">
        <v>127.7846599999999</v>
      </c>
      <c r="F7041" s="1">
        <v>874925</v>
      </c>
      <c r="G7041" s="256">
        <v>220.18163999999999</v>
      </c>
      <c r="H7041" s="256">
        <v>71.314685999999995</v>
      </c>
      <c r="I7041" s="257">
        <v>1</v>
      </c>
      <c r="J7041" s="258">
        <f t="shared" si="218"/>
        <v>0.23322117272981263</v>
      </c>
      <c r="K7041" s="258">
        <f t="shared" si="219"/>
        <v>0.40330729466987653</v>
      </c>
    </row>
    <row r="7042" spans="1:11">
      <c r="A7042" s="1">
        <v>7041</v>
      </c>
      <c r="B7042">
        <v>54046.446838999997</v>
      </c>
      <c r="C7042" s="255">
        <v>52</v>
      </c>
      <c r="D7042" s="256">
        <v>224.07561999999999</v>
      </c>
      <c r="E7042" s="256">
        <v>515.2853719999996</v>
      </c>
      <c r="F7042" s="1">
        <v>817101</v>
      </c>
      <c r="G7042" s="256">
        <v>160.528368</v>
      </c>
      <c r="H7042" s="256">
        <v>178.571099</v>
      </c>
      <c r="I7042" s="257">
        <v>1</v>
      </c>
      <c r="J7042" s="258">
        <f t="shared" ref="J7042:J7105" si="220">D7042/$L$1</f>
        <v>0.2564091614056162</v>
      </c>
      <c r="K7042" s="258">
        <f t="shared" ref="K7042:K7105" si="221">J7042/(1-$K$1*(1-J7042))</f>
        <v>0.43383806875237801</v>
      </c>
    </row>
    <row r="7043" spans="1:11">
      <c r="A7043" s="1">
        <v>7042</v>
      </c>
      <c r="B7043">
        <v>54836.469451999998</v>
      </c>
      <c r="C7043" s="255">
        <v>57</v>
      </c>
      <c r="D7043" s="256">
        <v>257.48816799999997</v>
      </c>
      <c r="E7043" s="256">
        <v>894.54638400000033</v>
      </c>
      <c r="F7043" s="1">
        <v>835371</v>
      </c>
      <c r="G7043" s="256">
        <v>67.756919999999994</v>
      </c>
      <c r="H7043" s="256">
        <v>405.71557300000001</v>
      </c>
      <c r="I7043" s="257">
        <v>1</v>
      </c>
      <c r="J7043" s="258">
        <f t="shared" si="220"/>
        <v>0.29464305500414734</v>
      </c>
      <c r="K7043" s="258">
        <f t="shared" si="221"/>
        <v>0.48140067531772551</v>
      </c>
    </row>
    <row r="7044" spans="1:11">
      <c r="A7044" s="1">
        <v>7043</v>
      </c>
      <c r="B7044">
        <v>55253.227814000013</v>
      </c>
      <c r="C7044" s="255">
        <v>50</v>
      </c>
      <c r="D7044" s="256">
        <v>268.13302499999998</v>
      </c>
      <c r="E7044" s="256">
        <v>1137.8856630000021</v>
      </c>
      <c r="F7044" s="1">
        <v>840685</v>
      </c>
      <c r="G7044" s="256">
        <v>3.1135440000000001</v>
      </c>
      <c r="H7044" s="256">
        <v>481.13404400000002</v>
      </c>
      <c r="I7044" s="257">
        <v>1</v>
      </c>
      <c r="J7044" s="258">
        <f t="shared" si="220"/>
        <v>0.30682393776440792</v>
      </c>
      <c r="K7044" s="258">
        <f t="shared" si="221"/>
        <v>0.49587453404359405</v>
      </c>
    </row>
    <row r="7045" spans="1:11">
      <c r="A7045" s="1">
        <v>7044</v>
      </c>
      <c r="B7045">
        <v>55787.531616</v>
      </c>
      <c r="C7045" s="255">
        <v>45</v>
      </c>
      <c r="D7045" s="256">
        <v>292.817409</v>
      </c>
      <c r="E7045" s="256">
        <v>1254.5680299999999</v>
      </c>
      <c r="F7045" s="1">
        <v>868480</v>
      </c>
      <c r="G7045" s="256">
        <v>0</v>
      </c>
      <c r="H7045" s="256">
        <v>266.10200700000001</v>
      </c>
      <c r="I7045" s="257">
        <v>1</v>
      </c>
      <c r="J7045" s="258">
        <f t="shared" si="220"/>
        <v>0.3350702155221319</v>
      </c>
      <c r="K7045" s="258">
        <f t="shared" si="221"/>
        <v>0.52826143451050289</v>
      </c>
    </row>
    <row r="7046" spans="1:11">
      <c r="A7046" s="1">
        <v>7045</v>
      </c>
      <c r="B7046">
        <v>53908.663511999999</v>
      </c>
      <c r="C7046" s="255">
        <v>47</v>
      </c>
      <c r="D7046" s="256">
        <v>303.89766500000002</v>
      </c>
      <c r="E7046" s="256">
        <v>1263.6275300000009</v>
      </c>
      <c r="F7046" s="1">
        <v>901399</v>
      </c>
      <c r="G7046" s="256">
        <v>0</v>
      </c>
      <c r="H7046" s="256">
        <v>64.947576999999995</v>
      </c>
      <c r="I7046" s="257">
        <v>1</v>
      </c>
      <c r="J7046" s="258">
        <f t="shared" si="220"/>
        <v>0.3477493242494426</v>
      </c>
      <c r="K7046" s="258">
        <f t="shared" si="221"/>
        <v>0.54228888450213664</v>
      </c>
    </row>
    <row r="7047" spans="1:11">
      <c r="A7047" s="1">
        <v>7046</v>
      </c>
      <c r="B7047">
        <v>54494.625672000002</v>
      </c>
      <c r="C7047" s="255">
        <v>44</v>
      </c>
      <c r="D7047" s="256">
        <v>313.38389400000011</v>
      </c>
      <c r="E7047" s="256">
        <v>1191.0971270000009</v>
      </c>
      <c r="F7047" s="1">
        <v>890477</v>
      </c>
      <c r="G7047" s="256">
        <v>0</v>
      </c>
      <c r="H7047" s="256">
        <v>86.185426000000007</v>
      </c>
      <c r="I7047" s="257">
        <v>1</v>
      </c>
      <c r="J7047" s="258">
        <f t="shared" si="220"/>
        <v>0.35860439193950033</v>
      </c>
      <c r="K7047" s="258">
        <f t="shared" si="221"/>
        <v>0.55405814559751554</v>
      </c>
    </row>
    <row r="7048" spans="1:11">
      <c r="A7048" s="1">
        <v>7047</v>
      </c>
      <c r="B7048">
        <v>54953.493257000002</v>
      </c>
      <c r="C7048" s="255">
        <v>41</v>
      </c>
      <c r="D7048" s="256">
        <v>334.98549700000001</v>
      </c>
      <c r="E7048" s="256">
        <v>1038.8182750000001</v>
      </c>
      <c r="F7048" s="1">
        <v>875103</v>
      </c>
      <c r="G7048" s="256">
        <v>0</v>
      </c>
      <c r="H7048" s="256">
        <v>126.530008</v>
      </c>
      <c r="I7048" s="257">
        <v>1</v>
      </c>
      <c r="J7048" s="258">
        <f t="shared" si="220"/>
        <v>0.38332305124856314</v>
      </c>
      <c r="K7048" s="258">
        <f t="shared" si="221"/>
        <v>0.58006506673629266</v>
      </c>
    </row>
    <row r="7049" spans="1:11">
      <c r="A7049" s="1">
        <v>7048</v>
      </c>
      <c r="B7049">
        <v>54582.509888000001</v>
      </c>
      <c r="C7049" s="255">
        <v>36</v>
      </c>
      <c r="D7049" s="256">
        <v>341.31142299999999</v>
      </c>
      <c r="E7049" s="256">
        <v>778.3133109999992</v>
      </c>
      <c r="F7049" s="1">
        <v>846542</v>
      </c>
      <c r="G7049" s="256">
        <v>0.26745600000000003</v>
      </c>
      <c r="H7049" s="256">
        <v>98.871324000000001</v>
      </c>
      <c r="I7049" s="257">
        <v>1</v>
      </c>
      <c r="J7049" s="258">
        <f t="shared" si="220"/>
        <v>0.39056179226275284</v>
      </c>
      <c r="K7049" s="258">
        <f t="shared" si="221"/>
        <v>0.58747971317711045</v>
      </c>
    </row>
    <row r="7050" spans="1:11">
      <c r="A7050" s="1">
        <v>7049</v>
      </c>
      <c r="B7050">
        <v>55189.399597000003</v>
      </c>
      <c r="C7050" s="255">
        <v>43</v>
      </c>
      <c r="D7050" s="256">
        <v>315.90068100000002</v>
      </c>
      <c r="E7050" s="256">
        <v>369.88487900000001</v>
      </c>
      <c r="F7050" s="1">
        <v>823050</v>
      </c>
      <c r="G7050" s="256">
        <v>91.499688000000006</v>
      </c>
      <c r="H7050" s="256">
        <v>223.02634399999999</v>
      </c>
      <c r="I7050" s="257">
        <v>1</v>
      </c>
      <c r="J7050" s="258">
        <f t="shared" si="220"/>
        <v>0.36148434489514336</v>
      </c>
      <c r="K7050" s="258">
        <f t="shared" si="221"/>
        <v>0.55714428710187269</v>
      </c>
    </row>
    <row r="7051" spans="1:11">
      <c r="A7051" s="1">
        <v>7050</v>
      </c>
      <c r="B7051">
        <v>55364.863982000003</v>
      </c>
      <c r="C7051" s="255">
        <v>43</v>
      </c>
      <c r="D7051" s="256">
        <v>289.079748</v>
      </c>
      <c r="E7051" s="256">
        <v>46.444485</v>
      </c>
      <c r="F7051" s="1">
        <v>827372</v>
      </c>
      <c r="G7051" s="256">
        <v>170.911776</v>
      </c>
      <c r="H7051" s="256">
        <v>203.04795799999999</v>
      </c>
      <c r="I7051" s="257">
        <v>1</v>
      </c>
      <c r="J7051" s="258">
        <f t="shared" si="220"/>
        <v>0.33079321955698193</v>
      </c>
      <c r="K7051" s="258">
        <f t="shared" si="221"/>
        <v>0.52345977729853732</v>
      </c>
    </row>
    <row r="7052" spans="1:11">
      <c r="A7052" s="1">
        <v>7051</v>
      </c>
      <c r="B7052">
        <v>56288.808441000001</v>
      </c>
      <c r="C7052" s="255">
        <v>57</v>
      </c>
      <c r="D7052" s="256">
        <v>331.61777799999999</v>
      </c>
      <c r="E7052" s="256">
        <v>18.270877000000009</v>
      </c>
      <c r="F7052" s="1">
        <v>847516</v>
      </c>
      <c r="G7052" s="256">
        <v>222.018888</v>
      </c>
      <c r="H7052" s="256">
        <v>272.30305900000002</v>
      </c>
      <c r="I7052" s="257">
        <v>1</v>
      </c>
      <c r="J7052" s="258">
        <f t="shared" si="220"/>
        <v>0.37946937897203542</v>
      </c>
      <c r="K7052" s="258">
        <f t="shared" si="221"/>
        <v>0.5760811887829379</v>
      </c>
    </row>
    <row r="7053" spans="1:11">
      <c r="A7053" s="1">
        <v>7052</v>
      </c>
      <c r="B7053">
        <v>55626.376495999997</v>
      </c>
      <c r="C7053" s="255">
        <v>56</v>
      </c>
      <c r="D7053" s="256">
        <v>377.69787000000002</v>
      </c>
      <c r="E7053" s="256">
        <v>20.982996</v>
      </c>
      <c r="F7053" s="1">
        <v>824155</v>
      </c>
      <c r="G7053" s="256">
        <v>224.65951200000001</v>
      </c>
      <c r="H7053" s="256">
        <v>322.94360999999998</v>
      </c>
      <c r="I7053" s="257">
        <v>1</v>
      </c>
      <c r="J7053" s="258">
        <f t="shared" si="220"/>
        <v>0.43219871091458967</v>
      </c>
      <c r="K7053" s="258">
        <f t="shared" si="221"/>
        <v>0.62846135215685062</v>
      </c>
    </row>
    <row r="7054" spans="1:11">
      <c r="A7054" s="1">
        <v>7053</v>
      </c>
      <c r="B7054">
        <v>55455.184021000001</v>
      </c>
      <c r="C7054" s="255">
        <v>61</v>
      </c>
      <c r="D7054" s="256">
        <v>388.42215399999998</v>
      </c>
      <c r="E7054" s="256">
        <v>22.161820000000009</v>
      </c>
      <c r="F7054" s="1">
        <v>820230</v>
      </c>
      <c r="G7054" s="256">
        <v>218.419656</v>
      </c>
      <c r="H7054" s="256">
        <v>171.523605</v>
      </c>
      <c r="I7054" s="257">
        <v>1</v>
      </c>
      <c r="J7054" s="258">
        <f t="shared" si="220"/>
        <v>0.44447048178870646</v>
      </c>
      <c r="K7054" s="258">
        <f t="shared" si="221"/>
        <v>0.64002429546566697</v>
      </c>
    </row>
    <row r="7055" spans="1:11">
      <c r="A7055" s="1">
        <v>7054</v>
      </c>
      <c r="B7055">
        <v>55643.186095999998</v>
      </c>
      <c r="C7055" s="255">
        <v>64</v>
      </c>
      <c r="D7055" s="256">
        <v>348.54375599999997</v>
      </c>
      <c r="E7055" s="256">
        <v>17.473876000000001</v>
      </c>
      <c r="F7055" s="1">
        <v>865384</v>
      </c>
      <c r="G7055" s="256">
        <v>157.51226399999999</v>
      </c>
      <c r="H7055" s="256">
        <v>143.62338800000001</v>
      </c>
      <c r="I7055" s="257">
        <v>1</v>
      </c>
      <c r="J7055" s="258">
        <f t="shared" si="220"/>
        <v>0.39883773249907195</v>
      </c>
      <c r="K7055" s="258">
        <f t="shared" si="221"/>
        <v>0.59584869711334443</v>
      </c>
    </row>
    <row r="7056" spans="1:11">
      <c r="A7056" s="1">
        <v>7055</v>
      </c>
      <c r="B7056">
        <v>55161.434875000014</v>
      </c>
      <c r="C7056" s="255">
        <v>67</v>
      </c>
      <c r="D7056" s="256">
        <v>361.06961600000011</v>
      </c>
      <c r="E7056" s="256">
        <v>9.6511439999999968</v>
      </c>
      <c r="F7056" s="1">
        <v>867189</v>
      </c>
      <c r="G7056" s="256">
        <v>71.400167999999994</v>
      </c>
      <c r="H7056" s="256">
        <v>54.151150999999999</v>
      </c>
      <c r="I7056" s="257">
        <v>1</v>
      </c>
      <c r="J7056" s="258">
        <f t="shared" si="220"/>
        <v>0.41317104220266304</v>
      </c>
      <c r="K7056" s="258">
        <f t="shared" si="221"/>
        <v>0.61007701439662998</v>
      </c>
    </row>
    <row r="7057" spans="1:11">
      <c r="A7057" s="1">
        <v>7056</v>
      </c>
      <c r="B7057">
        <v>54820.922760000001</v>
      </c>
      <c r="C7057" s="255">
        <v>64</v>
      </c>
      <c r="D7057" s="256">
        <v>382.68017600000002</v>
      </c>
      <c r="E7057" s="256">
        <v>2.3077999999999999</v>
      </c>
      <c r="F7057" s="1">
        <v>886931</v>
      </c>
      <c r="G7057" s="256">
        <v>6.8288640000000003</v>
      </c>
      <c r="H7057" s="256">
        <v>41.472717000000003</v>
      </c>
      <c r="I7057" s="257">
        <v>1</v>
      </c>
      <c r="J7057" s="258">
        <f t="shared" si="220"/>
        <v>0.43789995098401879</v>
      </c>
      <c r="K7057" s="258">
        <f t="shared" si="221"/>
        <v>0.63386138435127204</v>
      </c>
    </row>
    <row r="7058" spans="1:11">
      <c r="A7058" s="1">
        <v>7057</v>
      </c>
      <c r="B7058">
        <v>52943.768401999987</v>
      </c>
      <c r="C7058" s="255">
        <v>56</v>
      </c>
      <c r="D7058" s="256">
        <v>421.18375099999997</v>
      </c>
      <c r="E7058" s="256">
        <v>0.1938</v>
      </c>
      <c r="F7058" s="1">
        <v>810425</v>
      </c>
      <c r="G7058" s="256">
        <v>0</v>
      </c>
      <c r="H7058" s="256">
        <v>41.492781999999998</v>
      </c>
      <c r="I7058" s="257">
        <v>1</v>
      </c>
      <c r="J7058" s="258">
        <f t="shared" si="220"/>
        <v>0.48195949381544434</v>
      </c>
      <c r="K7058" s="258">
        <f t="shared" si="221"/>
        <v>0.67399595772340049</v>
      </c>
    </row>
    <row r="7059" spans="1:11">
      <c r="A7059" s="1">
        <v>7058</v>
      </c>
      <c r="B7059">
        <v>51027.551728000013</v>
      </c>
      <c r="C7059" s="255">
        <v>62</v>
      </c>
      <c r="D7059" s="256">
        <v>448.81942600000002</v>
      </c>
      <c r="E7059" s="256">
        <v>0.65947999999999996</v>
      </c>
      <c r="F7059" s="1">
        <v>750652</v>
      </c>
      <c r="G7059" s="256">
        <v>0</v>
      </c>
      <c r="H7059" s="256">
        <v>41.542247000000003</v>
      </c>
      <c r="I7059" s="257">
        <v>1</v>
      </c>
      <c r="J7059" s="258">
        <f t="shared" si="220"/>
        <v>0.51358292634964042</v>
      </c>
      <c r="K7059" s="258">
        <f t="shared" si="221"/>
        <v>0.70116523406395859</v>
      </c>
    </row>
    <row r="7060" spans="1:11">
      <c r="A7060" s="1">
        <v>7059</v>
      </c>
      <c r="B7060">
        <v>50018.945251999998</v>
      </c>
      <c r="C7060" s="255">
        <v>53</v>
      </c>
      <c r="D7060" s="256">
        <v>492.35466400000001</v>
      </c>
      <c r="E7060" s="256">
        <v>0.48780000000000012</v>
      </c>
      <c r="F7060" s="1">
        <v>618666</v>
      </c>
      <c r="G7060" s="256">
        <v>0</v>
      </c>
      <c r="H7060" s="256">
        <v>41.557295000000003</v>
      </c>
      <c r="I7060" s="257">
        <v>1</v>
      </c>
      <c r="J7060" s="258">
        <f t="shared" si="220"/>
        <v>0.56340018833991812</v>
      </c>
      <c r="K7060" s="258">
        <f t="shared" si="221"/>
        <v>0.74144276196733672</v>
      </c>
    </row>
    <row r="7061" spans="1:11">
      <c r="A7061" s="1">
        <v>7060</v>
      </c>
      <c r="B7061">
        <v>50131.102691</v>
      </c>
      <c r="C7061" s="255">
        <v>55</v>
      </c>
      <c r="D7061" s="256">
        <v>523.95652299999995</v>
      </c>
      <c r="E7061" s="256">
        <v>1.0800000000000001E-2</v>
      </c>
      <c r="F7061" s="1">
        <v>507483</v>
      </c>
      <c r="G7061" s="256">
        <v>0</v>
      </c>
      <c r="H7061" s="256">
        <v>41.530532000000001</v>
      </c>
      <c r="I7061" s="257">
        <v>1</v>
      </c>
      <c r="J7061" s="258">
        <f t="shared" si="220"/>
        <v>0.59956211512627944</v>
      </c>
      <c r="K7061" s="258">
        <f t="shared" si="221"/>
        <v>0.76890678985281691</v>
      </c>
    </row>
    <row r="7062" spans="1:11">
      <c r="A7062" s="1">
        <v>7061</v>
      </c>
      <c r="B7062">
        <v>49402.231871999997</v>
      </c>
      <c r="C7062" s="255">
        <v>54</v>
      </c>
      <c r="D7062" s="256">
        <v>553.39271800000017</v>
      </c>
      <c r="E7062" s="256">
        <v>0</v>
      </c>
      <c r="F7062" s="1">
        <v>558932</v>
      </c>
      <c r="G7062" s="256">
        <v>0</v>
      </c>
      <c r="H7062" s="256">
        <v>41.579863000000003</v>
      </c>
      <c r="I7062" s="257">
        <v>1</v>
      </c>
      <c r="J7062" s="258">
        <f t="shared" si="220"/>
        <v>0.63324587811183874</v>
      </c>
      <c r="K7062" s="258">
        <f t="shared" si="221"/>
        <v>0.79325766275620202</v>
      </c>
    </row>
    <row r="7063" spans="1:11">
      <c r="A7063" s="1">
        <v>7062</v>
      </c>
      <c r="B7063">
        <v>49907.745543999998</v>
      </c>
      <c r="C7063" s="255">
        <v>53</v>
      </c>
      <c r="D7063" s="256">
        <v>574.46863699999994</v>
      </c>
      <c r="E7063" s="256">
        <v>8.0000000000000007E-5</v>
      </c>
      <c r="F7063" s="1">
        <v>880719</v>
      </c>
      <c r="G7063" s="256">
        <v>98.328384</v>
      </c>
      <c r="H7063" s="256">
        <v>41.605192000000002</v>
      </c>
      <c r="I7063" s="257">
        <v>1</v>
      </c>
      <c r="J7063" s="258">
        <f t="shared" si="220"/>
        <v>0.65736299855824265</v>
      </c>
      <c r="K7063" s="258">
        <f t="shared" si="221"/>
        <v>0.81000958992534</v>
      </c>
    </row>
    <row r="7064" spans="1:11">
      <c r="A7064" s="1">
        <v>7063</v>
      </c>
      <c r="B7064">
        <v>50390.627869000004</v>
      </c>
      <c r="C7064" s="255">
        <v>52</v>
      </c>
      <c r="D7064" s="256">
        <v>574.87667599999997</v>
      </c>
      <c r="E7064" s="256">
        <v>0.78458100000000019</v>
      </c>
      <c r="F7064" s="1">
        <v>938805</v>
      </c>
      <c r="G7064" s="256">
        <v>161.727216</v>
      </c>
      <c r="H7064" s="256">
        <v>41.543619</v>
      </c>
      <c r="I7064" s="257">
        <v>1</v>
      </c>
      <c r="J7064" s="258">
        <f t="shared" si="220"/>
        <v>0.6578299165469591</v>
      </c>
      <c r="K7064" s="258">
        <f t="shared" si="221"/>
        <v>0.81032851269405615</v>
      </c>
    </row>
    <row r="7065" spans="1:11">
      <c r="A7065" s="1">
        <v>7064</v>
      </c>
      <c r="B7065">
        <v>50448.908356</v>
      </c>
      <c r="C7065" s="255">
        <v>52</v>
      </c>
      <c r="D7065" s="256">
        <v>577.22126200000002</v>
      </c>
      <c r="E7065" s="256">
        <v>121.1662800000001</v>
      </c>
      <c r="F7065" s="1">
        <v>895800</v>
      </c>
      <c r="G7065" s="256">
        <v>185.612112</v>
      </c>
      <c r="H7065" s="256">
        <v>44.617947999999998</v>
      </c>
      <c r="I7065" s="257">
        <v>1</v>
      </c>
      <c r="J7065" s="258">
        <f t="shared" si="220"/>
        <v>0.66051282033677505</v>
      </c>
      <c r="K7065" s="258">
        <f t="shared" si="221"/>
        <v>0.81215713463021233</v>
      </c>
    </row>
    <row r="7066" spans="1:11">
      <c r="A7066" s="1">
        <v>7065</v>
      </c>
      <c r="B7066">
        <v>49005.636871000002</v>
      </c>
      <c r="C7066" s="255">
        <v>50</v>
      </c>
      <c r="D7066" s="256">
        <v>572.64533800000004</v>
      </c>
      <c r="E7066" s="256">
        <v>520.88647000000026</v>
      </c>
      <c r="F7066" s="1">
        <v>857383</v>
      </c>
      <c r="G7066" s="256">
        <v>167.23173600000001</v>
      </c>
      <c r="H7066" s="256">
        <v>223.007835</v>
      </c>
      <c r="I7066" s="257">
        <v>1</v>
      </c>
      <c r="J7066" s="258">
        <f t="shared" si="220"/>
        <v>0.65527660215518158</v>
      </c>
      <c r="K7066" s="258">
        <f t="shared" si="221"/>
        <v>0.80858203222729552</v>
      </c>
    </row>
    <row r="7067" spans="1:11">
      <c r="A7067" s="1">
        <v>7066</v>
      </c>
      <c r="B7067">
        <v>49271.672058999997</v>
      </c>
      <c r="C7067" s="255">
        <v>55</v>
      </c>
      <c r="D7067" s="256">
        <v>567.90002900000002</v>
      </c>
      <c r="E7067" s="256">
        <v>889.59659199999874</v>
      </c>
      <c r="F7067" s="1">
        <v>839873</v>
      </c>
      <c r="G7067" s="256">
        <v>112.544544</v>
      </c>
      <c r="H7067" s="256">
        <v>390.16559599999999</v>
      </c>
      <c r="I7067" s="257">
        <v>1</v>
      </c>
      <c r="J7067" s="258">
        <f t="shared" si="220"/>
        <v>0.64984655714939055</v>
      </c>
      <c r="K7067" s="258">
        <f t="shared" si="221"/>
        <v>0.80484765463099517</v>
      </c>
    </row>
    <row r="7068" spans="1:11">
      <c r="A7068" s="1">
        <v>7067</v>
      </c>
      <c r="B7068">
        <v>48553.466827999997</v>
      </c>
      <c r="C7068" s="255">
        <v>52</v>
      </c>
      <c r="D7068" s="256">
        <v>568.34199299999989</v>
      </c>
      <c r="E7068" s="256">
        <v>1095.476491000001</v>
      </c>
      <c r="F7068" s="1">
        <v>824151</v>
      </c>
      <c r="G7068" s="256">
        <v>33.786816000000002</v>
      </c>
      <c r="H7068" s="256">
        <v>397.12267500000002</v>
      </c>
      <c r="I7068" s="257">
        <v>1</v>
      </c>
      <c r="J7068" s="258">
        <f t="shared" si="220"/>
        <v>0.65035229542922413</v>
      </c>
      <c r="K7068" s="258">
        <f t="shared" si="221"/>
        <v>0.80519662975661255</v>
      </c>
    </row>
    <row r="7069" spans="1:11">
      <c r="A7069" s="1">
        <v>7068</v>
      </c>
      <c r="B7069">
        <v>48431.917084000001</v>
      </c>
      <c r="C7069" s="255">
        <v>50</v>
      </c>
      <c r="D7069" s="256">
        <v>610.45045299999981</v>
      </c>
      <c r="E7069" s="256">
        <v>1195.900285000002</v>
      </c>
      <c r="F7069" s="1">
        <v>804160</v>
      </c>
      <c r="G7069" s="256">
        <v>0</v>
      </c>
      <c r="H7069" s="256">
        <v>144.03797800000001</v>
      </c>
      <c r="I7069" s="257">
        <v>1</v>
      </c>
      <c r="J7069" s="258">
        <f t="shared" si="220"/>
        <v>0.69853689898708515</v>
      </c>
      <c r="K7069" s="258">
        <f t="shared" si="221"/>
        <v>0.83737813392197469</v>
      </c>
    </row>
    <row r="7070" spans="1:11">
      <c r="A7070" s="1">
        <v>7069</v>
      </c>
      <c r="B7070">
        <v>48069.082825999998</v>
      </c>
      <c r="C7070" s="255">
        <v>48</v>
      </c>
      <c r="D7070" s="256">
        <v>651.10001000000022</v>
      </c>
      <c r="E7070" s="256">
        <v>1166.548859999999</v>
      </c>
      <c r="F7070" s="1">
        <v>839807</v>
      </c>
      <c r="G7070" s="256">
        <v>0</v>
      </c>
      <c r="H7070" s="256">
        <v>53.406514999999999</v>
      </c>
      <c r="I7070" s="257">
        <v>1</v>
      </c>
      <c r="J7070" s="258">
        <f t="shared" si="220"/>
        <v>0.7450520835568295</v>
      </c>
      <c r="K7070" s="258">
        <f t="shared" si="221"/>
        <v>0.86656267524320008</v>
      </c>
    </row>
    <row r="7071" spans="1:11">
      <c r="A7071" s="1">
        <v>7070</v>
      </c>
      <c r="B7071">
        <v>48666.243989000002</v>
      </c>
      <c r="C7071" s="255">
        <v>48</v>
      </c>
      <c r="D7071" s="256">
        <v>642.93262500000014</v>
      </c>
      <c r="E7071" s="256">
        <v>1057.1992770000011</v>
      </c>
      <c r="F7071" s="1">
        <v>837203</v>
      </c>
      <c r="G7071" s="256">
        <v>0</v>
      </c>
      <c r="H7071" s="256">
        <v>57.813273000000002</v>
      </c>
      <c r="I7071" s="257">
        <v>1</v>
      </c>
      <c r="J7071" s="258">
        <f t="shared" si="220"/>
        <v>0.7357061656978191</v>
      </c>
      <c r="K7071" s="258">
        <f t="shared" si="221"/>
        <v>0.86083912603294044</v>
      </c>
    </row>
    <row r="7072" spans="1:11">
      <c r="A7072" s="1">
        <v>7071</v>
      </c>
      <c r="B7072">
        <v>48529.636718999987</v>
      </c>
      <c r="C7072" s="255">
        <v>46</v>
      </c>
      <c r="D7072" s="256">
        <v>611.25428599999998</v>
      </c>
      <c r="E7072" s="256">
        <v>882.50440000000083</v>
      </c>
      <c r="F7072" s="1">
        <v>813977</v>
      </c>
      <c r="G7072" s="256">
        <v>0</v>
      </c>
      <c r="H7072" s="256">
        <v>150.15641199999999</v>
      </c>
      <c r="I7072" s="257">
        <v>1</v>
      </c>
      <c r="J7072" s="258">
        <f t="shared" si="220"/>
        <v>0.69945672304219741</v>
      </c>
      <c r="K7072" s="258">
        <f t="shared" si="221"/>
        <v>0.8379725882650999</v>
      </c>
    </row>
    <row r="7073" spans="1:11">
      <c r="A7073" s="1">
        <v>7072</v>
      </c>
      <c r="B7073">
        <v>48796.620575000001</v>
      </c>
      <c r="C7073" s="255">
        <v>46</v>
      </c>
      <c r="D7073" s="256">
        <v>601.1711499999999</v>
      </c>
      <c r="E7073" s="256">
        <v>628.78234500000087</v>
      </c>
      <c r="F7073" s="1">
        <v>825490</v>
      </c>
      <c r="G7073" s="256">
        <v>0</v>
      </c>
      <c r="H7073" s="256">
        <v>130.419737</v>
      </c>
      <c r="I7073" s="257">
        <v>1</v>
      </c>
      <c r="J7073" s="258">
        <f t="shared" si="220"/>
        <v>0.68791861619193506</v>
      </c>
      <c r="K7073" s="258">
        <f t="shared" si="221"/>
        <v>0.83046328903626387</v>
      </c>
    </row>
    <row r="7074" spans="1:11">
      <c r="A7074" s="1">
        <v>7073</v>
      </c>
      <c r="B7074">
        <v>49547.006500000003</v>
      </c>
      <c r="C7074" s="255">
        <v>47</v>
      </c>
      <c r="D7074" s="256">
        <v>611.33887400000015</v>
      </c>
      <c r="E7074" s="256">
        <v>297.25522100000018</v>
      </c>
      <c r="F7074" s="1">
        <v>778826</v>
      </c>
      <c r="G7074" s="256">
        <v>0</v>
      </c>
      <c r="H7074" s="256">
        <v>121.160757</v>
      </c>
      <c r="I7074" s="257">
        <v>1</v>
      </c>
      <c r="J7074" s="258">
        <f t="shared" si="220"/>
        <v>0.6995535168752125</v>
      </c>
      <c r="K7074" s="258">
        <f t="shared" si="221"/>
        <v>0.83803510127796121</v>
      </c>
    </row>
    <row r="7075" spans="1:11">
      <c r="A7075" s="1">
        <v>7074</v>
      </c>
      <c r="B7075">
        <v>50853.426207999997</v>
      </c>
      <c r="C7075" s="255">
        <v>53</v>
      </c>
      <c r="D7075" s="256">
        <v>575.54833600000006</v>
      </c>
      <c r="E7075" s="256">
        <v>39.351512000000049</v>
      </c>
      <c r="F7075" s="1">
        <v>798872</v>
      </c>
      <c r="G7075" s="256">
        <v>75.603695999999999</v>
      </c>
      <c r="H7075" s="256">
        <v>202.05203499999999</v>
      </c>
      <c r="I7075" s="257">
        <v>1</v>
      </c>
      <c r="J7075" s="258">
        <f t="shared" si="220"/>
        <v>0.65859849537472148</v>
      </c>
      <c r="K7075" s="258">
        <f t="shared" si="221"/>
        <v>0.81085304210779319</v>
      </c>
    </row>
    <row r="7076" spans="1:11">
      <c r="A7076" s="1">
        <v>7075</v>
      </c>
      <c r="B7076">
        <v>53407.540130999987</v>
      </c>
      <c r="C7076" s="255">
        <v>66</v>
      </c>
      <c r="D7076" s="256">
        <v>603.36806400000023</v>
      </c>
      <c r="E7076" s="256">
        <v>17.624642000000009</v>
      </c>
      <c r="F7076" s="1">
        <v>780916</v>
      </c>
      <c r="G7076" s="256">
        <v>175.79872800000001</v>
      </c>
      <c r="H7076" s="256">
        <v>287.38839000000002</v>
      </c>
      <c r="I7076" s="257">
        <v>1</v>
      </c>
      <c r="J7076" s="258">
        <f t="shared" si="220"/>
        <v>0.69043253928816628</v>
      </c>
      <c r="K7076" s="258">
        <f t="shared" si="221"/>
        <v>0.83210920232795416</v>
      </c>
    </row>
    <row r="7077" spans="1:11">
      <c r="A7077" s="1">
        <v>7076</v>
      </c>
      <c r="B7077">
        <v>53934.805389000001</v>
      </c>
      <c r="C7077" s="255">
        <v>80</v>
      </c>
      <c r="D7077" s="256">
        <v>579.01048500000002</v>
      </c>
      <c r="E7077" s="256">
        <v>20.485208</v>
      </c>
      <c r="F7077" s="1">
        <v>783062</v>
      </c>
      <c r="G7077" s="256">
        <v>214.51516799999999</v>
      </c>
      <c r="H7077" s="256">
        <v>280.59778299999999</v>
      </c>
      <c r="I7077" s="257">
        <v>1</v>
      </c>
      <c r="J7077" s="258">
        <f t="shared" si="220"/>
        <v>0.66256022365980338</v>
      </c>
      <c r="K7077" s="258">
        <f t="shared" si="221"/>
        <v>0.81354815225647648</v>
      </c>
    </row>
    <row r="7078" spans="1:11">
      <c r="A7078" s="1">
        <v>7077</v>
      </c>
      <c r="B7078">
        <v>54382.629792</v>
      </c>
      <c r="C7078" s="255">
        <v>87</v>
      </c>
      <c r="D7078" s="256">
        <v>564.46023500000001</v>
      </c>
      <c r="E7078" s="256">
        <v>21.128748000000009</v>
      </c>
      <c r="F7078" s="1">
        <v>824613</v>
      </c>
      <c r="G7078" s="256">
        <v>218.27080799999999</v>
      </c>
      <c r="H7078" s="256">
        <v>327.66684299999997</v>
      </c>
      <c r="I7078" s="257">
        <v>1</v>
      </c>
      <c r="J7078" s="258">
        <f t="shared" si="220"/>
        <v>0.64591040963388635</v>
      </c>
      <c r="K7078" s="258">
        <f t="shared" si="221"/>
        <v>0.80212335033208726</v>
      </c>
    </row>
    <row r="7079" spans="1:11">
      <c r="A7079" s="1">
        <v>7078</v>
      </c>
      <c r="B7079">
        <v>53431.349914999999</v>
      </c>
      <c r="C7079" s="255">
        <v>86</v>
      </c>
      <c r="D7079" s="256">
        <v>508.64451899999989</v>
      </c>
      <c r="E7079" s="256">
        <v>14.990831999999999</v>
      </c>
      <c r="F7079" s="1">
        <v>818245</v>
      </c>
      <c r="G7079" s="256">
        <v>187.87456800000001</v>
      </c>
      <c r="H7079" s="256">
        <v>317.56348000000003</v>
      </c>
      <c r="I7079" s="257">
        <v>1</v>
      </c>
      <c r="J7079" s="258">
        <f t="shared" si="220"/>
        <v>0.58204062793780498</v>
      </c>
      <c r="K7079" s="258">
        <f t="shared" si="221"/>
        <v>0.7557768339540224</v>
      </c>
    </row>
    <row r="7080" spans="1:11">
      <c r="A7080" s="1">
        <v>7079</v>
      </c>
      <c r="B7080">
        <v>53379.102508000004</v>
      </c>
      <c r="C7080" s="255">
        <v>79</v>
      </c>
      <c r="D7080" s="256">
        <v>425.04196899999999</v>
      </c>
      <c r="E7080" s="256">
        <v>8.4263359999999974</v>
      </c>
      <c r="F7080" s="1">
        <v>850038</v>
      </c>
      <c r="G7080" s="256">
        <v>121.11875999999999</v>
      </c>
      <c r="H7080" s="256">
        <v>60.466430000000003</v>
      </c>
      <c r="I7080" s="257">
        <v>1</v>
      </c>
      <c r="J7080" s="258">
        <f t="shared" si="220"/>
        <v>0.48637444284872183</v>
      </c>
      <c r="K7080" s="258">
        <f t="shared" si="221"/>
        <v>0.67786817267450594</v>
      </c>
    </row>
    <row r="7081" spans="1:11">
      <c r="A7081" s="1">
        <v>7080</v>
      </c>
      <c r="B7081">
        <v>52528.593903000001</v>
      </c>
      <c r="C7081" s="255">
        <v>76</v>
      </c>
      <c r="D7081" s="256">
        <v>392.99160499999988</v>
      </c>
      <c r="E7081" s="256">
        <v>1.79484</v>
      </c>
      <c r="F7081" s="1">
        <v>823002</v>
      </c>
      <c r="G7081" s="256">
        <v>33.654935999999999</v>
      </c>
      <c r="H7081" s="256">
        <v>47.229156000000003</v>
      </c>
      <c r="I7081" s="257">
        <v>1</v>
      </c>
      <c r="J7081" s="258">
        <f t="shared" si="220"/>
        <v>0.44969929293288191</v>
      </c>
      <c r="K7081" s="258">
        <f t="shared" si="221"/>
        <v>0.64488308161711949</v>
      </c>
    </row>
    <row r="7082" spans="1:11">
      <c r="A7082" s="1">
        <v>7081</v>
      </c>
      <c r="B7082">
        <v>50633.610474000001</v>
      </c>
      <c r="C7082" s="255">
        <v>70</v>
      </c>
      <c r="D7082" s="256">
        <v>385.52838000000008</v>
      </c>
      <c r="E7082" s="256">
        <v>0.1812</v>
      </c>
      <c r="F7082" s="1">
        <v>807972</v>
      </c>
      <c r="G7082" s="256">
        <v>0</v>
      </c>
      <c r="H7082" s="256">
        <v>41.660181000000001</v>
      </c>
      <c r="I7082" s="257">
        <v>1</v>
      </c>
      <c r="J7082" s="258">
        <f t="shared" si="220"/>
        <v>0.44115914356887981</v>
      </c>
      <c r="K7082" s="258">
        <f t="shared" si="221"/>
        <v>0.63692642272711741</v>
      </c>
    </row>
    <row r="7083" spans="1:11">
      <c r="A7083" s="1">
        <v>7082</v>
      </c>
      <c r="B7083">
        <v>48657.850433</v>
      </c>
      <c r="C7083" s="255">
        <v>64</v>
      </c>
      <c r="D7083" s="256">
        <v>368.552862</v>
      </c>
      <c r="E7083" s="256">
        <v>0.64584000000000008</v>
      </c>
      <c r="F7083" s="1">
        <v>689879</v>
      </c>
      <c r="G7083" s="256">
        <v>0</v>
      </c>
      <c r="H7083" s="256">
        <v>41.605522000000001</v>
      </c>
      <c r="I7083" s="257">
        <v>1</v>
      </c>
      <c r="J7083" s="258">
        <f t="shared" si="220"/>
        <v>0.42173410154598612</v>
      </c>
      <c r="K7083" s="258">
        <f t="shared" si="221"/>
        <v>0.618420381042037</v>
      </c>
    </row>
    <row r="7084" spans="1:11">
      <c r="A7084" s="1">
        <v>7083</v>
      </c>
      <c r="B7084">
        <v>48365.925933999999</v>
      </c>
      <c r="C7084" s="255">
        <v>65</v>
      </c>
      <c r="D7084" s="256">
        <v>334.11231600000008</v>
      </c>
      <c r="E7084" s="256">
        <v>0.47039999999999998</v>
      </c>
      <c r="F7084" s="1">
        <v>584106</v>
      </c>
      <c r="G7084" s="256">
        <v>0</v>
      </c>
      <c r="H7084" s="256">
        <v>41.572170999999997</v>
      </c>
      <c r="I7084" s="257">
        <v>1</v>
      </c>
      <c r="J7084" s="258">
        <f t="shared" si="220"/>
        <v>0.38232387245363086</v>
      </c>
      <c r="K7084" s="258">
        <f t="shared" si="221"/>
        <v>0.57903458432096988</v>
      </c>
    </row>
    <row r="7085" spans="1:11">
      <c r="A7085" s="1">
        <v>7084</v>
      </c>
      <c r="B7085">
        <v>48757.365813999997</v>
      </c>
      <c r="C7085" s="255">
        <v>64</v>
      </c>
      <c r="D7085" s="256">
        <v>308.3552279999999</v>
      </c>
      <c r="E7085" s="256">
        <v>8.0000000000000007E-5</v>
      </c>
      <c r="F7085" s="1">
        <v>514025</v>
      </c>
      <c r="G7085" s="256">
        <v>0</v>
      </c>
      <c r="H7085" s="256">
        <v>41.603957000000001</v>
      </c>
      <c r="I7085" s="257">
        <v>1</v>
      </c>
      <c r="J7085" s="258">
        <f t="shared" si="220"/>
        <v>0.35285010224011676</v>
      </c>
      <c r="K7085" s="258">
        <f t="shared" si="221"/>
        <v>0.5478464158393056</v>
      </c>
    </row>
    <row r="7086" spans="1:11">
      <c r="A7086" s="1">
        <v>7085</v>
      </c>
      <c r="B7086">
        <v>49079.790037999999</v>
      </c>
      <c r="C7086" s="255">
        <v>64</v>
      </c>
      <c r="D7086" s="256">
        <v>305.67356500000011</v>
      </c>
      <c r="E7086" s="256">
        <v>0</v>
      </c>
      <c r="F7086" s="1">
        <v>560470</v>
      </c>
      <c r="G7086" s="256">
        <v>0</v>
      </c>
      <c r="H7086" s="256">
        <v>41.602592999999999</v>
      </c>
      <c r="I7086" s="257">
        <v>1</v>
      </c>
      <c r="J7086" s="258">
        <f t="shared" si="220"/>
        <v>0.34978148209749521</v>
      </c>
      <c r="K7086" s="258">
        <f t="shared" si="221"/>
        <v>0.54450883082907342</v>
      </c>
    </row>
    <row r="7087" spans="1:11">
      <c r="A7087" s="1">
        <v>7086</v>
      </c>
      <c r="B7087">
        <v>50448.172057999996</v>
      </c>
      <c r="C7087" s="255">
        <v>60</v>
      </c>
      <c r="D7087" s="256">
        <v>244.61307799999989</v>
      </c>
      <c r="E7087" s="256">
        <v>0</v>
      </c>
      <c r="F7087" s="1">
        <v>858299</v>
      </c>
      <c r="G7087" s="256">
        <v>0</v>
      </c>
      <c r="H7087" s="256">
        <v>41.606335999999999</v>
      </c>
      <c r="I7087" s="257">
        <v>1</v>
      </c>
      <c r="J7087" s="258">
        <f t="shared" si="220"/>
        <v>0.27991012230079537</v>
      </c>
      <c r="K7087" s="258">
        <f t="shared" si="221"/>
        <v>0.46346528585637425</v>
      </c>
    </row>
    <row r="7088" spans="1:11">
      <c r="A7088" s="1">
        <v>7087</v>
      </c>
      <c r="B7088">
        <v>53109.958221000001</v>
      </c>
      <c r="C7088" s="255">
        <v>69</v>
      </c>
      <c r="D7088" s="256">
        <v>207.53533200000001</v>
      </c>
      <c r="E7088" s="256">
        <v>1.25556</v>
      </c>
      <c r="F7088" s="1">
        <v>947347</v>
      </c>
      <c r="G7088" s="256">
        <v>13.880832</v>
      </c>
      <c r="H7088" s="256">
        <v>41.620229999999999</v>
      </c>
      <c r="I7088" s="257">
        <v>1</v>
      </c>
      <c r="J7088" s="258">
        <f t="shared" si="220"/>
        <v>0.23748215196350297</v>
      </c>
      <c r="K7088" s="258">
        <f t="shared" si="221"/>
        <v>0.40901815639620032</v>
      </c>
    </row>
    <row r="7089" spans="1:11">
      <c r="A7089" s="1">
        <v>7088</v>
      </c>
      <c r="B7089">
        <v>54819.405671</v>
      </c>
      <c r="C7089" s="255">
        <v>82</v>
      </c>
      <c r="D7089" s="256">
        <v>180.86145099999999</v>
      </c>
      <c r="E7089" s="256">
        <v>120.92939700000009</v>
      </c>
      <c r="F7089" s="1">
        <v>929070</v>
      </c>
      <c r="G7089" s="256">
        <v>133.059528</v>
      </c>
      <c r="H7089" s="256">
        <v>41.620415000000001</v>
      </c>
      <c r="I7089" s="257">
        <v>1</v>
      </c>
      <c r="J7089" s="258">
        <f t="shared" si="220"/>
        <v>0.20695929785450529</v>
      </c>
      <c r="K7089" s="258">
        <f t="shared" si="221"/>
        <v>0.36706130168463952</v>
      </c>
    </row>
    <row r="7090" spans="1:11">
      <c r="A7090" s="1">
        <v>7089</v>
      </c>
      <c r="B7090">
        <v>56461.668211999997</v>
      </c>
      <c r="C7090" s="255">
        <v>60</v>
      </c>
      <c r="D7090" s="256">
        <v>143.59439</v>
      </c>
      <c r="E7090" s="256">
        <v>515.78786999999977</v>
      </c>
      <c r="F7090" s="1">
        <v>890285</v>
      </c>
      <c r="G7090" s="256">
        <v>140.12191200000001</v>
      </c>
      <c r="H7090" s="256">
        <v>72.797445999999994</v>
      </c>
      <c r="I7090" s="257">
        <v>1</v>
      </c>
      <c r="J7090" s="258">
        <f t="shared" si="220"/>
        <v>0.16431469484476269</v>
      </c>
      <c r="K7090" s="258">
        <f t="shared" si="221"/>
        <v>0.30407638771819095</v>
      </c>
    </row>
    <row r="7091" spans="1:11">
      <c r="A7091" s="1">
        <v>7090</v>
      </c>
      <c r="B7091">
        <v>58527.956482000001</v>
      </c>
      <c r="C7091" s="255">
        <v>52</v>
      </c>
      <c r="D7091" s="256">
        <v>136.10645299999999</v>
      </c>
      <c r="E7091" s="256">
        <v>874.01681700000006</v>
      </c>
      <c r="F7091" s="1">
        <v>897878</v>
      </c>
      <c r="G7091" s="256">
        <v>116.97924</v>
      </c>
      <c r="H7091" s="256">
        <v>352.43294900000001</v>
      </c>
      <c r="I7091" s="257">
        <v>1</v>
      </c>
      <c r="J7091" s="258">
        <f t="shared" si="220"/>
        <v>0.15574626760208413</v>
      </c>
      <c r="K7091" s="258">
        <f t="shared" si="221"/>
        <v>0.29075558671856705</v>
      </c>
    </row>
    <row r="7092" spans="1:11">
      <c r="A7092" s="1">
        <v>7091</v>
      </c>
      <c r="B7092">
        <v>58608.292998999998</v>
      </c>
      <c r="C7092" s="255">
        <v>44</v>
      </c>
      <c r="D7092" s="256">
        <v>108.82007299999999</v>
      </c>
      <c r="E7092" s="256">
        <v>1052.449325</v>
      </c>
      <c r="F7092" s="1">
        <v>854796</v>
      </c>
      <c r="G7092" s="256">
        <v>35.457743999999998</v>
      </c>
      <c r="H7092" s="256">
        <v>371.133734</v>
      </c>
      <c r="I7092" s="257">
        <v>1</v>
      </c>
      <c r="J7092" s="258">
        <f t="shared" si="220"/>
        <v>0.12452253244698346</v>
      </c>
      <c r="K7092" s="258">
        <f t="shared" si="221"/>
        <v>0.24016501493606632</v>
      </c>
    </row>
    <row r="7093" spans="1:11">
      <c r="A7093" s="1">
        <v>7092</v>
      </c>
      <c r="B7093">
        <v>58865.538696000003</v>
      </c>
      <c r="C7093" s="255">
        <v>47</v>
      </c>
      <c r="D7093" s="256">
        <v>94.28913799999998</v>
      </c>
      <c r="E7093" s="256">
        <v>1166.8378950000031</v>
      </c>
      <c r="F7093" s="1">
        <v>842810</v>
      </c>
      <c r="G7093" s="256">
        <v>0</v>
      </c>
      <c r="H7093" s="256">
        <v>368.40979199999998</v>
      </c>
      <c r="I7093" s="257">
        <v>1</v>
      </c>
      <c r="J7093" s="258">
        <f t="shared" si="220"/>
        <v>0.10789482052638485</v>
      </c>
      <c r="K7093" s="258">
        <f t="shared" si="221"/>
        <v>0.21183171322700348</v>
      </c>
    </row>
    <row r="7094" spans="1:11">
      <c r="A7094" s="1">
        <v>7093</v>
      </c>
      <c r="B7094">
        <v>56049.458343999999</v>
      </c>
      <c r="C7094" s="255">
        <v>45</v>
      </c>
      <c r="D7094" s="256">
        <v>88.38770199999999</v>
      </c>
      <c r="E7094" s="256">
        <v>1190.8433050000019</v>
      </c>
      <c r="F7094" s="1">
        <v>828126</v>
      </c>
      <c r="G7094" s="256">
        <v>0</v>
      </c>
      <c r="H7094" s="256">
        <v>67.037845000000004</v>
      </c>
      <c r="I7094" s="257">
        <v>1</v>
      </c>
      <c r="J7094" s="258">
        <f t="shared" si="220"/>
        <v>0.10114182233832267</v>
      </c>
      <c r="K7094" s="258">
        <f t="shared" si="221"/>
        <v>0.20003208263987324</v>
      </c>
    </row>
    <row r="7095" spans="1:11">
      <c r="A7095" s="1">
        <v>7094</v>
      </c>
      <c r="B7095">
        <v>55414.831543</v>
      </c>
      <c r="C7095" s="255">
        <v>46</v>
      </c>
      <c r="D7095" s="256">
        <v>80.728481000000016</v>
      </c>
      <c r="E7095" s="256">
        <v>1101.868764000001</v>
      </c>
      <c r="F7095" s="1">
        <v>844948</v>
      </c>
      <c r="G7095" s="256">
        <v>0</v>
      </c>
      <c r="H7095" s="256">
        <v>243.83123599999999</v>
      </c>
      <c r="I7095" s="257">
        <v>1</v>
      </c>
      <c r="J7095" s="258">
        <f t="shared" si="220"/>
        <v>9.2377395250582028E-2</v>
      </c>
      <c r="K7095" s="258">
        <f t="shared" si="221"/>
        <v>0.18445686779937565</v>
      </c>
    </row>
    <row r="7096" spans="1:11">
      <c r="A7096" s="1">
        <v>7095</v>
      </c>
      <c r="B7096">
        <v>58862.29709</v>
      </c>
      <c r="C7096" s="255">
        <v>36</v>
      </c>
      <c r="D7096" s="256">
        <v>69.821165999999991</v>
      </c>
      <c r="E7096" s="256">
        <v>925.67153700000028</v>
      </c>
      <c r="F7096" s="1">
        <v>841334</v>
      </c>
      <c r="G7096" s="256">
        <v>0</v>
      </c>
      <c r="H7096" s="256">
        <v>293.36514299999999</v>
      </c>
      <c r="I7096" s="257">
        <v>1</v>
      </c>
      <c r="J7096" s="258">
        <f t="shared" si="220"/>
        <v>7.9896182469214275E-2</v>
      </c>
      <c r="K7096" s="258">
        <f t="shared" si="221"/>
        <v>0.16175185919525545</v>
      </c>
    </row>
    <row r="7097" spans="1:11">
      <c r="A7097" s="1">
        <v>7096</v>
      </c>
      <c r="B7097">
        <v>59214.275940000007</v>
      </c>
      <c r="C7097" s="255">
        <v>40</v>
      </c>
      <c r="D7097" s="256">
        <v>51.623489999999997</v>
      </c>
      <c r="E7097" s="256">
        <v>621.94510399999945</v>
      </c>
      <c r="F7097" s="1">
        <v>824531</v>
      </c>
      <c r="G7097" s="256">
        <v>0</v>
      </c>
      <c r="H7097" s="256">
        <v>274.61633999999998</v>
      </c>
      <c r="I7097" s="257">
        <v>1</v>
      </c>
      <c r="J7097" s="258">
        <f t="shared" si="220"/>
        <v>5.9072628158883207E-2</v>
      </c>
      <c r="K7097" s="258">
        <f t="shared" si="221"/>
        <v>0.12243286872892485</v>
      </c>
    </row>
    <row r="7098" spans="1:11">
      <c r="A7098" s="1">
        <v>7097</v>
      </c>
      <c r="B7098">
        <v>60028.668609</v>
      </c>
      <c r="C7098" s="255">
        <v>36</v>
      </c>
      <c r="D7098" s="256">
        <v>60.961748999999983</v>
      </c>
      <c r="E7098" s="256">
        <v>250.89017500000031</v>
      </c>
      <c r="F7098" s="1">
        <v>823046</v>
      </c>
      <c r="G7098" s="256">
        <v>0</v>
      </c>
      <c r="H7098" s="256">
        <v>229.56233399999999</v>
      </c>
      <c r="I7098" s="257">
        <v>1</v>
      </c>
      <c r="J7098" s="258">
        <f t="shared" si="220"/>
        <v>6.9758374154714628E-2</v>
      </c>
      <c r="K7098" s="258">
        <f t="shared" si="221"/>
        <v>0.14284003432739786</v>
      </c>
    </row>
    <row r="7099" spans="1:11">
      <c r="A7099" s="1">
        <v>7098</v>
      </c>
      <c r="B7099">
        <v>60822.650206999999</v>
      </c>
      <c r="C7099" s="255">
        <v>46</v>
      </c>
      <c r="D7099" s="256">
        <v>72.223380999999989</v>
      </c>
      <c r="E7099" s="256">
        <v>30.756925999999961</v>
      </c>
      <c r="F7099" s="1">
        <v>806662</v>
      </c>
      <c r="G7099" s="256">
        <v>0</v>
      </c>
      <c r="H7099" s="256">
        <v>95.622851999999995</v>
      </c>
      <c r="I7099" s="257">
        <v>1</v>
      </c>
      <c r="J7099" s="258">
        <f t="shared" si="220"/>
        <v>8.2645030976990316E-2</v>
      </c>
      <c r="K7099" s="258">
        <f t="shared" si="221"/>
        <v>0.16680640993966053</v>
      </c>
    </row>
    <row r="7100" spans="1:11">
      <c r="A7100" s="1">
        <v>7099</v>
      </c>
      <c r="B7100">
        <v>62252.71875</v>
      </c>
      <c r="C7100" s="255">
        <v>56</v>
      </c>
      <c r="D7100" s="256">
        <v>121.764009</v>
      </c>
      <c r="E7100" s="256">
        <v>17.32101900000001</v>
      </c>
      <c r="F7100" s="1">
        <v>775498</v>
      </c>
      <c r="G7100" s="256">
        <v>8.8045439999999999</v>
      </c>
      <c r="H7100" s="256">
        <v>159.56547800000001</v>
      </c>
      <c r="I7100" s="257">
        <v>1</v>
      </c>
      <c r="J7100" s="258">
        <f t="shared" si="220"/>
        <v>0.13933424545283374</v>
      </c>
      <c r="K7100" s="258">
        <f t="shared" si="221"/>
        <v>0.26457518714702949</v>
      </c>
    </row>
    <row r="7101" spans="1:11">
      <c r="A7101" s="1">
        <v>7100</v>
      </c>
      <c r="B7101">
        <v>61629.235290999997</v>
      </c>
      <c r="C7101" s="255">
        <v>76</v>
      </c>
      <c r="D7101" s="256">
        <v>114.85568600000001</v>
      </c>
      <c r="E7101" s="256">
        <v>20.292663999999998</v>
      </c>
      <c r="F7101" s="1">
        <v>815326</v>
      </c>
      <c r="G7101" s="256">
        <v>146.473152</v>
      </c>
      <c r="H7101" s="256">
        <v>139.67674</v>
      </c>
      <c r="I7101" s="257">
        <v>1</v>
      </c>
      <c r="J7101" s="258">
        <f t="shared" si="220"/>
        <v>0.13142906903449278</v>
      </c>
      <c r="K7101" s="258">
        <f t="shared" si="221"/>
        <v>0.25164195873909023</v>
      </c>
    </row>
    <row r="7102" spans="1:11">
      <c r="A7102" s="1">
        <v>7101</v>
      </c>
      <c r="B7102">
        <v>60481.606202000003</v>
      </c>
      <c r="C7102" s="255">
        <v>88</v>
      </c>
      <c r="D7102" s="256">
        <v>96.611301999999981</v>
      </c>
      <c r="E7102" s="256">
        <v>22.103795999999999</v>
      </c>
      <c r="F7102" s="1">
        <v>839186</v>
      </c>
      <c r="G7102" s="256">
        <v>178.11276000000001</v>
      </c>
      <c r="H7102" s="256">
        <v>59.230446000000001</v>
      </c>
      <c r="I7102" s="257">
        <v>1</v>
      </c>
      <c r="J7102" s="258">
        <f t="shared" si="220"/>
        <v>0.11055206687869357</v>
      </c>
      <c r="K7102" s="258">
        <f t="shared" si="221"/>
        <v>0.21642772078695569</v>
      </c>
    </row>
    <row r="7103" spans="1:11">
      <c r="A7103" s="1">
        <v>7102</v>
      </c>
      <c r="B7103">
        <v>59077.777007999997</v>
      </c>
      <c r="C7103" s="255">
        <v>83</v>
      </c>
      <c r="D7103" s="256">
        <v>39.797286</v>
      </c>
      <c r="E7103" s="256">
        <v>17.079371999999999</v>
      </c>
      <c r="F7103" s="1">
        <v>895142</v>
      </c>
      <c r="G7103" s="256">
        <v>174.63936000000001</v>
      </c>
      <c r="H7103" s="256">
        <v>49.509101999999999</v>
      </c>
      <c r="I7103" s="257">
        <v>1</v>
      </c>
      <c r="J7103" s="258">
        <f t="shared" si="220"/>
        <v>4.5539933034568728E-2</v>
      </c>
      <c r="K7103" s="258">
        <f t="shared" si="221"/>
        <v>9.5864065166892734E-2</v>
      </c>
    </row>
    <row r="7104" spans="1:11">
      <c r="A7104" s="1">
        <v>7103</v>
      </c>
      <c r="B7104">
        <v>58485.445678999997</v>
      </c>
      <c r="C7104" s="255">
        <v>81</v>
      </c>
      <c r="D7104" s="256">
        <v>31.575092000000001</v>
      </c>
      <c r="E7104" s="256">
        <v>9.0751120000000007</v>
      </c>
      <c r="F7104" s="1">
        <v>919791</v>
      </c>
      <c r="G7104" s="256">
        <v>139.87327199999999</v>
      </c>
      <c r="H7104" s="256">
        <v>49.231406999999997</v>
      </c>
      <c r="I7104" s="257">
        <v>1</v>
      </c>
      <c r="J7104" s="258">
        <f t="shared" si="220"/>
        <v>3.6131297376417751E-2</v>
      </c>
      <c r="K7104" s="258">
        <f t="shared" si="221"/>
        <v>7.6896007752610795E-2</v>
      </c>
    </row>
    <row r="7105" spans="1:11">
      <c r="A7105" s="1">
        <v>7104</v>
      </c>
      <c r="B7105">
        <v>58392.534302</v>
      </c>
      <c r="C7105" s="255">
        <v>73</v>
      </c>
      <c r="D7105" s="256">
        <v>27.525489</v>
      </c>
      <c r="E7105" s="256">
        <v>1.82552</v>
      </c>
      <c r="F7105" s="1">
        <v>936473</v>
      </c>
      <c r="G7105" s="256">
        <v>87.210312000000002</v>
      </c>
      <c r="H7105" s="256">
        <v>46.579951999999999</v>
      </c>
      <c r="I7105" s="257">
        <v>1</v>
      </c>
      <c r="J7105" s="258">
        <f t="shared" si="220"/>
        <v>3.149734697496101E-2</v>
      </c>
      <c r="K7105" s="258">
        <f t="shared" si="221"/>
        <v>6.7399444330580205E-2</v>
      </c>
    </row>
    <row r="7106" spans="1:11">
      <c r="A7106" s="1">
        <v>7105</v>
      </c>
      <c r="B7106">
        <v>56627.211455999997</v>
      </c>
      <c r="C7106" s="255">
        <v>63</v>
      </c>
      <c r="D7106" s="256">
        <v>24.806811</v>
      </c>
      <c r="E7106" s="256">
        <v>0.20172000000000001</v>
      </c>
      <c r="F7106" s="1">
        <v>834862</v>
      </c>
      <c r="G7106" s="256">
        <v>2.5094159999999999</v>
      </c>
      <c r="H7106" s="256">
        <v>41.446370999999999</v>
      </c>
      <c r="I7106" s="257">
        <v>1</v>
      </c>
      <c r="J7106" s="258">
        <f t="shared" ref="J7106:J7169" si="222">D7106/$L$1</f>
        <v>2.8386370662089946E-2</v>
      </c>
      <c r="K7106" s="258">
        <f t="shared" ref="K7106:K7169" si="223">J7106/(1-$K$1*(1-J7106))</f>
        <v>6.0965653685220111E-2</v>
      </c>
    </row>
    <row r="7107" spans="1:11">
      <c r="A7107" s="1">
        <v>7106</v>
      </c>
      <c r="B7107">
        <v>54154.497620000002</v>
      </c>
      <c r="C7107" s="255">
        <v>63</v>
      </c>
      <c r="D7107" s="256">
        <v>16.944782</v>
      </c>
      <c r="E7107" s="256">
        <v>0.63271999999999995</v>
      </c>
      <c r="F7107" s="1">
        <v>740092</v>
      </c>
      <c r="G7107" s="256">
        <v>0</v>
      </c>
      <c r="H7107" s="256">
        <v>41.527062000000001</v>
      </c>
      <c r="I7107" s="257">
        <v>1</v>
      </c>
      <c r="J7107" s="258">
        <f t="shared" si="222"/>
        <v>1.9389870896356239E-2</v>
      </c>
      <c r="K7107" s="258">
        <f t="shared" si="223"/>
        <v>4.2091096416413454E-2</v>
      </c>
    </row>
    <row r="7108" spans="1:11">
      <c r="A7108" s="1">
        <v>7107</v>
      </c>
      <c r="B7108">
        <v>53725.325591999987</v>
      </c>
      <c r="C7108" s="255">
        <v>58</v>
      </c>
      <c r="D7108" s="256">
        <v>15.043338</v>
      </c>
      <c r="E7108" s="256">
        <v>0.50304000000000004</v>
      </c>
      <c r="F7108" s="1">
        <v>630530</v>
      </c>
      <c r="G7108" s="256">
        <v>0</v>
      </c>
      <c r="H7108" s="256">
        <v>41.542436000000002</v>
      </c>
      <c r="I7108" s="257">
        <v>1</v>
      </c>
      <c r="J7108" s="258">
        <f t="shared" si="222"/>
        <v>1.7214053368774521E-2</v>
      </c>
      <c r="K7108" s="258">
        <f t="shared" si="223"/>
        <v>3.7465206518466548E-2</v>
      </c>
    </row>
    <row r="7109" spans="1:11">
      <c r="A7109" s="1">
        <v>7108</v>
      </c>
      <c r="B7109">
        <v>53560.917907000003</v>
      </c>
      <c r="C7109" s="255">
        <v>57</v>
      </c>
      <c r="D7109" s="256">
        <v>12.187503</v>
      </c>
      <c r="E7109" s="256">
        <v>0</v>
      </c>
      <c r="F7109" s="1">
        <v>522593</v>
      </c>
      <c r="G7109" s="256">
        <v>0</v>
      </c>
      <c r="H7109" s="256">
        <v>41.560074</v>
      </c>
      <c r="I7109" s="257">
        <v>1</v>
      </c>
      <c r="J7109" s="258">
        <f t="shared" si="222"/>
        <v>1.3946128650044264E-2</v>
      </c>
      <c r="K7109" s="258">
        <f t="shared" si="223"/>
        <v>3.0471993690482924E-2</v>
      </c>
    </row>
    <row r="7110" spans="1:11">
      <c r="A7110" s="1">
        <v>7109</v>
      </c>
      <c r="B7110">
        <v>53851.035308999999</v>
      </c>
      <c r="C7110" s="255">
        <v>57</v>
      </c>
      <c r="D7110" s="256">
        <v>14.839922</v>
      </c>
      <c r="E7110" s="256">
        <v>0</v>
      </c>
      <c r="F7110" s="1">
        <v>551408</v>
      </c>
      <c r="G7110" s="256">
        <v>0</v>
      </c>
      <c r="H7110" s="256">
        <v>41.605041</v>
      </c>
      <c r="I7110" s="257">
        <v>1</v>
      </c>
      <c r="J7110" s="258">
        <f t="shared" si="222"/>
        <v>1.6981284957929624E-2</v>
      </c>
      <c r="K7110" s="258">
        <f t="shared" si="223"/>
        <v>3.6968902773361297E-2</v>
      </c>
    </row>
    <row r="7111" spans="1:11">
      <c r="A7111" s="1">
        <v>7110</v>
      </c>
      <c r="B7111">
        <v>54102.916565</v>
      </c>
      <c r="C7111" s="255">
        <v>59</v>
      </c>
      <c r="D7111" s="256">
        <v>19.903925999999998</v>
      </c>
      <c r="E7111" s="256">
        <v>8.0000000000000007E-5</v>
      </c>
      <c r="F7111" s="1">
        <v>911225</v>
      </c>
      <c r="G7111" s="256">
        <v>0</v>
      </c>
      <c r="H7111" s="256">
        <v>41.624298000000003</v>
      </c>
      <c r="I7111" s="257">
        <v>1</v>
      </c>
      <c r="J7111" s="258">
        <f t="shared" si="222"/>
        <v>2.277601184073234E-2</v>
      </c>
      <c r="K7111" s="258">
        <f t="shared" si="223"/>
        <v>4.924257690591085E-2</v>
      </c>
    </row>
    <row r="7112" spans="1:11">
      <c r="A7112" s="1">
        <v>7111</v>
      </c>
      <c r="B7112">
        <v>54927.701934999997</v>
      </c>
      <c r="C7112" s="255">
        <v>63</v>
      </c>
      <c r="D7112" s="256">
        <v>20.85675100000001</v>
      </c>
      <c r="E7112" s="256">
        <v>0.64552900000000024</v>
      </c>
      <c r="F7112" s="1">
        <v>1049005</v>
      </c>
      <c r="G7112" s="256">
        <v>0</v>
      </c>
      <c r="H7112" s="256">
        <v>44.522264</v>
      </c>
      <c r="I7112" s="257">
        <v>1</v>
      </c>
      <c r="J7112" s="258">
        <f t="shared" si="222"/>
        <v>2.3866327062068374E-2</v>
      </c>
      <c r="K7112" s="258">
        <f t="shared" si="223"/>
        <v>5.153306515325818E-2</v>
      </c>
    </row>
    <row r="7113" spans="1:11">
      <c r="A7113" s="1">
        <v>7112</v>
      </c>
      <c r="B7113">
        <v>57046.189086999999</v>
      </c>
      <c r="C7113" s="255">
        <v>70</v>
      </c>
      <c r="D7113" s="256">
        <v>21.238738999999999</v>
      </c>
      <c r="E7113" s="256">
        <v>76.536917000000017</v>
      </c>
      <c r="F7113" s="1">
        <v>1073507</v>
      </c>
      <c r="G7113" s="256">
        <v>0</v>
      </c>
      <c r="H7113" s="256">
        <v>66.529120000000006</v>
      </c>
      <c r="I7113" s="257">
        <v>1</v>
      </c>
      <c r="J7113" s="258">
        <f t="shared" si="222"/>
        <v>2.4303434957818056E-2</v>
      </c>
      <c r="K7113" s="258">
        <f t="shared" si="223"/>
        <v>5.2449658192824558E-2</v>
      </c>
    </row>
    <row r="7114" spans="1:11">
      <c r="A7114" s="1">
        <v>7113</v>
      </c>
      <c r="B7114">
        <v>58063.987152000002</v>
      </c>
      <c r="C7114" s="255">
        <v>57</v>
      </c>
      <c r="D7114" s="256">
        <v>19.259180000000001</v>
      </c>
      <c r="E7114" s="256">
        <v>327.98900800000041</v>
      </c>
      <c r="F7114" s="1">
        <v>967582</v>
      </c>
      <c r="G7114" s="256">
        <v>59.529960000000003</v>
      </c>
      <c r="H7114" s="256">
        <v>265.99530700000003</v>
      </c>
      <c r="I7114" s="257">
        <v>1</v>
      </c>
      <c r="J7114" s="258">
        <f t="shared" si="222"/>
        <v>2.2038230634639392E-2</v>
      </c>
      <c r="K7114" s="258">
        <f t="shared" si="223"/>
        <v>4.7689305082925848E-2</v>
      </c>
    </row>
    <row r="7115" spans="1:11">
      <c r="A7115" s="1">
        <v>7114</v>
      </c>
      <c r="B7115">
        <v>59771.210082999998</v>
      </c>
      <c r="C7115" s="255">
        <v>50</v>
      </c>
      <c r="D7115" s="256">
        <v>8.1148490000000013</v>
      </c>
      <c r="E7115" s="256">
        <v>612.92697499999986</v>
      </c>
      <c r="F7115" s="1">
        <v>927478</v>
      </c>
      <c r="G7115" s="256">
        <v>100.145472</v>
      </c>
      <c r="H7115" s="256">
        <v>309.796291</v>
      </c>
      <c r="I7115" s="257">
        <v>1</v>
      </c>
      <c r="J7115" s="258">
        <f t="shared" si="222"/>
        <v>9.2858010479819428E-3</v>
      </c>
      <c r="K7115" s="258">
        <f t="shared" si="223"/>
        <v>2.0403547208782926E-2</v>
      </c>
    </row>
    <row r="7116" spans="1:11">
      <c r="A7116" s="1">
        <v>7115</v>
      </c>
      <c r="B7116">
        <v>60281.324310000004</v>
      </c>
      <c r="C7116" s="255">
        <v>41</v>
      </c>
      <c r="D7116" s="256">
        <v>6.1533740000000003</v>
      </c>
      <c r="E7116" s="256">
        <v>831.32786100000033</v>
      </c>
      <c r="F7116" s="1">
        <v>886340</v>
      </c>
      <c r="G7116" s="256">
        <v>81.316032000000007</v>
      </c>
      <c r="H7116" s="256">
        <v>312.75860599999999</v>
      </c>
      <c r="I7116" s="257">
        <v>1</v>
      </c>
      <c r="J7116" s="258">
        <f t="shared" si="222"/>
        <v>7.0412901999562568E-3</v>
      </c>
      <c r="K7116" s="258">
        <f t="shared" si="223"/>
        <v>1.5513799465949411E-2</v>
      </c>
    </row>
    <row r="7117" spans="1:11">
      <c r="A7117" s="1">
        <v>7116</v>
      </c>
      <c r="B7117">
        <v>59911.128235999997</v>
      </c>
      <c r="C7117" s="255">
        <v>43</v>
      </c>
      <c r="D7117" s="256">
        <v>10.682098</v>
      </c>
      <c r="E7117" s="256">
        <v>941.2820990000007</v>
      </c>
      <c r="F7117" s="1">
        <v>884892</v>
      </c>
      <c r="G7117" s="256">
        <v>11.96916</v>
      </c>
      <c r="H7117" s="256">
        <v>209.20116300000001</v>
      </c>
      <c r="I7117" s="257">
        <v>1</v>
      </c>
      <c r="J7117" s="258">
        <f t="shared" si="222"/>
        <v>1.2223497541734393E-2</v>
      </c>
      <c r="K7117" s="258">
        <f t="shared" si="223"/>
        <v>2.6763485931694496E-2</v>
      </c>
    </row>
    <row r="7118" spans="1:11">
      <c r="A7118" s="1">
        <v>7117</v>
      </c>
      <c r="B7118">
        <v>57220.441131</v>
      </c>
      <c r="C7118" s="255">
        <v>42</v>
      </c>
      <c r="D7118" s="256">
        <v>18.625153000000001</v>
      </c>
      <c r="E7118" s="256">
        <v>938.5085590000017</v>
      </c>
      <c r="F7118" s="1">
        <v>831018</v>
      </c>
      <c r="G7118" s="256">
        <v>0</v>
      </c>
      <c r="H7118" s="256">
        <v>42.593730000000001</v>
      </c>
      <c r="I7118" s="257">
        <v>1</v>
      </c>
      <c r="J7118" s="258">
        <f t="shared" si="222"/>
        <v>2.1312715152952817E-2</v>
      </c>
      <c r="K7118" s="258">
        <f t="shared" si="223"/>
        <v>4.615919419183899E-2</v>
      </c>
    </row>
    <row r="7119" spans="1:11">
      <c r="A7119" s="1">
        <v>7118</v>
      </c>
      <c r="B7119">
        <v>56606.862975999997</v>
      </c>
      <c r="C7119" s="255">
        <v>40</v>
      </c>
      <c r="D7119" s="256">
        <v>25.718717000000009</v>
      </c>
      <c r="E7119" s="256">
        <v>852.00382899999852</v>
      </c>
      <c r="F7119" s="1">
        <v>814082</v>
      </c>
      <c r="G7119" s="256">
        <v>0</v>
      </c>
      <c r="H7119" s="256">
        <v>228.68090000000001</v>
      </c>
      <c r="I7119" s="257">
        <v>1</v>
      </c>
      <c r="J7119" s="258">
        <f t="shared" si="222"/>
        <v>2.9429862375917413E-2</v>
      </c>
      <c r="K7119" s="258">
        <f t="shared" si="223"/>
        <v>6.3128956231793487E-2</v>
      </c>
    </row>
    <row r="7120" spans="1:11">
      <c r="A7120" s="1">
        <v>7119</v>
      </c>
      <c r="B7120">
        <v>59758.695709</v>
      </c>
      <c r="C7120" s="255">
        <v>41</v>
      </c>
      <c r="D7120" s="256">
        <v>30.516295</v>
      </c>
      <c r="E7120" s="256">
        <v>774.35533299999918</v>
      </c>
      <c r="F7120" s="1">
        <v>838687</v>
      </c>
      <c r="G7120" s="256">
        <v>0</v>
      </c>
      <c r="H7120" s="256">
        <v>233.863282</v>
      </c>
      <c r="I7120" s="257">
        <v>1</v>
      </c>
      <c r="J7120" s="258">
        <f t="shared" si="222"/>
        <v>3.4919718665316637E-2</v>
      </c>
      <c r="K7120" s="258">
        <f t="shared" si="223"/>
        <v>7.4423025666966611E-2</v>
      </c>
    </row>
    <row r="7121" spans="1:11">
      <c r="A7121" s="1">
        <v>7120</v>
      </c>
      <c r="B7121">
        <v>59475.397369999999</v>
      </c>
      <c r="C7121" s="255">
        <v>37</v>
      </c>
      <c r="D7121" s="256">
        <v>33.616490000000013</v>
      </c>
      <c r="E7121" s="256">
        <v>620.38007399999879</v>
      </c>
      <c r="F7121" s="1">
        <v>816518</v>
      </c>
      <c r="G7121" s="256">
        <v>0</v>
      </c>
      <c r="H7121" s="256">
        <v>231.78162499999999</v>
      </c>
      <c r="I7121" s="257">
        <v>1</v>
      </c>
      <c r="J7121" s="258">
        <f t="shared" si="222"/>
        <v>3.8467263909836714E-2</v>
      </c>
      <c r="K7121" s="258">
        <f t="shared" si="223"/>
        <v>8.1644259356812895E-2</v>
      </c>
    </row>
    <row r="7122" spans="1:11">
      <c r="A7122" s="1">
        <v>7121</v>
      </c>
      <c r="B7122">
        <v>61102.830565999997</v>
      </c>
      <c r="C7122" s="255">
        <v>36</v>
      </c>
      <c r="D7122" s="256">
        <v>35.387631000000013</v>
      </c>
      <c r="E7122" s="256">
        <v>300.78822700000012</v>
      </c>
      <c r="F7122" s="1">
        <v>824119</v>
      </c>
      <c r="G7122" s="256">
        <v>0</v>
      </c>
      <c r="H7122" s="256">
        <v>141.73761300000001</v>
      </c>
      <c r="I7122" s="257">
        <v>1</v>
      </c>
      <c r="J7122" s="258">
        <f t="shared" si="222"/>
        <v>4.0493976046307001E-2</v>
      </c>
      <c r="K7122" s="258">
        <f t="shared" si="223"/>
        <v>8.5742967821130084E-2</v>
      </c>
    </row>
    <row r="7123" spans="1:11">
      <c r="A7123" s="1">
        <v>7122</v>
      </c>
      <c r="B7123">
        <v>61457.088013000001</v>
      </c>
      <c r="C7123" s="255">
        <v>47</v>
      </c>
      <c r="D7123" s="256">
        <v>44.454923000000022</v>
      </c>
      <c r="E7123" s="256">
        <v>36.150664999999996</v>
      </c>
      <c r="F7123" s="1">
        <v>807946</v>
      </c>
      <c r="G7123" s="256">
        <v>0</v>
      </c>
      <c r="H7123" s="256">
        <v>154.541729</v>
      </c>
      <c r="I7123" s="257">
        <v>1</v>
      </c>
      <c r="J7123" s="258">
        <f t="shared" si="222"/>
        <v>5.0869655193997658E-2</v>
      </c>
      <c r="K7123" s="258">
        <f t="shared" si="223"/>
        <v>0.10642670198996142</v>
      </c>
    </row>
    <row r="7124" spans="1:11">
      <c r="A7124" s="1">
        <v>7123</v>
      </c>
      <c r="B7124">
        <v>63031.834595</v>
      </c>
      <c r="C7124" s="255">
        <v>57</v>
      </c>
      <c r="D7124" s="256">
        <v>79.067836</v>
      </c>
      <c r="E7124" s="256">
        <v>18.216988000000001</v>
      </c>
      <c r="F7124" s="1">
        <v>857196</v>
      </c>
      <c r="G7124" s="256">
        <v>0</v>
      </c>
      <c r="H7124" s="256">
        <v>277.40542799999997</v>
      </c>
      <c r="I7124" s="257">
        <v>1</v>
      </c>
      <c r="J7124" s="258">
        <f t="shared" si="222"/>
        <v>9.0477123405557427E-2</v>
      </c>
      <c r="K7124" s="258">
        <f t="shared" si="223"/>
        <v>0.18104027067625422</v>
      </c>
    </row>
    <row r="7125" spans="1:11">
      <c r="A7125" s="1">
        <v>7124</v>
      </c>
      <c r="B7125">
        <v>62525.952028</v>
      </c>
      <c r="C7125" s="255">
        <v>73</v>
      </c>
      <c r="D7125" s="256">
        <v>72.819010999999989</v>
      </c>
      <c r="E7125" s="256">
        <v>19.962027999999989</v>
      </c>
      <c r="F7125" s="1">
        <v>860823</v>
      </c>
      <c r="G7125" s="256">
        <v>0</v>
      </c>
      <c r="H7125" s="256">
        <v>216.29338899999999</v>
      </c>
      <c r="I7125" s="257">
        <v>1</v>
      </c>
      <c r="J7125" s="258">
        <f t="shared" si="222"/>
        <v>8.3326608869346605E-2</v>
      </c>
      <c r="K7125" s="258">
        <f t="shared" si="223"/>
        <v>0.16805491847986392</v>
      </c>
    </row>
    <row r="7126" spans="1:11">
      <c r="A7126" s="1">
        <v>7125</v>
      </c>
      <c r="B7126">
        <v>61186.948426000003</v>
      </c>
      <c r="C7126" s="255">
        <v>81</v>
      </c>
      <c r="D7126" s="256">
        <v>90.734825999999998</v>
      </c>
      <c r="E7126" s="256">
        <v>20.503312000000001</v>
      </c>
      <c r="F7126" s="1">
        <v>911801</v>
      </c>
      <c r="G7126" s="256">
        <v>39.308304</v>
      </c>
      <c r="H7126" s="256">
        <v>117.092743</v>
      </c>
      <c r="I7126" s="257">
        <v>1</v>
      </c>
      <c r="J7126" s="258">
        <f t="shared" si="222"/>
        <v>0.10382763035507611</v>
      </c>
      <c r="K7126" s="258">
        <f t="shared" si="223"/>
        <v>0.20474574315487404</v>
      </c>
    </row>
    <row r="7127" spans="1:11">
      <c r="A7127" s="1">
        <v>7126</v>
      </c>
      <c r="B7127">
        <v>59693.500090999987</v>
      </c>
      <c r="C7127" s="255">
        <v>78</v>
      </c>
      <c r="D7127" s="256">
        <v>74.175268000000017</v>
      </c>
      <c r="E7127" s="256">
        <v>14.047112</v>
      </c>
      <c r="F7127" s="1">
        <v>957680</v>
      </c>
      <c r="G7127" s="256">
        <v>133.01316</v>
      </c>
      <c r="H7127" s="256">
        <v>72.338728000000003</v>
      </c>
      <c r="I7127" s="257">
        <v>1</v>
      </c>
      <c r="J7127" s="258">
        <f t="shared" si="222"/>
        <v>8.4878570301029813E-2</v>
      </c>
      <c r="K7127" s="258">
        <f t="shared" si="223"/>
        <v>0.1708907568561023</v>
      </c>
    </row>
    <row r="7128" spans="1:11">
      <c r="A7128" s="1">
        <v>7127</v>
      </c>
      <c r="B7128">
        <v>58871.323974999999</v>
      </c>
      <c r="C7128" s="255">
        <v>74</v>
      </c>
      <c r="D7128" s="256">
        <v>61.733607999999997</v>
      </c>
      <c r="E7128" s="256">
        <v>5.9876560000000003</v>
      </c>
      <c r="F7128" s="1">
        <v>1010293</v>
      </c>
      <c r="G7128" s="256">
        <v>132.208608</v>
      </c>
      <c r="H7128" s="256">
        <v>52.127563000000002</v>
      </c>
      <c r="I7128" s="257">
        <v>1</v>
      </c>
      <c r="J7128" s="258">
        <f t="shared" si="222"/>
        <v>7.064161044304168E-2</v>
      </c>
      <c r="K7128" s="258">
        <f t="shared" si="223"/>
        <v>0.14450484491991361</v>
      </c>
    </row>
    <row r="7129" spans="1:11">
      <c r="A7129" s="1">
        <v>7128</v>
      </c>
      <c r="B7129">
        <v>59063.696686000003</v>
      </c>
      <c r="C7129" s="255">
        <v>70</v>
      </c>
      <c r="D7129" s="256">
        <v>73.160800999999992</v>
      </c>
      <c r="E7129" s="256">
        <v>1.00664</v>
      </c>
      <c r="F7129" s="1">
        <v>988600</v>
      </c>
      <c r="G7129" s="256">
        <v>113.657376</v>
      </c>
      <c r="H7129" s="256">
        <v>45.972864000000001</v>
      </c>
      <c r="I7129" s="257">
        <v>1</v>
      </c>
      <c r="J7129" s="258">
        <f t="shared" si="222"/>
        <v>8.371771829605186E-2</v>
      </c>
      <c r="K7129" s="258">
        <f t="shared" si="223"/>
        <v>0.16877049727731369</v>
      </c>
    </row>
    <row r="7130" spans="1:11">
      <c r="A7130" s="1">
        <v>7129</v>
      </c>
      <c r="B7130">
        <v>56519.555116000003</v>
      </c>
      <c r="C7130" s="255">
        <v>60</v>
      </c>
      <c r="D7130" s="256">
        <v>85.590598999999997</v>
      </c>
      <c r="E7130" s="256">
        <v>0.20136000000000001</v>
      </c>
      <c r="F7130" s="1">
        <v>882348</v>
      </c>
      <c r="G7130" s="256">
        <v>38.776415999999998</v>
      </c>
      <c r="H7130" s="256">
        <v>42.027757000000001</v>
      </c>
      <c r="I7130" s="257">
        <v>1</v>
      </c>
      <c r="J7130" s="258">
        <f t="shared" si="222"/>
        <v>9.794110449764401E-2</v>
      </c>
      <c r="K7130" s="258">
        <f t="shared" si="223"/>
        <v>0.19437864836896734</v>
      </c>
    </row>
    <row r="7131" spans="1:11">
      <c r="A7131" s="1">
        <v>7130</v>
      </c>
      <c r="B7131">
        <v>53891.372069999998</v>
      </c>
      <c r="C7131" s="255">
        <v>60</v>
      </c>
      <c r="D7131" s="256">
        <v>95.963667999999998</v>
      </c>
      <c r="E7131" s="256">
        <v>0.62407999999999997</v>
      </c>
      <c r="F7131" s="1">
        <v>759205</v>
      </c>
      <c r="G7131" s="256">
        <v>0</v>
      </c>
      <c r="H7131" s="256">
        <v>41.598542999999999</v>
      </c>
      <c r="I7131" s="257">
        <v>1</v>
      </c>
      <c r="J7131" s="258">
        <f t="shared" si="222"/>
        <v>0.10981098094155431</v>
      </c>
      <c r="K7131" s="258">
        <f t="shared" si="223"/>
        <v>0.21514857569288184</v>
      </c>
    </row>
    <row r="7132" spans="1:11">
      <c r="A7132" s="1">
        <v>7131</v>
      </c>
      <c r="B7132">
        <v>53709.894835999999</v>
      </c>
      <c r="C7132" s="255">
        <v>58</v>
      </c>
      <c r="D7132" s="256">
        <v>120.606283</v>
      </c>
      <c r="E7132" s="256">
        <v>0.48071999999999998</v>
      </c>
      <c r="F7132" s="1">
        <v>608319</v>
      </c>
      <c r="G7132" s="256">
        <v>0</v>
      </c>
      <c r="H7132" s="256">
        <v>41.579811999999997</v>
      </c>
      <c r="I7132" s="257">
        <v>1</v>
      </c>
      <c r="J7132" s="258">
        <f t="shared" si="222"/>
        <v>0.13800946253893406</v>
      </c>
      <c r="K7132" s="258">
        <f t="shared" si="223"/>
        <v>0.26242269782693789</v>
      </c>
    </row>
    <row r="7133" spans="1:11">
      <c r="A7133" s="1">
        <v>7132</v>
      </c>
      <c r="B7133">
        <v>53899.235228999998</v>
      </c>
      <c r="C7133" s="255">
        <v>58</v>
      </c>
      <c r="D7133" s="256">
        <v>171.718795</v>
      </c>
      <c r="E7133" s="256">
        <v>0</v>
      </c>
      <c r="F7133" s="1">
        <v>492854</v>
      </c>
      <c r="G7133" s="256">
        <v>0</v>
      </c>
      <c r="H7133" s="256">
        <v>41.605936999999997</v>
      </c>
      <c r="I7133" s="257">
        <v>1</v>
      </c>
      <c r="J7133" s="258">
        <f t="shared" si="222"/>
        <v>0.19649737987351287</v>
      </c>
      <c r="K7133" s="258">
        <f t="shared" si="223"/>
        <v>0.35209942619411527</v>
      </c>
    </row>
    <row r="7134" spans="1:11">
      <c r="A7134" s="1">
        <v>7133</v>
      </c>
      <c r="B7134">
        <v>54302.684295999999</v>
      </c>
      <c r="C7134" s="255">
        <v>54</v>
      </c>
      <c r="D7134" s="256">
        <v>201.51779199999999</v>
      </c>
      <c r="E7134" s="256">
        <v>0</v>
      </c>
      <c r="F7134" s="1">
        <v>548096</v>
      </c>
      <c r="G7134" s="256">
        <v>0</v>
      </c>
      <c r="H7134" s="256">
        <v>41.628628999999997</v>
      </c>
      <c r="I7134" s="257">
        <v>1</v>
      </c>
      <c r="J7134" s="258">
        <f t="shared" si="222"/>
        <v>0.23059629626387462</v>
      </c>
      <c r="K7134" s="258">
        <f t="shared" si="223"/>
        <v>0.39976615399591753</v>
      </c>
    </row>
    <row r="7135" spans="1:11">
      <c r="A7135" s="1">
        <v>7134</v>
      </c>
      <c r="B7135">
        <v>55076.473387999999</v>
      </c>
      <c r="C7135" s="255">
        <v>49</v>
      </c>
      <c r="D7135" s="256">
        <v>193.46294399999999</v>
      </c>
      <c r="E7135" s="256">
        <v>5.8400000000000006E-3</v>
      </c>
      <c r="F7135" s="1">
        <v>849057</v>
      </c>
      <c r="G7135" s="256">
        <v>0</v>
      </c>
      <c r="H7135" s="256">
        <v>41.569226</v>
      </c>
      <c r="I7135" s="257">
        <v>1</v>
      </c>
      <c r="J7135" s="258">
        <f t="shared" si="222"/>
        <v>0.22137915420741303</v>
      </c>
      <c r="K7135" s="258">
        <f t="shared" si="223"/>
        <v>0.38718994248052718</v>
      </c>
    </row>
    <row r="7136" spans="1:11">
      <c r="A7136" s="1">
        <v>7135</v>
      </c>
      <c r="B7136">
        <v>57024.284302</v>
      </c>
      <c r="C7136" s="255">
        <v>65</v>
      </c>
      <c r="D7136" s="256">
        <v>181.558753</v>
      </c>
      <c r="E7136" s="256">
        <v>0.71920500000000009</v>
      </c>
      <c r="F7136" s="1">
        <v>896799</v>
      </c>
      <c r="G7136" s="256">
        <v>0</v>
      </c>
      <c r="H7136" s="256">
        <v>136.05126899999999</v>
      </c>
      <c r="I7136" s="257">
        <v>1</v>
      </c>
      <c r="J7136" s="258">
        <f t="shared" si="222"/>
        <v>0.20775721875757569</v>
      </c>
      <c r="K7136" s="258">
        <f t="shared" si="223"/>
        <v>0.36818990616433794</v>
      </c>
    </row>
    <row r="7137" spans="1:11">
      <c r="A7137" s="1">
        <v>7136</v>
      </c>
      <c r="B7137">
        <v>58404.465942000003</v>
      </c>
      <c r="C7137" s="255">
        <v>88</v>
      </c>
      <c r="D7137" s="256">
        <v>142.99024600000001</v>
      </c>
      <c r="E7137" s="256">
        <v>97.229102000000012</v>
      </c>
      <c r="F7137" s="1">
        <v>848399</v>
      </c>
      <c r="G7137" s="256">
        <v>0</v>
      </c>
      <c r="H7137" s="256">
        <v>287.57037300000002</v>
      </c>
      <c r="I7137" s="257">
        <v>1</v>
      </c>
      <c r="J7137" s="258">
        <f t="shared" si="222"/>
        <v>0.16362337440388547</v>
      </c>
      <c r="K7137" s="258">
        <f t="shared" si="223"/>
        <v>0.30301025765325823</v>
      </c>
    </row>
    <row r="7138" spans="1:11">
      <c r="A7138" s="1">
        <v>7137</v>
      </c>
      <c r="B7138">
        <v>58669.266632999999</v>
      </c>
      <c r="C7138" s="255">
        <v>60</v>
      </c>
      <c r="D7138" s="256">
        <v>120.23870599999999</v>
      </c>
      <c r="E7138" s="256">
        <v>437.53192799999982</v>
      </c>
      <c r="F7138" s="1">
        <v>863310</v>
      </c>
      <c r="G7138" s="256">
        <v>0</v>
      </c>
      <c r="H7138" s="256">
        <v>318.97166399999998</v>
      </c>
      <c r="I7138" s="257">
        <v>1</v>
      </c>
      <c r="J7138" s="258">
        <f t="shared" si="222"/>
        <v>0.13758884511378985</v>
      </c>
      <c r="K7138" s="258">
        <f t="shared" si="223"/>
        <v>0.26173803630668163</v>
      </c>
    </row>
    <row r="7139" spans="1:11">
      <c r="A7139" s="1">
        <v>7138</v>
      </c>
      <c r="B7139">
        <v>59627.641205</v>
      </c>
      <c r="C7139" s="255">
        <v>51</v>
      </c>
      <c r="D7139" s="256">
        <v>75.747859000000005</v>
      </c>
      <c r="E7139" s="256">
        <v>817.45397400000002</v>
      </c>
      <c r="F7139" s="1">
        <v>862485</v>
      </c>
      <c r="G7139" s="256">
        <v>9.3396240000000006</v>
      </c>
      <c r="H7139" s="256">
        <v>381.00365599999998</v>
      </c>
      <c r="I7139" s="257">
        <v>1</v>
      </c>
      <c r="J7139" s="258">
        <f t="shared" si="222"/>
        <v>8.6678082178064969E-2</v>
      </c>
      <c r="K7139" s="258">
        <f t="shared" si="223"/>
        <v>0.17416675552574221</v>
      </c>
    </row>
    <row r="7140" spans="1:11">
      <c r="A7140" s="1">
        <v>7139</v>
      </c>
      <c r="B7140">
        <v>59506.412079999987</v>
      </c>
      <c r="C7140" s="255">
        <v>45</v>
      </c>
      <c r="D7140" s="256">
        <v>55.282155999999993</v>
      </c>
      <c r="E7140" s="256">
        <v>1077.8713649999991</v>
      </c>
      <c r="F7140" s="1">
        <v>851551</v>
      </c>
      <c r="G7140" s="256">
        <v>14.233464</v>
      </c>
      <c r="H7140" s="256">
        <v>348.09710999999999</v>
      </c>
      <c r="I7140" s="257">
        <v>1</v>
      </c>
      <c r="J7140" s="258">
        <f t="shared" si="222"/>
        <v>6.3259230346676951E-2</v>
      </c>
      <c r="K7140" s="258">
        <f t="shared" si="223"/>
        <v>0.13048720914520165</v>
      </c>
    </row>
    <row r="7141" spans="1:11">
      <c r="A7141" s="1">
        <v>7140</v>
      </c>
      <c r="B7141">
        <v>59069.535308999999</v>
      </c>
      <c r="C7141" s="255">
        <v>51</v>
      </c>
      <c r="D7141" s="256">
        <v>54.682944999999997</v>
      </c>
      <c r="E7141" s="256">
        <v>1211.291635000003</v>
      </c>
      <c r="F7141" s="1">
        <v>852696</v>
      </c>
      <c r="G7141" s="256">
        <v>8.3151600000000006</v>
      </c>
      <c r="H7141" s="256">
        <v>346.14500399999997</v>
      </c>
      <c r="I7141" s="257">
        <v>1</v>
      </c>
      <c r="J7141" s="258">
        <f t="shared" si="222"/>
        <v>6.2573554725138911E-2</v>
      </c>
      <c r="K7141" s="258">
        <f t="shared" si="223"/>
        <v>0.12917332439852314</v>
      </c>
    </row>
    <row r="7142" spans="1:11">
      <c r="A7142" s="1">
        <v>7141</v>
      </c>
      <c r="B7142">
        <v>56193.977050999987</v>
      </c>
      <c r="C7142" s="255">
        <v>49</v>
      </c>
      <c r="D7142" s="256">
        <v>65.513658000000007</v>
      </c>
      <c r="E7142" s="256">
        <v>1252.991867</v>
      </c>
      <c r="F7142" s="1">
        <v>895033</v>
      </c>
      <c r="G7142" s="256">
        <v>0</v>
      </c>
      <c r="H7142" s="256">
        <v>67.436171000000002</v>
      </c>
      <c r="I7142" s="257">
        <v>1</v>
      </c>
      <c r="J7142" s="258">
        <f t="shared" si="222"/>
        <v>7.4967112032957181E-2</v>
      </c>
      <c r="K7142" s="258">
        <f t="shared" si="223"/>
        <v>0.15261042749851941</v>
      </c>
    </row>
    <row r="7143" spans="1:11">
      <c r="A7143" s="1">
        <v>7142</v>
      </c>
      <c r="B7143">
        <v>56741.234834000003</v>
      </c>
      <c r="C7143" s="255">
        <v>46</v>
      </c>
      <c r="D7143" s="256">
        <v>61.689270999999998</v>
      </c>
      <c r="E7143" s="256">
        <v>1192.686157000001</v>
      </c>
      <c r="F7143" s="1">
        <v>865930</v>
      </c>
      <c r="G7143" s="256">
        <v>0</v>
      </c>
      <c r="H7143" s="256">
        <v>76.966417000000007</v>
      </c>
      <c r="I7143" s="257">
        <v>1</v>
      </c>
      <c r="J7143" s="258">
        <f t="shared" si="222"/>
        <v>7.0590875726836311E-2</v>
      </c>
      <c r="K7143" s="258">
        <f t="shared" si="223"/>
        <v>0.14440930471391952</v>
      </c>
    </row>
    <row r="7144" spans="1:11">
      <c r="A7144" s="1">
        <v>7143</v>
      </c>
      <c r="B7144">
        <v>58880.726257000002</v>
      </c>
      <c r="C7144" s="255">
        <v>44</v>
      </c>
      <c r="D7144" s="256">
        <v>68.538722000000007</v>
      </c>
      <c r="E7144" s="256">
        <v>1029.9873050000001</v>
      </c>
      <c r="F7144" s="1">
        <v>856945</v>
      </c>
      <c r="G7144" s="256">
        <v>0</v>
      </c>
      <c r="H7144" s="256">
        <v>79.138580000000005</v>
      </c>
      <c r="I7144" s="257">
        <v>1</v>
      </c>
      <c r="J7144" s="258">
        <f t="shared" si="222"/>
        <v>7.8428685065482173E-2</v>
      </c>
      <c r="K7144" s="258">
        <f t="shared" si="223"/>
        <v>0.15904075258265937</v>
      </c>
    </row>
    <row r="7145" spans="1:11">
      <c r="A7145" s="1">
        <v>7144</v>
      </c>
      <c r="B7145">
        <v>58877.326110999988</v>
      </c>
      <c r="C7145" s="255">
        <v>38</v>
      </c>
      <c r="D7145" s="256">
        <v>81.229881000000006</v>
      </c>
      <c r="E7145" s="256">
        <v>734.81613699999934</v>
      </c>
      <c r="F7145" s="1">
        <v>853585</v>
      </c>
      <c r="G7145" s="256">
        <v>0</v>
      </c>
      <c r="H7145" s="256">
        <v>98.986209000000002</v>
      </c>
      <c r="I7145" s="257">
        <v>1</v>
      </c>
      <c r="J7145" s="258">
        <f t="shared" si="222"/>
        <v>9.2951145993874731E-2</v>
      </c>
      <c r="K7145" s="258">
        <f t="shared" si="223"/>
        <v>0.18548564289749295</v>
      </c>
    </row>
    <row r="7146" spans="1:11">
      <c r="A7146" s="1">
        <v>7145</v>
      </c>
      <c r="B7146">
        <v>60474.576966000001</v>
      </c>
      <c r="C7146" s="255">
        <v>43</v>
      </c>
      <c r="D7146" s="256">
        <v>84.307245000000009</v>
      </c>
      <c r="E7146" s="256">
        <v>313.99164600000051</v>
      </c>
      <c r="F7146" s="1">
        <v>846770</v>
      </c>
      <c r="G7146" s="256">
        <v>0</v>
      </c>
      <c r="H7146" s="256">
        <v>179.071586</v>
      </c>
      <c r="I7146" s="257">
        <v>1</v>
      </c>
      <c r="J7146" s="258">
        <f t="shared" si="222"/>
        <v>9.6472565783229033E-2</v>
      </c>
      <c r="K7146" s="258">
        <f t="shared" si="223"/>
        <v>0.19177152390614838</v>
      </c>
    </row>
    <row r="7147" spans="1:11">
      <c r="A7147" s="1">
        <v>7146</v>
      </c>
      <c r="B7147">
        <v>61111.598084999998</v>
      </c>
      <c r="C7147" s="255">
        <v>53</v>
      </c>
      <c r="D7147" s="256">
        <v>68.034665000000004</v>
      </c>
      <c r="E7147" s="256">
        <v>36.573250000000023</v>
      </c>
      <c r="F7147" s="1">
        <v>819703</v>
      </c>
      <c r="G7147" s="256">
        <v>0</v>
      </c>
      <c r="H7147" s="256">
        <v>238.11083300000001</v>
      </c>
      <c r="I7147" s="257">
        <v>1</v>
      </c>
      <c r="J7147" s="258">
        <f t="shared" si="222"/>
        <v>7.7851893923854942E-2</v>
      </c>
      <c r="K7147" s="258">
        <f t="shared" si="223"/>
        <v>0.15797273710911353</v>
      </c>
    </row>
    <row r="7148" spans="1:11">
      <c r="A7148" s="1">
        <v>7147</v>
      </c>
      <c r="B7148">
        <v>62450.156555000001</v>
      </c>
      <c r="C7148" s="255">
        <v>60</v>
      </c>
      <c r="D7148" s="256">
        <v>115.493134</v>
      </c>
      <c r="E7148" s="256">
        <v>18.283678000000009</v>
      </c>
      <c r="F7148" s="1">
        <v>829753</v>
      </c>
      <c r="G7148" s="256">
        <v>0</v>
      </c>
      <c r="H7148" s="256">
        <v>204.90837400000001</v>
      </c>
      <c r="I7148" s="257">
        <v>1</v>
      </c>
      <c r="J7148" s="258">
        <f t="shared" si="222"/>
        <v>0.13215849915776853</v>
      </c>
      <c r="K7148" s="258">
        <f t="shared" si="223"/>
        <v>0.25284435049490728</v>
      </c>
    </row>
    <row r="7149" spans="1:11">
      <c r="A7149" s="1">
        <v>7148</v>
      </c>
      <c r="B7149">
        <v>61465.053038999999</v>
      </c>
      <c r="C7149" s="255">
        <v>79</v>
      </c>
      <c r="D7149" s="256">
        <v>116.06259900000001</v>
      </c>
      <c r="E7149" s="256">
        <v>20.926239999999989</v>
      </c>
      <c r="F7149" s="1">
        <v>823523</v>
      </c>
      <c r="G7149" s="256">
        <v>0</v>
      </c>
      <c r="H7149" s="256">
        <v>190.24239600000001</v>
      </c>
      <c r="I7149" s="257">
        <v>1</v>
      </c>
      <c r="J7149" s="258">
        <f t="shared" si="222"/>
        <v>0.13281013650724835</v>
      </c>
      <c r="K7149" s="258">
        <f t="shared" si="223"/>
        <v>0.25391694879971466</v>
      </c>
    </row>
    <row r="7150" spans="1:11">
      <c r="A7150" s="1">
        <v>7149</v>
      </c>
      <c r="B7150">
        <v>60362.579009999987</v>
      </c>
      <c r="C7150" s="255">
        <v>80</v>
      </c>
      <c r="D7150" s="256">
        <v>82.250669000000002</v>
      </c>
      <c r="E7150" s="256">
        <v>22.128524000000009</v>
      </c>
      <c r="F7150" s="1">
        <v>813921</v>
      </c>
      <c r="G7150" s="256">
        <v>0</v>
      </c>
      <c r="H7150" s="256">
        <v>315.26233200000001</v>
      </c>
      <c r="I7150" s="257">
        <v>1</v>
      </c>
      <c r="J7150" s="258">
        <f t="shared" si="222"/>
        <v>9.4119231103057588E-2</v>
      </c>
      <c r="K7150" s="258">
        <f t="shared" si="223"/>
        <v>0.18757610206298916</v>
      </c>
    </row>
    <row r="7151" spans="1:11">
      <c r="A7151" s="1">
        <v>7150</v>
      </c>
      <c r="B7151">
        <v>59774.320799999987</v>
      </c>
      <c r="C7151" s="255">
        <v>81</v>
      </c>
      <c r="D7151" s="256">
        <v>31.173128999999999</v>
      </c>
      <c r="E7151" s="256">
        <v>17.076443999999999</v>
      </c>
      <c r="F7151" s="1">
        <v>849542</v>
      </c>
      <c r="G7151" s="256">
        <v>0</v>
      </c>
      <c r="H7151" s="256">
        <v>183.83697599999999</v>
      </c>
      <c r="I7151" s="257">
        <v>1</v>
      </c>
      <c r="J7151" s="258">
        <f t="shared" si="222"/>
        <v>3.5671332139030093E-2</v>
      </c>
      <c r="K7151" s="258">
        <f t="shared" si="223"/>
        <v>7.5957988210429706E-2</v>
      </c>
    </row>
    <row r="7152" spans="1:11">
      <c r="A7152" s="1">
        <v>7151</v>
      </c>
      <c r="B7152">
        <v>59708.508911999998</v>
      </c>
      <c r="C7152" s="255">
        <v>77</v>
      </c>
      <c r="D7152" s="256">
        <v>19.441246</v>
      </c>
      <c r="E7152" s="256">
        <v>9.7858280000000022</v>
      </c>
      <c r="F7152" s="1">
        <v>869856</v>
      </c>
      <c r="G7152" s="256">
        <v>14.789376000000001</v>
      </c>
      <c r="H7152" s="256">
        <v>60.173375</v>
      </c>
      <c r="I7152" s="257">
        <v>1</v>
      </c>
      <c r="J7152" s="258">
        <f t="shared" si="222"/>
        <v>2.2246568294847471E-2</v>
      </c>
      <c r="K7152" s="258">
        <f t="shared" si="223"/>
        <v>4.8128200619452555E-2</v>
      </c>
    </row>
    <row r="7153" spans="1:11">
      <c r="A7153" s="1">
        <v>7152</v>
      </c>
      <c r="B7153">
        <v>58604.885956999999</v>
      </c>
      <c r="C7153" s="255">
        <v>77</v>
      </c>
      <c r="D7153" s="256">
        <v>15.931372</v>
      </c>
      <c r="E7153" s="256">
        <v>2.3172799999999998</v>
      </c>
      <c r="F7153" s="1">
        <v>907188</v>
      </c>
      <c r="G7153" s="256">
        <v>110.953416</v>
      </c>
      <c r="H7153" s="256">
        <v>40.976689</v>
      </c>
      <c r="I7153" s="257">
        <v>1</v>
      </c>
      <c r="J7153" s="258">
        <f t="shared" si="222"/>
        <v>1.8230228413786891E-2</v>
      </c>
      <c r="K7153" s="258">
        <f t="shared" si="223"/>
        <v>3.9628637557481909E-2</v>
      </c>
    </row>
    <row r="7154" spans="1:11">
      <c r="A7154" s="1">
        <v>7153</v>
      </c>
      <c r="B7154">
        <v>57153.982542000012</v>
      </c>
      <c r="C7154" s="255">
        <v>72</v>
      </c>
      <c r="D7154" s="256">
        <v>18.673988999999999</v>
      </c>
      <c r="E7154" s="256">
        <v>0.23088</v>
      </c>
      <c r="F7154" s="1">
        <v>843981</v>
      </c>
      <c r="G7154" s="256">
        <v>105.206976</v>
      </c>
      <c r="H7154" s="256">
        <v>41.399217999999998</v>
      </c>
      <c r="I7154" s="257">
        <v>1</v>
      </c>
      <c r="J7154" s="258">
        <f t="shared" si="222"/>
        <v>2.1368598063402439E-2</v>
      </c>
      <c r="K7154" s="258">
        <f t="shared" si="223"/>
        <v>4.6277145156658962E-2</v>
      </c>
    </row>
    <row r="7155" spans="1:11">
      <c r="A7155" s="1">
        <v>7154</v>
      </c>
      <c r="B7155">
        <v>54228.910981000001</v>
      </c>
      <c r="C7155" s="255">
        <v>65</v>
      </c>
      <c r="D7155" s="256">
        <v>19.024522000000001</v>
      </c>
      <c r="E7155" s="256">
        <v>0.62183999999999995</v>
      </c>
      <c r="F7155" s="1">
        <v>748410</v>
      </c>
      <c r="G7155" s="256">
        <v>19.600391999999999</v>
      </c>
      <c r="H7155" s="256">
        <v>41.442976000000002</v>
      </c>
      <c r="I7155" s="257">
        <v>1</v>
      </c>
      <c r="J7155" s="258">
        <f t="shared" si="222"/>
        <v>2.1769712082745533E-2</v>
      </c>
      <c r="K7155" s="258">
        <f t="shared" si="223"/>
        <v>4.7123308035921845E-2</v>
      </c>
    </row>
    <row r="7156" spans="1:11">
      <c r="A7156" s="1">
        <v>7155</v>
      </c>
      <c r="B7156">
        <v>53647.584229</v>
      </c>
      <c r="C7156" s="255">
        <v>67</v>
      </c>
      <c r="D7156" s="256">
        <v>23.330788999999999</v>
      </c>
      <c r="E7156" s="256">
        <v>0.48343999999999998</v>
      </c>
      <c r="F7156" s="1">
        <v>614573</v>
      </c>
      <c r="G7156" s="256">
        <v>0</v>
      </c>
      <c r="H7156" s="256">
        <v>41.465519</v>
      </c>
      <c r="I7156" s="257">
        <v>1</v>
      </c>
      <c r="J7156" s="258">
        <f t="shared" si="222"/>
        <v>2.6697362445862582E-2</v>
      </c>
      <c r="K7156" s="258">
        <f t="shared" si="223"/>
        <v>5.7452781540214333E-2</v>
      </c>
    </row>
    <row r="7157" spans="1:11">
      <c r="A7157" s="1">
        <v>7156</v>
      </c>
      <c r="B7157">
        <v>53583.171692000004</v>
      </c>
      <c r="C7157" s="255">
        <v>61</v>
      </c>
      <c r="D7157" s="256">
        <v>18.583600000000001</v>
      </c>
      <c r="E7157" s="256">
        <v>2.2200000000000001E-2</v>
      </c>
      <c r="F7157" s="1">
        <v>491534</v>
      </c>
      <c r="G7157" s="256">
        <v>0</v>
      </c>
      <c r="H7157" s="256">
        <v>41.465302999999999</v>
      </c>
      <c r="I7157" s="257">
        <v>1</v>
      </c>
      <c r="J7157" s="258">
        <f t="shared" si="222"/>
        <v>2.1265166160858596E-2</v>
      </c>
      <c r="K7157" s="258">
        <f t="shared" si="223"/>
        <v>4.6058821099421651E-2</v>
      </c>
    </row>
    <row r="7158" spans="1:11">
      <c r="A7158" s="1">
        <v>7157</v>
      </c>
      <c r="B7158">
        <v>53606.391785</v>
      </c>
      <c r="C7158" s="255">
        <v>64</v>
      </c>
      <c r="D7158" s="256">
        <v>10.850987999999999</v>
      </c>
      <c r="E7158" s="256">
        <v>0</v>
      </c>
      <c r="F7158" s="1">
        <v>546930</v>
      </c>
      <c r="G7158" s="256">
        <v>0</v>
      </c>
      <c r="H7158" s="256">
        <v>41.465791000000003</v>
      </c>
      <c r="I7158" s="257">
        <v>1</v>
      </c>
      <c r="J7158" s="258">
        <f t="shared" si="222"/>
        <v>1.2416757938692322E-2</v>
      </c>
      <c r="K7158" s="258">
        <f t="shared" si="223"/>
        <v>2.7180306075578465E-2</v>
      </c>
    </row>
    <row r="7159" spans="1:11">
      <c r="A7159" s="1">
        <v>7158</v>
      </c>
      <c r="B7159">
        <v>54352.730651999998</v>
      </c>
      <c r="C7159" s="255">
        <v>63</v>
      </c>
      <c r="D7159" s="256">
        <v>6.3793859999999993</v>
      </c>
      <c r="E7159" s="256">
        <v>0</v>
      </c>
      <c r="F7159" s="1">
        <v>823245</v>
      </c>
      <c r="G7159" s="256">
        <v>0</v>
      </c>
      <c r="H7159" s="256">
        <v>41.432664000000003</v>
      </c>
      <c r="I7159" s="257">
        <v>1</v>
      </c>
      <c r="J7159" s="258">
        <f t="shared" si="222"/>
        <v>7.2999151560652967E-3</v>
      </c>
      <c r="K7159" s="258">
        <f t="shared" si="223"/>
        <v>1.6078578695326657E-2</v>
      </c>
    </row>
    <row r="7160" spans="1:11">
      <c r="A7160" s="1">
        <v>7159</v>
      </c>
      <c r="B7160">
        <v>56416.747984999987</v>
      </c>
      <c r="C7160" s="255">
        <v>71</v>
      </c>
      <c r="D7160" s="256">
        <v>7.3397379999999997</v>
      </c>
      <c r="E7160" s="256">
        <v>0.77179600000000015</v>
      </c>
      <c r="F7160" s="1">
        <v>901796</v>
      </c>
      <c r="G7160" s="256">
        <v>0</v>
      </c>
      <c r="H7160" s="256">
        <v>41.388525000000001</v>
      </c>
      <c r="I7160" s="257">
        <v>1</v>
      </c>
      <c r="J7160" s="258">
        <f t="shared" si="222"/>
        <v>8.3988435043354306E-3</v>
      </c>
      <c r="K7160" s="258">
        <f t="shared" si="223"/>
        <v>1.8474451751854908E-2</v>
      </c>
    </row>
    <row r="7161" spans="1:11">
      <c r="A7161" s="1">
        <v>7160</v>
      </c>
      <c r="B7161">
        <v>57868.422485000003</v>
      </c>
      <c r="C7161" s="255">
        <v>81</v>
      </c>
      <c r="D7161" s="256">
        <v>4.891737</v>
      </c>
      <c r="E7161" s="256">
        <v>76.348716000000081</v>
      </c>
      <c r="F7161" s="1">
        <v>878262</v>
      </c>
      <c r="G7161" s="256">
        <v>0</v>
      </c>
      <c r="H7161" s="256">
        <v>44.803373999999998</v>
      </c>
      <c r="I7161" s="257">
        <v>1</v>
      </c>
      <c r="J7161" s="258">
        <f t="shared" si="222"/>
        <v>5.5976021933435895E-3</v>
      </c>
      <c r="K7161" s="258">
        <f t="shared" si="223"/>
        <v>1.235459187450569E-2</v>
      </c>
    </row>
    <row r="7162" spans="1:11">
      <c r="A7162" s="1">
        <v>7161</v>
      </c>
      <c r="B7162">
        <v>59163.520599000003</v>
      </c>
      <c r="C7162" s="255">
        <v>61</v>
      </c>
      <c r="D7162" s="256">
        <v>3.72878</v>
      </c>
      <c r="E7162" s="256">
        <v>279.60384299999998</v>
      </c>
      <c r="F7162" s="1">
        <v>854370</v>
      </c>
      <c r="G7162" s="256">
        <v>0</v>
      </c>
      <c r="H7162" s="256">
        <v>227.57344399999999</v>
      </c>
      <c r="I7162" s="257">
        <v>1</v>
      </c>
      <c r="J7162" s="258">
        <f t="shared" si="222"/>
        <v>4.2668334594635222E-3</v>
      </c>
      <c r="K7162" s="258">
        <f t="shared" si="223"/>
        <v>9.4326606308184121E-3</v>
      </c>
    </row>
    <row r="7163" spans="1:11">
      <c r="A7163" s="1">
        <v>7162</v>
      </c>
      <c r="B7163">
        <v>61011.826781000003</v>
      </c>
      <c r="C7163" s="255">
        <v>50</v>
      </c>
      <c r="D7163" s="256">
        <v>3.4591530000000001</v>
      </c>
      <c r="E7163" s="256">
        <v>619.99710900000059</v>
      </c>
      <c r="F7163" s="1">
        <v>824516</v>
      </c>
      <c r="G7163" s="256">
        <v>0</v>
      </c>
      <c r="H7163" s="256">
        <v>428.84990499999998</v>
      </c>
      <c r="I7163" s="257">
        <v>1</v>
      </c>
      <c r="J7163" s="258">
        <f t="shared" si="222"/>
        <v>3.9582999699107006E-3</v>
      </c>
      <c r="K7163" s="258">
        <f t="shared" si="223"/>
        <v>8.7538716057073106E-3</v>
      </c>
    </row>
    <row r="7164" spans="1:11">
      <c r="A7164" s="1">
        <v>7163</v>
      </c>
      <c r="B7164">
        <v>61057.349396000012</v>
      </c>
      <c r="C7164" s="255">
        <v>44</v>
      </c>
      <c r="D7164" s="256">
        <v>4.6128410000000004</v>
      </c>
      <c r="E7164" s="256">
        <v>871.00581399999919</v>
      </c>
      <c r="F7164" s="1">
        <v>823801</v>
      </c>
      <c r="G7164" s="256">
        <v>0</v>
      </c>
      <c r="H7164" s="256">
        <v>445.76822499999997</v>
      </c>
      <c r="I7164" s="257">
        <v>1</v>
      </c>
      <c r="J7164" s="258">
        <f t="shared" si="222"/>
        <v>5.2784622106922842E-3</v>
      </c>
      <c r="K7164" s="258">
        <f t="shared" si="223"/>
        <v>1.1654726096644171E-2</v>
      </c>
    </row>
    <row r="7165" spans="1:11">
      <c r="A7165" s="1">
        <v>7164</v>
      </c>
      <c r="B7165">
        <v>60852.832885999997</v>
      </c>
      <c r="C7165" s="255">
        <v>46</v>
      </c>
      <c r="D7165" s="256">
        <v>3.9659629999999999</v>
      </c>
      <c r="E7165" s="256">
        <v>971.57627599999978</v>
      </c>
      <c r="F7165" s="1">
        <v>814242</v>
      </c>
      <c r="G7165" s="256">
        <v>0</v>
      </c>
      <c r="H7165" s="256">
        <v>241.73137800000001</v>
      </c>
      <c r="I7165" s="257">
        <v>1</v>
      </c>
      <c r="J7165" s="258">
        <f t="shared" si="222"/>
        <v>4.5382413624280131E-3</v>
      </c>
      <c r="K7165" s="258">
        <f t="shared" si="223"/>
        <v>1.0029350610775447E-2</v>
      </c>
    </row>
    <row r="7166" spans="1:11">
      <c r="A7166" s="1">
        <v>7165</v>
      </c>
      <c r="B7166">
        <v>58071.868835000001</v>
      </c>
      <c r="C7166" s="255">
        <v>41</v>
      </c>
      <c r="D7166" s="256">
        <v>7.8008749999999996</v>
      </c>
      <c r="E7166" s="256">
        <v>961.71579400000098</v>
      </c>
      <c r="F7166" s="1">
        <v>833163</v>
      </c>
      <c r="G7166" s="256">
        <v>0</v>
      </c>
      <c r="H7166" s="256">
        <v>63.975335999999999</v>
      </c>
      <c r="I7166" s="257">
        <v>1</v>
      </c>
      <c r="J7166" s="258">
        <f t="shared" si="222"/>
        <v>8.9265213992492185E-3</v>
      </c>
      <c r="K7166" s="258">
        <f t="shared" si="223"/>
        <v>1.9622627570103347E-2</v>
      </c>
    </row>
    <row r="7167" spans="1:11">
      <c r="A7167" s="1">
        <v>7166</v>
      </c>
      <c r="B7167">
        <v>57921.956572000003</v>
      </c>
      <c r="C7167" s="255">
        <v>35</v>
      </c>
      <c r="D7167" s="256">
        <v>8.4246569999999998</v>
      </c>
      <c r="E7167" s="256">
        <v>899.15265200000044</v>
      </c>
      <c r="F7167" s="1">
        <v>847408</v>
      </c>
      <c r="G7167" s="256">
        <v>0</v>
      </c>
      <c r="H7167" s="256">
        <v>83.102445000000003</v>
      </c>
      <c r="I7167" s="257">
        <v>1</v>
      </c>
      <c r="J7167" s="258">
        <f t="shared" si="222"/>
        <v>9.6403135535224858E-3</v>
      </c>
      <c r="K7167" s="258">
        <f t="shared" si="223"/>
        <v>2.1173440709833655E-2</v>
      </c>
    </row>
    <row r="7168" spans="1:11">
      <c r="A7168" s="1">
        <v>7167</v>
      </c>
      <c r="B7168">
        <v>60499.830718999998</v>
      </c>
      <c r="C7168" s="255">
        <v>30</v>
      </c>
      <c r="D7168" s="256">
        <v>9.353389</v>
      </c>
      <c r="E7168" s="256">
        <v>694.43230900000151</v>
      </c>
      <c r="F7168" s="1">
        <v>844207</v>
      </c>
      <c r="G7168" s="256">
        <v>0</v>
      </c>
      <c r="H7168" s="256">
        <v>108.640638</v>
      </c>
      <c r="I7168" s="257">
        <v>1</v>
      </c>
      <c r="J7168" s="258">
        <f t="shared" si="222"/>
        <v>1.0703059216306151E-2</v>
      </c>
      <c r="K7168" s="258">
        <f t="shared" si="223"/>
        <v>2.3477455309712736E-2</v>
      </c>
    </row>
    <row r="7169" spans="1:11">
      <c r="A7169" s="1">
        <v>7168</v>
      </c>
      <c r="B7169">
        <v>60588.682677999997</v>
      </c>
      <c r="C7169" s="255">
        <v>40</v>
      </c>
      <c r="D7169" s="256">
        <v>13.234638</v>
      </c>
      <c r="E7169" s="256">
        <v>477.15318200000007</v>
      </c>
      <c r="F7169" s="1">
        <v>865430</v>
      </c>
      <c r="G7169" s="256">
        <v>0</v>
      </c>
      <c r="H7169" s="256">
        <v>102.61375700000001</v>
      </c>
      <c r="I7169" s="257">
        <v>1</v>
      </c>
      <c r="J7169" s="258">
        <f t="shared" si="222"/>
        <v>1.5144362564240151E-2</v>
      </c>
      <c r="K7169" s="258">
        <f t="shared" si="223"/>
        <v>3.3042529202194477E-2</v>
      </c>
    </row>
    <row r="7170" spans="1:11">
      <c r="A7170" s="1">
        <v>7169</v>
      </c>
      <c r="B7170">
        <v>61214.452727999997</v>
      </c>
      <c r="C7170" s="255">
        <v>38</v>
      </c>
      <c r="D7170" s="256">
        <v>14.8048</v>
      </c>
      <c r="E7170" s="256">
        <v>214.10420099999999</v>
      </c>
      <c r="F7170" s="1">
        <v>856583</v>
      </c>
      <c r="G7170" s="256">
        <v>0</v>
      </c>
      <c r="H7170" s="256">
        <v>108.103842</v>
      </c>
      <c r="I7170" s="257">
        <v>1</v>
      </c>
      <c r="J7170" s="258">
        <f t="shared" ref="J7170:J7233" si="224">D7170/$L$1</f>
        <v>1.6941094942760245E-2</v>
      </c>
      <c r="K7170" s="258">
        <f t="shared" ref="K7170:K7233" si="225">J7170/(1-$K$1*(1-J7170))</f>
        <v>3.6883182488400702E-2</v>
      </c>
    </row>
    <row r="7171" spans="1:11">
      <c r="A7171" s="1">
        <v>7170</v>
      </c>
      <c r="B7171">
        <v>62039.138184000003</v>
      </c>
      <c r="C7171" s="255">
        <v>41</v>
      </c>
      <c r="D7171" s="256">
        <v>10.513370999999999</v>
      </c>
      <c r="E7171" s="256">
        <v>26.653624000000011</v>
      </c>
      <c r="F7171" s="1">
        <v>836058</v>
      </c>
      <c r="G7171" s="256">
        <v>0</v>
      </c>
      <c r="H7171" s="256">
        <v>94.620244</v>
      </c>
      <c r="I7171" s="257">
        <v>1</v>
      </c>
      <c r="J7171" s="258">
        <f t="shared" si="224"/>
        <v>1.2030423665261417E-2</v>
      </c>
      <c r="K7171" s="258">
        <f t="shared" si="225"/>
        <v>2.6346874293900802E-2</v>
      </c>
    </row>
    <row r="7172" spans="1:11">
      <c r="A7172" s="1">
        <v>7171</v>
      </c>
      <c r="B7172">
        <v>63083.076112000002</v>
      </c>
      <c r="C7172" s="255">
        <v>69</v>
      </c>
      <c r="D7172" s="256">
        <v>30.90539600000001</v>
      </c>
      <c r="E7172" s="256">
        <v>18.125422</v>
      </c>
      <c r="F7172" s="1">
        <v>846710</v>
      </c>
      <c r="G7172" s="256">
        <v>0</v>
      </c>
      <c r="H7172" s="256">
        <v>162.22939600000001</v>
      </c>
      <c r="I7172" s="257">
        <v>1</v>
      </c>
      <c r="J7172" s="258">
        <f t="shared" si="224"/>
        <v>3.5364965948854625E-2</v>
      </c>
      <c r="K7172" s="258">
        <f t="shared" si="225"/>
        <v>7.5332646416464824E-2</v>
      </c>
    </row>
    <row r="7173" spans="1:11">
      <c r="A7173" s="1">
        <v>7172</v>
      </c>
      <c r="B7173">
        <v>62596.957091999997</v>
      </c>
      <c r="C7173" s="255">
        <v>78</v>
      </c>
      <c r="D7173" s="256">
        <v>38.800829</v>
      </c>
      <c r="E7173" s="256">
        <v>19.718983999999999</v>
      </c>
      <c r="F7173" s="1">
        <v>830585</v>
      </c>
      <c r="G7173" s="256">
        <v>0</v>
      </c>
      <c r="H7173" s="256">
        <v>198.34449900000001</v>
      </c>
      <c r="I7173" s="257">
        <v>1</v>
      </c>
      <c r="J7173" s="258">
        <f t="shared" si="224"/>
        <v>4.4399689826732217E-2</v>
      </c>
      <c r="K7173" s="258">
        <f t="shared" si="225"/>
        <v>9.3587339893537971E-2</v>
      </c>
    </row>
    <row r="7174" spans="1:11">
      <c r="A7174" s="1">
        <v>7173</v>
      </c>
      <c r="B7174">
        <v>61063.454344999998</v>
      </c>
      <c r="C7174" s="255">
        <v>82</v>
      </c>
      <c r="D7174" s="256">
        <v>34.847769</v>
      </c>
      <c r="E7174" s="256">
        <v>17.781867999999999</v>
      </c>
      <c r="F7174" s="1">
        <v>816019</v>
      </c>
      <c r="G7174" s="256">
        <v>0</v>
      </c>
      <c r="H7174" s="256">
        <v>174.360692</v>
      </c>
      <c r="I7174" s="257">
        <v>1</v>
      </c>
      <c r="J7174" s="258">
        <f t="shared" si="224"/>
        <v>3.9876213334349486E-2</v>
      </c>
      <c r="K7174" s="258">
        <f t="shared" si="225"/>
        <v>8.4495690733578918E-2</v>
      </c>
    </row>
    <row r="7175" spans="1:11">
      <c r="A7175" s="1">
        <v>7174</v>
      </c>
      <c r="B7175">
        <v>59529.603149000002</v>
      </c>
      <c r="C7175" s="255">
        <v>84</v>
      </c>
      <c r="D7175" s="256">
        <v>17.118352000000002</v>
      </c>
      <c r="E7175" s="256">
        <v>12.823896</v>
      </c>
      <c r="F7175" s="1">
        <v>858770</v>
      </c>
      <c r="G7175" s="256">
        <v>0</v>
      </c>
      <c r="H7175" s="256">
        <v>62.752493999999999</v>
      </c>
      <c r="I7175" s="257">
        <v>1</v>
      </c>
      <c r="J7175" s="258">
        <f t="shared" si="224"/>
        <v>1.9588486605397557E-2</v>
      </c>
      <c r="K7175" s="258">
        <f t="shared" si="225"/>
        <v>4.2512165910055549E-2</v>
      </c>
    </row>
    <row r="7176" spans="1:11">
      <c r="A7176" s="1">
        <v>7175</v>
      </c>
      <c r="B7176">
        <v>58667.410400000001</v>
      </c>
      <c r="C7176" s="255">
        <v>80</v>
      </c>
      <c r="D7176" s="256">
        <v>6.9817239999999998</v>
      </c>
      <c r="E7176" s="256">
        <v>5.827948000000001</v>
      </c>
      <c r="F7176" s="1">
        <v>845103</v>
      </c>
      <c r="G7176" s="256">
        <v>0</v>
      </c>
      <c r="H7176" s="256">
        <v>62.777664999999999</v>
      </c>
      <c r="I7176" s="257">
        <v>1</v>
      </c>
      <c r="J7176" s="258">
        <f t="shared" si="224"/>
        <v>7.9891689957411003E-3</v>
      </c>
      <c r="K7176" s="258">
        <f t="shared" si="225"/>
        <v>1.7582028461278459E-2</v>
      </c>
    </row>
    <row r="7177" spans="1:11">
      <c r="A7177" s="1">
        <v>7176</v>
      </c>
      <c r="B7177">
        <v>58360.497467000001</v>
      </c>
      <c r="C7177" s="255">
        <v>74</v>
      </c>
      <c r="D7177" s="256">
        <v>9.3903639999999999</v>
      </c>
      <c r="E7177" s="256">
        <v>0.79112000000000005</v>
      </c>
      <c r="F7177" s="1">
        <v>888694</v>
      </c>
      <c r="G7177" s="256">
        <v>0.123984</v>
      </c>
      <c r="H7177" s="256">
        <v>57.729455999999999</v>
      </c>
      <c r="I7177" s="257">
        <v>1</v>
      </c>
      <c r="J7177" s="258">
        <f t="shared" si="224"/>
        <v>1.0745369614657265E-2</v>
      </c>
      <c r="K7177" s="258">
        <f t="shared" si="225"/>
        <v>2.356906125247046E-2</v>
      </c>
    </row>
    <row r="7178" spans="1:11">
      <c r="A7178" s="1">
        <v>7177</v>
      </c>
      <c r="B7178">
        <v>56173.043487000003</v>
      </c>
      <c r="C7178" s="255">
        <v>69</v>
      </c>
      <c r="D7178" s="256">
        <v>9.3830540000000013</v>
      </c>
      <c r="E7178" s="256">
        <v>0.17976</v>
      </c>
      <c r="F7178" s="1">
        <v>832238</v>
      </c>
      <c r="G7178" s="256">
        <v>108.47743199999999</v>
      </c>
      <c r="H7178" s="256">
        <v>52.536392999999997</v>
      </c>
      <c r="I7178" s="257">
        <v>1</v>
      </c>
      <c r="J7178" s="258">
        <f t="shared" si="224"/>
        <v>1.073700480027061E-2</v>
      </c>
      <c r="K7178" s="258">
        <f t="shared" si="225"/>
        <v>2.3550951393951827E-2</v>
      </c>
    </row>
    <row r="7179" spans="1:11">
      <c r="A7179" s="1">
        <v>7178</v>
      </c>
      <c r="B7179">
        <v>54046.630525</v>
      </c>
      <c r="C7179" s="255">
        <v>63</v>
      </c>
      <c r="D7179" s="256">
        <v>7.6511879999999994</v>
      </c>
      <c r="E7179" s="256">
        <v>0.65144000000000002</v>
      </c>
      <c r="F7179" s="1">
        <v>726863</v>
      </c>
      <c r="G7179" s="256">
        <v>114.57852</v>
      </c>
      <c r="H7179" s="256">
        <v>52.405982000000002</v>
      </c>
      <c r="I7179" s="257">
        <v>1</v>
      </c>
      <c r="J7179" s="258">
        <f t="shared" si="224"/>
        <v>8.755234946294977E-3</v>
      </c>
      <c r="K7179" s="258">
        <f t="shared" si="225"/>
        <v>1.9250085521077025E-2</v>
      </c>
    </row>
    <row r="7180" spans="1:11">
      <c r="A7180" s="1">
        <v>7179</v>
      </c>
      <c r="B7180">
        <v>54212.176453</v>
      </c>
      <c r="C7180" s="255">
        <v>59</v>
      </c>
      <c r="D7180" s="256">
        <v>12.822526999999999</v>
      </c>
      <c r="E7180" s="256">
        <v>0.47736000000000001</v>
      </c>
      <c r="F7180" s="1">
        <v>608545</v>
      </c>
      <c r="G7180" s="256">
        <v>92.087016000000006</v>
      </c>
      <c r="H7180" s="256">
        <v>52.430278000000001</v>
      </c>
      <c r="I7180" s="257">
        <v>1</v>
      </c>
      <c r="J7180" s="258">
        <f t="shared" si="224"/>
        <v>1.4672784996292196E-2</v>
      </c>
      <c r="K7180" s="258">
        <f t="shared" si="225"/>
        <v>3.2031750560720933E-2</v>
      </c>
    </row>
    <row r="7181" spans="1:11">
      <c r="A7181" s="1">
        <v>7180</v>
      </c>
      <c r="B7181">
        <v>54250.863952</v>
      </c>
      <c r="C7181" s="255">
        <v>56</v>
      </c>
      <c r="D7181" s="256">
        <v>25.522138000000002</v>
      </c>
      <c r="E7181" s="256">
        <v>0</v>
      </c>
      <c r="F7181" s="1">
        <v>487847</v>
      </c>
      <c r="G7181" s="256">
        <v>16.462992</v>
      </c>
      <c r="H7181" s="256">
        <v>52.248139999999999</v>
      </c>
      <c r="I7181" s="257">
        <v>1</v>
      </c>
      <c r="J7181" s="258">
        <f t="shared" si="224"/>
        <v>2.9204917526763557E-2</v>
      </c>
      <c r="K7181" s="258">
        <f t="shared" si="225"/>
        <v>6.2663064939598237E-2</v>
      </c>
    </row>
    <row r="7182" spans="1:11">
      <c r="A7182" s="1">
        <v>7181</v>
      </c>
      <c r="B7182">
        <v>54539.807891999997</v>
      </c>
      <c r="C7182" s="255">
        <v>57</v>
      </c>
      <c r="D7182" s="256">
        <v>21.716761000000002</v>
      </c>
      <c r="E7182" s="256">
        <v>8.0000000000000007E-5</v>
      </c>
      <c r="F7182" s="1">
        <v>554571</v>
      </c>
      <c r="G7182" s="256">
        <v>0</v>
      </c>
      <c r="H7182" s="256">
        <v>52.334690000000002</v>
      </c>
      <c r="I7182" s="257">
        <v>1</v>
      </c>
      <c r="J7182" s="258">
        <f t="shared" si="224"/>
        <v>2.4850434315237827E-2</v>
      </c>
      <c r="K7182" s="258">
        <f t="shared" si="225"/>
        <v>5.3595349065301327E-2</v>
      </c>
    </row>
    <row r="7183" spans="1:11">
      <c r="A7183" s="1">
        <v>7182</v>
      </c>
      <c r="B7183">
        <v>54486.261629000001</v>
      </c>
      <c r="C7183" s="255">
        <v>55</v>
      </c>
      <c r="D7183" s="256">
        <v>24.658622999999999</v>
      </c>
      <c r="E7183" s="256">
        <v>1.5599999999999999E-2</v>
      </c>
      <c r="F7183" s="1">
        <v>839569</v>
      </c>
      <c r="G7183" s="256">
        <v>0</v>
      </c>
      <c r="H7183" s="256">
        <v>52.383358999999999</v>
      </c>
      <c r="I7183" s="257">
        <v>1</v>
      </c>
      <c r="J7183" s="258">
        <f t="shared" si="224"/>
        <v>2.8216799511018822E-2</v>
      </c>
      <c r="K7183" s="258">
        <f t="shared" si="225"/>
        <v>6.0613605416867888E-2</v>
      </c>
    </row>
    <row r="7184" spans="1:11">
      <c r="A7184" s="1">
        <v>7183</v>
      </c>
      <c r="B7184">
        <v>55178.675323000003</v>
      </c>
      <c r="C7184" s="255">
        <v>65</v>
      </c>
      <c r="D7184" s="256">
        <v>22.930897000000002</v>
      </c>
      <c r="E7184" s="256">
        <v>0.48359399999999991</v>
      </c>
      <c r="F7184" s="1">
        <v>926563</v>
      </c>
      <c r="G7184" s="256">
        <v>0</v>
      </c>
      <c r="H7184" s="256">
        <v>52.335287000000001</v>
      </c>
      <c r="I7184" s="257">
        <v>1</v>
      </c>
      <c r="J7184" s="258">
        <f t="shared" si="224"/>
        <v>2.6239767048501575E-2</v>
      </c>
      <c r="K7184" s="258">
        <f t="shared" si="225"/>
        <v>5.649863551024599E-2</v>
      </c>
    </row>
    <row r="7185" spans="1:11">
      <c r="A7185" s="1">
        <v>7184</v>
      </c>
      <c r="B7185">
        <v>56745.733854999999</v>
      </c>
      <c r="C7185" s="255">
        <v>75</v>
      </c>
      <c r="D7185" s="256">
        <v>16.755317999999999</v>
      </c>
      <c r="E7185" s="256">
        <v>72.310445999999956</v>
      </c>
      <c r="F7185" s="1">
        <v>903600</v>
      </c>
      <c r="G7185" s="256">
        <v>0</v>
      </c>
      <c r="H7185" s="256">
        <v>52.455325999999999</v>
      </c>
      <c r="I7185" s="257">
        <v>1</v>
      </c>
      <c r="J7185" s="258">
        <f t="shared" si="224"/>
        <v>1.9173067723585575E-2</v>
      </c>
      <c r="K7185" s="258">
        <f t="shared" si="225"/>
        <v>4.1631241090925121E-2</v>
      </c>
    </row>
    <row r="7186" spans="1:11">
      <c r="A7186" s="1">
        <v>7185</v>
      </c>
      <c r="B7186">
        <v>59122.217680999987</v>
      </c>
      <c r="C7186" s="255">
        <v>57</v>
      </c>
      <c r="D7186" s="256">
        <v>21.627313000000001</v>
      </c>
      <c r="E7186" s="256">
        <v>328.99887699999999</v>
      </c>
      <c r="F7186" s="1">
        <v>848625</v>
      </c>
      <c r="G7186" s="256">
        <v>0</v>
      </c>
      <c r="H7186" s="256">
        <v>112.33578300000001</v>
      </c>
      <c r="I7186" s="257">
        <v>1</v>
      </c>
      <c r="J7186" s="258">
        <f t="shared" si="224"/>
        <v>2.4748079196597925E-2</v>
      </c>
      <c r="K7186" s="258">
        <f t="shared" si="225"/>
        <v>5.3381079221559269E-2</v>
      </c>
    </row>
    <row r="7187" spans="1:11">
      <c r="A7187" s="1">
        <v>7186</v>
      </c>
      <c r="B7187">
        <v>60679.277862000003</v>
      </c>
      <c r="C7187" s="255">
        <v>47</v>
      </c>
      <c r="D7187" s="256">
        <v>33.826976000000002</v>
      </c>
      <c r="E7187" s="256">
        <v>620.32339600000068</v>
      </c>
      <c r="F7187" s="1">
        <v>854455</v>
      </c>
      <c r="G7187" s="256">
        <v>0</v>
      </c>
      <c r="H7187" s="256">
        <v>203.59296000000001</v>
      </c>
      <c r="I7187" s="257">
        <v>1</v>
      </c>
      <c r="J7187" s="258">
        <f t="shared" si="224"/>
        <v>3.8708122503679367E-2</v>
      </c>
      <c r="K7187" s="258">
        <f t="shared" si="225"/>
        <v>8.2132373377895848E-2</v>
      </c>
    </row>
    <row r="7188" spans="1:11">
      <c r="A7188" s="1">
        <v>7187</v>
      </c>
      <c r="B7188">
        <v>60486.819732999997</v>
      </c>
      <c r="C7188" s="255">
        <v>47</v>
      </c>
      <c r="D7188" s="256">
        <v>32.103776999999987</v>
      </c>
      <c r="E7188" s="256">
        <v>836.66446300000166</v>
      </c>
      <c r="F7188" s="1">
        <v>832539</v>
      </c>
      <c r="G7188" s="256">
        <v>0</v>
      </c>
      <c r="H7188" s="256">
        <v>201.66626299999999</v>
      </c>
      <c r="I7188" s="257">
        <v>1</v>
      </c>
      <c r="J7188" s="258">
        <f t="shared" si="224"/>
        <v>3.6736270275735061E-2</v>
      </c>
      <c r="K7188" s="258">
        <f t="shared" si="225"/>
        <v>7.8128208520728895E-2</v>
      </c>
    </row>
    <row r="7189" spans="1:11">
      <c r="A7189" s="1">
        <v>7188</v>
      </c>
      <c r="B7189">
        <v>60693.177064000003</v>
      </c>
      <c r="C7189" s="255">
        <v>44</v>
      </c>
      <c r="D7189" s="256">
        <v>34.084187999999997</v>
      </c>
      <c r="E7189" s="256">
        <v>935.93774499999893</v>
      </c>
      <c r="F7189" s="1">
        <v>851585</v>
      </c>
      <c r="G7189" s="256">
        <v>0</v>
      </c>
      <c r="H7189" s="256">
        <v>102.361694</v>
      </c>
      <c r="I7189" s="257">
        <v>1</v>
      </c>
      <c r="J7189" s="258">
        <f t="shared" si="224"/>
        <v>3.9002449540344306E-2</v>
      </c>
      <c r="K7189" s="258">
        <f t="shared" si="225"/>
        <v>8.2728471915670898E-2</v>
      </c>
    </row>
    <row r="7190" spans="1:11">
      <c r="A7190" s="1">
        <v>7189</v>
      </c>
      <c r="B7190">
        <v>57853.170654000001</v>
      </c>
      <c r="C7190" s="255">
        <v>42</v>
      </c>
      <c r="D7190" s="256">
        <v>40.060826000000013</v>
      </c>
      <c r="E7190" s="256">
        <v>959.01218400000039</v>
      </c>
      <c r="F7190" s="1">
        <v>862110</v>
      </c>
      <c r="G7190" s="256">
        <v>54.060383999999999</v>
      </c>
      <c r="H7190" s="256">
        <v>58.560065000000002</v>
      </c>
      <c r="I7190" s="257">
        <v>1</v>
      </c>
      <c r="J7190" s="258">
        <f t="shared" si="224"/>
        <v>4.5841501185520807E-2</v>
      </c>
      <c r="K7190" s="258">
        <f t="shared" si="225"/>
        <v>9.6465201928466443E-2</v>
      </c>
    </row>
    <row r="7191" spans="1:11">
      <c r="A7191" s="1">
        <v>7190</v>
      </c>
      <c r="B7191">
        <v>57737.808837999997</v>
      </c>
      <c r="C7191" s="255">
        <v>39</v>
      </c>
      <c r="D7191" s="256">
        <v>46.872683000000009</v>
      </c>
      <c r="E7191" s="256">
        <v>931.15977899999928</v>
      </c>
      <c r="F7191" s="1">
        <v>836882</v>
      </c>
      <c r="G7191" s="256">
        <v>117.739608</v>
      </c>
      <c r="H7191" s="256">
        <v>142.22216299999999</v>
      </c>
      <c r="I7191" s="257">
        <v>1</v>
      </c>
      <c r="J7191" s="258">
        <f t="shared" si="224"/>
        <v>5.363629180569169E-2</v>
      </c>
      <c r="K7191" s="258">
        <f t="shared" si="225"/>
        <v>0.11185880338870251</v>
      </c>
    </row>
    <row r="7192" spans="1:11">
      <c r="A7192" s="1">
        <v>7191</v>
      </c>
      <c r="B7192">
        <v>60203.598815999998</v>
      </c>
      <c r="C7192" s="255">
        <v>38</v>
      </c>
      <c r="D7192" s="256">
        <v>52.971052999999998</v>
      </c>
      <c r="E7192" s="256">
        <v>818.67639900000177</v>
      </c>
      <c r="F7192" s="1">
        <v>839292</v>
      </c>
      <c r="G7192" s="256">
        <v>107.05027200000001</v>
      </c>
      <c r="H7192" s="256">
        <v>183.233926</v>
      </c>
      <c r="I7192" s="257">
        <v>1</v>
      </c>
      <c r="J7192" s="258">
        <f t="shared" si="224"/>
        <v>6.061464106850379E-2</v>
      </c>
      <c r="K7192" s="258">
        <f t="shared" si="225"/>
        <v>0.12540837772649477</v>
      </c>
    </row>
    <row r="7193" spans="1:11">
      <c r="A7193" s="1">
        <v>7192</v>
      </c>
      <c r="B7193">
        <v>60373.889617999987</v>
      </c>
      <c r="C7193" s="255">
        <v>35</v>
      </c>
      <c r="D7193" s="256">
        <v>54.960470000000001</v>
      </c>
      <c r="E7193" s="256">
        <v>605.81496399999958</v>
      </c>
      <c r="F7193" s="1">
        <v>889201</v>
      </c>
      <c r="G7193" s="256">
        <v>44.759399999999999</v>
      </c>
      <c r="H7193" s="256">
        <v>182.77249499999999</v>
      </c>
      <c r="I7193" s="257">
        <v>1</v>
      </c>
      <c r="J7193" s="258">
        <f t="shared" si="224"/>
        <v>6.2891125875981183E-2</v>
      </c>
      <c r="K7193" s="258">
        <f t="shared" si="225"/>
        <v>0.1297821052886533</v>
      </c>
    </row>
    <row r="7194" spans="1:11">
      <c r="A7194" s="1">
        <v>7193</v>
      </c>
      <c r="B7194">
        <v>60998.708861999999</v>
      </c>
      <c r="C7194" s="255">
        <v>37</v>
      </c>
      <c r="D7194" s="256">
        <v>65.303832999999997</v>
      </c>
      <c r="E7194" s="256">
        <v>264.88434099999989</v>
      </c>
      <c r="F7194" s="1">
        <v>832884</v>
      </c>
      <c r="G7194" s="256">
        <v>0</v>
      </c>
      <c r="H7194" s="256">
        <v>162.93924200000001</v>
      </c>
      <c r="I7194" s="257">
        <v>1</v>
      </c>
      <c r="J7194" s="258">
        <f t="shared" si="224"/>
        <v>7.4727009819731419E-2</v>
      </c>
      <c r="K7194" s="258">
        <f t="shared" si="225"/>
        <v>0.15216255716210039</v>
      </c>
    </row>
    <row r="7195" spans="1:11">
      <c r="A7195" s="1">
        <v>7194</v>
      </c>
      <c r="B7195">
        <v>61531.862395999997</v>
      </c>
      <c r="C7195" s="255">
        <v>43</v>
      </c>
      <c r="D7195" s="256">
        <v>76.011561999999998</v>
      </c>
      <c r="E7195" s="256">
        <v>27.777882999999981</v>
      </c>
      <c r="F7195" s="1">
        <v>840975</v>
      </c>
      <c r="G7195" s="256">
        <v>0</v>
      </c>
      <c r="H7195" s="256">
        <v>174.48938999999999</v>
      </c>
      <c r="I7195" s="257">
        <v>1</v>
      </c>
      <c r="J7195" s="258">
        <f t="shared" si="224"/>
        <v>8.6979836849501974E-2</v>
      </c>
      <c r="K7195" s="258">
        <f t="shared" si="225"/>
        <v>0.17471482251721471</v>
      </c>
    </row>
    <row r="7196" spans="1:11">
      <c r="A7196" s="1">
        <v>7195</v>
      </c>
      <c r="B7196">
        <v>63051.975221000001</v>
      </c>
      <c r="C7196" s="255">
        <v>57</v>
      </c>
      <c r="D7196" s="256">
        <v>111.39894700000001</v>
      </c>
      <c r="E7196" s="256">
        <v>17.440289</v>
      </c>
      <c r="F7196" s="1">
        <v>857843</v>
      </c>
      <c r="G7196" s="256">
        <v>0</v>
      </c>
      <c r="H7196" s="256">
        <v>239.34582900000001</v>
      </c>
      <c r="I7196" s="257">
        <v>1</v>
      </c>
      <c r="J7196" s="258">
        <f t="shared" si="224"/>
        <v>0.12747353139863535</v>
      </c>
      <c r="K7196" s="258">
        <f t="shared" si="225"/>
        <v>0.24508935225846742</v>
      </c>
    </row>
    <row r="7197" spans="1:11">
      <c r="A7197" s="1">
        <v>7196</v>
      </c>
      <c r="B7197">
        <v>61843.512024000003</v>
      </c>
      <c r="C7197" s="255">
        <v>72</v>
      </c>
      <c r="D7197" s="256">
        <v>106.676686</v>
      </c>
      <c r="E7197" s="256">
        <v>19.756664000000001</v>
      </c>
      <c r="F7197" s="1">
        <v>851032</v>
      </c>
      <c r="G7197" s="256">
        <v>0</v>
      </c>
      <c r="H7197" s="256">
        <v>225.57409699999999</v>
      </c>
      <c r="I7197" s="257">
        <v>1</v>
      </c>
      <c r="J7197" s="258">
        <f t="shared" si="224"/>
        <v>0.12206986016055757</v>
      </c>
      <c r="K7197" s="258">
        <f t="shared" si="225"/>
        <v>0.2360487148326105</v>
      </c>
    </row>
    <row r="7198" spans="1:11">
      <c r="A7198" s="1">
        <v>7197</v>
      </c>
      <c r="B7198">
        <v>59574.229857999999</v>
      </c>
      <c r="C7198" s="255">
        <v>76</v>
      </c>
      <c r="D7198" s="256">
        <v>99.492034999999987</v>
      </c>
      <c r="E7198" s="256">
        <v>20.518304000000001</v>
      </c>
      <c r="F7198" s="1">
        <v>840937</v>
      </c>
      <c r="G7198" s="256">
        <v>0</v>
      </c>
      <c r="H7198" s="256">
        <v>174.26218399999999</v>
      </c>
      <c r="I7198" s="257">
        <v>1</v>
      </c>
      <c r="J7198" s="258">
        <f t="shared" si="224"/>
        <v>0.11384848231542642</v>
      </c>
      <c r="K7198" s="258">
        <f t="shared" si="225"/>
        <v>0.22209282301559097</v>
      </c>
    </row>
    <row r="7199" spans="1:11">
      <c r="A7199" s="1">
        <v>7198</v>
      </c>
      <c r="B7199">
        <v>57793.870851</v>
      </c>
      <c r="C7199" s="255">
        <v>79</v>
      </c>
      <c r="D7199" s="256">
        <v>81.783958999999982</v>
      </c>
      <c r="E7199" s="256">
        <v>14.594328000000001</v>
      </c>
      <c r="F7199" s="1">
        <v>883507</v>
      </c>
      <c r="G7199" s="256">
        <v>0</v>
      </c>
      <c r="H7199" s="256">
        <v>132.59204600000001</v>
      </c>
      <c r="I7199" s="257">
        <v>1</v>
      </c>
      <c r="J7199" s="258">
        <f t="shared" si="224"/>
        <v>9.358517603843422E-2</v>
      </c>
      <c r="K7199" s="258">
        <f t="shared" si="225"/>
        <v>0.18662099703438284</v>
      </c>
    </row>
    <row r="7200" spans="1:11">
      <c r="A7200" s="1">
        <v>7199</v>
      </c>
      <c r="B7200">
        <v>57315.201659999999</v>
      </c>
      <c r="C7200" s="255">
        <v>71</v>
      </c>
      <c r="D7200" s="256">
        <v>81.202517999999984</v>
      </c>
      <c r="E7200" s="256">
        <v>6.2702240000000007</v>
      </c>
      <c r="F7200" s="1">
        <v>863762</v>
      </c>
      <c r="G7200" s="256">
        <v>0</v>
      </c>
      <c r="H7200" s="256">
        <v>51.342925999999999</v>
      </c>
      <c r="I7200" s="257">
        <v>1</v>
      </c>
      <c r="J7200" s="258">
        <f t="shared" si="224"/>
        <v>9.29198345826487E-2</v>
      </c>
      <c r="K7200" s="258">
        <f t="shared" si="225"/>
        <v>0.18542953277937779</v>
      </c>
    </row>
    <row r="7201" spans="1:11">
      <c r="A7201" s="1">
        <v>7200</v>
      </c>
      <c r="B7201">
        <v>56490.741026999996</v>
      </c>
      <c r="C7201" s="255">
        <v>72</v>
      </c>
      <c r="D7201" s="256">
        <v>85.678428999999994</v>
      </c>
      <c r="E7201" s="256">
        <v>0.90232000000000001</v>
      </c>
      <c r="F7201" s="1">
        <v>887541</v>
      </c>
      <c r="G7201" s="256">
        <v>0</v>
      </c>
      <c r="H7201" s="256">
        <v>41.248809000000001</v>
      </c>
      <c r="I7201" s="257">
        <v>1</v>
      </c>
      <c r="J7201" s="258">
        <f t="shared" si="224"/>
        <v>9.8041608143003806E-2</v>
      </c>
      <c r="K7201" s="258">
        <f t="shared" si="225"/>
        <v>0.19455676882869802</v>
      </c>
    </row>
    <row r="7202" spans="1:11">
      <c r="A7202" s="1">
        <v>7201</v>
      </c>
      <c r="B7202">
        <v>54713.375274999999</v>
      </c>
      <c r="C7202" s="255">
        <v>51</v>
      </c>
      <c r="D7202" s="256">
        <v>99.463218000000012</v>
      </c>
      <c r="E7202" s="256">
        <v>0.20568</v>
      </c>
      <c r="F7202" s="1">
        <v>839235</v>
      </c>
      <c r="G7202" s="256">
        <v>65.767799999999994</v>
      </c>
      <c r="H7202" s="256">
        <v>45.537663999999999</v>
      </c>
      <c r="I7202" s="257">
        <v>1</v>
      </c>
      <c r="J7202" s="258">
        <f t="shared" si="224"/>
        <v>0.11381550709570275</v>
      </c>
      <c r="K7202" s="258">
        <f t="shared" si="225"/>
        <v>0.22203635141005446</v>
      </c>
    </row>
    <row r="7203" spans="1:11">
      <c r="A7203" s="1">
        <v>7202</v>
      </c>
      <c r="B7203">
        <v>52581.760772000001</v>
      </c>
      <c r="C7203" s="255">
        <v>66</v>
      </c>
      <c r="D7203" s="256">
        <v>127.798039</v>
      </c>
      <c r="E7203" s="256">
        <v>0.63215999999999994</v>
      </c>
      <c r="F7203" s="1">
        <v>729672</v>
      </c>
      <c r="G7203" s="256">
        <v>141.66885600000001</v>
      </c>
      <c r="H7203" s="256">
        <v>45.519222999999997</v>
      </c>
      <c r="I7203" s="257">
        <v>1</v>
      </c>
      <c r="J7203" s="258">
        <f t="shared" si="224"/>
        <v>0.14623897061747385</v>
      </c>
      <c r="K7203" s="258">
        <f t="shared" si="225"/>
        <v>0.27569816056884161</v>
      </c>
    </row>
    <row r="7204" spans="1:11">
      <c r="A7204" s="1">
        <v>7203</v>
      </c>
      <c r="B7204">
        <v>52678.937256999998</v>
      </c>
      <c r="C7204" s="255">
        <v>64</v>
      </c>
      <c r="D7204" s="256">
        <v>160.30790099999999</v>
      </c>
      <c r="E7204" s="256">
        <v>0.49212000000000011</v>
      </c>
      <c r="F7204" s="1">
        <v>604893</v>
      </c>
      <c r="G7204" s="256">
        <v>141.45936</v>
      </c>
      <c r="H7204" s="256">
        <v>45.566640999999997</v>
      </c>
      <c r="I7204" s="257">
        <v>1</v>
      </c>
      <c r="J7204" s="258">
        <f t="shared" si="224"/>
        <v>0.18343992292470077</v>
      </c>
      <c r="K7204" s="258">
        <f t="shared" si="225"/>
        <v>0.33298711370013645</v>
      </c>
    </row>
    <row r="7205" spans="1:11">
      <c r="A7205" s="1">
        <v>7204</v>
      </c>
      <c r="B7205">
        <v>52321.143065999997</v>
      </c>
      <c r="C7205" s="255">
        <v>61</v>
      </c>
      <c r="D7205" s="256">
        <v>168.907904</v>
      </c>
      <c r="E7205" s="256">
        <v>8.0000000000000007E-5</v>
      </c>
      <c r="F7205" s="1">
        <v>504830</v>
      </c>
      <c r="G7205" s="256">
        <v>113.24964</v>
      </c>
      <c r="H7205" s="256">
        <v>45.555501999999997</v>
      </c>
      <c r="I7205" s="257">
        <v>1</v>
      </c>
      <c r="J7205" s="258">
        <f t="shared" si="224"/>
        <v>0.19328088445954239</v>
      </c>
      <c r="K7205" s="258">
        <f t="shared" si="225"/>
        <v>0.34743722038265357</v>
      </c>
    </row>
    <row r="7206" spans="1:11">
      <c r="A7206" s="1">
        <v>7205</v>
      </c>
      <c r="B7206">
        <v>51878.868592000013</v>
      </c>
      <c r="C7206" s="255">
        <v>58</v>
      </c>
      <c r="D7206" s="256">
        <v>192.94067899999999</v>
      </c>
      <c r="E7206" s="256">
        <v>0</v>
      </c>
      <c r="F7206" s="1">
        <v>559900</v>
      </c>
      <c r="G7206" s="256">
        <v>39.396504</v>
      </c>
      <c r="H7206" s="256">
        <v>45.593304000000003</v>
      </c>
      <c r="I7206" s="257">
        <v>1</v>
      </c>
      <c r="J7206" s="258">
        <f t="shared" si="224"/>
        <v>0.22078152769774856</v>
      </c>
      <c r="K7206" s="258">
        <f t="shared" si="225"/>
        <v>0.38636681557867336</v>
      </c>
    </row>
    <row r="7207" spans="1:11">
      <c r="A7207" s="1">
        <v>7206</v>
      </c>
      <c r="B7207">
        <v>52403.311981999999</v>
      </c>
      <c r="C7207" s="255">
        <v>57</v>
      </c>
      <c r="D7207" s="256">
        <v>199.86405000000011</v>
      </c>
      <c r="E7207" s="256">
        <v>0</v>
      </c>
      <c r="F7207" s="1">
        <v>868253</v>
      </c>
      <c r="G7207" s="256">
        <v>0</v>
      </c>
      <c r="H7207" s="256">
        <v>45.505412999999997</v>
      </c>
      <c r="I7207" s="257">
        <v>1</v>
      </c>
      <c r="J7207" s="258">
        <f t="shared" si="224"/>
        <v>0.22870392350417315</v>
      </c>
      <c r="K7207" s="258">
        <f t="shared" si="225"/>
        <v>0.39720219590769629</v>
      </c>
    </row>
    <row r="7208" spans="1:11">
      <c r="A7208" s="1">
        <v>7207</v>
      </c>
      <c r="B7208">
        <v>53551.120268999999</v>
      </c>
      <c r="C7208" s="255">
        <v>61</v>
      </c>
      <c r="D7208" s="256">
        <v>228.59557799999999</v>
      </c>
      <c r="E7208" s="256">
        <v>0.45871699999999987</v>
      </c>
      <c r="F7208" s="1">
        <v>917118</v>
      </c>
      <c r="G7208" s="256">
        <v>0</v>
      </c>
      <c r="H7208" s="256">
        <v>45.485965</v>
      </c>
      <c r="I7208" s="257">
        <v>1</v>
      </c>
      <c r="J7208" s="258">
        <f t="shared" si="224"/>
        <v>0.26158133783591503</v>
      </c>
      <c r="K7208" s="258">
        <f t="shared" si="225"/>
        <v>0.44046921751155343</v>
      </c>
    </row>
    <row r="7209" spans="1:11">
      <c r="A7209" s="1">
        <v>7208</v>
      </c>
      <c r="B7209">
        <v>54280.649017999996</v>
      </c>
      <c r="C7209" s="255">
        <v>62</v>
      </c>
      <c r="D7209" s="256">
        <v>223.87632199999999</v>
      </c>
      <c r="E7209" s="256">
        <v>80.918849999999978</v>
      </c>
      <c r="F7209" s="1">
        <v>880751</v>
      </c>
      <c r="G7209" s="256">
        <v>0</v>
      </c>
      <c r="H7209" s="256">
        <v>49.029181999999999</v>
      </c>
      <c r="I7209" s="257">
        <v>1</v>
      </c>
      <c r="J7209" s="258">
        <f t="shared" si="224"/>
        <v>0.25618110521168569</v>
      </c>
      <c r="K7209" s="258">
        <f t="shared" si="225"/>
        <v>0.43354421258914672</v>
      </c>
    </row>
    <row r="7210" spans="1:11">
      <c r="A7210" s="1">
        <v>7209</v>
      </c>
      <c r="B7210">
        <v>53780.842529000001</v>
      </c>
      <c r="C7210" s="255">
        <v>62</v>
      </c>
      <c r="D7210" s="256">
        <v>206.57221699999999</v>
      </c>
      <c r="E7210" s="256">
        <v>420.38810299999977</v>
      </c>
      <c r="F7210" s="1">
        <v>858609</v>
      </c>
      <c r="G7210" s="256">
        <v>0</v>
      </c>
      <c r="H7210" s="256">
        <v>82.144532999999996</v>
      </c>
      <c r="I7210" s="257">
        <v>1</v>
      </c>
      <c r="J7210" s="258">
        <f t="shared" si="224"/>
        <v>0.23638006192136821</v>
      </c>
      <c r="K7210" s="258">
        <f t="shared" si="225"/>
        <v>0.40754548298680288</v>
      </c>
    </row>
    <row r="7211" spans="1:11">
      <c r="A7211" s="1">
        <v>7210</v>
      </c>
      <c r="B7211">
        <v>54889.905030000002</v>
      </c>
      <c r="C7211" s="255">
        <v>59</v>
      </c>
      <c r="D7211" s="256">
        <v>202.74394599999999</v>
      </c>
      <c r="E7211" s="256">
        <v>767.46044699999982</v>
      </c>
      <c r="F7211" s="1">
        <v>816098</v>
      </c>
      <c r="G7211" s="256">
        <v>0</v>
      </c>
      <c r="H7211" s="256">
        <v>229.26677000000001</v>
      </c>
      <c r="I7211" s="257">
        <v>1</v>
      </c>
      <c r="J7211" s="258">
        <f t="shared" si="224"/>
        <v>0.23199938116393712</v>
      </c>
      <c r="K7211" s="258">
        <f t="shared" si="225"/>
        <v>0.40166121515457393</v>
      </c>
    </row>
    <row r="7212" spans="1:11">
      <c r="A7212" s="1">
        <v>7211</v>
      </c>
      <c r="B7212">
        <v>54859.773132000002</v>
      </c>
      <c r="C7212" s="255">
        <v>56</v>
      </c>
      <c r="D7212" s="256">
        <v>196.98205300000001</v>
      </c>
      <c r="E7212" s="256">
        <v>920.21907400000021</v>
      </c>
      <c r="F7212" s="1">
        <v>816328</v>
      </c>
      <c r="G7212" s="256">
        <v>0</v>
      </c>
      <c r="H7212" s="256">
        <v>245.497693</v>
      </c>
      <c r="I7212" s="257">
        <v>1</v>
      </c>
      <c r="J7212" s="258">
        <f t="shared" si="224"/>
        <v>0.22540606167545868</v>
      </c>
      <c r="K7212" s="258">
        <f t="shared" si="225"/>
        <v>0.39271173128451581</v>
      </c>
    </row>
    <row r="7213" spans="1:11">
      <c r="A7213" s="1">
        <v>7212</v>
      </c>
      <c r="B7213">
        <v>55008.406584999997</v>
      </c>
      <c r="C7213" s="255">
        <v>53</v>
      </c>
      <c r="D7213" s="256">
        <v>159.59024400000001</v>
      </c>
      <c r="E7213" s="256">
        <v>953.71638599999801</v>
      </c>
      <c r="F7213" s="1">
        <v>848643</v>
      </c>
      <c r="G7213" s="256">
        <v>0</v>
      </c>
      <c r="H7213" s="256">
        <v>142.80991499999999</v>
      </c>
      <c r="I7213" s="257">
        <v>1</v>
      </c>
      <c r="J7213" s="258">
        <f t="shared" si="224"/>
        <v>0.18261870984696002</v>
      </c>
      <c r="K7213" s="258">
        <f t="shared" si="225"/>
        <v>0.33176842797790368</v>
      </c>
    </row>
    <row r="7214" spans="1:11">
      <c r="A7214" s="1">
        <v>7213</v>
      </c>
      <c r="B7214">
        <v>53089.293854000003</v>
      </c>
      <c r="C7214" s="255">
        <v>51</v>
      </c>
      <c r="D7214" s="256">
        <v>144.67364499999999</v>
      </c>
      <c r="E7214" s="256">
        <v>850.80224599999838</v>
      </c>
      <c r="F7214" s="1">
        <v>875603</v>
      </c>
      <c r="G7214" s="256">
        <v>26.363568000000001</v>
      </c>
      <c r="H7214" s="256">
        <v>62.942635000000003</v>
      </c>
      <c r="I7214" s="257">
        <v>1</v>
      </c>
      <c r="J7214" s="258">
        <f t="shared" si="224"/>
        <v>0.16554968359317188</v>
      </c>
      <c r="K7214" s="258">
        <f t="shared" si="225"/>
        <v>0.3059772144856106</v>
      </c>
    </row>
    <row r="7215" spans="1:11">
      <c r="A7215" s="1">
        <v>7214</v>
      </c>
      <c r="B7215">
        <v>52960.592012000001</v>
      </c>
      <c r="C7215" s="255">
        <v>46</v>
      </c>
      <c r="D7215" s="256">
        <v>141.15082899999999</v>
      </c>
      <c r="E7215" s="256">
        <v>713.08303200000137</v>
      </c>
      <c r="F7215" s="1">
        <v>855492</v>
      </c>
      <c r="G7215" s="256">
        <v>133.47969599999999</v>
      </c>
      <c r="H7215" s="256">
        <v>307.61636099999998</v>
      </c>
      <c r="I7215" s="257">
        <v>1</v>
      </c>
      <c r="J7215" s="258">
        <f t="shared" si="224"/>
        <v>0.16151853421446533</v>
      </c>
      <c r="K7215" s="258">
        <f t="shared" si="225"/>
        <v>0.29975498272489226</v>
      </c>
    </row>
    <row r="7216" spans="1:11">
      <c r="A7216" s="1">
        <v>7215</v>
      </c>
      <c r="B7216">
        <v>54473.170166000004</v>
      </c>
      <c r="C7216" s="255">
        <v>42</v>
      </c>
      <c r="D7216" s="256">
        <v>176.944514</v>
      </c>
      <c r="E7216" s="256">
        <v>602.00351400000022</v>
      </c>
      <c r="F7216" s="1">
        <v>828983</v>
      </c>
      <c r="G7216" s="256">
        <v>147.76876799999999</v>
      </c>
      <c r="H7216" s="256">
        <v>322.791673</v>
      </c>
      <c r="I7216" s="257">
        <v>1</v>
      </c>
      <c r="J7216" s="258">
        <f t="shared" si="224"/>
        <v>0.2024771568190431</v>
      </c>
      <c r="K7216" s="258">
        <f t="shared" si="225"/>
        <v>0.36068882373294398</v>
      </c>
    </row>
    <row r="7217" spans="1:11">
      <c r="A7217" s="1">
        <v>7216</v>
      </c>
      <c r="B7217">
        <v>54194.582703</v>
      </c>
      <c r="C7217" s="255">
        <v>46</v>
      </c>
      <c r="D7217" s="256">
        <v>165.89551299999999</v>
      </c>
      <c r="E7217" s="256">
        <v>419.35102900000061</v>
      </c>
      <c r="F7217" s="1">
        <v>866716</v>
      </c>
      <c r="G7217" s="256">
        <v>136.628016</v>
      </c>
      <c r="H7217" s="256">
        <v>325.86791499999998</v>
      </c>
      <c r="I7217" s="257">
        <v>1</v>
      </c>
      <c r="J7217" s="258">
        <f t="shared" si="224"/>
        <v>0.1898338131086483</v>
      </c>
      <c r="K7217" s="258">
        <f t="shared" si="225"/>
        <v>0.34240777301082514</v>
      </c>
    </row>
    <row r="7218" spans="1:11">
      <c r="A7218" s="1">
        <v>7217</v>
      </c>
      <c r="B7218">
        <v>54505.756438999997</v>
      </c>
      <c r="C7218" s="255">
        <v>46</v>
      </c>
      <c r="D7218" s="256">
        <v>188.827956</v>
      </c>
      <c r="E7218" s="256">
        <v>173.41220599999971</v>
      </c>
      <c r="F7218" s="1">
        <v>837061</v>
      </c>
      <c r="G7218" s="256">
        <v>96.839063999999993</v>
      </c>
      <c r="H7218" s="256">
        <v>306.24975899999998</v>
      </c>
      <c r="I7218" s="257">
        <v>1</v>
      </c>
      <c r="J7218" s="258">
        <f t="shared" si="224"/>
        <v>0.21607534924101335</v>
      </c>
      <c r="K7218" s="258">
        <f t="shared" si="225"/>
        <v>0.37985163044723064</v>
      </c>
    </row>
    <row r="7219" spans="1:11">
      <c r="A7219" s="1">
        <v>7218</v>
      </c>
      <c r="B7219">
        <v>53892.995727000001</v>
      </c>
      <c r="C7219" s="255">
        <v>52</v>
      </c>
      <c r="D7219" s="256">
        <v>197.22773400000011</v>
      </c>
      <c r="E7219" s="256">
        <v>23.72858099999997</v>
      </c>
      <c r="F7219" s="1">
        <v>837956</v>
      </c>
      <c r="G7219" s="256">
        <v>9.4137120000000003</v>
      </c>
      <c r="H7219" s="256">
        <v>104.727352</v>
      </c>
      <c r="I7219" s="257">
        <v>1</v>
      </c>
      <c r="J7219" s="258">
        <f t="shared" si="224"/>
        <v>0.22568719381818497</v>
      </c>
      <c r="K7219" s="258">
        <f t="shared" si="225"/>
        <v>0.39309563525648439</v>
      </c>
    </row>
    <row r="7220" spans="1:11">
      <c r="A7220" s="1">
        <v>7219</v>
      </c>
      <c r="B7220">
        <v>55387.634581999999</v>
      </c>
      <c r="C7220" s="255">
        <v>58</v>
      </c>
      <c r="D7220" s="256">
        <v>266.31325500000008</v>
      </c>
      <c r="E7220" s="256">
        <v>18.053305999999999</v>
      </c>
      <c r="F7220" s="1">
        <v>853137</v>
      </c>
      <c r="G7220" s="256">
        <v>0</v>
      </c>
      <c r="H7220" s="256">
        <v>89.689119000000005</v>
      </c>
      <c r="I7220" s="257">
        <v>1</v>
      </c>
      <c r="J7220" s="258">
        <f t="shared" si="224"/>
        <v>0.30474157958706105</v>
      </c>
      <c r="K7220" s="258">
        <f t="shared" si="225"/>
        <v>0.49342243678427844</v>
      </c>
    </row>
    <row r="7221" spans="1:11">
      <c r="A7221" s="1">
        <v>7220</v>
      </c>
      <c r="B7221">
        <v>55360.516113000012</v>
      </c>
      <c r="C7221" s="255">
        <v>69</v>
      </c>
      <c r="D7221" s="256">
        <v>272.36050699999998</v>
      </c>
      <c r="E7221" s="256">
        <v>19.005624000000001</v>
      </c>
      <c r="F7221" s="1">
        <v>843199</v>
      </c>
      <c r="G7221" s="256">
        <v>0</v>
      </c>
      <c r="H7221" s="256">
        <v>94.687961000000001</v>
      </c>
      <c r="I7221" s="257">
        <v>1</v>
      </c>
      <c r="J7221" s="258">
        <f t="shared" si="224"/>
        <v>0.31166143465263402</v>
      </c>
      <c r="K7221" s="258">
        <f t="shared" si="225"/>
        <v>0.50153607811729639</v>
      </c>
    </row>
    <row r="7222" spans="1:11">
      <c r="A7222" s="1">
        <v>7221</v>
      </c>
      <c r="B7222">
        <v>54990.096068999999</v>
      </c>
      <c r="C7222" s="255">
        <v>70</v>
      </c>
      <c r="D7222" s="256">
        <v>267.29287399999998</v>
      </c>
      <c r="E7222" s="256">
        <v>19.330168</v>
      </c>
      <c r="F7222" s="1">
        <v>819589</v>
      </c>
      <c r="G7222" s="256">
        <v>0</v>
      </c>
      <c r="H7222" s="256">
        <v>185.08357100000001</v>
      </c>
      <c r="I7222" s="257">
        <v>1</v>
      </c>
      <c r="J7222" s="258">
        <f t="shared" si="224"/>
        <v>0.30586255511437177</v>
      </c>
      <c r="K7222" s="258">
        <f t="shared" si="225"/>
        <v>0.49474357933113994</v>
      </c>
    </row>
    <row r="7223" spans="1:11">
      <c r="A7223" s="1">
        <v>7222</v>
      </c>
      <c r="B7223">
        <v>54983.296051999998</v>
      </c>
      <c r="C7223" s="255">
        <v>72</v>
      </c>
      <c r="D7223" s="256">
        <v>208.22146599999999</v>
      </c>
      <c r="E7223" s="256">
        <v>13.04468</v>
      </c>
      <c r="F7223" s="1">
        <v>868351</v>
      </c>
      <c r="G7223" s="256">
        <v>0</v>
      </c>
      <c r="H7223" s="256">
        <v>174.318423</v>
      </c>
      <c r="I7223" s="257">
        <v>1</v>
      </c>
      <c r="J7223" s="258">
        <f t="shared" si="224"/>
        <v>0.23826729335261027</v>
      </c>
      <c r="K7223" s="258">
        <f t="shared" si="225"/>
        <v>0.41006543136932883</v>
      </c>
    </row>
    <row r="7224" spans="1:11">
      <c r="A7224" s="1">
        <v>7223</v>
      </c>
      <c r="B7224">
        <v>54928.115782999987</v>
      </c>
      <c r="C7224" s="255">
        <v>72</v>
      </c>
      <c r="D7224" s="256">
        <v>182.07526999999999</v>
      </c>
      <c r="E7224" s="256">
        <v>5.3559919999999996</v>
      </c>
      <c r="F7224" s="1">
        <v>898608</v>
      </c>
      <c r="G7224" s="256">
        <v>0</v>
      </c>
      <c r="H7224" s="256">
        <v>55.307051999999999</v>
      </c>
      <c r="I7224" s="257">
        <v>1</v>
      </c>
      <c r="J7224" s="258">
        <f t="shared" si="224"/>
        <v>0.20834826784547619</v>
      </c>
      <c r="K7224" s="258">
        <f t="shared" si="225"/>
        <v>0.369024773460218</v>
      </c>
    </row>
    <row r="7225" spans="1:11">
      <c r="A7225" s="1">
        <v>7224</v>
      </c>
      <c r="B7225">
        <v>54428.141324999997</v>
      </c>
      <c r="C7225" s="255">
        <v>70</v>
      </c>
      <c r="D7225" s="256">
        <v>203.578215</v>
      </c>
      <c r="E7225" s="256">
        <v>1.15604</v>
      </c>
      <c r="F7225" s="1">
        <v>890406</v>
      </c>
      <c r="G7225" s="256">
        <v>0</v>
      </c>
      <c r="H7225" s="256">
        <v>50.554375</v>
      </c>
      <c r="I7225" s="257">
        <v>1</v>
      </c>
      <c r="J7225" s="258">
        <f t="shared" si="224"/>
        <v>0.23295403305635051</v>
      </c>
      <c r="K7225" s="258">
        <f t="shared" si="225"/>
        <v>0.40294771306322158</v>
      </c>
    </row>
    <row r="7226" spans="1:11">
      <c r="A7226" s="1">
        <v>7225</v>
      </c>
      <c r="B7226">
        <v>52646.464569000003</v>
      </c>
      <c r="C7226" s="255">
        <v>59</v>
      </c>
      <c r="D7226" s="256">
        <v>219.34716499999999</v>
      </c>
      <c r="E7226" s="256">
        <v>0.192</v>
      </c>
      <c r="F7226" s="1">
        <v>790303</v>
      </c>
      <c r="G7226" s="256">
        <v>1.115184</v>
      </c>
      <c r="H7226" s="256">
        <v>50.550350999999999</v>
      </c>
      <c r="I7226" s="257">
        <v>1</v>
      </c>
      <c r="J7226" s="258">
        <f t="shared" si="224"/>
        <v>0.25099840238911009</v>
      </c>
      <c r="K7226" s="258">
        <f t="shared" si="225"/>
        <v>0.4268323738470145</v>
      </c>
    </row>
    <row r="7227" spans="1:11">
      <c r="A7227" s="1">
        <v>7226</v>
      </c>
      <c r="B7227">
        <v>49733.267852999998</v>
      </c>
      <c r="C7227" s="255">
        <v>61</v>
      </c>
      <c r="D7227" s="256">
        <v>221.85066499999999</v>
      </c>
      <c r="E7227" s="256">
        <v>0.63031999999999999</v>
      </c>
      <c r="F7227" s="1">
        <v>718795</v>
      </c>
      <c r="G7227" s="256">
        <v>138.46509599999999</v>
      </c>
      <c r="H7227" s="256">
        <v>46.922761000000001</v>
      </c>
      <c r="I7227" s="257">
        <v>1</v>
      </c>
      <c r="J7227" s="258">
        <f t="shared" si="224"/>
        <v>0.25386315106448565</v>
      </c>
      <c r="K7227" s="258">
        <f t="shared" si="225"/>
        <v>0.43055037690843906</v>
      </c>
    </row>
    <row r="7228" spans="1:11">
      <c r="A7228" s="1">
        <v>7227</v>
      </c>
      <c r="B7228">
        <v>49650.491973999997</v>
      </c>
      <c r="C7228" s="255">
        <v>53</v>
      </c>
      <c r="D7228" s="256">
        <v>248.04066599999999</v>
      </c>
      <c r="E7228" s="256">
        <v>0.48875999999999997</v>
      </c>
      <c r="F7228" s="1">
        <v>597304</v>
      </c>
      <c r="G7228" s="256">
        <v>164.048472</v>
      </c>
      <c r="H7228" s="256">
        <v>45.486322999999999</v>
      </c>
      <c r="I7228" s="257">
        <v>1</v>
      </c>
      <c r="J7228" s="258">
        <f t="shared" si="224"/>
        <v>0.2838323025215797</v>
      </c>
      <c r="K7228" s="258">
        <f t="shared" si="225"/>
        <v>0.46828685963481637</v>
      </c>
    </row>
    <row r="7229" spans="1:11">
      <c r="A7229" s="1">
        <v>7228</v>
      </c>
      <c r="B7229">
        <v>49546.974700999999</v>
      </c>
      <c r="C7229" s="255">
        <v>55</v>
      </c>
      <c r="D7229" s="256">
        <v>229.9807319999999</v>
      </c>
      <c r="E7229" s="256">
        <v>0</v>
      </c>
      <c r="F7229" s="1">
        <v>489430</v>
      </c>
      <c r="G7229" s="256">
        <v>155.65586400000001</v>
      </c>
      <c r="H7229" s="256">
        <v>45.447187</v>
      </c>
      <c r="I7229" s="257">
        <v>1</v>
      </c>
      <c r="J7229" s="258">
        <f t="shared" si="224"/>
        <v>0.26316636603111815</v>
      </c>
      <c r="K7229" s="258">
        <f t="shared" si="225"/>
        <v>0.44248865338690802</v>
      </c>
    </row>
    <row r="7230" spans="1:11">
      <c r="A7230" s="1">
        <v>7229</v>
      </c>
      <c r="B7230">
        <v>49549.177858000003</v>
      </c>
      <c r="C7230" s="255">
        <v>55</v>
      </c>
      <c r="D7230" s="256">
        <v>270.373941</v>
      </c>
      <c r="E7230" s="256">
        <v>1.8079999999999999E-2</v>
      </c>
      <c r="F7230" s="1">
        <v>554232</v>
      </c>
      <c r="G7230" s="256">
        <v>115.862376</v>
      </c>
      <c r="H7230" s="256">
        <v>45.634466000000003</v>
      </c>
      <c r="I7230" s="257">
        <v>1</v>
      </c>
      <c r="J7230" s="258">
        <f t="shared" si="224"/>
        <v>0.3093882122371972</v>
      </c>
      <c r="K7230" s="258">
        <f t="shared" si="225"/>
        <v>0.49888167215690399</v>
      </c>
    </row>
    <row r="7231" spans="1:11">
      <c r="A7231" s="1">
        <v>7230</v>
      </c>
      <c r="B7231">
        <v>50249.562773999998</v>
      </c>
      <c r="C7231" s="255">
        <v>54</v>
      </c>
      <c r="D7231" s="256">
        <v>323.68359400000003</v>
      </c>
      <c r="E7231" s="256">
        <v>0</v>
      </c>
      <c r="F7231" s="1">
        <v>857107</v>
      </c>
      <c r="G7231" s="256">
        <v>13.682088</v>
      </c>
      <c r="H7231" s="256">
        <v>45.565491999999999</v>
      </c>
      <c r="I7231" s="257">
        <v>1</v>
      </c>
      <c r="J7231" s="258">
        <f t="shared" si="224"/>
        <v>0.37039031242352893</v>
      </c>
      <c r="K7231" s="258">
        <f t="shared" si="225"/>
        <v>0.56659323766590242</v>
      </c>
    </row>
    <row r="7232" spans="1:11">
      <c r="A7232" s="1">
        <v>7231</v>
      </c>
      <c r="B7232">
        <v>50442.015504000003</v>
      </c>
      <c r="C7232" s="255">
        <v>54</v>
      </c>
      <c r="D7232" s="256">
        <v>399.88449800000001</v>
      </c>
      <c r="E7232" s="256">
        <v>0.43114500000000011</v>
      </c>
      <c r="F7232" s="1">
        <v>902367</v>
      </c>
      <c r="G7232" s="256">
        <v>0</v>
      </c>
      <c r="H7232" s="256">
        <v>45.626460999999999</v>
      </c>
      <c r="I7232" s="257">
        <v>1</v>
      </c>
      <c r="J7232" s="258">
        <f t="shared" si="224"/>
        <v>0.4575868128415122</v>
      </c>
      <c r="K7232" s="258">
        <f t="shared" si="225"/>
        <v>0.65213707494975193</v>
      </c>
    </row>
    <row r="7233" spans="1:11">
      <c r="A7233" s="1">
        <v>7232</v>
      </c>
      <c r="B7233">
        <v>50652.214782000003</v>
      </c>
      <c r="C7233" s="255">
        <v>54</v>
      </c>
      <c r="D7233" s="256">
        <v>428.73944799999998</v>
      </c>
      <c r="E7233" s="256">
        <v>75.698932999999869</v>
      </c>
      <c r="F7233" s="1">
        <v>851467</v>
      </c>
      <c r="G7233" s="256">
        <v>0</v>
      </c>
      <c r="H7233" s="256">
        <v>107.556068</v>
      </c>
      <c r="I7233" s="257">
        <v>1</v>
      </c>
      <c r="J7233" s="258">
        <f t="shared" si="224"/>
        <v>0.49060545865358662</v>
      </c>
      <c r="K7233" s="258">
        <f t="shared" si="225"/>
        <v>0.68155455100507034</v>
      </c>
    </row>
    <row r="7234" spans="1:11">
      <c r="A7234" s="1">
        <v>7233</v>
      </c>
      <c r="B7234">
        <v>50264.615906999999</v>
      </c>
      <c r="C7234" s="255">
        <v>64</v>
      </c>
      <c r="D7234" s="256">
        <v>416.64503000000002</v>
      </c>
      <c r="E7234" s="256">
        <v>385.72716400000019</v>
      </c>
      <c r="F7234" s="1">
        <v>854836</v>
      </c>
      <c r="G7234" s="256">
        <v>0</v>
      </c>
      <c r="H7234" s="256">
        <v>257.14932099999999</v>
      </c>
      <c r="I7234" s="257">
        <v>1</v>
      </c>
      <c r="J7234" s="258">
        <f t="shared" ref="J7234:J7297" si="226">D7234/$L$1</f>
        <v>0.47676584693202145</v>
      </c>
      <c r="K7234" s="258">
        <f t="shared" ref="K7234:K7297" si="227">J7234/(1-$K$1*(1-J7234))</f>
        <v>0.66940697124285109</v>
      </c>
    </row>
    <row r="7235" spans="1:11">
      <c r="A7235" s="1">
        <v>7234</v>
      </c>
      <c r="B7235">
        <v>50251.342986000003</v>
      </c>
      <c r="C7235" s="255">
        <v>59</v>
      </c>
      <c r="D7235" s="256">
        <v>382.77499399999999</v>
      </c>
      <c r="E7235" s="256">
        <v>654.22844100000043</v>
      </c>
      <c r="F7235" s="1">
        <v>856540</v>
      </c>
      <c r="G7235" s="256">
        <v>0</v>
      </c>
      <c r="H7235" s="256">
        <v>487.34783399999998</v>
      </c>
      <c r="I7235" s="257">
        <v>1</v>
      </c>
      <c r="J7235" s="258">
        <f t="shared" si="226"/>
        <v>0.43800845097998509</v>
      </c>
      <c r="K7235" s="258">
        <f t="shared" si="227"/>
        <v>0.63396367678693877</v>
      </c>
    </row>
    <row r="7236" spans="1:11">
      <c r="A7236" s="1">
        <v>7235</v>
      </c>
      <c r="B7236">
        <v>50259.565277000002</v>
      </c>
      <c r="C7236" s="255">
        <v>64</v>
      </c>
      <c r="D7236" s="256">
        <v>392.49298600000009</v>
      </c>
      <c r="E7236" s="256">
        <v>789.30383900000038</v>
      </c>
      <c r="F7236" s="1">
        <v>847179</v>
      </c>
      <c r="G7236" s="256">
        <v>0</v>
      </c>
      <c r="H7236" s="256">
        <v>313.17744599999997</v>
      </c>
      <c r="I7236" s="257">
        <v>1</v>
      </c>
      <c r="J7236" s="258">
        <f t="shared" si="226"/>
        <v>0.44912872448080821</v>
      </c>
      <c r="K7236" s="258">
        <f t="shared" si="227"/>
        <v>0.64435483915293601</v>
      </c>
    </row>
    <row r="7237" spans="1:11">
      <c r="A7237" s="1">
        <v>7236</v>
      </c>
      <c r="B7237">
        <v>49991.212952000002</v>
      </c>
      <c r="C7237" s="255">
        <v>51</v>
      </c>
      <c r="D7237" s="256">
        <v>444.24859600000002</v>
      </c>
      <c r="E7237" s="256">
        <v>939.87347000000216</v>
      </c>
      <c r="F7237" s="1">
        <v>820324</v>
      </c>
      <c r="G7237" s="256">
        <v>0</v>
      </c>
      <c r="H7237" s="256">
        <v>109.853033</v>
      </c>
      <c r="I7237" s="257">
        <v>1</v>
      </c>
      <c r="J7237" s="258">
        <f t="shared" si="226"/>
        <v>0.5083525372192762</v>
      </c>
      <c r="K7237" s="258">
        <f t="shared" si="227"/>
        <v>0.69676095205179756</v>
      </c>
    </row>
    <row r="7238" spans="1:11">
      <c r="A7238" s="1">
        <v>7237</v>
      </c>
      <c r="B7238">
        <v>49241.000700999997</v>
      </c>
      <c r="C7238" s="255">
        <v>55</v>
      </c>
      <c r="D7238" s="256">
        <v>524.09919899999989</v>
      </c>
      <c r="E7238" s="256">
        <v>965.57487800000149</v>
      </c>
      <c r="F7238" s="1">
        <v>857371</v>
      </c>
      <c r="G7238" s="256">
        <v>0</v>
      </c>
      <c r="H7238" s="256">
        <v>61.521307</v>
      </c>
      <c r="I7238" s="257">
        <v>1</v>
      </c>
      <c r="J7238" s="258">
        <f t="shared" si="226"/>
        <v>0.59972537890978561</v>
      </c>
      <c r="K7238" s="258">
        <f t="shared" si="227"/>
        <v>0.76902760778181456</v>
      </c>
    </row>
    <row r="7239" spans="1:11">
      <c r="A7239" s="1">
        <v>7238</v>
      </c>
      <c r="B7239">
        <v>49540.706847999987</v>
      </c>
      <c r="C7239" s="255">
        <v>56</v>
      </c>
      <c r="D7239" s="256">
        <v>588.68267100000003</v>
      </c>
      <c r="E7239" s="256">
        <v>902.70265400000085</v>
      </c>
      <c r="F7239" s="1">
        <v>840576</v>
      </c>
      <c r="G7239" s="256">
        <v>98.758967999999996</v>
      </c>
      <c r="H7239" s="256">
        <v>153.50298599999999</v>
      </c>
      <c r="I7239" s="257">
        <v>1</v>
      </c>
      <c r="J7239" s="258">
        <f t="shared" si="226"/>
        <v>0.67362808147146158</v>
      </c>
      <c r="K7239" s="258">
        <f t="shared" si="227"/>
        <v>0.82100161034778618</v>
      </c>
    </row>
    <row r="7240" spans="1:11">
      <c r="A7240" s="1">
        <v>7239</v>
      </c>
      <c r="B7240">
        <v>50234.788087000001</v>
      </c>
      <c r="C7240" s="255">
        <v>50</v>
      </c>
      <c r="D7240" s="256">
        <v>611.00423999999975</v>
      </c>
      <c r="E7240" s="256">
        <v>757.71084799999926</v>
      </c>
      <c r="F7240" s="1">
        <v>816101</v>
      </c>
      <c r="G7240" s="256">
        <v>158.42836800000001</v>
      </c>
      <c r="H7240" s="256">
        <v>127.748834</v>
      </c>
      <c r="I7240" s="257">
        <v>1</v>
      </c>
      <c r="J7240" s="258">
        <f t="shared" si="226"/>
        <v>0.69917059604108556</v>
      </c>
      <c r="K7240" s="258">
        <f t="shared" si="227"/>
        <v>0.8377877503034048</v>
      </c>
    </row>
    <row r="7241" spans="1:11">
      <c r="A7241" s="1">
        <v>7240</v>
      </c>
      <c r="B7241">
        <v>49548.132323999998</v>
      </c>
      <c r="C7241" s="255">
        <v>58</v>
      </c>
      <c r="D7241" s="256">
        <v>653.80201399999976</v>
      </c>
      <c r="E7241" s="256">
        <v>594.45154699999989</v>
      </c>
      <c r="F7241" s="1">
        <v>810775</v>
      </c>
      <c r="G7241" s="256">
        <v>165.42640800000001</v>
      </c>
      <c r="H7241" s="256">
        <v>123.108845</v>
      </c>
      <c r="I7241" s="257">
        <v>1</v>
      </c>
      <c r="J7241" s="258">
        <f t="shared" si="226"/>
        <v>0.74814397985395675</v>
      </c>
      <c r="K7241" s="258">
        <f t="shared" si="227"/>
        <v>0.86844115270173194</v>
      </c>
    </row>
    <row r="7242" spans="1:11">
      <c r="A7242" s="1">
        <v>7241</v>
      </c>
      <c r="B7242">
        <v>49518.965606999998</v>
      </c>
      <c r="C7242" s="255">
        <v>47</v>
      </c>
      <c r="D7242" s="256">
        <v>659.24316500000032</v>
      </c>
      <c r="E7242" s="256">
        <v>280.22973800000011</v>
      </c>
      <c r="F7242" s="1">
        <v>828088</v>
      </c>
      <c r="G7242" s="256">
        <v>133.10505599999999</v>
      </c>
      <c r="H7242" s="256">
        <v>122.950881</v>
      </c>
      <c r="I7242" s="257">
        <v>1</v>
      </c>
      <c r="J7242" s="258">
        <f t="shared" si="226"/>
        <v>0.75437027508853638</v>
      </c>
      <c r="K7242" s="258">
        <f t="shared" si="227"/>
        <v>0.87220151511190025</v>
      </c>
    </row>
    <row r="7243" spans="1:11">
      <c r="A7243" s="1">
        <v>7242</v>
      </c>
      <c r="B7243">
        <v>50379.030243999987</v>
      </c>
      <c r="C7243" s="255">
        <v>68</v>
      </c>
      <c r="D7243" s="256">
        <v>642.42545600000017</v>
      </c>
      <c r="E7243" s="256">
        <v>26.76371300000001</v>
      </c>
      <c r="F7243" s="1">
        <v>798071</v>
      </c>
      <c r="G7243" s="256">
        <v>78.870456000000004</v>
      </c>
      <c r="H7243" s="256">
        <v>105.574055</v>
      </c>
      <c r="I7243" s="257">
        <v>1</v>
      </c>
      <c r="J7243" s="258">
        <f t="shared" si="226"/>
        <v>0.73512581350251593</v>
      </c>
      <c r="K7243" s="258">
        <f t="shared" si="227"/>
        <v>0.86048144032940499</v>
      </c>
    </row>
    <row r="7244" spans="1:11">
      <c r="A7244" s="1">
        <v>7243</v>
      </c>
      <c r="B7244">
        <v>53265.479339999998</v>
      </c>
      <c r="C7244" s="255">
        <v>93</v>
      </c>
      <c r="D7244" s="256">
        <v>690.99021800000014</v>
      </c>
      <c r="E7244" s="256">
        <v>18.287694999999999</v>
      </c>
      <c r="F7244" s="1">
        <v>822607</v>
      </c>
      <c r="G7244" s="256">
        <v>10.611216000000001</v>
      </c>
      <c r="H7244" s="256">
        <v>226.71662900000001</v>
      </c>
      <c r="I7244" s="257">
        <v>1</v>
      </c>
      <c r="J7244" s="258">
        <f t="shared" si="226"/>
        <v>0.79069834699939223</v>
      </c>
      <c r="K7244" s="258">
        <f t="shared" si="227"/>
        <v>0.89356149034181831</v>
      </c>
    </row>
    <row r="7245" spans="1:11">
      <c r="A7245" s="1">
        <v>7244</v>
      </c>
      <c r="B7245">
        <v>52717.937102999997</v>
      </c>
      <c r="C7245" s="255">
        <v>101</v>
      </c>
      <c r="D7245" s="256">
        <v>713.73990200000026</v>
      </c>
      <c r="E7245" s="256">
        <v>20.018039999999999</v>
      </c>
      <c r="F7245" s="1">
        <v>842472</v>
      </c>
      <c r="G7245" s="256">
        <v>0</v>
      </c>
      <c r="H7245" s="256">
        <v>249.33588900000001</v>
      </c>
      <c r="I7245" s="257">
        <v>1</v>
      </c>
      <c r="J7245" s="258">
        <f t="shared" si="226"/>
        <v>0.81673075247341387</v>
      </c>
      <c r="K7245" s="258">
        <f t="shared" si="227"/>
        <v>0.90828404597927781</v>
      </c>
    </row>
    <row r="7246" spans="1:11">
      <c r="A7246" s="1">
        <v>7245</v>
      </c>
      <c r="B7246">
        <v>52777.558196999998</v>
      </c>
      <c r="C7246" s="255">
        <v>100</v>
      </c>
      <c r="D7246" s="256">
        <v>704.2626859999998</v>
      </c>
      <c r="E7246" s="256">
        <v>21.960571999999999</v>
      </c>
      <c r="F7246" s="1">
        <v>821218</v>
      </c>
      <c r="G7246" s="256">
        <v>0</v>
      </c>
      <c r="H7246" s="256">
        <v>307.67228</v>
      </c>
      <c r="I7246" s="257">
        <v>1</v>
      </c>
      <c r="J7246" s="258">
        <f t="shared" si="226"/>
        <v>0.80588599833630603</v>
      </c>
      <c r="K7246" s="258">
        <f t="shared" si="227"/>
        <v>0.90220818047102946</v>
      </c>
    </row>
    <row r="7247" spans="1:11">
      <c r="A7247" s="1">
        <v>7246</v>
      </c>
      <c r="B7247">
        <v>52440.618743999999</v>
      </c>
      <c r="C7247" s="255">
        <v>100</v>
      </c>
      <c r="D7247" s="256">
        <v>603.79213000000004</v>
      </c>
      <c r="E7247" s="256">
        <v>15.368688000000001</v>
      </c>
      <c r="F7247" s="1">
        <v>842244</v>
      </c>
      <c r="G7247" s="256">
        <v>0</v>
      </c>
      <c r="H7247" s="256">
        <v>155.241659</v>
      </c>
      <c r="I7247" s="257">
        <v>1</v>
      </c>
      <c r="J7247" s="258">
        <f t="shared" si="226"/>
        <v>0.69091779693217314</v>
      </c>
      <c r="K7247" s="258">
        <f t="shared" si="227"/>
        <v>0.83242627833115279</v>
      </c>
    </row>
    <row r="7248" spans="1:11">
      <c r="A7248" s="1">
        <v>7247</v>
      </c>
      <c r="B7248">
        <v>52515.681184000001</v>
      </c>
      <c r="C7248" s="255">
        <v>94</v>
      </c>
      <c r="D7248" s="256">
        <v>538.94300100000009</v>
      </c>
      <c r="E7248" s="256">
        <v>7.5119320000000007</v>
      </c>
      <c r="F7248" s="1">
        <v>871760</v>
      </c>
      <c r="G7248" s="256">
        <v>0</v>
      </c>
      <c r="H7248" s="256">
        <v>57.104125000000003</v>
      </c>
      <c r="I7248" s="257">
        <v>1</v>
      </c>
      <c r="J7248" s="258">
        <f t="shared" si="226"/>
        <v>0.61671110374183591</v>
      </c>
      <c r="K7248" s="258">
        <f t="shared" si="227"/>
        <v>0.78144710226252501</v>
      </c>
    </row>
    <row r="7249" spans="1:11">
      <c r="A7249" s="1">
        <v>7248</v>
      </c>
      <c r="B7249">
        <v>52743.149657999988</v>
      </c>
      <c r="C7249" s="255">
        <v>82</v>
      </c>
      <c r="D7249" s="256">
        <v>517.10395700000015</v>
      </c>
      <c r="E7249" s="256">
        <v>1.3218000000000001</v>
      </c>
      <c r="F7249" s="1">
        <v>830323</v>
      </c>
      <c r="G7249" s="256">
        <v>0</v>
      </c>
      <c r="H7249" s="256">
        <v>45.536051999999998</v>
      </c>
      <c r="I7249" s="257">
        <v>1</v>
      </c>
      <c r="J7249" s="258">
        <f t="shared" si="226"/>
        <v>0.59172074130106544</v>
      </c>
      <c r="K7249" s="258">
        <f t="shared" si="227"/>
        <v>0.76307109738793644</v>
      </c>
    </row>
    <row r="7250" spans="1:11">
      <c r="A7250" s="1">
        <v>7249</v>
      </c>
      <c r="B7250">
        <v>50989.439911000001</v>
      </c>
      <c r="C7250" s="255">
        <v>71</v>
      </c>
      <c r="D7250" s="256">
        <v>493.41874000000013</v>
      </c>
      <c r="E7250" s="256">
        <v>0.2064</v>
      </c>
      <c r="F7250" s="1">
        <v>820602</v>
      </c>
      <c r="G7250" s="256">
        <v>5.3509679999999999</v>
      </c>
      <c r="H7250" s="256">
        <v>41.332134000000003</v>
      </c>
      <c r="I7250" s="257">
        <v>1</v>
      </c>
      <c r="J7250" s="258">
        <f t="shared" si="226"/>
        <v>0.56461780779727755</v>
      </c>
      <c r="K7250" s="258">
        <f t="shared" si="227"/>
        <v>0.74239088084205607</v>
      </c>
    </row>
    <row r="7251" spans="1:11">
      <c r="A7251" s="1">
        <v>7250</v>
      </c>
      <c r="B7251">
        <v>48067.856385000006</v>
      </c>
      <c r="C7251" s="255">
        <v>68</v>
      </c>
      <c r="D7251" s="256">
        <v>476.81934700000011</v>
      </c>
      <c r="E7251" s="256">
        <v>0.6313200000000001</v>
      </c>
      <c r="F7251" s="1">
        <v>712842</v>
      </c>
      <c r="G7251" s="256">
        <v>98.577864000000005</v>
      </c>
      <c r="H7251" s="256">
        <v>41.284230000000001</v>
      </c>
      <c r="I7251" s="257">
        <v>1</v>
      </c>
      <c r="J7251" s="258">
        <f t="shared" si="226"/>
        <v>0.5456231646541625</v>
      </c>
      <c r="K7251" s="258">
        <f t="shared" si="227"/>
        <v>0.72740760595412168</v>
      </c>
    </row>
    <row r="7252" spans="1:11">
      <c r="A7252" s="1">
        <v>7251</v>
      </c>
      <c r="B7252">
        <v>48172.559326000002</v>
      </c>
      <c r="C7252" s="255">
        <v>67</v>
      </c>
      <c r="D7252" s="256">
        <v>452.17723299999989</v>
      </c>
      <c r="E7252" s="256">
        <v>0.41855999999999999</v>
      </c>
      <c r="F7252" s="1">
        <v>594264</v>
      </c>
      <c r="G7252" s="256">
        <v>140.60424</v>
      </c>
      <c r="H7252" s="256">
        <v>41.285539999999997</v>
      </c>
      <c r="I7252" s="257">
        <v>1</v>
      </c>
      <c r="J7252" s="258">
        <f t="shared" si="226"/>
        <v>0.51742525634980674</v>
      </c>
      <c r="K7252" s="258">
        <f t="shared" si="227"/>
        <v>0.70437871384680895</v>
      </c>
    </row>
    <row r="7253" spans="1:11">
      <c r="A7253" s="1">
        <v>7252</v>
      </c>
      <c r="B7253">
        <v>48579.041809000002</v>
      </c>
      <c r="C7253" s="255">
        <v>66</v>
      </c>
      <c r="D7253" s="256">
        <v>444.1320859999999</v>
      </c>
      <c r="E7253" s="256">
        <v>7.1999999999999998E-3</v>
      </c>
      <c r="F7253" s="1">
        <v>493931</v>
      </c>
      <c r="G7253" s="256">
        <v>156.699648</v>
      </c>
      <c r="H7253" s="256">
        <v>41.299123999999999</v>
      </c>
      <c r="I7253" s="257">
        <v>1</v>
      </c>
      <c r="J7253" s="258">
        <f t="shared" si="226"/>
        <v>0.50821921512294366</v>
      </c>
      <c r="K7253" s="258">
        <f t="shared" si="227"/>
        <v>0.69664823336643056</v>
      </c>
    </row>
    <row r="7254" spans="1:11">
      <c r="A7254" s="1">
        <v>7253</v>
      </c>
      <c r="B7254">
        <v>49221.433258999998</v>
      </c>
      <c r="C7254" s="255">
        <v>52</v>
      </c>
      <c r="D7254" s="256">
        <v>450.70786499999991</v>
      </c>
      <c r="E7254" s="256">
        <v>0</v>
      </c>
      <c r="F7254" s="1">
        <v>548336</v>
      </c>
      <c r="G7254" s="256">
        <v>138.12304800000001</v>
      </c>
      <c r="H7254" s="256">
        <v>41.345255000000002</v>
      </c>
      <c r="I7254" s="257">
        <v>1</v>
      </c>
      <c r="J7254" s="258">
        <f t="shared" si="226"/>
        <v>0.51574386228883651</v>
      </c>
      <c r="K7254" s="258">
        <f t="shared" si="227"/>
        <v>0.70297478111492062</v>
      </c>
    </row>
    <row r="7255" spans="1:11">
      <c r="A7255" s="1">
        <v>7254</v>
      </c>
      <c r="B7255">
        <v>50850.526184000002</v>
      </c>
      <c r="C7255" s="255">
        <v>75</v>
      </c>
      <c r="D7255" s="256">
        <v>440.60961800000001</v>
      </c>
      <c r="E7255" s="256">
        <v>0</v>
      </c>
      <c r="F7255" s="1">
        <v>845562</v>
      </c>
      <c r="G7255" s="256">
        <v>88.906272000000001</v>
      </c>
      <c r="H7255" s="256">
        <v>41.365186999999999</v>
      </c>
      <c r="I7255" s="257">
        <v>1</v>
      </c>
      <c r="J7255" s="258">
        <f t="shared" si="226"/>
        <v>0.50418846395975114</v>
      </c>
      <c r="K7255" s="258">
        <f t="shared" si="227"/>
        <v>0.69322965775065593</v>
      </c>
    </row>
    <row r="7256" spans="1:11">
      <c r="A7256" s="1">
        <v>7255</v>
      </c>
      <c r="B7256">
        <v>52602.112762999997</v>
      </c>
      <c r="C7256" s="255">
        <v>82</v>
      </c>
      <c r="D7256" s="256">
        <v>435.88751500000001</v>
      </c>
      <c r="E7256" s="256">
        <v>0.7010660000000003</v>
      </c>
      <c r="F7256" s="1">
        <v>975606</v>
      </c>
      <c r="G7256" s="256">
        <v>23.501183999999999</v>
      </c>
      <c r="H7256" s="256">
        <v>41.225575999999997</v>
      </c>
      <c r="I7256" s="257">
        <v>1</v>
      </c>
      <c r="J7256" s="258">
        <f t="shared" si="226"/>
        <v>0.49878497352067108</v>
      </c>
      <c r="K7256" s="258">
        <f t="shared" si="227"/>
        <v>0.68861399979966531</v>
      </c>
    </row>
    <row r="7257" spans="1:11">
      <c r="A7257" s="1">
        <v>7256</v>
      </c>
      <c r="B7257">
        <v>55793.885955000012</v>
      </c>
      <c r="C7257" s="255">
        <v>89</v>
      </c>
      <c r="D7257" s="256">
        <v>445.60754100000003</v>
      </c>
      <c r="E7257" s="256">
        <v>111.46437900000009</v>
      </c>
      <c r="F7257" s="1">
        <v>944393</v>
      </c>
      <c r="G7257" s="256">
        <v>0</v>
      </c>
      <c r="H7257" s="256">
        <v>43.919902</v>
      </c>
      <c r="I7257" s="257">
        <v>1</v>
      </c>
      <c r="J7257" s="258">
        <f t="shared" si="226"/>
        <v>0.50990757452251501</v>
      </c>
      <c r="K7257" s="258">
        <f t="shared" si="227"/>
        <v>0.69807400468894831</v>
      </c>
    </row>
    <row r="7258" spans="1:11">
      <c r="A7258" s="1">
        <v>7257</v>
      </c>
      <c r="B7258">
        <v>58419.108459000003</v>
      </c>
      <c r="C7258" s="255">
        <v>70</v>
      </c>
      <c r="D7258" s="256">
        <v>399.41898700000002</v>
      </c>
      <c r="E7258" s="256">
        <v>566.07217900000092</v>
      </c>
      <c r="F7258" s="1">
        <v>890800</v>
      </c>
      <c r="G7258" s="256">
        <v>0</v>
      </c>
      <c r="H7258" s="256">
        <v>310.39838800000001</v>
      </c>
      <c r="I7258" s="257">
        <v>1</v>
      </c>
      <c r="J7258" s="258">
        <f t="shared" si="226"/>
        <v>0.45705412978953586</v>
      </c>
      <c r="K7258" s="258">
        <f t="shared" si="227"/>
        <v>0.6516500025193096</v>
      </c>
    </row>
    <row r="7259" spans="1:11">
      <c r="A7259" s="1">
        <v>7258</v>
      </c>
      <c r="B7259">
        <v>59692.759215999999</v>
      </c>
      <c r="C7259" s="255">
        <v>58</v>
      </c>
      <c r="D7259" s="256">
        <v>353.52257900000001</v>
      </c>
      <c r="E7259" s="256">
        <v>983.39585900000088</v>
      </c>
      <c r="F7259" s="1">
        <v>885074</v>
      </c>
      <c r="G7259" s="256">
        <v>0</v>
      </c>
      <c r="H7259" s="256">
        <v>628.33081800000002</v>
      </c>
      <c r="I7259" s="257">
        <v>1</v>
      </c>
      <c r="J7259" s="258">
        <f t="shared" si="226"/>
        <v>0.4045349869804698</v>
      </c>
      <c r="K7259" s="258">
        <f t="shared" si="227"/>
        <v>0.60154416381697262</v>
      </c>
    </row>
    <row r="7260" spans="1:11">
      <c r="A7260" s="1">
        <v>7259</v>
      </c>
      <c r="B7260">
        <v>59877.724579000002</v>
      </c>
      <c r="C7260" s="255">
        <v>48</v>
      </c>
      <c r="D7260" s="256">
        <v>341.74174799999997</v>
      </c>
      <c r="E7260" s="256">
        <v>1208.1798360000021</v>
      </c>
      <c r="F7260" s="1">
        <v>846880</v>
      </c>
      <c r="G7260" s="256">
        <v>0</v>
      </c>
      <c r="H7260" s="256">
        <v>578.07443699999999</v>
      </c>
      <c r="I7260" s="257">
        <v>1</v>
      </c>
      <c r="J7260" s="258">
        <f t="shared" si="226"/>
        <v>0.39105421206452273</v>
      </c>
      <c r="K7260" s="258">
        <f t="shared" si="227"/>
        <v>0.58798087429985735</v>
      </c>
    </row>
    <row r="7261" spans="1:11">
      <c r="A7261" s="1">
        <v>7260</v>
      </c>
      <c r="B7261">
        <v>60061.181641000003</v>
      </c>
      <c r="C7261" s="255">
        <v>47</v>
      </c>
      <c r="D7261" s="256">
        <v>356.09312299999999</v>
      </c>
      <c r="E7261" s="256">
        <v>1328.0247510000011</v>
      </c>
      <c r="F7261" s="1">
        <v>838894</v>
      </c>
      <c r="G7261" s="256">
        <v>0</v>
      </c>
      <c r="H7261" s="256">
        <v>139.86321699999999</v>
      </c>
      <c r="I7261" s="257">
        <v>1</v>
      </c>
      <c r="J7261" s="258">
        <f t="shared" si="226"/>
        <v>0.40747645393433224</v>
      </c>
      <c r="K7261" s="258">
        <f t="shared" si="227"/>
        <v>0.6044639821191492</v>
      </c>
    </row>
    <row r="7262" spans="1:11">
      <c r="A7262" s="1">
        <v>7261</v>
      </c>
      <c r="B7262">
        <v>57226.617157000001</v>
      </c>
      <c r="C7262" s="255">
        <v>43</v>
      </c>
      <c r="D7262" s="256">
        <v>334.22064599999999</v>
      </c>
      <c r="E7262" s="256">
        <v>1356.5976610000021</v>
      </c>
      <c r="F7262" s="1">
        <v>826808</v>
      </c>
      <c r="G7262" s="256">
        <v>0</v>
      </c>
      <c r="H7262" s="256">
        <v>60.269500000000001</v>
      </c>
      <c r="I7262" s="257">
        <v>1</v>
      </c>
      <c r="J7262" s="258">
        <f t="shared" si="226"/>
        <v>0.38244783419679174</v>
      </c>
      <c r="K7262" s="258">
        <f t="shared" si="227"/>
        <v>0.57916252289956327</v>
      </c>
    </row>
    <row r="7263" spans="1:11">
      <c r="A7263" s="1">
        <v>7262</v>
      </c>
      <c r="B7263">
        <v>57086.535492000003</v>
      </c>
      <c r="C7263" s="255">
        <v>45</v>
      </c>
      <c r="D7263" s="256">
        <v>348.74231600000002</v>
      </c>
      <c r="E7263" s="256">
        <v>1291.603383000001</v>
      </c>
      <c r="F7263" s="1">
        <v>821205</v>
      </c>
      <c r="G7263" s="256">
        <v>82.657008000000005</v>
      </c>
      <c r="H7263" s="256">
        <v>234.952832</v>
      </c>
      <c r="I7263" s="257">
        <v>1</v>
      </c>
      <c r="J7263" s="258">
        <f t="shared" si="226"/>
        <v>0.3990649442014817</v>
      </c>
      <c r="K7263" s="258">
        <f t="shared" si="227"/>
        <v>0.59607685823722856</v>
      </c>
    </row>
    <row r="7264" spans="1:11">
      <c r="A7264" s="1">
        <v>7263</v>
      </c>
      <c r="B7264">
        <v>59969.953245999997</v>
      </c>
      <c r="C7264" s="255">
        <v>44</v>
      </c>
      <c r="D7264" s="256">
        <v>381.89246600000001</v>
      </c>
      <c r="E7264" s="256">
        <v>1129.4855829999999</v>
      </c>
      <c r="F7264" s="1">
        <v>825509</v>
      </c>
      <c r="G7264" s="256">
        <v>151.59832800000001</v>
      </c>
      <c r="H7264" s="256">
        <v>148.88753399999999</v>
      </c>
      <c r="I7264" s="257">
        <v>1</v>
      </c>
      <c r="J7264" s="258">
        <f t="shared" si="226"/>
        <v>0.43699857643675288</v>
      </c>
      <c r="K7264" s="258">
        <f t="shared" si="227"/>
        <v>0.63301089600757365</v>
      </c>
    </row>
    <row r="7265" spans="1:11">
      <c r="A7265" s="1">
        <v>7264</v>
      </c>
      <c r="B7265">
        <v>59776.402099999999</v>
      </c>
      <c r="C7265" s="255">
        <v>44</v>
      </c>
      <c r="D7265" s="256">
        <v>404.38635399999998</v>
      </c>
      <c r="E7265" s="256">
        <v>826.22426300000029</v>
      </c>
      <c r="F7265" s="1">
        <v>833617</v>
      </c>
      <c r="G7265" s="256">
        <v>185.81404800000001</v>
      </c>
      <c r="H7265" s="256">
        <v>85.883492000000004</v>
      </c>
      <c r="I7265" s="257">
        <v>1</v>
      </c>
      <c r="J7265" s="258">
        <f t="shared" si="226"/>
        <v>0.46273827519930388</v>
      </c>
      <c r="K7265" s="258">
        <f t="shared" si="227"/>
        <v>0.65682654436575993</v>
      </c>
    </row>
    <row r="7266" spans="1:11">
      <c r="A7266" s="1">
        <v>7265</v>
      </c>
      <c r="B7266">
        <v>60096.237975999997</v>
      </c>
      <c r="C7266" s="255">
        <v>46</v>
      </c>
      <c r="D7266" s="256">
        <v>398.73659099999998</v>
      </c>
      <c r="E7266" s="256">
        <v>353.98455200000029</v>
      </c>
      <c r="F7266" s="1">
        <v>817119</v>
      </c>
      <c r="G7266" s="256">
        <v>178.82995199999999</v>
      </c>
      <c r="H7266" s="256">
        <v>63.268121000000001</v>
      </c>
      <c r="I7266" s="257">
        <v>1</v>
      </c>
      <c r="J7266" s="258">
        <f t="shared" si="226"/>
        <v>0.45627326578431049</v>
      </c>
      <c r="K7266" s="258">
        <f t="shared" si="227"/>
        <v>0.6509352635557627</v>
      </c>
    </row>
    <row r="7267" spans="1:11">
      <c r="A7267" s="1">
        <v>7266</v>
      </c>
      <c r="B7267">
        <v>61203.14978</v>
      </c>
      <c r="C7267" s="255">
        <v>58</v>
      </c>
      <c r="D7267" s="256">
        <v>397.65818200000001</v>
      </c>
      <c r="E7267" s="256">
        <v>28.330920000000031</v>
      </c>
      <c r="F7267" s="1">
        <v>784328</v>
      </c>
      <c r="G7267" s="256">
        <v>133.773864</v>
      </c>
      <c r="H7267" s="256">
        <v>49.855387</v>
      </c>
      <c r="I7267" s="257">
        <v>1</v>
      </c>
      <c r="J7267" s="258">
        <f t="shared" si="226"/>
        <v>0.4550392451115472</v>
      </c>
      <c r="K7267" s="258">
        <f t="shared" si="227"/>
        <v>0.64980395461017038</v>
      </c>
    </row>
    <row r="7268" spans="1:11">
      <c r="A7268" s="1">
        <v>7267</v>
      </c>
      <c r="B7268">
        <v>62935.787232000002</v>
      </c>
      <c r="C7268" s="255">
        <v>82</v>
      </c>
      <c r="D7268" s="256">
        <v>478.92007699999999</v>
      </c>
      <c r="E7268" s="256">
        <v>18.226407999999999</v>
      </c>
      <c r="F7268" s="1">
        <v>809543</v>
      </c>
      <c r="G7268" s="256">
        <v>67.796400000000006</v>
      </c>
      <c r="H7268" s="256">
        <v>50.113858</v>
      </c>
      <c r="I7268" s="257">
        <v>1</v>
      </c>
      <c r="J7268" s="258">
        <f t="shared" si="226"/>
        <v>0.54802702464410513</v>
      </c>
      <c r="K7268" s="258">
        <f t="shared" si="227"/>
        <v>0.72932683558040035</v>
      </c>
    </row>
    <row r="7269" spans="1:11">
      <c r="A7269" s="1">
        <v>7268</v>
      </c>
      <c r="B7269">
        <v>62067.508544999997</v>
      </c>
      <c r="C7269" s="255">
        <v>95</v>
      </c>
      <c r="D7269" s="256">
        <v>444.24212499999987</v>
      </c>
      <c r="E7269" s="256">
        <v>21.127859999999991</v>
      </c>
      <c r="F7269" s="1">
        <v>827113</v>
      </c>
      <c r="G7269" s="256">
        <v>8.6005920000000007</v>
      </c>
      <c r="H7269" s="256">
        <v>52.923225000000002</v>
      </c>
      <c r="I7269" s="257">
        <v>1</v>
      </c>
      <c r="J7269" s="258">
        <f t="shared" si="226"/>
        <v>0.50834513247045299</v>
      </c>
      <c r="K7269" s="258">
        <f t="shared" si="227"/>
        <v>0.69675469221679398</v>
      </c>
    </row>
    <row r="7270" spans="1:11">
      <c r="A7270" s="1">
        <v>7269</v>
      </c>
      <c r="B7270">
        <v>60018.894348000002</v>
      </c>
      <c r="C7270" s="255">
        <v>103</v>
      </c>
      <c r="D7270" s="256">
        <v>472.31061100000011</v>
      </c>
      <c r="E7270" s="256">
        <v>22.303415999999999</v>
      </c>
      <c r="F7270" s="1">
        <v>789067</v>
      </c>
      <c r="G7270" s="256">
        <v>0</v>
      </c>
      <c r="H7270" s="256">
        <v>153.125349</v>
      </c>
      <c r="I7270" s="257">
        <v>1</v>
      </c>
      <c r="J7270" s="258">
        <f t="shared" si="226"/>
        <v>0.54046382952988925</v>
      </c>
      <c r="K7270" s="258">
        <f t="shared" si="227"/>
        <v>0.72326548860713258</v>
      </c>
    </row>
    <row r="7271" spans="1:11">
      <c r="A7271" s="1">
        <v>7270</v>
      </c>
      <c r="B7271">
        <v>57975.269714000002</v>
      </c>
      <c r="C7271" s="255">
        <v>106</v>
      </c>
      <c r="D7271" s="256">
        <v>359.86647699999997</v>
      </c>
      <c r="E7271" s="256">
        <v>17.649076000000001</v>
      </c>
      <c r="F7271" s="1">
        <v>878694</v>
      </c>
      <c r="G7271" s="256">
        <v>0</v>
      </c>
      <c r="H7271" s="256">
        <v>97.727474000000001</v>
      </c>
      <c r="I7271" s="257">
        <v>1</v>
      </c>
      <c r="J7271" s="258">
        <f t="shared" si="226"/>
        <v>0.41179429330849765</v>
      </c>
      <c r="K7271" s="258">
        <f t="shared" si="227"/>
        <v>0.60872474670857557</v>
      </c>
    </row>
    <row r="7272" spans="1:11">
      <c r="A7272" s="1">
        <v>7271</v>
      </c>
      <c r="B7272">
        <v>58462.633727</v>
      </c>
      <c r="C7272" s="255">
        <v>104</v>
      </c>
      <c r="D7272" s="256">
        <v>269.15227800000002</v>
      </c>
      <c r="E7272" s="256">
        <v>10.697124000000001</v>
      </c>
      <c r="F7272" s="1">
        <v>879408</v>
      </c>
      <c r="G7272" s="256">
        <v>0</v>
      </c>
      <c r="H7272" s="256">
        <v>49.413131999999997</v>
      </c>
      <c r="I7272" s="257">
        <v>1</v>
      </c>
      <c r="J7272" s="258">
        <f t="shared" si="226"/>
        <v>0.30799026637699939</v>
      </c>
      <c r="K7272" s="258">
        <f t="shared" si="227"/>
        <v>0.49724399155481691</v>
      </c>
    </row>
    <row r="7273" spans="1:11">
      <c r="A7273" s="1">
        <v>7272</v>
      </c>
      <c r="B7273">
        <v>58217.531921000002</v>
      </c>
      <c r="C7273" s="255">
        <v>99</v>
      </c>
      <c r="D7273" s="256">
        <v>258.06312500000001</v>
      </c>
      <c r="E7273" s="256">
        <v>2.5018400000000001</v>
      </c>
      <c r="F7273" s="1">
        <v>921643</v>
      </c>
      <c r="G7273" s="256">
        <v>0</v>
      </c>
      <c r="H7273" s="256">
        <v>41.021169</v>
      </c>
      <c r="I7273" s="257">
        <v>1</v>
      </c>
      <c r="J7273" s="258">
        <f t="shared" si="226"/>
        <v>0.29530097683524298</v>
      </c>
      <c r="K7273" s="258">
        <f t="shared" si="227"/>
        <v>0.48219053709306964</v>
      </c>
    </row>
    <row r="7274" spans="1:11">
      <c r="A7274" s="1">
        <v>7273</v>
      </c>
      <c r="B7274">
        <v>57107.341369000002</v>
      </c>
      <c r="C7274" s="255">
        <v>89</v>
      </c>
      <c r="D7274" s="256">
        <v>267.985885</v>
      </c>
      <c r="E7274" s="256">
        <v>0.22084000000000001</v>
      </c>
      <c r="F7274" s="1">
        <v>872301</v>
      </c>
      <c r="G7274" s="256">
        <v>0</v>
      </c>
      <c r="H7274" s="256">
        <v>41.883127999999999</v>
      </c>
      <c r="I7274" s="257">
        <v>1</v>
      </c>
      <c r="J7274" s="258">
        <f t="shared" si="226"/>
        <v>0.30665556583706832</v>
      </c>
      <c r="K7274" s="258">
        <f t="shared" si="227"/>
        <v>0.49567660372128386</v>
      </c>
    </row>
    <row r="7275" spans="1:11">
      <c r="A7275" s="1">
        <v>7274</v>
      </c>
      <c r="B7275">
        <v>53802.944061000002</v>
      </c>
      <c r="C7275" s="255">
        <v>82</v>
      </c>
      <c r="D7275" s="256">
        <v>305.899338</v>
      </c>
      <c r="E7275" s="256">
        <v>0.66160000000000008</v>
      </c>
      <c r="F7275" s="1">
        <v>756711</v>
      </c>
      <c r="G7275" s="256">
        <v>56.782823999999998</v>
      </c>
      <c r="H7275" s="256">
        <v>41.989027</v>
      </c>
      <c r="I7275" s="257">
        <v>1</v>
      </c>
      <c r="J7275" s="258">
        <f t="shared" si="226"/>
        <v>0.35003983356651269</v>
      </c>
      <c r="K7275" s="258">
        <f t="shared" si="227"/>
        <v>0.54479050279332608</v>
      </c>
    </row>
    <row r="7276" spans="1:11">
      <c r="A7276" s="1">
        <v>7275</v>
      </c>
      <c r="B7276">
        <v>53143.092956</v>
      </c>
      <c r="C7276" s="255">
        <v>78</v>
      </c>
      <c r="D7276" s="256">
        <v>316.93672700000002</v>
      </c>
      <c r="E7276" s="256">
        <v>0.50519999999999998</v>
      </c>
      <c r="F7276" s="1">
        <v>604402</v>
      </c>
      <c r="G7276" s="256">
        <v>136.82793599999999</v>
      </c>
      <c r="H7276" s="256">
        <v>42.028469999999999</v>
      </c>
      <c r="I7276" s="257">
        <v>1</v>
      </c>
      <c r="J7276" s="258">
        <f t="shared" si="226"/>
        <v>0.36266988969487496</v>
      </c>
      <c r="K7276" s="258">
        <f t="shared" si="227"/>
        <v>0.55841033640955962</v>
      </c>
    </row>
    <row r="7277" spans="1:11">
      <c r="A7277" s="1">
        <v>7276</v>
      </c>
      <c r="B7277">
        <v>53597.577423000002</v>
      </c>
      <c r="C7277" s="255">
        <v>76</v>
      </c>
      <c r="D7277" s="256">
        <v>308.40509600000001</v>
      </c>
      <c r="E7277" s="256">
        <v>0</v>
      </c>
      <c r="F7277" s="1">
        <v>506054</v>
      </c>
      <c r="G7277" s="256">
        <v>180.4992</v>
      </c>
      <c r="H7277" s="256">
        <v>41.969760000000001</v>
      </c>
      <c r="I7277" s="257">
        <v>1</v>
      </c>
      <c r="J7277" s="258">
        <f t="shared" si="226"/>
        <v>0.35290716606553879</v>
      </c>
      <c r="K7277" s="258">
        <f t="shared" si="227"/>
        <v>0.54790831565955989</v>
      </c>
    </row>
    <row r="7278" spans="1:11">
      <c r="A7278" s="1">
        <v>7277</v>
      </c>
      <c r="B7278">
        <v>54238.177795000003</v>
      </c>
      <c r="C7278" s="255">
        <v>76</v>
      </c>
      <c r="D7278" s="256">
        <v>305.91525999999999</v>
      </c>
      <c r="E7278" s="256">
        <v>0</v>
      </c>
      <c r="F7278" s="1">
        <v>548611</v>
      </c>
      <c r="G7278" s="256">
        <v>183.33</v>
      </c>
      <c r="H7278" s="256">
        <v>41.971249</v>
      </c>
      <c r="I7278" s="257">
        <v>1</v>
      </c>
      <c r="J7278" s="258">
        <f t="shared" si="226"/>
        <v>0.35005805307057075</v>
      </c>
      <c r="K7278" s="258">
        <f t="shared" si="227"/>
        <v>0.54481036220645618</v>
      </c>
    </row>
    <row r="7279" spans="1:11">
      <c r="A7279" s="1">
        <v>7278</v>
      </c>
      <c r="B7279">
        <v>54828.165986</v>
      </c>
      <c r="C7279" s="255">
        <v>80</v>
      </c>
      <c r="D7279" s="256">
        <v>288.90345900000011</v>
      </c>
      <c r="E7279" s="256">
        <v>0</v>
      </c>
      <c r="F7279" s="1">
        <v>892669</v>
      </c>
      <c r="G7279" s="256">
        <v>142.872072</v>
      </c>
      <c r="H7279" s="256">
        <v>41.977536999999998</v>
      </c>
      <c r="I7279" s="257">
        <v>1</v>
      </c>
      <c r="J7279" s="258">
        <f t="shared" si="226"/>
        <v>0.33059149250316411</v>
      </c>
      <c r="K7279" s="258">
        <f t="shared" si="227"/>
        <v>0.52323242133510139</v>
      </c>
    </row>
    <row r="7280" spans="1:11">
      <c r="A7280" s="1">
        <v>7279</v>
      </c>
      <c r="B7280">
        <v>55091.746275999998</v>
      </c>
      <c r="C7280" s="255">
        <v>88</v>
      </c>
      <c r="D7280" s="256">
        <v>270.12032800000009</v>
      </c>
      <c r="E7280" s="256">
        <v>0.71825699999999992</v>
      </c>
      <c r="F7280" s="1">
        <v>1006733</v>
      </c>
      <c r="G7280" s="256">
        <v>74.894400000000005</v>
      </c>
      <c r="H7280" s="256">
        <v>41.893664999999999</v>
      </c>
      <c r="I7280" s="257">
        <v>1</v>
      </c>
      <c r="J7280" s="258">
        <f t="shared" si="226"/>
        <v>0.30909800352706829</v>
      </c>
      <c r="K7280" s="258">
        <f t="shared" si="227"/>
        <v>0.49854202942909365</v>
      </c>
    </row>
    <row r="7281" spans="1:11">
      <c r="A7281" s="1">
        <v>7280</v>
      </c>
      <c r="B7281">
        <v>57343.673646000003</v>
      </c>
      <c r="C7281" s="255">
        <v>99</v>
      </c>
      <c r="D7281" s="256">
        <v>288.26086800000002</v>
      </c>
      <c r="E7281" s="256">
        <v>110.883647</v>
      </c>
      <c r="F7281" s="1">
        <v>1022717</v>
      </c>
      <c r="G7281" s="256">
        <v>10.383744</v>
      </c>
      <c r="H7281" s="256">
        <v>42.364657000000001</v>
      </c>
      <c r="I7281" s="257">
        <v>1</v>
      </c>
      <c r="J7281" s="258">
        <f t="shared" si="226"/>
        <v>0.3298561772580838</v>
      </c>
      <c r="K7281" s="258">
        <f t="shared" si="227"/>
        <v>0.52240300973296694</v>
      </c>
    </row>
    <row r="7282" spans="1:11">
      <c r="A7282" s="1">
        <v>7281</v>
      </c>
      <c r="B7282">
        <v>57989.243652999998</v>
      </c>
      <c r="C7282" s="255">
        <v>75</v>
      </c>
      <c r="D7282" s="256">
        <v>247.23328500000011</v>
      </c>
      <c r="E7282" s="256">
        <v>575.09526700000049</v>
      </c>
      <c r="F7282" s="1">
        <v>969618</v>
      </c>
      <c r="G7282" s="256">
        <v>0</v>
      </c>
      <c r="H7282" s="256">
        <v>212.96419399999999</v>
      </c>
      <c r="I7282" s="257">
        <v>1</v>
      </c>
      <c r="J7282" s="258">
        <f t="shared" si="226"/>
        <v>0.28290841849910192</v>
      </c>
      <c r="K7282" s="258">
        <f t="shared" si="227"/>
        <v>0.46715421278837416</v>
      </c>
    </row>
    <row r="7283" spans="1:11">
      <c r="A7283" s="1">
        <v>7282</v>
      </c>
      <c r="B7283">
        <v>59864.467468000003</v>
      </c>
      <c r="C7283" s="255">
        <v>57</v>
      </c>
      <c r="D7283" s="256">
        <v>219.44446600000001</v>
      </c>
      <c r="E7283" s="256">
        <v>982.11336899999935</v>
      </c>
      <c r="F7283" s="1">
        <v>907397</v>
      </c>
      <c r="G7283" s="256">
        <v>0</v>
      </c>
      <c r="H7283" s="256">
        <v>242.58939100000001</v>
      </c>
      <c r="I7283" s="257">
        <v>1</v>
      </c>
      <c r="J7283" s="258">
        <f t="shared" si="226"/>
        <v>0.25110974367565403</v>
      </c>
      <c r="K7283" s="258">
        <f t="shared" si="227"/>
        <v>0.42697724980291868</v>
      </c>
    </row>
    <row r="7284" spans="1:11">
      <c r="A7284" s="1">
        <v>7283</v>
      </c>
      <c r="B7284">
        <v>59942.492340999997</v>
      </c>
      <c r="C7284" s="255">
        <v>47</v>
      </c>
      <c r="D7284" s="256">
        <v>182.66011900000001</v>
      </c>
      <c r="E7284" s="256">
        <v>1192.8401549999969</v>
      </c>
      <c r="F7284" s="1">
        <v>860562</v>
      </c>
      <c r="G7284" s="256">
        <v>0</v>
      </c>
      <c r="H7284" s="256">
        <v>169.409021</v>
      </c>
      <c r="I7284" s="257">
        <v>1</v>
      </c>
      <c r="J7284" s="258">
        <f t="shared" si="226"/>
        <v>0.20901750906698402</v>
      </c>
      <c r="K7284" s="258">
        <f t="shared" si="227"/>
        <v>0.3699689287035472</v>
      </c>
    </row>
    <row r="7285" spans="1:11">
      <c r="A7285" s="1">
        <v>7284</v>
      </c>
      <c r="B7285">
        <v>59377.403380999996</v>
      </c>
      <c r="C7285" s="255">
        <v>48</v>
      </c>
      <c r="D7285" s="256">
        <v>149.04458700000001</v>
      </c>
      <c r="E7285" s="256">
        <v>1304.728251999999</v>
      </c>
      <c r="F7285" s="1">
        <v>840138</v>
      </c>
      <c r="G7285" s="256">
        <v>0</v>
      </c>
      <c r="H7285" s="256">
        <v>157.394937</v>
      </c>
      <c r="I7285" s="257">
        <v>1</v>
      </c>
      <c r="J7285" s="258">
        <f t="shared" si="226"/>
        <v>0.17055134139410796</v>
      </c>
      <c r="K7285" s="258">
        <f t="shared" si="227"/>
        <v>0.31362693259148722</v>
      </c>
    </row>
    <row r="7286" spans="1:11">
      <c r="A7286" s="1">
        <v>7285</v>
      </c>
      <c r="B7286">
        <v>56087.564331000001</v>
      </c>
      <c r="C7286" s="255">
        <v>45</v>
      </c>
      <c r="D7286" s="256">
        <v>162.559651</v>
      </c>
      <c r="E7286" s="256">
        <v>1309.0082829999981</v>
      </c>
      <c r="F7286" s="1">
        <v>842714</v>
      </c>
      <c r="G7286" s="256">
        <v>0</v>
      </c>
      <c r="H7286" s="256">
        <v>117.56488400000001</v>
      </c>
      <c r="I7286" s="257">
        <v>1</v>
      </c>
      <c r="J7286" s="258">
        <f t="shared" si="226"/>
        <v>0.1860165947161036</v>
      </c>
      <c r="K7286" s="258">
        <f t="shared" si="227"/>
        <v>0.33679797343724283</v>
      </c>
    </row>
    <row r="7287" spans="1:11">
      <c r="A7287" s="1">
        <v>7286</v>
      </c>
      <c r="B7287">
        <v>55690.962829999997</v>
      </c>
      <c r="C7287" s="255">
        <v>45</v>
      </c>
      <c r="D7287" s="256">
        <v>187.257418</v>
      </c>
      <c r="E7287" s="256">
        <v>1238.7059520000021</v>
      </c>
      <c r="F7287" s="1">
        <v>825249</v>
      </c>
      <c r="G7287" s="256">
        <v>40.261367999999997</v>
      </c>
      <c r="H7287" s="256">
        <v>115.721782</v>
      </c>
      <c r="I7287" s="257">
        <v>1</v>
      </c>
      <c r="J7287" s="258">
        <f t="shared" si="226"/>
        <v>0.21427818660665066</v>
      </c>
      <c r="K7287" s="258">
        <f t="shared" si="227"/>
        <v>0.37734798550477877</v>
      </c>
    </row>
    <row r="7288" spans="1:11">
      <c r="A7288" s="1">
        <v>7287</v>
      </c>
      <c r="B7288">
        <v>57940.274201</v>
      </c>
      <c r="C7288" s="255">
        <v>42</v>
      </c>
      <c r="D7288" s="256">
        <v>193.292429</v>
      </c>
      <c r="E7288" s="256">
        <v>1071.4473789999979</v>
      </c>
      <c r="F7288" s="1">
        <v>840906</v>
      </c>
      <c r="G7288" s="256">
        <v>139.48300800000001</v>
      </c>
      <c r="H7288" s="256">
        <v>171.272614</v>
      </c>
      <c r="I7288" s="257">
        <v>1</v>
      </c>
      <c r="J7288" s="258">
        <f t="shared" si="226"/>
        <v>0.22118403432709283</v>
      </c>
      <c r="K7288" s="258">
        <f t="shared" si="227"/>
        <v>0.38692130274904862</v>
      </c>
    </row>
    <row r="7289" spans="1:11">
      <c r="A7289" s="1">
        <v>7288</v>
      </c>
      <c r="B7289">
        <v>58317.091889000003</v>
      </c>
      <c r="C7289" s="255">
        <v>43</v>
      </c>
      <c r="D7289" s="256">
        <v>222.75308100000001</v>
      </c>
      <c r="E7289" s="256">
        <v>760.93599700000027</v>
      </c>
      <c r="F7289" s="1">
        <v>827672</v>
      </c>
      <c r="G7289" s="256">
        <v>194.48234400000001</v>
      </c>
      <c r="H7289" s="256">
        <v>179.109882</v>
      </c>
      <c r="I7289" s="257">
        <v>1</v>
      </c>
      <c r="J7289" s="258">
        <f t="shared" si="226"/>
        <v>0.25489578339547736</v>
      </c>
      <c r="K7289" s="258">
        <f t="shared" si="227"/>
        <v>0.43188570725887537</v>
      </c>
    </row>
    <row r="7290" spans="1:11">
      <c r="A7290" s="1">
        <v>7289</v>
      </c>
      <c r="B7290">
        <v>59419.296782999998</v>
      </c>
      <c r="C7290" s="255">
        <v>40</v>
      </c>
      <c r="D7290" s="256">
        <v>254.04613199999989</v>
      </c>
      <c r="E7290" s="256">
        <v>303.5997799999999</v>
      </c>
      <c r="F7290" s="1">
        <v>852043</v>
      </c>
      <c r="G7290" s="256">
        <v>211.05957599999999</v>
      </c>
      <c r="H7290" s="256">
        <v>238.30646300000001</v>
      </c>
      <c r="I7290" s="257">
        <v>1</v>
      </c>
      <c r="J7290" s="258">
        <f t="shared" si="226"/>
        <v>0.29070434197375178</v>
      </c>
      <c r="K7290" s="258">
        <f t="shared" si="227"/>
        <v>0.47665248971006385</v>
      </c>
    </row>
    <row r="7291" spans="1:11">
      <c r="A7291" s="1">
        <v>7290</v>
      </c>
      <c r="B7291">
        <v>60515.172362999998</v>
      </c>
      <c r="C7291" s="255">
        <v>57</v>
      </c>
      <c r="D7291" s="256">
        <v>288.05047300000001</v>
      </c>
      <c r="E7291" s="256">
        <v>24.798034999999992</v>
      </c>
      <c r="F7291" s="1">
        <v>826312</v>
      </c>
      <c r="G7291" s="256">
        <v>188.272728</v>
      </c>
      <c r="H7291" s="256">
        <v>234.796032</v>
      </c>
      <c r="I7291" s="257">
        <v>1</v>
      </c>
      <c r="J7291" s="258">
        <f t="shared" si="226"/>
        <v>0.32961542279530942</v>
      </c>
      <c r="K7291" s="258">
        <f t="shared" si="227"/>
        <v>0.52213121562180764</v>
      </c>
    </row>
    <row r="7292" spans="1:11">
      <c r="A7292" s="1">
        <v>7291</v>
      </c>
      <c r="B7292">
        <v>61312.887574</v>
      </c>
      <c r="C7292" s="255">
        <v>74</v>
      </c>
      <c r="D7292" s="256">
        <v>385.80745100000013</v>
      </c>
      <c r="E7292" s="256">
        <v>18.184553000000001</v>
      </c>
      <c r="F7292" s="1">
        <v>831825</v>
      </c>
      <c r="G7292" s="256">
        <v>121.949184</v>
      </c>
      <c r="H7292" s="256">
        <v>224.978487</v>
      </c>
      <c r="I7292" s="257">
        <v>1</v>
      </c>
      <c r="J7292" s="258">
        <f t="shared" si="226"/>
        <v>0.44147848380358556</v>
      </c>
      <c r="K7292" s="258">
        <f t="shared" si="227"/>
        <v>0.63722588630046129</v>
      </c>
    </row>
    <row r="7293" spans="1:11">
      <c r="A7293" s="1">
        <v>7292</v>
      </c>
      <c r="B7293">
        <v>61275.596924999998</v>
      </c>
      <c r="C7293" s="255">
        <v>85</v>
      </c>
      <c r="D7293" s="256">
        <v>394.64408500000002</v>
      </c>
      <c r="E7293" s="256">
        <v>21.020799999999991</v>
      </c>
      <c r="F7293" s="1">
        <v>855489</v>
      </c>
      <c r="G7293" s="256">
        <v>44.187359999999998</v>
      </c>
      <c r="H7293" s="256">
        <v>171.50385299999999</v>
      </c>
      <c r="I7293" s="257">
        <v>1</v>
      </c>
      <c r="J7293" s="258">
        <f t="shared" si="226"/>
        <v>0.45159022158919709</v>
      </c>
      <c r="K7293" s="258">
        <f t="shared" si="227"/>
        <v>0.64663034343569659</v>
      </c>
    </row>
    <row r="7294" spans="1:11">
      <c r="A7294" s="1">
        <v>7293</v>
      </c>
      <c r="B7294">
        <v>60195.491821000003</v>
      </c>
      <c r="C7294" s="255">
        <v>97</v>
      </c>
      <c r="D7294" s="256">
        <v>396.14343300000002</v>
      </c>
      <c r="E7294" s="256">
        <v>22.06757600000001</v>
      </c>
      <c r="F7294" s="1">
        <v>851976</v>
      </c>
      <c r="G7294" s="256">
        <v>0</v>
      </c>
      <c r="H7294" s="256">
        <v>248.95961</v>
      </c>
      <c r="I7294" s="257">
        <v>1</v>
      </c>
      <c r="J7294" s="258">
        <f t="shared" si="226"/>
        <v>0.45330592168782979</v>
      </c>
      <c r="K7294" s="258">
        <f t="shared" si="227"/>
        <v>0.64821119311103936</v>
      </c>
    </row>
    <row r="7295" spans="1:11">
      <c r="A7295" s="1">
        <v>7294</v>
      </c>
      <c r="B7295">
        <v>58398.133973000004</v>
      </c>
      <c r="C7295" s="255">
        <v>100</v>
      </c>
      <c r="D7295" s="256">
        <v>342.24700999999999</v>
      </c>
      <c r="E7295" s="256">
        <v>17.374051999999999</v>
      </c>
      <c r="F7295" s="1">
        <v>911384</v>
      </c>
      <c r="G7295" s="256">
        <v>0</v>
      </c>
      <c r="H7295" s="256">
        <v>175.774911</v>
      </c>
      <c r="I7295" s="257">
        <v>1</v>
      </c>
      <c r="J7295" s="258">
        <f t="shared" si="226"/>
        <v>0.39163238208458168</v>
      </c>
      <c r="K7295" s="258">
        <f t="shared" si="227"/>
        <v>0.5885687871415517</v>
      </c>
    </row>
    <row r="7296" spans="1:11">
      <c r="A7296" s="1">
        <v>7295</v>
      </c>
      <c r="B7296">
        <v>57725.039549999987</v>
      </c>
      <c r="C7296" s="255">
        <v>98</v>
      </c>
      <c r="D7296" s="256">
        <v>325.13538799999998</v>
      </c>
      <c r="E7296" s="256">
        <v>10.008092</v>
      </c>
      <c r="F7296" s="1">
        <v>987159</v>
      </c>
      <c r="G7296" s="256">
        <v>0</v>
      </c>
      <c r="H7296" s="256">
        <v>49.596696000000001</v>
      </c>
      <c r="I7296" s="257">
        <v>1</v>
      </c>
      <c r="J7296" s="258">
        <f t="shared" si="226"/>
        <v>0.37205159660104764</v>
      </c>
      <c r="K7296" s="258">
        <f t="shared" si="227"/>
        <v>0.56834015913504432</v>
      </c>
    </row>
    <row r="7297" spans="1:11">
      <c r="A7297" s="1">
        <v>7296</v>
      </c>
      <c r="B7297">
        <v>57767.089051000003</v>
      </c>
      <c r="C7297" s="255">
        <v>91</v>
      </c>
      <c r="D7297" s="256">
        <v>350.83826499999998</v>
      </c>
      <c r="E7297" s="256">
        <v>2.6351999999999989</v>
      </c>
      <c r="F7297" s="1">
        <v>998311</v>
      </c>
      <c r="G7297" s="256">
        <v>0</v>
      </c>
      <c r="H7297" s="256">
        <v>42.400337</v>
      </c>
      <c r="I7297" s="257">
        <v>1</v>
      </c>
      <c r="J7297" s="258">
        <f t="shared" si="226"/>
        <v>0.40146333330529821</v>
      </c>
      <c r="K7297" s="258">
        <f t="shared" si="227"/>
        <v>0.5984800844674788</v>
      </c>
    </row>
    <row r="7298" spans="1:11">
      <c r="A7298" s="1">
        <v>7297</v>
      </c>
      <c r="B7298">
        <v>55721.763367</v>
      </c>
      <c r="C7298" s="255">
        <v>91</v>
      </c>
      <c r="D7298" s="256">
        <v>342.68115599999999</v>
      </c>
      <c r="E7298" s="256">
        <v>0.20011999999999999</v>
      </c>
      <c r="F7298" s="1">
        <v>904167</v>
      </c>
      <c r="G7298" s="256">
        <v>0</v>
      </c>
      <c r="H7298" s="256">
        <v>42.247796000000001</v>
      </c>
      <c r="I7298" s="257">
        <v>1</v>
      </c>
      <c r="J7298" s="258">
        <f t="shared" ref="J7298:J7361" si="228">D7298/$L$1</f>
        <v>0.39212917424692229</v>
      </c>
      <c r="K7298" s="258">
        <f t="shared" ref="K7298:K7361" si="229">J7298/(1-$K$1*(1-J7298))</f>
        <v>0.58907350214484744</v>
      </c>
    </row>
    <row r="7299" spans="1:11">
      <c r="A7299" s="1">
        <v>7298</v>
      </c>
      <c r="B7299">
        <v>53233.270843999999</v>
      </c>
      <c r="C7299" s="255">
        <v>80</v>
      </c>
      <c r="D7299" s="256">
        <v>339.15317900000002</v>
      </c>
      <c r="E7299" s="256">
        <v>0.65556000000000003</v>
      </c>
      <c r="F7299" s="1">
        <v>771230</v>
      </c>
      <c r="G7299" s="256">
        <v>0</v>
      </c>
      <c r="H7299" s="256">
        <v>42.345959000000001</v>
      </c>
      <c r="I7299" s="257">
        <v>1</v>
      </c>
      <c r="J7299" s="258">
        <f t="shared" si="228"/>
        <v>0.38809211914905711</v>
      </c>
      <c r="K7299" s="258">
        <f t="shared" si="229"/>
        <v>0.58496002688891613</v>
      </c>
    </row>
    <row r="7300" spans="1:11">
      <c r="A7300" s="1">
        <v>7299</v>
      </c>
      <c r="B7300">
        <v>52910.450806000001</v>
      </c>
      <c r="C7300" s="255">
        <v>81</v>
      </c>
      <c r="D7300" s="256">
        <v>357.45424400000002</v>
      </c>
      <c r="E7300" s="256">
        <v>0.50299999999999989</v>
      </c>
      <c r="F7300" s="1">
        <v>614064</v>
      </c>
      <c r="G7300" s="256">
        <v>104.02979999999999</v>
      </c>
      <c r="H7300" s="256">
        <v>42.329402999999999</v>
      </c>
      <c r="I7300" s="257">
        <v>1</v>
      </c>
      <c r="J7300" s="258">
        <f t="shared" si="228"/>
        <v>0.40903398122883033</v>
      </c>
      <c r="K7300" s="258">
        <f t="shared" si="229"/>
        <v>0.60600437840348209</v>
      </c>
    </row>
    <row r="7301" spans="1:11">
      <c r="A7301" s="1">
        <v>7300</v>
      </c>
      <c r="B7301">
        <v>52790.659943000013</v>
      </c>
      <c r="C7301" s="255">
        <v>72</v>
      </c>
      <c r="D7301" s="256">
        <v>367.10276699999997</v>
      </c>
      <c r="E7301" s="256">
        <v>0</v>
      </c>
      <c r="F7301" s="1">
        <v>490456</v>
      </c>
      <c r="G7301" s="256">
        <v>174.343512</v>
      </c>
      <c r="H7301" s="256">
        <v>42.390090999999998</v>
      </c>
      <c r="I7301" s="257">
        <v>1</v>
      </c>
      <c r="J7301" s="258">
        <f t="shared" si="228"/>
        <v>0.42007476152984113</v>
      </c>
      <c r="K7301" s="258">
        <f t="shared" si="229"/>
        <v>0.61681262688583693</v>
      </c>
    </row>
    <row r="7302" spans="1:11">
      <c r="A7302" s="1">
        <v>7301</v>
      </c>
      <c r="B7302">
        <v>53418.106202000003</v>
      </c>
      <c r="C7302" s="255">
        <v>75</v>
      </c>
      <c r="D7302" s="256">
        <v>379.23178699999988</v>
      </c>
      <c r="E7302" s="256">
        <v>0</v>
      </c>
      <c r="F7302" s="1">
        <v>563889</v>
      </c>
      <c r="G7302" s="256">
        <v>199.21725599999999</v>
      </c>
      <c r="H7302" s="256">
        <v>42.360362000000002</v>
      </c>
      <c r="I7302" s="257">
        <v>1</v>
      </c>
      <c r="J7302" s="258">
        <f t="shared" si="228"/>
        <v>0.43395396823189969</v>
      </c>
      <c r="K7302" s="258">
        <f t="shared" si="229"/>
        <v>0.63012911501148861</v>
      </c>
    </row>
    <row r="7303" spans="1:11">
      <c r="A7303" s="1">
        <v>7302</v>
      </c>
      <c r="B7303">
        <v>53862.150727</v>
      </c>
      <c r="C7303" s="255">
        <v>78</v>
      </c>
      <c r="D7303" s="256">
        <v>389.16534300000001</v>
      </c>
      <c r="E7303" s="256">
        <v>0</v>
      </c>
      <c r="F7303" s="1">
        <v>886271</v>
      </c>
      <c r="G7303" s="256">
        <v>180.18588</v>
      </c>
      <c r="H7303" s="256">
        <v>42.421137000000002</v>
      </c>
      <c r="I7303" s="257">
        <v>1</v>
      </c>
      <c r="J7303" s="258">
        <f t="shared" si="228"/>
        <v>0.44532091106903549</v>
      </c>
      <c r="K7303" s="258">
        <f t="shared" si="229"/>
        <v>0.64081728121153225</v>
      </c>
    </row>
    <row r="7304" spans="1:11">
      <c r="A7304" s="1">
        <v>7303</v>
      </c>
      <c r="B7304">
        <v>54650.008361</v>
      </c>
      <c r="C7304" s="255">
        <v>80</v>
      </c>
      <c r="D7304" s="256">
        <v>396.41280499999999</v>
      </c>
      <c r="E7304" s="256">
        <v>0.52892299999999992</v>
      </c>
      <c r="F7304" s="1">
        <v>911499</v>
      </c>
      <c r="G7304" s="256">
        <v>116.95740000000001</v>
      </c>
      <c r="H7304" s="256">
        <v>42.380347999999998</v>
      </c>
      <c r="I7304" s="257">
        <v>1</v>
      </c>
      <c r="J7304" s="258">
        <f t="shared" si="228"/>
        <v>0.45361416338153188</v>
      </c>
      <c r="K7304" s="258">
        <f t="shared" si="229"/>
        <v>0.64849475567318093</v>
      </c>
    </row>
    <row r="7305" spans="1:11">
      <c r="A7305" s="1">
        <v>7304</v>
      </c>
      <c r="B7305">
        <v>56662.067536000002</v>
      </c>
      <c r="C7305" s="255">
        <v>93</v>
      </c>
      <c r="D7305" s="256">
        <v>383.00632800000011</v>
      </c>
      <c r="E7305" s="256">
        <v>74.945908000000017</v>
      </c>
      <c r="F7305" s="1">
        <v>879068</v>
      </c>
      <c r="G7305" s="256">
        <v>34.001519999999999</v>
      </c>
      <c r="H7305" s="256">
        <v>45.443883</v>
      </c>
      <c r="I7305" s="257">
        <v>1</v>
      </c>
      <c r="J7305" s="258">
        <f t="shared" si="228"/>
        <v>0.43827316588714293</v>
      </c>
      <c r="K7305" s="258">
        <f t="shared" si="229"/>
        <v>0.63421317255027987</v>
      </c>
    </row>
    <row r="7306" spans="1:11">
      <c r="A7306" s="1">
        <v>7305</v>
      </c>
      <c r="B7306">
        <v>57483.791259999998</v>
      </c>
      <c r="C7306" s="255">
        <v>77</v>
      </c>
      <c r="D7306" s="256">
        <v>348.18164899999988</v>
      </c>
      <c r="E7306" s="256">
        <v>392.9824059999998</v>
      </c>
      <c r="F7306" s="1">
        <v>861223</v>
      </c>
      <c r="G7306" s="256">
        <v>0</v>
      </c>
      <c r="H7306" s="256">
        <v>332.09614099999999</v>
      </c>
      <c r="I7306" s="257">
        <v>1</v>
      </c>
      <c r="J7306" s="258">
        <f t="shared" si="228"/>
        <v>0.39842337438099945</v>
      </c>
      <c r="K7306" s="258">
        <f t="shared" si="229"/>
        <v>0.5954323881457354</v>
      </c>
    </row>
    <row r="7307" spans="1:11">
      <c r="A7307" s="1">
        <v>7306</v>
      </c>
      <c r="B7307">
        <v>60124.868743999999</v>
      </c>
      <c r="C7307" s="255">
        <v>71</v>
      </c>
      <c r="D7307" s="256">
        <v>323.97745200000003</v>
      </c>
      <c r="E7307" s="256">
        <v>698.84548699999857</v>
      </c>
      <c r="F7307" s="1">
        <v>862556</v>
      </c>
      <c r="G7307" s="256">
        <v>0</v>
      </c>
      <c r="H7307" s="256">
        <v>661.57043199999998</v>
      </c>
      <c r="I7307" s="257">
        <v>1</v>
      </c>
      <c r="J7307" s="258">
        <f t="shared" si="228"/>
        <v>0.37072657338468273</v>
      </c>
      <c r="K7307" s="258">
        <f t="shared" si="229"/>
        <v>0.56694722657037888</v>
      </c>
    </row>
    <row r="7308" spans="1:11">
      <c r="A7308" s="1">
        <v>7307</v>
      </c>
      <c r="B7308">
        <v>60261.246185000004</v>
      </c>
      <c r="C7308" s="255">
        <v>47</v>
      </c>
      <c r="D7308" s="256">
        <v>323.99012299999998</v>
      </c>
      <c r="E7308" s="256">
        <v>841.83589999999901</v>
      </c>
      <c r="F7308" s="1">
        <v>859912</v>
      </c>
      <c r="G7308" s="256">
        <v>0</v>
      </c>
      <c r="H7308" s="256">
        <v>722.67361600000004</v>
      </c>
      <c r="I7308" s="257">
        <v>1</v>
      </c>
      <c r="J7308" s="258">
        <f t="shared" si="228"/>
        <v>0.37074107277771867</v>
      </c>
      <c r="K7308" s="258">
        <f t="shared" si="229"/>
        <v>0.56696248587967624</v>
      </c>
    </row>
    <row r="7309" spans="1:11">
      <c r="A7309" s="1">
        <v>7308</v>
      </c>
      <c r="B7309">
        <v>59829.172300999999</v>
      </c>
      <c r="C7309" s="255">
        <v>63</v>
      </c>
      <c r="D7309" s="256">
        <v>325.60091799999998</v>
      </c>
      <c r="E7309" s="256">
        <v>910.03013000000033</v>
      </c>
      <c r="F7309" s="1">
        <v>873798</v>
      </c>
      <c r="G7309" s="256">
        <v>0</v>
      </c>
      <c r="H7309" s="256">
        <v>881.98238300000003</v>
      </c>
      <c r="I7309" s="257">
        <v>1</v>
      </c>
      <c r="J7309" s="258">
        <f t="shared" si="228"/>
        <v>0.37258430139467558</v>
      </c>
      <c r="K7309" s="258">
        <f t="shared" si="229"/>
        <v>0.56889929214370505</v>
      </c>
    </row>
    <row r="7310" spans="1:11">
      <c r="A7310" s="1">
        <v>7309</v>
      </c>
      <c r="B7310">
        <v>57139.920318999997</v>
      </c>
      <c r="C7310" s="255">
        <v>48</v>
      </c>
      <c r="D7310" s="256">
        <v>339.87424600000003</v>
      </c>
      <c r="E7310" s="256">
        <v>917.2434570000006</v>
      </c>
      <c r="F7310" s="1">
        <v>887102</v>
      </c>
      <c r="G7310" s="256">
        <v>0</v>
      </c>
      <c r="H7310" s="256">
        <v>105.734635</v>
      </c>
      <c r="I7310" s="257">
        <v>1</v>
      </c>
      <c r="J7310" s="258">
        <f t="shared" si="228"/>
        <v>0.38891723428111508</v>
      </c>
      <c r="K7310" s="258">
        <f t="shared" si="229"/>
        <v>0.58580299827482107</v>
      </c>
    </row>
    <row r="7311" spans="1:11">
      <c r="A7311" s="1">
        <v>7310</v>
      </c>
      <c r="B7311">
        <v>56643.528015999997</v>
      </c>
      <c r="C7311" s="255">
        <v>60</v>
      </c>
      <c r="D7311" s="256">
        <v>341.77671499999991</v>
      </c>
      <c r="E7311" s="256">
        <v>930.61862599999984</v>
      </c>
      <c r="F7311" s="1">
        <v>880469</v>
      </c>
      <c r="G7311" s="256">
        <v>0.71416800000000003</v>
      </c>
      <c r="H7311" s="256">
        <v>81.028676000000004</v>
      </c>
      <c r="I7311" s="257">
        <v>1</v>
      </c>
      <c r="J7311" s="258">
        <f t="shared" si="228"/>
        <v>0.39109422471358668</v>
      </c>
      <c r="K7311" s="258">
        <f t="shared" si="229"/>
        <v>0.58802157931417964</v>
      </c>
    </row>
    <row r="7312" spans="1:11">
      <c r="A7312" s="1">
        <v>7311</v>
      </c>
      <c r="B7312">
        <v>59084.282593000004</v>
      </c>
      <c r="C7312" s="255">
        <v>55</v>
      </c>
      <c r="D7312" s="256">
        <v>330.63784099999992</v>
      </c>
      <c r="E7312" s="256">
        <v>800.66125699999918</v>
      </c>
      <c r="F7312" s="1">
        <v>851923</v>
      </c>
      <c r="G7312" s="256">
        <v>105.01428</v>
      </c>
      <c r="H7312" s="256">
        <v>131.183167</v>
      </c>
      <c r="I7312" s="257">
        <v>1</v>
      </c>
      <c r="J7312" s="258">
        <f t="shared" si="228"/>
        <v>0.37834803955813417</v>
      </c>
      <c r="K7312" s="258">
        <f t="shared" si="229"/>
        <v>0.57491714228400037</v>
      </c>
    </row>
    <row r="7313" spans="1:11">
      <c r="A7313" s="1">
        <v>7312</v>
      </c>
      <c r="B7313">
        <v>58795.823973999999</v>
      </c>
      <c r="C7313" s="255">
        <v>48</v>
      </c>
      <c r="D7313" s="256">
        <v>313.08758399999999</v>
      </c>
      <c r="E7313" s="256">
        <v>561.16502900000023</v>
      </c>
      <c r="F7313" s="1">
        <v>852424</v>
      </c>
      <c r="G7313" s="256">
        <v>173.474616</v>
      </c>
      <c r="H7313" s="256">
        <v>84.020356000000007</v>
      </c>
      <c r="I7313" s="257">
        <v>1</v>
      </c>
      <c r="J7313" s="258">
        <f t="shared" si="228"/>
        <v>0.35826532516098991</v>
      </c>
      <c r="K7313" s="258">
        <f t="shared" si="229"/>
        <v>0.55369380934685841</v>
      </c>
    </row>
    <row r="7314" spans="1:11">
      <c r="A7314" s="1">
        <v>7313</v>
      </c>
      <c r="B7314">
        <v>59508.425232000001</v>
      </c>
      <c r="C7314" s="255">
        <v>57</v>
      </c>
      <c r="D7314" s="256">
        <v>278.27979399999998</v>
      </c>
      <c r="E7314" s="256">
        <v>226.27437900000049</v>
      </c>
      <c r="F7314" s="1">
        <v>878919</v>
      </c>
      <c r="G7314" s="256">
        <v>209.550264</v>
      </c>
      <c r="H7314" s="256">
        <v>67.417032000000006</v>
      </c>
      <c r="I7314" s="257">
        <v>1</v>
      </c>
      <c r="J7314" s="258">
        <f t="shared" si="228"/>
        <v>0.31843485969454249</v>
      </c>
      <c r="K7314" s="258">
        <f t="shared" si="229"/>
        <v>0.50938234801695836</v>
      </c>
    </row>
    <row r="7315" spans="1:11">
      <c r="A7315" s="1">
        <v>7314</v>
      </c>
      <c r="B7315">
        <v>59863.173280000003</v>
      </c>
      <c r="C7315" s="255">
        <v>58</v>
      </c>
      <c r="D7315" s="256">
        <v>258.51511599999998</v>
      </c>
      <c r="E7315" s="256">
        <v>21.115313000000022</v>
      </c>
      <c r="F7315" s="1">
        <v>850574</v>
      </c>
      <c r="G7315" s="256">
        <v>206.74617599999999</v>
      </c>
      <c r="H7315" s="256">
        <v>66.280389</v>
      </c>
      <c r="I7315" s="257">
        <v>1</v>
      </c>
      <c r="J7315" s="258">
        <f t="shared" si="228"/>
        <v>0.29581818898564505</v>
      </c>
      <c r="K7315" s="258">
        <f t="shared" si="229"/>
        <v>0.48281081619447408</v>
      </c>
    </row>
    <row r="7316" spans="1:11">
      <c r="A7316" s="1">
        <v>7315</v>
      </c>
      <c r="B7316">
        <v>60785.151612000001</v>
      </c>
      <c r="C7316" s="255">
        <v>83</v>
      </c>
      <c r="D7316" s="256">
        <v>311.73132900000002</v>
      </c>
      <c r="E7316" s="256">
        <v>18.726027999999999</v>
      </c>
      <c r="F7316" s="1">
        <v>861589</v>
      </c>
      <c r="G7316" s="256">
        <v>161.398944</v>
      </c>
      <c r="H7316" s="256">
        <v>54.976917999999998</v>
      </c>
      <c r="I7316" s="257">
        <v>1</v>
      </c>
      <c r="J7316" s="258">
        <f t="shared" si="228"/>
        <v>0.35671336601790166</v>
      </c>
      <c r="K7316" s="258">
        <f t="shared" si="229"/>
        <v>0.55202350398427957</v>
      </c>
    </row>
    <row r="7317" spans="1:11">
      <c r="A7317" s="1">
        <v>7316</v>
      </c>
      <c r="B7317">
        <v>60213.652038</v>
      </c>
      <c r="C7317" s="255">
        <v>88</v>
      </c>
      <c r="D7317" s="256">
        <v>329.81100099999998</v>
      </c>
      <c r="E7317" s="256">
        <v>20.529104</v>
      </c>
      <c r="F7317" s="1">
        <v>842414</v>
      </c>
      <c r="G7317" s="256">
        <v>84.300383999999994</v>
      </c>
      <c r="H7317" s="256">
        <v>105.012388</v>
      </c>
      <c r="I7317" s="257">
        <v>1</v>
      </c>
      <c r="J7317" s="258">
        <f t="shared" si="228"/>
        <v>0.37740188865150454</v>
      </c>
      <c r="K7317" s="258">
        <f t="shared" si="229"/>
        <v>0.57393325801595785</v>
      </c>
    </row>
    <row r="7318" spans="1:11">
      <c r="A7318" s="1">
        <v>7317</v>
      </c>
      <c r="B7318">
        <v>59770.224304000003</v>
      </c>
      <c r="C7318" s="255">
        <v>90</v>
      </c>
      <c r="D7318" s="256">
        <v>310.29954300000003</v>
      </c>
      <c r="E7318" s="256">
        <v>21.063036</v>
      </c>
      <c r="F7318" s="1">
        <v>801357</v>
      </c>
      <c r="G7318" s="256">
        <v>13.819343999999999</v>
      </c>
      <c r="H7318" s="256">
        <v>55.361570999999998</v>
      </c>
      <c r="I7318" s="257">
        <v>1</v>
      </c>
      <c r="J7318" s="258">
        <f t="shared" si="228"/>
        <v>0.35507497694383688</v>
      </c>
      <c r="K7318" s="258">
        <f t="shared" si="229"/>
        <v>0.55025538300971033</v>
      </c>
    </row>
    <row r="7319" spans="1:11">
      <c r="A7319" s="1">
        <v>7318</v>
      </c>
      <c r="B7319">
        <v>58918.399168999997</v>
      </c>
      <c r="C7319" s="255">
        <v>95</v>
      </c>
      <c r="D7319" s="256">
        <v>249.77779200000001</v>
      </c>
      <c r="E7319" s="256">
        <v>13.950716</v>
      </c>
      <c r="F7319" s="1">
        <v>868230</v>
      </c>
      <c r="G7319" s="256">
        <v>0</v>
      </c>
      <c r="H7319" s="256">
        <v>49.514136999999998</v>
      </c>
      <c r="I7319" s="257">
        <v>1</v>
      </c>
      <c r="J7319" s="258">
        <f t="shared" si="228"/>
        <v>0.2858200913801619</v>
      </c>
      <c r="K7319" s="258">
        <f t="shared" si="229"/>
        <v>0.47071738637178612</v>
      </c>
    </row>
    <row r="7320" spans="1:11">
      <c r="A7320" s="1">
        <v>7319</v>
      </c>
      <c r="B7320">
        <v>58997.819031999999</v>
      </c>
      <c r="C7320" s="255">
        <v>96</v>
      </c>
      <c r="D7320" s="256">
        <v>177.51668900000001</v>
      </c>
      <c r="E7320" s="256">
        <v>7.1675359999999984</v>
      </c>
      <c r="F7320" s="1">
        <v>880560</v>
      </c>
      <c r="G7320" s="256">
        <v>0</v>
      </c>
      <c r="H7320" s="256">
        <v>49.404736999999997</v>
      </c>
      <c r="I7320" s="257">
        <v>1</v>
      </c>
      <c r="J7320" s="258">
        <f t="shared" si="228"/>
        <v>0.20313189521462252</v>
      </c>
      <c r="K7320" s="258">
        <f t="shared" si="229"/>
        <v>0.36162318563588974</v>
      </c>
    </row>
    <row r="7321" spans="1:11">
      <c r="A7321" s="1">
        <v>7320</v>
      </c>
      <c r="B7321">
        <v>58345.582520000004</v>
      </c>
      <c r="C7321" s="255">
        <v>89</v>
      </c>
      <c r="D7321" s="256">
        <v>165.06345300000001</v>
      </c>
      <c r="E7321" s="256">
        <v>1.22584</v>
      </c>
      <c r="F7321" s="1">
        <v>351988</v>
      </c>
      <c r="G7321" s="256">
        <v>0</v>
      </c>
      <c r="H7321" s="256">
        <v>42.497162000000003</v>
      </c>
      <c r="I7321" s="257">
        <v>1</v>
      </c>
      <c r="J7321" s="258">
        <f t="shared" si="228"/>
        <v>0.18888168896931021</v>
      </c>
      <c r="K7321" s="258">
        <f t="shared" si="229"/>
        <v>0.34101250837990743</v>
      </c>
    </row>
    <row r="7322" spans="1:11">
      <c r="A7322" s="1">
        <v>7321</v>
      </c>
      <c r="B7322">
        <v>56139.412658000001</v>
      </c>
      <c r="C7322" s="255">
        <v>65</v>
      </c>
      <c r="D7322" s="256">
        <v>157.479716</v>
      </c>
      <c r="E7322" s="256">
        <v>0.18048</v>
      </c>
      <c r="F7322" s="1">
        <v>840231</v>
      </c>
      <c r="G7322" s="256">
        <v>0</v>
      </c>
      <c r="H7322" s="256">
        <v>33.510770000000001</v>
      </c>
      <c r="I7322" s="257">
        <v>1</v>
      </c>
      <c r="J7322" s="258">
        <f t="shared" si="228"/>
        <v>0.18020363803056574</v>
      </c>
      <c r="K7322" s="258">
        <f t="shared" si="229"/>
        <v>0.32817282763751887</v>
      </c>
    </row>
    <row r="7323" spans="1:11">
      <c r="A7323" s="1">
        <v>7322</v>
      </c>
      <c r="B7323">
        <v>53076.255798000013</v>
      </c>
      <c r="C7323" s="255">
        <v>79</v>
      </c>
      <c r="D7323" s="256">
        <v>139.215361</v>
      </c>
      <c r="E7323" s="256">
        <v>0.66047999999999996</v>
      </c>
      <c r="F7323" s="1">
        <v>719311</v>
      </c>
      <c r="G7323" s="256">
        <v>0</v>
      </c>
      <c r="H7323" s="256">
        <v>33.201779000000002</v>
      </c>
      <c r="I7323" s="257">
        <v>1</v>
      </c>
      <c r="J7323" s="258">
        <f t="shared" si="228"/>
        <v>0.1593037831103184</v>
      </c>
      <c r="K7323" s="258">
        <f t="shared" si="229"/>
        <v>0.29631458676821615</v>
      </c>
    </row>
    <row r="7324" spans="1:11">
      <c r="A7324" s="1">
        <v>7323</v>
      </c>
      <c r="B7324">
        <v>53062.078887000003</v>
      </c>
      <c r="C7324" s="255">
        <v>73</v>
      </c>
      <c r="D7324" s="256">
        <v>144.338593</v>
      </c>
      <c r="E7324" s="256">
        <v>0.46848000000000001</v>
      </c>
      <c r="F7324" s="1">
        <v>609620</v>
      </c>
      <c r="G7324" s="256">
        <v>52.225991999999998</v>
      </c>
      <c r="H7324" s="256">
        <v>33.154429</v>
      </c>
      <c r="I7324" s="257">
        <v>1</v>
      </c>
      <c r="J7324" s="258">
        <f t="shared" si="228"/>
        <v>0.16516628444270975</v>
      </c>
      <c r="K7324" s="258">
        <f t="shared" si="229"/>
        <v>0.3053876186356419</v>
      </c>
    </row>
    <row r="7325" spans="1:11">
      <c r="A7325" s="1">
        <v>7324</v>
      </c>
      <c r="B7325">
        <v>53232.827362000004</v>
      </c>
      <c r="C7325" s="255">
        <v>74</v>
      </c>
      <c r="D7325" s="256">
        <v>135.23173600000001</v>
      </c>
      <c r="E7325" s="256">
        <v>8.0000000000000007E-5</v>
      </c>
      <c r="F7325" s="1">
        <v>508415</v>
      </c>
      <c r="G7325" s="256">
        <v>131.7414</v>
      </c>
      <c r="H7325" s="256">
        <v>33.077212000000003</v>
      </c>
      <c r="I7325" s="257">
        <v>1</v>
      </c>
      <c r="J7325" s="258">
        <f t="shared" si="228"/>
        <v>0.15474533116626291</v>
      </c>
      <c r="K7325" s="258">
        <f t="shared" si="229"/>
        <v>0.289184187905074</v>
      </c>
    </row>
    <row r="7326" spans="1:11">
      <c r="A7326" s="1">
        <v>7325</v>
      </c>
      <c r="B7326">
        <v>53243.551239</v>
      </c>
      <c r="C7326" s="255">
        <v>66</v>
      </c>
      <c r="D7326" s="256">
        <v>95.688429999999997</v>
      </c>
      <c r="E7326" s="256">
        <v>0</v>
      </c>
      <c r="F7326" s="1">
        <v>567199</v>
      </c>
      <c r="G7326" s="256">
        <v>173.60800800000001</v>
      </c>
      <c r="H7326" s="256">
        <v>32.994670999999997</v>
      </c>
      <c r="I7326" s="257">
        <v>1</v>
      </c>
      <c r="J7326" s="258">
        <f t="shared" si="228"/>
        <v>0.10949602679898869</v>
      </c>
      <c r="K7326" s="258">
        <f t="shared" si="229"/>
        <v>0.21460433292248052</v>
      </c>
    </row>
    <row r="7327" spans="1:11">
      <c r="A7327" s="1">
        <v>7326</v>
      </c>
      <c r="B7327">
        <v>54625.826874999999</v>
      </c>
      <c r="C7327" s="255">
        <v>74</v>
      </c>
      <c r="D7327" s="256">
        <v>60.864348000000021</v>
      </c>
      <c r="E7327" s="256">
        <v>1.6799999999999999E-2</v>
      </c>
      <c r="F7327" s="1">
        <v>859894</v>
      </c>
      <c r="G7327" s="256">
        <v>175.64635200000001</v>
      </c>
      <c r="H7327" s="256">
        <v>33.021808999999998</v>
      </c>
      <c r="I7327" s="257">
        <v>1</v>
      </c>
      <c r="J7327" s="258">
        <f t="shared" si="228"/>
        <v>6.9646918438425381E-2</v>
      </c>
      <c r="K7327" s="258">
        <f t="shared" si="229"/>
        <v>0.14262971626621454</v>
      </c>
    </row>
    <row r="7328" spans="1:11">
      <c r="A7328" s="1">
        <v>7327</v>
      </c>
      <c r="B7328">
        <v>55724.367096000002</v>
      </c>
      <c r="C7328" s="255">
        <v>85</v>
      </c>
      <c r="D7328" s="256">
        <v>60.027228000000008</v>
      </c>
      <c r="E7328" s="256">
        <v>0.35420199999999991</v>
      </c>
      <c r="F7328" s="1">
        <v>905923</v>
      </c>
      <c r="G7328" s="256">
        <v>134.08936800000001</v>
      </c>
      <c r="H7328" s="256">
        <v>33.077638999999998</v>
      </c>
      <c r="I7328" s="257">
        <v>1</v>
      </c>
      <c r="J7328" s="258">
        <f t="shared" si="228"/>
        <v>6.8689004153971445E-2</v>
      </c>
      <c r="K7328" s="258">
        <f t="shared" si="229"/>
        <v>0.14081994278810583</v>
      </c>
    </row>
    <row r="7329" spans="1:11">
      <c r="A7329" s="1">
        <v>7328</v>
      </c>
      <c r="B7329">
        <v>56770.952055999987</v>
      </c>
      <c r="C7329" s="255">
        <v>89</v>
      </c>
      <c r="D7329" s="256">
        <v>37.239213999999997</v>
      </c>
      <c r="E7329" s="256">
        <v>63.589523000000042</v>
      </c>
      <c r="F7329" s="1">
        <v>870209</v>
      </c>
      <c r="G7329" s="256">
        <v>65.094120000000004</v>
      </c>
      <c r="H7329" s="256">
        <v>32.755825000000002</v>
      </c>
      <c r="I7329" s="257">
        <v>1</v>
      </c>
      <c r="J7329" s="258">
        <f t="shared" si="228"/>
        <v>4.261273775854902E-2</v>
      </c>
      <c r="K7329" s="258">
        <f t="shared" si="229"/>
        <v>9.0007196817019672E-2</v>
      </c>
    </row>
    <row r="7330" spans="1:11">
      <c r="A7330" s="1">
        <v>7329</v>
      </c>
      <c r="B7330">
        <v>58452.444855000002</v>
      </c>
      <c r="C7330" s="255">
        <v>70</v>
      </c>
      <c r="D7330" s="256">
        <v>17.720483000000002</v>
      </c>
      <c r="E7330" s="256">
        <v>302.88059099999981</v>
      </c>
      <c r="F7330" s="1">
        <v>877449</v>
      </c>
      <c r="G7330" s="256">
        <v>5.2725119999999999</v>
      </c>
      <c r="H7330" s="256">
        <v>192.61783</v>
      </c>
      <c r="I7330" s="257">
        <v>1</v>
      </c>
      <c r="J7330" s="258">
        <f t="shared" si="228"/>
        <v>2.0277503575500441E-2</v>
      </c>
      <c r="K7330" s="258">
        <f t="shared" si="229"/>
        <v>4.3971350025449114E-2</v>
      </c>
    </row>
    <row r="7331" spans="1:11">
      <c r="A7331" s="1">
        <v>7330</v>
      </c>
      <c r="B7331">
        <v>60196.092071999999</v>
      </c>
      <c r="C7331" s="255">
        <v>55</v>
      </c>
      <c r="D7331" s="256">
        <v>9.2921750000000003</v>
      </c>
      <c r="E7331" s="256">
        <v>572.78377899999964</v>
      </c>
      <c r="F7331" s="1">
        <v>833980</v>
      </c>
      <c r="G7331" s="256">
        <v>0</v>
      </c>
      <c r="H7331" s="256">
        <v>275.96339899999998</v>
      </c>
      <c r="I7331" s="257">
        <v>1</v>
      </c>
      <c r="J7331" s="258">
        <f t="shared" si="228"/>
        <v>1.0633012191974441E-2</v>
      </c>
      <c r="K7331" s="258">
        <f t="shared" si="229"/>
        <v>2.3325776435774596E-2</v>
      </c>
    </row>
    <row r="7332" spans="1:11">
      <c r="A7332" s="1">
        <v>7331</v>
      </c>
      <c r="B7332">
        <v>60642.965972999998</v>
      </c>
      <c r="C7332" s="255">
        <v>42</v>
      </c>
      <c r="D7332" s="256">
        <v>7.5027169999999987</v>
      </c>
      <c r="E7332" s="256">
        <v>730.57982400000003</v>
      </c>
      <c r="F7332" s="1">
        <v>831905</v>
      </c>
      <c r="G7332" s="256">
        <v>0</v>
      </c>
      <c r="H7332" s="256">
        <v>311.893237</v>
      </c>
      <c r="I7332" s="257">
        <v>1</v>
      </c>
      <c r="J7332" s="258">
        <f t="shared" si="228"/>
        <v>8.5853399590444524E-3</v>
      </c>
      <c r="K7332" s="258">
        <f t="shared" si="229"/>
        <v>1.8880417373551398E-2</v>
      </c>
    </row>
    <row r="7333" spans="1:11">
      <c r="A7333" s="1">
        <v>7332</v>
      </c>
      <c r="B7333">
        <v>59946.536163999997</v>
      </c>
      <c r="C7333" s="255">
        <v>49</v>
      </c>
      <c r="D7333" s="256">
        <v>5.1326830000000001</v>
      </c>
      <c r="E7333" s="256">
        <v>815.88459000000068</v>
      </c>
      <c r="F7333" s="1">
        <v>868951</v>
      </c>
      <c r="G7333" s="256">
        <v>0</v>
      </c>
      <c r="H7333" s="256">
        <v>304.24597</v>
      </c>
      <c r="I7333" s="257">
        <v>1</v>
      </c>
      <c r="J7333" s="258">
        <f t="shared" si="228"/>
        <v>5.8733160876264113E-3</v>
      </c>
      <c r="K7333" s="258">
        <f t="shared" si="229"/>
        <v>1.29587888951438E-2</v>
      </c>
    </row>
    <row r="7334" spans="1:11">
      <c r="A7334" s="1">
        <v>7333</v>
      </c>
      <c r="B7334">
        <v>56713.926269000003</v>
      </c>
      <c r="C7334" s="255">
        <v>47</v>
      </c>
      <c r="D7334" s="256">
        <v>19.213857999999998</v>
      </c>
      <c r="E7334" s="256">
        <v>792.0136239999988</v>
      </c>
      <c r="F7334" s="1">
        <v>856573</v>
      </c>
      <c r="G7334" s="256">
        <v>0</v>
      </c>
      <c r="H7334" s="256">
        <v>108.666195</v>
      </c>
      <c r="I7334" s="257">
        <v>1</v>
      </c>
      <c r="J7334" s="258">
        <f t="shared" si="228"/>
        <v>2.1986368785442117E-2</v>
      </c>
      <c r="K7334" s="258">
        <f t="shared" si="229"/>
        <v>4.758001623202246E-2</v>
      </c>
    </row>
    <row r="7335" spans="1:11">
      <c r="A7335" s="1">
        <v>7334</v>
      </c>
      <c r="B7335">
        <v>56898.831055000002</v>
      </c>
      <c r="C7335" s="255">
        <v>47</v>
      </c>
      <c r="D7335" s="256">
        <v>33.574472</v>
      </c>
      <c r="E7335" s="256">
        <v>695.29745300000138</v>
      </c>
      <c r="F7335" s="1">
        <v>833334</v>
      </c>
      <c r="G7335" s="256">
        <v>0.122304</v>
      </c>
      <c r="H7335" s="256">
        <v>432.43077499999998</v>
      </c>
      <c r="I7335" s="257">
        <v>1</v>
      </c>
      <c r="J7335" s="258">
        <f t="shared" si="228"/>
        <v>3.8419182819426502E-2</v>
      </c>
      <c r="K7335" s="258">
        <f t="shared" si="229"/>
        <v>8.1546787349111513E-2</v>
      </c>
    </row>
    <row r="7336" spans="1:11">
      <c r="A7336" s="1">
        <v>7335</v>
      </c>
      <c r="B7336">
        <v>59799.921997999998</v>
      </c>
      <c r="C7336" s="255">
        <v>41</v>
      </c>
      <c r="D7336" s="256">
        <v>44.247629000000003</v>
      </c>
      <c r="E7336" s="256">
        <v>608.66305100000011</v>
      </c>
      <c r="F7336" s="1">
        <v>867840</v>
      </c>
      <c r="G7336" s="256">
        <v>59.128272000000003</v>
      </c>
      <c r="H7336" s="256">
        <v>458.11369400000001</v>
      </c>
      <c r="I7336" s="257">
        <v>1</v>
      </c>
      <c r="J7336" s="258">
        <f t="shared" si="228"/>
        <v>5.063244919762723E-2</v>
      </c>
      <c r="K7336" s="258">
        <f t="shared" si="229"/>
        <v>0.10595935402719929</v>
      </c>
    </row>
    <row r="7337" spans="1:11">
      <c r="A7337" s="1">
        <v>7336</v>
      </c>
      <c r="B7337">
        <v>59649.157409000007</v>
      </c>
      <c r="C7337" s="255">
        <v>44</v>
      </c>
      <c r="D7337" s="256">
        <v>55.746430999999987</v>
      </c>
      <c r="E7337" s="256">
        <v>413.60809399999982</v>
      </c>
      <c r="F7337" s="1">
        <v>837679</v>
      </c>
      <c r="G7337" s="256">
        <v>154.10455200000001</v>
      </c>
      <c r="H7337" s="256">
        <v>416.80960199999998</v>
      </c>
      <c r="I7337" s="257">
        <v>1</v>
      </c>
      <c r="J7337" s="258">
        <f t="shared" si="228"/>
        <v>6.3790499047000487E-2</v>
      </c>
      <c r="K7337" s="258">
        <f t="shared" si="229"/>
        <v>0.13150381624722851</v>
      </c>
    </row>
    <row r="7338" spans="1:11">
      <c r="A7338" s="1">
        <v>7337</v>
      </c>
      <c r="B7338">
        <v>60608.945373000002</v>
      </c>
      <c r="C7338" s="255">
        <v>46</v>
      </c>
      <c r="D7338" s="256">
        <v>78.434674000000001</v>
      </c>
      <c r="E7338" s="256">
        <v>157.8606080000001</v>
      </c>
      <c r="F7338" s="1">
        <v>857174</v>
      </c>
      <c r="G7338" s="256">
        <v>215.91427200000001</v>
      </c>
      <c r="H7338" s="256">
        <v>215.40052399999999</v>
      </c>
      <c r="I7338" s="257">
        <v>1</v>
      </c>
      <c r="J7338" s="258">
        <f t="shared" si="228"/>
        <v>8.9752597741168311E-2</v>
      </c>
      <c r="K7338" s="258">
        <f t="shared" si="229"/>
        <v>0.17973384253937205</v>
      </c>
    </row>
    <row r="7339" spans="1:11">
      <c r="A7339" s="1">
        <v>7338</v>
      </c>
      <c r="B7339">
        <v>60968.616026999996</v>
      </c>
      <c r="C7339" s="255">
        <v>60</v>
      </c>
      <c r="D7339" s="256">
        <v>108.100897</v>
      </c>
      <c r="E7339" s="256">
        <v>18.117378999999971</v>
      </c>
      <c r="F7339" s="1">
        <v>813975</v>
      </c>
      <c r="G7339" s="256">
        <v>233.10436799999999</v>
      </c>
      <c r="H7339" s="256">
        <v>245.243505</v>
      </c>
      <c r="I7339" s="257">
        <v>1</v>
      </c>
      <c r="J7339" s="258">
        <f t="shared" si="228"/>
        <v>0.12369958118141051</v>
      </c>
      <c r="K7339" s="258">
        <f t="shared" si="229"/>
        <v>0.23878625225298919</v>
      </c>
    </row>
    <row r="7340" spans="1:11">
      <c r="A7340" s="1">
        <v>7339</v>
      </c>
      <c r="B7340">
        <v>61811.362976999997</v>
      </c>
      <c r="C7340" s="255">
        <v>72</v>
      </c>
      <c r="D7340" s="256">
        <v>204.639917</v>
      </c>
      <c r="E7340" s="256">
        <v>18.309467999999999</v>
      </c>
      <c r="F7340" s="1">
        <v>847362</v>
      </c>
      <c r="G7340" s="256">
        <v>207.701088</v>
      </c>
      <c r="H7340" s="256">
        <v>184.94208</v>
      </c>
      <c r="I7340" s="257">
        <v>1</v>
      </c>
      <c r="J7340" s="258">
        <f t="shared" si="228"/>
        <v>0.23416893595155466</v>
      </c>
      <c r="K7340" s="258">
        <f t="shared" si="229"/>
        <v>0.40458155235582149</v>
      </c>
    </row>
    <row r="7341" spans="1:11">
      <c r="A7341" s="1">
        <v>7340</v>
      </c>
      <c r="B7341">
        <v>61025.845154000002</v>
      </c>
      <c r="C7341" s="255">
        <v>87</v>
      </c>
      <c r="D7341" s="256">
        <v>207.52070900000001</v>
      </c>
      <c r="E7341" s="256">
        <v>14.270576</v>
      </c>
      <c r="F7341" s="1">
        <v>862152</v>
      </c>
      <c r="G7341" s="256">
        <v>135.69040799999999</v>
      </c>
      <c r="H7341" s="256">
        <v>56.232874000000002</v>
      </c>
      <c r="I7341" s="257">
        <v>1</v>
      </c>
      <c r="J7341" s="258">
        <f t="shared" si="228"/>
        <v>0.23746541890183731</v>
      </c>
      <c r="K7341" s="258">
        <f t="shared" si="229"/>
        <v>0.40899581974658739</v>
      </c>
    </row>
    <row r="7342" spans="1:11">
      <c r="A7342" s="1">
        <v>7341</v>
      </c>
      <c r="B7342">
        <v>59442.222106000001</v>
      </c>
      <c r="C7342" s="255">
        <v>95</v>
      </c>
      <c r="D7342" s="256">
        <v>248.24123700000001</v>
      </c>
      <c r="E7342" s="256">
        <v>15.539172000000001</v>
      </c>
      <c r="F7342" s="1">
        <v>828976</v>
      </c>
      <c r="G7342" s="256">
        <v>49.575119999999998</v>
      </c>
      <c r="H7342" s="256">
        <v>55.461326999999997</v>
      </c>
      <c r="I7342" s="257">
        <v>1</v>
      </c>
      <c r="J7342" s="258">
        <f t="shared" si="228"/>
        <v>0.28406181540616882</v>
      </c>
      <c r="K7342" s="258">
        <f t="shared" si="229"/>
        <v>0.46856793931301771</v>
      </c>
    </row>
    <row r="7343" spans="1:11">
      <c r="A7343" s="1">
        <v>7342</v>
      </c>
      <c r="B7343">
        <v>57990.971619000004</v>
      </c>
      <c r="C7343" s="255">
        <v>100</v>
      </c>
      <c r="D7343" s="256">
        <v>211.358473</v>
      </c>
      <c r="E7343" s="256">
        <v>10.5936</v>
      </c>
      <c r="F7343" s="1">
        <v>825839</v>
      </c>
      <c r="G7343" s="256">
        <v>6.7535999999999999E-2</v>
      </c>
      <c r="H7343" s="256">
        <v>55.322231000000002</v>
      </c>
      <c r="I7343" s="257">
        <v>1</v>
      </c>
      <c r="J7343" s="258">
        <f t="shared" si="228"/>
        <v>0.2418569624749965</v>
      </c>
      <c r="K7343" s="258">
        <f t="shared" si="229"/>
        <v>0.41483381532537139</v>
      </c>
    </row>
    <row r="7344" spans="1:11">
      <c r="A7344" s="1">
        <v>7343</v>
      </c>
      <c r="B7344">
        <v>57569.581968999999</v>
      </c>
      <c r="C7344" s="255">
        <v>100</v>
      </c>
      <c r="D7344" s="256">
        <v>172.77815000000001</v>
      </c>
      <c r="E7344" s="256">
        <v>4.4792800000000002</v>
      </c>
      <c r="F7344" s="1">
        <v>826340</v>
      </c>
      <c r="G7344" s="256">
        <v>0</v>
      </c>
      <c r="H7344" s="256">
        <v>141.01917599999999</v>
      </c>
      <c r="I7344" s="257">
        <v>1</v>
      </c>
      <c r="J7344" s="258">
        <f t="shared" si="228"/>
        <v>0.19770959710259317</v>
      </c>
      <c r="K7344" s="258">
        <f t="shared" si="229"/>
        <v>0.35384883593228222</v>
      </c>
    </row>
    <row r="7345" spans="1:11">
      <c r="A7345" s="1">
        <v>7344</v>
      </c>
      <c r="B7345">
        <v>56754.882690999999</v>
      </c>
      <c r="C7345" s="255">
        <v>65</v>
      </c>
      <c r="D7345" s="256">
        <v>145.98507499999999</v>
      </c>
      <c r="E7345" s="256">
        <v>0.57959999999999989</v>
      </c>
      <c r="F7345" s="1">
        <v>871890</v>
      </c>
      <c r="G7345" s="256">
        <v>0</v>
      </c>
      <c r="H7345" s="256">
        <v>135.43175400000001</v>
      </c>
      <c r="I7345" s="257">
        <v>1</v>
      </c>
      <c r="J7345" s="258">
        <f t="shared" si="228"/>
        <v>0.16705034960289739</v>
      </c>
      <c r="K7345" s="258">
        <f t="shared" si="229"/>
        <v>0.308280543713705</v>
      </c>
    </row>
    <row r="7346" spans="1:11">
      <c r="A7346" s="1">
        <v>7345</v>
      </c>
      <c r="B7346">
        <v>56011.527435999997</v>
      </c>
      <c r="C7346" s="255">
        <v>56</v>
      </c>
      <c r="D7346" s="256">
        <v>143.39400599999999</v>
      </c>
      <c r="E7346" s="256">
        <v>0.25031999999999999</v>
      </c>
      <c r="F7346" s="1">
        <v>820767</v>
      </c>
      <c r="G7346" s="256">
        <v>0</v>
      </c>
      <c r="H7346" s="256">
        <v>127.486952</v>
      </c>
      <c r="I7346" s="257">
        <v>1</v>
      </c>
      <c r="J7346" s="258">
        <f t="shared" si="228"/>
        <v>0.16408539594379742</v>
      </c>
      <c r="K7346" s="258">
        <f t="shared" si="229"/>
        <v>0.30372293734729583</v>
      </c>
    </row>
    <row r="7347" spans="1:11">
      <c r="A7347" s="1">
        <v>7346</v>
      </c>
      <c r="B7347">
        <v>53043.281767</v>
      </c>
      <c r="C7347" s="255">
        <v>51</v>
      </c>
      <c r="D7347" s="256">
        <v>149.46422100000001</v>
      </c>
      <c r="E7347" s="256">
        <v>0.66352</v>
      </c>
      <c r="F7347" s="1">
        <v>731586</v>
      </c>
      <c r="G7347" s="256">
        <v>0</v>
      </c>
      <c r="H7347" s="256">
        <v>130.32379399999999</v>
      </c>
      <c r="I7347" s="257">
        <v>1</v>
      </c>
      <c r="J7347" s="258">
        <f t="shared" si="228"/>
        <v>0.17103152751180023</v>
      </c>
      <c r="K7347" s="258">
        <f t="shared" si="229"/>
        <v>0.31435727693278809</v>
      </c>
    </row>
    <row r="7348" spans="1:11">
      <c r="A7348" s="1">
        <v>7347</v>
      </c>
      <c r="B7348">
        <v>52355.670716000001</v>
      </c>
      <c r="C7348" s="255">
        <v>47</v>
      </c>
      <c r="D7348" s="256">
        <v>173.677065</v>
      </c>
      <c r="E7348" s="256">
        <v>0.42359999999999998</v>
      </c>
      <c r="F7348" s="1">
        <v>609226</v>
      </c>
      <c r="G7348" s="256">
        <v>0</v>
      </c>
      <c r="H7348" s="256">
        <v>130.221183</v>
      </c>
      <c r="I7348" s="257">
        <v>1</v>
      </c>
      <c r="J7348" s="258">
        <f t="shared" si="228"/>
        <v>0.1987382232481994</v>
      </c>
      <c r="K7348" s="258">
        <f t="shared" si="229"/>
        <v>0.355330025337594</v>
      </c>
    </row>
    <row r="7349" spans="1:11">
      <c r="A7349" s="1">
        <v>7348</v>
      </c>
      <c r="B7349">
        <v>51729.311707000001</v>
      </c>
      <c r="C7349" s="255">
        <v>45</v>
      </c>
      <c r="D7349" s="256">
        <v>215.752982</v>
      </c>
      <c r="E7349" s="256">
        <v>9.0799999999999995E-3</v>
      </c>
      <c r="F7349" s="1">
        <v>500106</v>
      </c>
      <c r="G7349" s="256">
        <v>102.92671199999999</v>
      </c>
      <c r="H7349" s="256">
        <v>117.512198</v>
      </c>
      <c r="I7349" s="257">
        <v>1</v>
      </c>
      <c r="J7349" s="258">
        <f t="shared" si="228"/>
        <v>0.24688558793402426</v>
      </c>
      <c r="K7349" s="258">
        <f t="shared" si="229"/>
        <v>0.4214596039416762</v>
      </c>
    </row>
    <row r="7350" spans="1:11">
      <c r="A7350" s="1">
        <v>7349</v>
      </c>
      <c r="B7350">
        <v>52615.247985999988</v>
      </c>
      <c r="C7350" s="255">
        <v>47</v>
      </c>
      <c r="D7350" s="256">
        <v>248.19932900000001</v>
      </c>
      <c r="E7350" s="256">
        <v>1.5599999999999999E-2</v>
      </c>
      <c r="F7350" s="1">
        <v>553209</v>
      </c>
      <c r="G7350" s="256">
        <v>181.81144800000001</v>
      </c>
      <c r="H7350" s="256">
        <v>103.102858</v>
      </c>
      <c r="I7350" s="257">
        <v>1</v>
      </c>
      <c r="J7350" s="258">
        <f t="shared" si="228"/>
        <v>0.28401386018847852</v>
      </c>
      <c r="K7350" s="258">
        <f t="shared" si="229"/>
        <v>0.46850921922489808</v>
      </c>
    </row>
    <row r="7351" spans="1:11">
      <c r="A7351" s="1">
        <v>7350</v>
      </c>
      <c r="B7351">
        <v>53098.965239999998</v>
      </c>
      <c r="C7351" s="255">
        <v>45</v>
      </c>
      <c r="D7351" s="256">
        <v>238.08427599999999</v>
      </c>
      <c r="E7351" s="256">
        <v>0</v>
      </c>
      <c r="F7351" s="1">
        <v>865738</v>
      </c>
      <c r="G7351" s="256">
        <v>205.836456</v>
      </c>
      <c r="H7351" s="256">
        <v>103.131075</v>
      </c>
      <c r="I7351" s="257">
        <v>1</v>
      </c>
      <c r="J7351" s="258">
        <f t="shared" si="228"/>
        <v>0.27243923079638593</v>
      </c>
      <c r="K7351" s="258">
        <f t="shared" si="229"/>
        <v>0.45418530703906157</v>
      </c>
    </row>
    <row r="7352" spans="1:11">
      <c r="A7352" s="1">
        <v>7351</v>
      </c>
      <c r="B7352">
        <v>54771.747406000002</v>
      </c>
      <c r="C7352" s="255">
        <v>54</v>
      </c>
      <c r="D7352" s="256">
        <v>209.56911099999999</v>
      </c>
      <c r="E7352" s="256">
        <v>0.35034799999999999</v>
      </c>
      <c r="F7352" s="1">
        <v>935136</v>
      </c>
      <c r="G7352" s="256">
        <v>177.30669599999999</v>
      </c>
      <c r="H7352" s="256">
        <v>103.118607</v>
      </c>
      <c r="I7352" s="257">
        <v>1</v>
      </c>
      <c r="J7352" s="258">
        <f t="shared" si="228"/>
        <v>0.23980940009462204</v>
      </c>
      <c r="K7352" s="258">
        <f t="shared" si="229"/>
        <v>0.41211787352208917</v>
      </c>
    </row>
    <row r="7353" spans="1:11">
      <c r="A7353" s="1">
        <v>7352</v>
      </c>
      <c r="B7353">
        <v>56158.339417000003</v>
      </c>
      <c r="C7353" s="255">
        <v>68</v>
      </c>
      <c r="D7353" s="256">
        <v>215.072025</v>
      </c>
      <c r="E7353" s="256">
        <v>48.981000999999978</v>
      </c>
      <c r="F7353" s="1">
        <v>874651</v>
      </c>
      <c r="G7353" s="256">
        <v>111.46212</v>
      </c>
      <c r="H7353" s="256">
        <v>114.304182</v>
      </c>
      <c r="I7353" s="257">
        <v>1</v>
      </c>
      <c r="J7353" s="258">
        <f t="shared" si="228"/>
        <v>0.24610637057283483</v>
      </c>
      <c r="K7353" s="258">
        <f t="shared" si="229"/>
        <v>0.42043699539486118</v>
      </c>
    </row>
    <row r="7354" spans="1:11">
      <c r="A7354" s="1">
        <v>7353</v>
      </c>
      <c r="B7354">
        <v>57978.185487000002</v>
      </c>
      <c r="C7354" s="255">
        <v>51</v>
      </c>
      <c r="D7354" s="256">
        <v>172.089384</v>
      </c>
      <c r="E7354" s="256">
        <v>260.25266000000039</v>
      </c>
      <c r="F7354" s="1">
        <v>889754</v>
      </c>
      <c r="G7354" s="256">
        <v>25.759944000000001</v>
      </c>
      <c r="H7354" s="256">
        <v>307.12419899999998</v>
      </c>
      <c r="I7354" s="257">
        <v>1</v>
      </c>
      <c r="J7354" s="258">
        <f t="shared" si="228"/>
        <v>0.19692144392258767</v>
      </c>
      <c r="K7354" s="258">
        <f t="shared" si="229"/>
        <v>0.35271188884558452</v>
      </c>
    </row>
    <row r="7355" spans="1:11">
      <c r="A7355" s="1">
        <v>7354</v>
      </c>
      <c r="B7355">
        <v>61023.291472999997</v>
      </c>
      <c r="C7355" s="255">
        <v>37</v>
      </c>
      <c r="D7355" s="256">
        <v>201.49620400000001</v>
      </c>
      <c r="E7355" s="256">
        <v>512.8942390000002</v>
      </c>
      <c r="F7355" s="1">
        <v>821588</v>
      </c>
      <c r="G7355" s="256">
        <v>0</v>
      </c>
      <c r="H7355" s="256">
        <v>314.91412800000001</v>
      </c>
      <c r="I7355" s="257">
        <v>1</v>
      </c>
      <c r="J7355" s="258">
        <f t="shared" si="228"/>
        <v>0.23057159317044384</v>
      </c>
      <c r="K7355" s="258">
        <f t="shared" si="229"/>
        <v>0.39973274361145839</v>
      </c>
    </row>
    <row r="7356" spans="1:11">
      <c r="A7356" s="1">
        <v>7355</v>
      </c>
      <c r="B7356">
        <v>60741.624694999999</v>
      </c>
      <c r="C7356" s="255">
        <v>35</v>
      </c>
      <c r="D7356" s="256">
        <v>285.17689100000001</v>
      </c>
      <c r="E7356" s="256">
        <v>656.15360899999962</v>
      </c>
      <c r="F7356" s="1">
        <v>840522</v>
      </c>
      <c r="G7356" s="256">
        <v>0</v>
      </c>
      <c r="H7356" s="256">
        <v>292.08670000000001</v>
      </c>
      <c r="I7356" s="257">
        <v>1</v>
      </c>
      <c r="J7356" s="258">
        <f t="shared" si="228"/>
        <v>0.32632719022966811</v>
      </c>
      <c r="K7356" s="258">
        <f t="shared" si="229"/>
        <v>0.51840759635211575</v>
      </c>
    </row>
    <row r="7357" spans="1:11">
      <c r="A7357" s="1">
        <v>7356</v>
      </c>
      <c r="B7357">
        <v>60243.352265000001</v>
      </c>
      <c r="C7357" s="255">
        <v>30</v>
      </c>
      <c r="D7357" s="256">
        <v>327.86453599999999</v>
      </c>
      <c r="E7357" s="256">
        <v>771.74521400000219</v>
      </c>
      <c r="F7357" s="1">
        <v>841759</v>
      </c>
      <c r="G7357" s="256">
        <v>0</v>
      </c>
      <c r="H7357" s="256">
        <v>261.87766399999998</v>
      </c>
      <c r="I7357" s="257">
        <v>1</v>
      </c>
      <c r="J7357" s="258">
        <f t="shared" si="228"/>
        <v>0.37517455370825908</v>
      </c>
      <c r="K7357" s="258">
        <f t="shared" si="229"/>
        <v>0.57161093556357001</v>
      </c>
    </row>
    <row r="7358" spans="1:11">
      <c r="A7358" s="1">
        <v>7357</v>
      </c>
      <c r="B7358">
        <v>57185.243742999999</v>
      </c>
      <c r="C7358" s="255">
        <v>32</v>
      </c>
      <c r="D7358" s="256">
        <v>396.53022199999998</v>
      </c>
      <c r="E7358" s="256">
        <v>741.26836799999967</v>
      </c>
      <c r="F7358" s="1">
        <v>839251</v>
      </c>
      <c r="G7358" s="256">
        <v>0</v>
      </c>
      <c r="H7358" s="256">
        <v>93.531495000000007</v>
      </c>
      <c r="I7358" s="257">
        <v>1</v>
      </c>
      <c r="J7358" s="258">
        <f t="shared" si="228"/>
        <v>0.45374852335565474</v>
      </c>
      <c r="K7358" s="258">
        <f t="shared" si="229"/>
        <v>0.64861831520967295</v>
      </c>
    </row>
    <row r="7359" spans="1:11">
      <c r="A7359" s="1">
        <v>7358</v>
      </c>
      <c r="B7359">
        <v>57283.814545000001</v>
      </c>
      <c r="C7359" s="255">
        <v>30</v>
      </c>
      <c r="D7359" s="256">
        <v>463.51053400000012</v>
      </c>
      <c r="E7359" s="256">
        <v>612.26379499999973</v>
      </c>
      <c r="F7359" s="1">
        <v>858922</v>
      </c>
      <c r="G7359" s="256">
        <v>0</v>
      </c>
      <c r="H7359" s="256">
        <v>177.160988</v>
      </c>
      <c r="I7359" s="257">
        <v>1</v>
      </c>
      <c r="J7359" s="258">
        <f t="shared" si="228"/>
        <v>0.53039392382629302</v>
      </c>
      <c r="K7359" s="258">
        <f t="shared" si="229"/>
        <v>0.71508967478467211</v>
      </c>
    </row>
    <row r="7360" spans="1:11">
      <c r="A7360" s="1">
        <v>7359</v>
      </c>
      <c r="B7360">
        <v>59438.241545999997</v>
      </c>
      <c r="C7360" s="255">
        <v>29</v>
      </c>
      <c r="D7360" s="256">
        <v>498.50363800000008</v>
      </c>
      <c r="E7360" s="256">
        <v>502.24593300000049</v>
      </c>
      <c r="F7360" s="1">
        <v>838383</v>
      </c>
      <c r="G7360" s="256">
        <v>0</v>
      </c>
      <c r="H7360" s="256">
        <v>153.46407500000001</v>
      </c>
      <c r="I7360" s="257">
        <v>1</v>
      </c>
      <c r="J7360" s="258">
        <f t="shared" si="228"/>
        <v>0.57043644363107815</v>
      </c>
      <c r="K7360" s="258">
        <f t="shared" si="229"/>
        <v>0.7468986968990845</v>
      </c>
    </row>
    <row r="7361" spans="1:11">
      <c r="A7361" s="1">
        <v>7360</v>
      </c>
      <c r="B7361">
        <v>59149.456146999997</v>
      </c>
      <c r="C7361" s="255">
        <v>28</v>
      </c>
      <c r="D7361" s="256">
        <v>503.46481899999992</v>
      </c>
      <c r="E7361" s="256">
        <v>364.05583699999983</v>
      </c>
      <c r="F7361" s="1">
        <v>836249</v>
      </c>
      <c r="G7361" s="256">
        <v>120.452304</v>
      </c>
      <c r="H7361" s="256">
        <v>138.988778</v>
      </c>
      <c r="I7361" s="257">
        <v>1</v>
      </c>
      <c r="J7361" s="258">
        <f t="shared" si="228"/>
        <v>0.57611351041679737</v>
      </c>
      <c r="K7361" s="258">
        <f t="shared" si="229"/>
        <v>0.75126057468866903</v>
      </c>
    </row>
    <row r="7362" spans="1:11">
      <c r="A7362" s="1">
        <v>7361</v>
      </c>
      <c r="B7362">
        <v>59706.466095999996</v>
      </c>
      <c r="C7362" s="255">
        <v>31</v>
      </c>
      <c r="D7362" s="256">
        <v>538.40246300000024</v>
      </c>
      <c r="E7362" s="256">
        <v>157.08523100000011</v>
      </c>
      <c r="F7362" s="1">
        <v>822115</v>
      </c>
      <c r="G7362" s="256">
        <v>206.99279999999999</v>
      </c>
      <c r="H7362" s="256">
        <v>117.581248</v>
      </c>
      <c r="I7362" s="257">
        <v>1</v>
      </c>
      <c r="J7362" s="258">
        <f t="shared" ref="J7362:J7425" si="230">D7362/$L$1</f>
        <v>0.61609256748479979</v>
      </c>
      <c r="K7362" s="258">
        <f t="shared" ref="K7362:K7425" si="231">J7362/(1-$K$1*(1-J7362))</f>
        <v>0.78100000649261347</v>
      </c>
    </row>
    <row r="7363" spans="1:11">
      <c r="A7363" s="1">
        <v>7362</v>
      </c>
      <c r="B7363">
        <v>59802.470887000003</v>
      </c>
      <c r="C7363" s="255">
        <v>45</v>
      </c>
      <c r="D7363" s="256">
        <v>533.12199699999985</v>
      </c>
      <c r="E7363" s="256">
        <v>16.212755999999992</v>
      </c>
      <c r="F7363" s="1">
        <v>812542</v>
      </c>
      <c r="G7363" s="256">
        <v>243.983712</v>
      </c>
      <c r="H7363" s="256">
        <v>268.32031000000001</v>
      </c>
      <c r="I7363" s="257">
        <v>1</v>
      </c>
      <c r="J7363" s="258">
        <f t="shared" si="230"/>
        <v>0.61005014368657062</v>
      </c>
      <c r="K7363" s="258">
        <f t="shared" si="231"/>
        <v>0.77661199934156022</v>
      </c>
    </row>
    <row r="7364" spans="1:11">
      <c r="A7364" s="1">
        <v>7363</v>
      </c>
      <c r="B7364">
        <v>60775.822815</v>
      </c>
      <c r="C7364" s="255">
        <v>62</v>
      </c>
      <c r="D7364" s="256">
        <v>582.29805599999997</v>
      </c>
      <c r="E7364" s="256">
        <v>16.015999999999998</v>
      </c>
      <c r="F7364" s="1">
        <v>827242</v>
      </c>
      <c r="G7364" s="256">
        <v>239.754144</v>
      </c>
      <c r="H7364" s="256">
        <v>313.47205700000001</v>
      </c>
      <c r="I7364" s="257">
        <v>1</v>
      </c>
      <c r="J7364" s="258">
        <f t="shared" si="230"/>
        <v>0.66632218278401067</v>
      </c>
      <c r="K7364" s="258">
        <f t="shared" si="231"/>
        <v>0.81609404690112197</v>
      </c>
    </row>
    <row r="7365" spans="1:11">
      <c r="A7365" s="1">
        <v>7364</v>
      </c>
      <c r="B7365">
        <v>59731.224762999998</v>
      </c>
      <c r="C7365" s="255">
        <v>65</v>
      </c>
      <c r="D7365" s="256">
        <v>584.68990699999995</v>
      </c>
      <c r="E7365" s="256">
        <v>12.809892</v>
      </c>
      <c r="F7365" s="1">
        <v>811378</v>
      </c>
      <c r="G7365" s="256">
        <v>185.85369600000001</v>
      </c>
      <c r="H7365" s="256">
        <v>214.91221400000001</v>
      </c>
      <c r="I7365" s="257">
        <v>1</v>
      </c>
      <c r="J7365" s="258">
        <f t="shared" si="230"/>
        <v>0.66905917179297647</v>
      </c>
      <c r="K7365" s="258">
        <f t="shared" si="231"/>
        <v>0.81793820210831591</v>
      </c>
    </row>
    <row r="7366" spans="1:11">
      <c r="A7366" s="1">
        <v>7365</v>
      </c>
      <c r="B7366">
        <v>58730.694519999997</v>
      </c>
      <c r="C7366" s="255">
        <v>81</v>
      </c>
      <c r="D7366" s="256">
        <v>604.34344600000009</v>
      </c>
      <c r="E7366" s="256">
        <v>13.11998</v>
      </c>
      <c r="F7366" s="1">
        <v>819661</v>
      </c>
      <c r="G7366" s="256">
        <v>98.471856000000002</v>
      </c>
      <c r="H7366" s="256">
        <v>48.092433</v>
      </c>
      <c r="I7366" s="257">
        <v>1</v>
      </c>
      <c r="J7366" s="258">
        <f t="shared" si="230"/>
        <v>0.69154866642716561</v>
      </c>
      <c r="K7366" s="258">
        <f t="shared" si="231"/>
        <v>0.83283819496524825</v>
      </c>
    </row>
    <row r="7367" spans="1:11">
      <c r="A7367" s="1">
        <v>7366</v>
      </c>
      <c r="B7367">
        <v>56950.334930999998</v>
      </c>
      <c r="C7367" s="255">
        <v>81</v>
      </c>
      <c r="D7367" s="256">
        <v>618.48160100000007</v>
      </c>
      <c r="E7367" s="256">
        <v>9.3848760000000002</v>
      </c>
      <c r="F7367" s="1">
        <v>842106</v>
      </c>
      <c r="G7367" s="256">
        <v>10.779719999999999</v>
      </c>
      <c r="H7367" s="256">
        <v>47.860191</v>
      </c>
      <c r="I7367" s="257">
        <v>1</v>
      </c>
      <c r="J7367" s="258">
        <f t="shared" si="230"/>
        <v>0.70772692119389402</v>
      </c>
      <c r="K7367" s="258">
        <f t="shared" si="231"/>
        <v>0.84328517633301403</v>
      </c>
    </row>
    <row r="7368" spans="1:11">
      <c r="A7368" s="1">
        <v>7367</v>
      </c>
      <c r="B7368">
        <v>56183.509489999997</v>
      </c>
      <c r="C7368" s="255">
        <v>79</v>
      </c>
      <c r="D7368" s="256">
        <v>567.93198700000005</v>
      </c>
      <c r="E7368" s="256">
        <v>3.30694</v>
      </c>
      <c r="F7368" s="1">
        <v>831551</v>
      </c>
      <c r="G7368" s="256">
        <v>0</v>
      </c>
      <c r="H7368" s="256">
        <v>48.438833000000002</v>
      </c>
      <c r="I7368" s="257">
        <v>1</v>
      </c>
      <c r="J7368" s="258">
        <f t="shared" si="230"/>
        <v>0.64988312660741643</v>
      </c>
      <c r="K7368" s="258">
        <f t="shared" si="231"/>
        <v>0.80487289675757268</v>
      </c>
    </row>
    <row r="7369" spans="1:11">
      <c r="A7369" s="1">
        <v>7368</v>
      </c>
      <c r="B7369">
        <v>56417.521483999997</v>
      </c>
      <c r="C7369" s="255">
        <v>74</v>
      </c>
      <c r="D7369" s="256">
        <v>580.54249900000002</v>
      </c>
      <c r="E7369" s="256">
        <v>1.0620639999999999</v>
      </c>
      <c r="F7369" s="1">
        <v>872980</v>
      </c>
      <c r="G7369" s="256">
        <v>0</v>
      </c>
      <c r="H7369" s="256">
        <v>48.147939000000001</v>
      </c>
      <c r="I7369" s="257">
        <v>1</v>
      </c>
      <c r="J7369" s="258">
        <f t="shared" si="230"/>
        <v>0.66431330337905914</v>
      </c>
      <c r="K7369" s="258">
        <f t="shared" si="231"/>
        <v>0.81473615137998179</v>
      </c>
    </row>
    <row r="7370" spans="1:11">
      <c r="A7370" s="1">
        <v>7369</v>
      </c>
      <c r="B7370">
        <v>55206.397644999997</v>
      </c>
      <c r="C7370" s="255">
        <v>70</v>
      </c>
      <c r="D7370" s="256">
        <v>612.07587399999989</v>
      </c>
      <c r="E7370" s="256">
        <v>0.70867199999999997</v>
      </c>
      <c r="F7370" s="1">
        <v>852509</v>
      </c>
      <c r="G7370" s="256">
        <v>0</v>
      </c>
      <c r="H7370" s="256">
        <v>32.722332000000002</v>
      </c>
      <c r="I7370" s="257">
        <v>1</v>
      </c>
      <c r="J7370" s="258">
        <f t="shared" si="230"/>
        <v>0.70039686409860014</v>
      </c>
      <c r="K7370" s="258">
        <f t="shared" si="231"/>
        <v>0.83857942869534075</v>
      </c>
    </row>
    <row r="7371" spans="1:11">
      <c r="A7371" s="1">
        <v>7370</v>
      </c>
      <c r="B7371">
        <v>52658.946167999988</v>
      </c>
      <c r="C7371" s="255">
        <v>65</v>
      </c>
      <c r="D7371" s="256">
        <v>628.45397300000013</v>
      </c>
      <c r="E7371" s="256">
        <v>0.95841599999999993</v>
      </c>
      <c r="F7371" s="1">
        <v>761198</v>
      </c>
      <c r="G7371" s="256">
        <v>0</v>
      </c>
      <c r="H7371" s="256">
        <v>32.489499000000002</v>
      </c>
      <c r="I7371" s="257">
        <v>1</v>
      </c>
      <c r="J7371" s="258">
        <f t="shared" si="230"/>
        <v>0.71913828108099309</v>
      </c>
      <c r="K7371" s="258">
        <f t="shared" si="231"/>
        <v>0.8505217280688534</v>
      </c>
    </row>
    <row r="7372" spans="1:11">
      <c r="A7372" s="1">
        <v>7371</v>
      </c>
      <c r="B7372">
        <v>51581.278410999999</v>
      </c>
      <c r="C7372" s="255">
        <v>59</v>
      </c>
      <c r="D7372" s="256">
        <v>619.87408700000015</v>
      </c>
      <c r="E7372" s="256">
        <v>0.75575999999999988</v>
      </c>
      <c r="F7372" s="1">
        <v>623661</v>
      </c>
      <c r="G7372" s="256">
        <v>0</v>
      </c>
      <c r="H7372" s="256">
        <v>32.471530999999999</v>
      </c>
      <c r="I7372" s="257">
        <v>1</v>
      </c>
      <c r="J7372" s="258">
        <f t="shared" si="230"/>
        <v>0.70932033937802785</v>
      </c>
      <c r="K7372" s="258">
        <f t="shared" si="231"/>
        <v>0.84430214251475377</v>
      </c>
    </row>
    <row r="7373" spans="1:11">
      <c r="A7373" s="1">
        <v>7372</v>
      </c>
      <c r="B7373">
        <v>51183.076049000003</v>
      </c>
      <c r="C7373" s="255">
        <v>56</v>
      </c>
      <c r="D7373" s="256">
        <v>559.12325899999985</v>
      </c>
      <c r="E7373" s="256">
        <v>0.28992000000000001</v>
      </c>
      <c r="F7373" s="1">
        <v>517293</v>
      </c>
      <c r="G7373" s="256">
        <v>6.21516</v>
      </c>
      <c r="H7373" s="256">
        <v>32.477511999999997</v>
      </c>
      <c r="I7373" s="257">
        <v>1</v>
      </c>
      <c r="J7373" s="258">
        <f t="shared" si="230"/>
        <v>0.63980332158654796</v>
      </c>
      <c r="K7373" s="258">
        <f t="shared" si="231"/>
        <v>0.79786736832297844</v>
      </c>
    </row>
    <row r="7374" spans="1:11">
      <c r="A7374" s="1">
        <v>7373</v>
      </c>
      <c r="B7374">
        <v>50943.502746999999</v>
      </c>
      <c r="C7374" s="255">
        <v>59</v>
      </c>
      <c r="D7374" s="256">
        <v>507.24412500000022</v>
      </c>
      <c r="E7374" s="256">
        <v>0.28044000000000002</v>
      </c>
      <c r="F7374" s="1">
        <v>581406</v>
      </c>
      <c r="G7374" s="256">
        <v>134.112888</v>
      </c>
      <c r="H7374" s="256">
        <v>32.497064000000002</v>
      </c>
      <c r="I7374" s="257">
        <v>1</v>
      </c>
      <c r="J7374" s="258">
        <f t="shared" si="230"/>
        <v>0.58043816064940756</v>
      </c>
      <c r="K7374" s="258">
        <f t="shared" si="231"/>
        <v>0.75455958462252193</v>
      </c>
    </row>
    <row r="7375" spans="1:11">
      <c r="A7375" s="1">
        <v>7374</v>
      </c>
      <c r="B7375">
        <v>51589.221526999987</v>
      </c>
      <c r="C7375" s="255">
        <v>60</v>
      </c>
      <c r="D7375" s="256">
        <v>495.72570699999977</v>
      </c>
      <c r="E7375" s="256">
        <v>0.28067999999999999</v>
      </c>
      <c r="F7375" s="1">
        <v>897240</v>
      </c>
      <c r="G7375" s="256">
        <v>188.188896</v>
      </c>
      <c r="H7375" s="256">
        <v>32.491441999999999</v>
      </c>
      <c r="I7375" s="257">
        <v>1</v>
      </c>
      <c r="J7375" s="258">
        <f t="shared" si="230"/>
        <v>0.56725766426118174</v>
      </c>
      <c r="K7375" s="258">
        <f t="shared" si="231"/>
        <v>0.74444072401148709</v>
      </c>
    </row>
    <row r="7376" spans="1:11">
      <c r="A7376" s="1">
        <v>7375</v>
      </c>
      <c r="B7376">
        <v>52573.559295999999</v>
      </c>
      <c r="C7376" s="255">
        <v>64</v>
      </c>
      <c r="D7376" s="256">
        <v>470.66910200000012</v>
      </c>
      <c r="E7376" s="256">
        <v>0.5127400000000002</v>
      </c>
      <c r="F7376" s="1">
        <v>920252</v>
      </c>
      <c r="G7376" s="256">
        <v>189.070896</v>
      </c>
      <c r="H7376" s="256">
        <v>32.441887999999999</v>
      </c>
      <c r="I7376" s="257">
        <v>1</v>
      </c>
      <c r="J7376" s="258">
        <f t="shared" si="230"/>
        <v>0.5385854549609389</v>
      </c>
      <c r="K7376" s="258">
        <f t="shared" si="231"/>
        <v>0.72174963321371832</v>
      </c>
    </row>
    <row r="7377" spans="1:11">
      <c r="A7377" s="1">
        <v>7376</v>
      </c>
      <c r="B7377">
        <v>52137.585876999998</v>
      </c>
      <c r="C7377" s="255">
        <v>64</v>
      </c>
      <c r="D7377" s="256">
        <v>427.44995200000011</v>
      </c>
      <c r="E7377" s="256">
        <v>53.418137000000058</v>
      </c>
      <c r="F7377" s="1">
        <v>919478</v>
      </c>
      <c r="G7377" s="256">
        <v>141.511944</v>
      </c>
      <c r="H7377" s="256">
        <v>37.135365</v>
      </c>
      <c r="I7377" s="257">
        <v>1</v>
      </c>
      <c r="J7377" s="258">
        <f t="shared" si="230"/>
        <v>0.48912989166421106</v>
      </c>
      <c r="K7377" s="258">
        <f t="shared" si="231"/>
        <v>0.68027163610264985</v>
      </c>
    </row>
    <row r="7378" spans="1:11">
      <c r="A7378" s="1">
        <v>7377</v>
      </c>
      <c r="B7378">
        <v>52364.886353000002</v>
      </c>
      <c r="C7378" s="255">
        <v>63</v>
      </c>
      <c r="D7378" s="256">
        <v>387.11856899999998</v>
      </c>
      <c r="E7378" s="256">
        <v>324.664331</v>
      </c>
      <c r="F7378" s="1">
        <v>862750</v>
      </c>
      <c r="G7378" s="256">
        <v>61.605096000000003</v>
      </c>
      <c r="H7378" s="256">
        <v>198.49794</v>
      </c>
      <c r="I7378" s="257">
        <v>1</v>
      </c>
      <c r="J7378" s="258">
        <f t="shared" si="230"/>
        <v>0.44297879279250535</v>
      </c>
      <c r="K7378" s="258">
        <f t="shared" si="231"/>
        <v>0.63863078174732346</v>
      </c>
    </row>
    <row r="7379" spans="1:11">
      <c r="A7379" s="1">
        <v>7378</v>
      </c>
      <c r="B7379">
        <v>53190.437042999998</v>
      </c>
      <c r="C7379" s="255">
        <v>57</v>
      </c>
      <c r="D7379" s="256">
        <v>305.41453799999999</v>
      </c>
      <c r="E7379" s="256">
        <v>690.84580500000209</v>
      </c>
      <c r="F7379" s="1">
        <v>886897</v>
      </c>
      <c r="G7379" s="256">
        <v>0</v>
      </c>
      <c r="H7379" s="256">
        <v>206.51146</v>
      </c>
      <c r="I7379" s="257">
        <v>1</v>
      </c>
      <c r="J7379" s="258">
        <f t="shared" si="230"/>
        <v>0.34948507816095165</v>
      </c>
      <c r="K7379" s="258">
        <f t="shared" si="231"/>
        <v>0.54418551800030091</v>
      </c>
    </row>
    <row r="7380" spans="1:11">
      <c r="A7380" s="1">
        <v>7379</v>
      </c>
      <c r="B7380">
        <v>53818.371094000002</v>
      </c>
      <c r="C7380" s="255">
        <v>50</v>
      </c>
      <c r="D7380" s="256">
        <v>262.02335699999998</v>
      </c>
      <c r="E7380" s="256">
        <v>962.2893070000008</v>
      </c>
      <c r="F7380" s="1">
        <v>834694</v>
      </c>
      <c r="G7380" s="256">
        <v>0</v>
      </c>
      <c r="H7380" s="256">
        <v>226.86085</v>
      </c>
      <c r="I7380" s="257">
        <v>1</v>
      </c>
      <c r="J7380" s="258">
        <f t="shared" si="230"/>
        <v>0.29983266022896371</v>
      </c>
      <c r="K7380" s="258">
        <f t="shared" si="231"/>
        <v>0.48760575274508117</v>
      </c>
    </row>
    <row r="7381" spans="1:11">
      <c r="A7381" s="1">
        <v>7380</v>
      </c>
      <c r="B7381">
        <v>53915.225036000003</v>
      </c>
      <c r="C7381" s="255">
        <v>45</v>
      </c>
      <c r="D7381" s="256">
        <v>270.904901</v>
      </c>
      <c r="E7381" s="256">
        <v>1129.013302999999</v>
      </c>
      <c r="F7381" s="1">
        <v>855387</v>
      </c>
      <c r="G7381" s="256">
        <v>0</v>
      </c>
      <c r="H7381" s="256">
        <v>177.23206400000001</v>
      </c>
      <c r="I7381" s="257">
        <v>1</v>
      </c>
      <c r="J7381" s="258">
        <f t="shared" si="230"/>
        <v>0.30999578841322173</v>
      </c>
      <c r="K7381" s="258">
        <f t="shared" si="231"/>
        <v>0.4995921767202498</v>
      </c>
    </row>
    <row r="7382" spans="1:11">
      <c r="A7382" s="1">
        <v>7381</v>
      </c>
      <c r="B7382">
        <v>52694.376647999998</v>
      </c>
      <c r="C7382" s="255">
        <v>41</v>
      </c>
      <c r="D7382" s="256">
        <v>265.084722</v>
      </c>
      <c r="E7382" s="256">
        <v>1117.553897</v>
      </c>
      <c r="F7382" s="1">
        <v>897960</v>
      </c>
      <c r="G7382" s="256">
        <v>0</v>
      </c>
      <c r="H7382" s="256">
        <v>42.665802999999997</v>
      </c>
      <c r="I7382" s="257">
        <v>1</v>
      </c>
      <c r="J7382" s="258">
        <f t="shared" si="230"/>
        <v>0.30333577240335607</v>
      </c>
      <c r="K7382" s="258">
        <f t="shared" si="231"/>
        <v>0.49176186875513361</v>
      </c>
    </row>
    <row r="7383" spans="1:11">
      <c r="A7383" s="1">
        <v>7382</v>
      </c>
      <c r="B7383">
        <v>52283.154084000002</v>
      </c>
      <c r="C7383" s="255">
        <v>38</v>
      </c>
      <c r="D7383" s="256">
        <v>257.64313600000003</v>
      </c>
      <c r="E7383" s="256">
        <v>1047.690382999999</v>
      </c>
      <c r="F7383" s="1">
        <v>882743</v>
      </c>
      <c r="G7383" s="256">
        <v>0</v>
      </c>
      <c r="H7383" s="256">
        <v>176.634761</v>
      </c>
      <c r="I7383" s="257">
        <v>1</v>
      </c>
      <c r="J7383" s="258">
        <f t="shared" si="230"/>
        <v>0.29482038449195469</v>
      </c>
      <c r="K7383" s="258">
        <f t="shared" si="231"/>
        <v>0.48161365846798809</v>
      </c>
    </row>
    <row r="7384" spans="1:11">
      <c r="A7384" s="1">
        <v>7383</v>
      </c>
      <c r="B7384">
        <v>53131.093019</v>
      </c>
      <c r="C7384" s="255">
        <v>38</v>
      </c>
      <c r="D7384" s="256">
        <v>265.58846799999992</v>
      </c>
      <c r="E7384" s="256">
        <v>884.19774800000005</v>
      </c>
      <c r="F7384" s="1">
        <v>854228</v>
      </c>
      <c r="G7384" s="256">
        <v>1.6007039999999999</v>
      </c>
      <c r="H7384" s="256">
        <v>286.68071700000002</v>
      </c>
      <c r="I7384" s="257">
        <v>1</v>
      </c>
      <c r="J7384" s="258">
        <f t="shared" si="230"/>
        <v>0.3039122076684751</v>
      </c>
      <c r="K7384" s="258">
        <f t="shared" si="231"/>
        <v>0.49244326908130287</v>
      </c>
    </row>
    <row r="7385" spans="1:11">
      <c r="A7385" s="1">
        <v>7384</v>
      </c>
      <c r="B7385">
        <v>53005.192596000001</v>
      </c>
      <c r="C7385" s="255">
        <v>37</v>
      </c>
      <c r="D7385" s="256">
        <v>252.63363000000001</v>
      </c>
      <c r="E7385" s="256">
        <v>617.96130099999993</v>
      </c>
      <c r="F7385" s="1">
        <v>866932</v>
      </c>
      <c r="G7385" s="256">
        <v>33.168407999999999</v>
      </c>
      <c r="H7385" s="256">
        <v>328.66020800000001</v>
      </c>
      <c r="I7385" s="257">
        <v>1</v>
      </c>
      <c r="J7385" s="258">
        <f t="shared" si="230"/>
        <v>0.28908801953178453</v>
      </c>
      <c r="K7385" s="258">
        <f t="shared" si="231"/>
        <v>0.47469421008723628</v>
      </c>
    </row>
    <row r="7386" spans="1:11">
      <c r="A7386" s="1">
        <v>7385</v>
      </c>
      <c r="B7386">
        <v>53520.165618999999</v>
      </c>
      <c r="C7386" s="255">
        <v>42</v>
      </c>
      <c r="D7386" s="256">
        <v>247.01019500000001</v>
      </c>
      <c r="E7386" s="256">
        <v>223.696957</v>
      </c>
      <c r="F7386" s="1">
        <v>863644</v>
      </c>
      <c r="G7386" s="256">
        <v>169.502928</v>
      </c>
      <c r="H7386" s="256">
        <v>355.37341600000002</v>
      </c>
      <c r="I7386" s="257">
        <v>1</v>
      </c>
      <c r="J7386" s="258">
        <f t="shared" si="230"/>
        <v>0.28265313718015256</v>
      </c>
      <c r="K7386" s="258">
        <f t="shared" si="231"/>
        <v>0.46684091231825198</v>
      </c>
    </row>
    <row r="7387" spans="1:11">
      <c r="A7387" s="1">
        <v>7386</v>
      </c>
      <c r="B7387">
        <v>53969.018526</v>
      </c>
      <c r="C7387" s="255">
        <v>53</v>
      </c>
      <c r="D7387" s="256">
        <v>233.27898300000001</v>
      </c>
      <c r="E7387" s="256">
        <v>19.32358099999999</v>
      </c>
      <c r="F7387" s="1">
        <v>843436</v>
      </c>
      <c r="G7387" s="256">
        <v>223.79431199999999</v>
      </c>
      <c r="H7387" s="256">
        <v>424.58828999999997</v>
      </c>
      <c r="I7387" s="257">
        <v>1</v>
      </c>
      <c r="J7387" s="258">
        <f t="shared" si="230"/>
        <v>0.26694054625213132</v>
      </c>
      <c r="K7387" s="258">
        <f t="shared" si="231"/>
        <v>0.44727347222663438</v>
      </c>
    </row>
    <row r="7388" spans="1:11">
      <c r="A7388" s="1">
        <v>7387</v>
      </c>
      <c r="B7388">
        <v>55570.316344999999</v>
      </c>
      <c r="C7388" s="255">
        <v>67</v>
      </c>
      <c r="D7388" s="256">
        <v>333.45109200000002</v>
      </c>
      <c r="E7388" s="256">
        <v>19.324624</v>
      </c>
      <c r="F7388" s="1">
        <v>865629</v>
      </c>
      <c r="G7388" s="256">
        <v>236.19573600000001</v>
      </c>
      <c r="H7388" s="256">
        <v>397.038657</v>
      </c>
      <c r="I7388" s="257">
        <v>1</v>
      </c>
      <c r="J7388" s="258">
        <f t="shared" si="230"/>
        <v>0.38156723551409555</v>
      </c>
      <c r="K7388" s="258">
        <f t="shared" si="231"/>
        <v>0.57825310042000433</v>
      </c>
    </row>
    <row r="7389" spans="1:11">
      <c r="A7389" s="1">
        <v>7388</v>
      </c>
      <c r="B7389">
        <v>55616.613402000003</v>
      </c>
      <c r="C7389" s="255">
        <v>78</v>
      </c>
      <c r="D7389" s="256">
        <v>368.71486700000008</v>
      </c>
      <c r="E7389" s="256">
        <v>22.215388000000001</v>
      </c>
      <c r="F7389" s="1">
        <v>824301</v>
      </c>
      <c r="G7389" s="256">
        <v>207.80608799999999</v>
      </c>
      <c r="H7389" s="256">
        <v>231.864834</v>
      </c>
      <c r="I7389" s="257">
        <v>1</v>
      </c>
      <c r="J7389" s="258">
        <f t="shared" si="230"/>
        <v>0.42191948345497526</v>
      </c>
      <c r="K7389" s="258">
        <f t="shared" si="231"/>
        <v>0.61859973257183143</v>
      </c>
    </row>
    <row r="7390" spans="1:11">
      <c r="A7390" s="1">
        <v>7389</v>
      </c>
      <c r="B7390">
        <v>55393.149108000012</v>
      </c>
      <c r="C7390" s="255">
        <v>80</v>
      </c>
      <c r="D7390" s="256">
        <v>381.98426699999987</v>
      </c>
      <c r="E7390" s="256">
        <v>22.521571999999999</v>
      </c>
      <c r="F7390" s="1">
        <v>824227</v>
      </c>
      <c r="G7390" s="256">
        <v>133.828632</v>
      </c>
      <c r="H7390" s="256">
        <v>159.41534799999999</v>
      </c>
      <c r="I7390" s="257">
        <v>1</v>
      </c>
      <c r="J7390" s="258">
        <f t="shared" si="230"/>
        <v>0.43710362408730125</v>
      </c>
      <c r="K7390" s="258">
        <f t="shared" si="231"/>
        <v>0.63311007617543069</v>
      </c>
    </row>
    <row r="7391" spans="1:11">
      <c r="A7391" s="1">
        <v>7390</v>
      </c>
      <c r="B7391">
        <v>54594.921568000012</v>
      </c>
      <c r="C7391" s="255">
        <v>85</v>
      </c>
      <c r="D7391" s="256">
        <v>305.93048800000003</v>
      </c>
      <c r="E7391" s="256">
        <v>16.09848400000001</v>
      </c>
      <c r="F7391" s="1">
        <v>881897</v>
      </c>
      <c r="G7391" s="256">
        <v>45.068016</v>
      </c>
      <c r="H7391" s="256">
        <v>148.32663600000001</v>
      </c>
      <c r="I7391" s="257">
        <v>1</v>
      </c>
      <c r="J7391" s="258">
        <f t="shared" si="230"/>
        <v>0.35007547843219594</v>
      </c>
      <c r="K7391" s="258">
        <f t="shared" si="231"/>
        <v>0.5448293554181125</v>
      </c>
    </row>
    <row r="7392" spans="1:11">
      <c r="A7392" s="1">
        <v>7391</v>
      </c>
      <c r="B7392">
        <v>55055.502288999996</v>
      </c>
      <c r="C7392" s="255">
        <v>85</v>
      </c>
      <c r="D7392" s="256">
        <v>315.4648289999999</v>
      </c>
      <c r="E7392" s="256">
        <v>8.1911799999999975</v>
      </c>
      <c r="F7392" s="1">
        <v>844737</v>
      </c>
      <c r="G7392" s="256">
        <v>0</v>
      </c>
      <c r="H7392" s="256">
        <v>137.104345</v>
      </c>
      <c r="I7392" s="257">
        <v>1</v>
      </c>
      <c r="J7392" s="258">
        <f t="shared" si="230"/>
        <v>0.3609856005613466</v>
      </c>
      <c r="K7392" s="258">
        <f t="shared" si="231"/>
        <v>0.55661091472969382</v>
      </c>
    </row>
    <row r="7393" spans="1:11">
      <c r="A7393" s="1">
        <v>7392</v>
      </c>
      <c r="B7393">
        <v>55238.075408999997</v>
      </c>
      <c r="C7393" s="255">
        <v>77</v>
      </c>
      <c r="D7393" s="256">
        <v>313.93156099999999</v>
      </c>
      <c r="E7393" s="256">
        <v>1.6814</v>
      </c>
      <c r="F7393" s="1">
        <v>867956</v>
      </c>
      <c r="G7393" s="256">
        <v>0</v>
      </c>
      <c r="H7393" s="256">
        <v>132.24873099999999</v>
      </c>
      <c r="I7393" s="257">
        <v>1</v>
      </c>
      <c r="J7393" s="258">
        <f t="shared" si="230"/>
        <v>0.35923108589308395</v>
      </c>
      <c r="K7393" s="258">
        <f t="shared" si="231"/>
        <v>0.55473099253120273</v>
      </c>
    </row>
    <row r="7394" spans="1:11">
      <c r="A7394" s="1">
        <v>7393</v>
      </c>
      <c r="B7394">
        <v>53832.528259000013</v>
      </c>
      <c r="C7394" s="255">
        <v>67</v>
      </c>
      <c r="D7394" s="256">
        <v>319.83038199999999</v>
      </c>
      <c r="E7394" s="256">
        <v>0.18840000000000001</v>
      </c>
      <c r="F7394" s="1">
        <v>842626</v>
      </c>
      <c r="G7394" s="256">
        <v>0</v>
      </c>
      <c r="H7394" s="256">
        <v>37.664059999999999</v>
      </c>
      <c r="I7394" s="257">
        <v>1</v>
      </c>
      <c r="J7394" s="258">
        <f t="shared" si="230"/>
        <v>0.36598109174330468</v>
      </c>
      <c r="K7394" s="258">
        <f t="shared" si="231"/>
        <v>0.56193295806578203</v>
      </c>
    </row>
    <row r="7395" spans="1:11">
      <c r="A7395" s="1">
        <v>7394</v>
      </c>
      <c r="B7395">
        <v>51969.266113999998</v>
      </c>
      <c r="C7395" s="255">
        <v>59</v>
      </c>
      <c r="D7395" s="256">
        <v>345.5926530000001</v>
      </c>
      <c r="E7395" s="256">
        <v>0.15959999999999999</v>
      </c>
      <c r="F7395" s="1">
        <v>738105</v>
      </c>
      <c r="G7395" s="256">
        <v>0</v>
      </c>
      <c r="H7395" s="256">
        <v>32.07911</v>
      </c>
      <c r="I7395" s="257">
        <v>1</v>
      </c>
      <c r="J7395" s="258">
        <f t="shared" si="230"/>
        <v>0.39546079285052133</v>
      </c>
      <c r="K7395" s="258">
        <f t="shared" si="231"/>
        <v>0.59244757627039579</v>
      </c>
    </row>
    <row r="7396" spans="1:11">
      <c r="A7396" s="1">
        <v>7395</v>
      </c>
      <c r="B7396">
        <v>50753.145111999998</v>
      </c>
      <c r="C7396" s="255">
        <v>62</v>
      </c>
      <c r="D7396" s="256">
        <v>337.24221799999998</v>
      </c>
      <c r="E7396" s="256">
        <v>1.5679999999999999E-2</v>
      </c>
      <c r="F7396" s="1">
        <v>630327</v>
      </c>
      <c r="G7396" s="256">
        <v>0</v>
      </c>
      <c r="H7396" s="256">
        <v>32.117232999999999</v>
      </c>
      <c r="I7396" s="257">
        <v>1</v>
      </c>
      <c r="J7396" s="258">
        <f t="shared" si="230"/>
        <v>0.38590541134260836</v>
      </c>
      <c r="K7396" s="258">
        <f t="shared" si="231"/>
        <v>0.5827204086519816</v>
      </c>
    </row>
    <row r="7397" spans="1:11">
      <c r="A7397" s="1">
        <v>7396</v>
      </c>
      <c r="B7397">
        <v>50533.199218000002</v>
      </c>
      <c r="C7397" s="255">
        <v>60</v>
      </c>
      <c r="D7397" s="256">
        <v>325.00833799999998</v>
      </c>
      <c r="E7397" s="256">
        <v>0</v>
      </c>
      <c r="F7397" s="1">
        <v>509370</v>
      </c>
      <c r="G7397" s="256">
        <v>0</v>
      </c>
      <c r="H7397" s="256">
        <v>32.145536</v>
      </c>
      <c r="I7397" s="257">
        <v>1</v>
      </c>
      <c r="J7397" s="258">
        <f t="shared" si="230"/>
        <v>0.37190621360955312</v>
      </c>
      <c r="K7397" s="258">
        <f t="shared" si="231"/>
        <v>0.56818747654818291</v>
      </c>
    </row>
    <row r="7398" spans="1:11">
      <c r="A7398" s="1">
        <v>7397</v>
      </c>
      <c r="B7398">
        <v>50834.224851999999</v>
      </c>
      <c r="C7398" s="255">
        <v>69</v>
      </c>
      <c r="D7398" s="256">
        <v>314.00712900000008</v>
      </c>
      <c r="E7398" s="256">
        <v>5.4000000000000003E-3</v>
      </c>
      <c r="F7398" s="1">
        <v>584177</v>
      </c>
      <c r="G7398" s="256">
        <v>52.627679999999998</v>
      </c>
      <c r="H7398" s="256">
        <v>32.142099000000002</v>
      </c>
      <c r="I7398" s="257">
        <v>1</v>
      </c>
      <c r="J7398" s="258">
        <f t="shared" si="230"/>
        <v>0.35931755816306638</v>
      </c>
      <c r="K7398" s="258">
        <f t="shared" si="231"/>
        <v>0.55482377683589124</v>
      </c>
    </row>
    <row r="7399" spans="1:11">
      <c r="A7399" s="1">
        <v>7398</v>
      </c>
      <c r="B7399">
        <v>51110.926635999997</v>
      </c>
      <c r="C7399" s="255">
        <v>70</v>
      </c>
      <c r="D7399" s="256">
        <v>327.41515399999997</v>
      </c>
      <c r="E7399" s="256">
        <v>0</v>
      </c>
      <c r="F7399" s="1">
        <v>893312</v>
      </c>
      <c r="G7399" s="256">
        <v>165.42220800000001</v>
      </c>
      <c r="H7399" s="256">
        <v>32.155191000000002</v>
      </c>
      <c r="I7399" s="257">
        <v>1</v>
      </c>
      <c r="J7399" s="258">
        <f t="shared" si="230"/>
        <v>0.3746603270299137</v>
      </c>
      <c r="K7399" s="258">
        <f t="shared" si="231"/>
        <v>0.57107354676752198</v>
      </c>
    </row>
    <row r="7400" spans="1:11">
      <c r="A7400" s="1">
        <v>7399</v>
      </c>
      <c r="B7400">
        <v>51313.348786000002</v>
      </c>
      <c r="C7400" s="255">
        <v>73</v>
      </c>
      <c r="D7400" s="256">
        <v>310.00387599999999</v>
      </c>
      <c r="E7400" s="256">
        <v>0.43250599999999989</v>
      </c>
      <c r="F7400" s="1">
        <v>912814</v>
      </c>
      <c r="G7400" s="256">
        <v>184.000992</v>
      </c>
      <c r="H7400" s="256">
        <v>32.124378</v>
      </c>
      <c r="I7400" s="257">
        <v>1</v>
      </c>
      <c r="J7400" s="258">
        <f t="shared" si="230"/>
        <v>0.35473664594858928</v>
      </c>
      <c r="K7400" s="258">
        <f t="shared" si="231"/>
        <v>0.54988964674940644</v>
      </c>
    </row>
    <row r="7401" spans="1:11">
      <c r="A7401" s="1">
        <v>7400</v>
      </c>
      <c r="B7401">
        <v>51234.887694999998</v>
      </c>
      <c r="C7401" s="255">
        <v>71</v>
      </c>
      <c r="D7401" s="256">
        <v>288.06749000000008</v>
      </c>
      <c r="E7401" s="256">
        <v>72.543991999999946</v>
      </c>
      <c r="F7401" s="1">
        <v>878364</v>
      </c>
      <c r="G7401" s="256">
        <v>159.038208</v>
      </c>
      <c r="H7401" s="256">
        <v>39.123691999999998</v>
      </c>
      <c r="I7401" s="257">
        <v>1</v>
      </c>
      <c r="J7401" s="258">
        <f t="shared" si="230"/>
        <v>0.32963489530507939</v>
      </c>
      <c r="K7401" s="258">
        <f t="shared" si="231"/>
        <v>0.52215320289357681</v>
      </c>
    </row>
    <row r="7402" spans="1:11">
      <c r="A7402" s="1">
        <v>7401</v>
      </c>
      <c r="B7402">
        <v>51247.706298999998</v>
      </c>
      <c r="C7402" s="255">
        <v>70</v>
      </c>
      <c r="D7402" s="256">
        <v>248.50130899999999</v>
      </c>
      <c r="E7402" s="256">
        <v>439.48851700000051</v>
      </c>
      <c r="F7402" s="1">
        <v>842183</v>
      </c>
      <c r="G7402" s="256">
        <v>98.985095999999999</v>
      </c>
      <c r="H7402" s="256">
        <v>218.13708600000001</v>
      </c>
      <c r="I7402" s="257">
        <v>1</v>
      </c>
      <c r="J7402" s="258">
        <f t="shared" si="230"/>
        <v>0.28435941513355134</v>
      </c>
      <c r="K7402" s="258">
        <f t="shared" si="231"/>
        <v>0.46893222929173828</v>
      </c>
    </row>
    <row r="7403" spans="1:11">
      <c r="A7403" s="1">
        <v>7402</v>
      </c>
      <c r="B7403">
        <v>50524.424284999986</v>
      </c>
      <c r="C7403" s="255">
        <v>60</v>
      </c>
      <c r="D7403" s="256">
        <v>197.850202</v>
      </c>
      <c r="E7403" s="256">
        <v>864.33170800000119</v>
      </c>
      <c r="F7403" s="1">
        <v>864603</v>
      </c>
      <c r="G7403" s="256">
        <v>13.691496000000001</v>
      </c>
      <c r="H7403" s="256">
        <v>248.37877399999999</v>
      </c>
      <c r="I7403" s="257">
        <v>1</v>
      </c>
      <c r="J7403" s="258">
        <f t="shared" si="230"/>
        <v>0.22639948236560392</v>
      </c>
      <c r="K7403" s="258">
        <f t="shared" si="231"/>
        <v>0.39406738591548118</v>
      </c>
    </row>
    <row r="7404" spans="1:11">
      <c r="A7404" s="1">
        <v>7403</v>
      </c>
      <c r="B7404">
        <v>50722.175689999996</v>
      </c>
      <c r="C7404" s="255">
        <v>54</v>
      </c>
      <c r="D7404" s="256">
        <v>157.83469199999999</v>
      </c>
      <c r="E7404" s="256">
        <v>1113.7422359999989</v>
      </c>
      <c r="F7404" s="1">
        <v>825363</v>
      </c>
      <c r="G7404" s="256">
        <v>0</v>
      </c>
      <c r="H7404" s="256">
        <v>245.81938700000001</v>
      </c>
      <c r="I7404" s="257">
        <v>1</v>
      </c>
      <c r="J7404" s="258">
        <f t="shared" si="230"/>
        <v>0.18060983616349569</v>
      </c>
      <c r="K7404" s="258">
        <f t="shared" si="231"/>
        <v>0.32877879873006333</v>
      </c>
    </row>
    <row r="7405" spans="1:11">
      <c r="A7405" s="1">
        <v>7404</v>
      </c>
      <c r="B7405">
        <v>50119.223145000004</v>
      </c>
      <c r="C7405" s="255">
        <v>46</v>
      </c>
      <c r="D7405" s="256">
        <v>147.79917499999999</v>
      </c>
      <c r="E7405" s="256">
        <v>1251.9133850000001</v>
      </c>
      <c r="F7405" s="1">
        <v>862380</v>
      </c>
      <c r="G7405" s="256">
        <v>0</v>
      </c>
      <c r="H7405" s="256">
        <v>243.92765700000001</v>
      </c>
      <c r="I7405" s="257">
        <v>1</v>
      </c>
      <c r="J7405" s="258">
        <f t="shared" si="230"/>
        <v>0.16912621961368179</v>
      </c>
      <c r="K7405" s="258">
        <f t="shared" si="231"/>
        <v>0.31145519504330627</v>
      </c>
    </row>
    <row r="7406" spans="1:11">
      <c r="A7406" s="1">
        <v>7405</v>
      </c>
      <c r="B7406">
        <v>49786.063171000002</v>
      </c>
      <c r="C7406" s="255">
        <v>43</v>
      </c>
      <c r="D7406" s="256">
        <v>130.99131199999999</v>
      </c>
      <c r="E7406" s="256">
        <v>1270.3266870000009</v>
      </c>
      <c r="F7406" s="1">
        <v>874365</v>
      </c>
      <c r="G7406" s="256">
        <v>0</v>
      </c>
      <c r="H7406" s="256">
        <v>65.853656999999998</v>
      </c>
      <c r="I7406" s="257">
        <v>1</v>
      </c>
      <c r="J7406" s="258">
        <f t="shared" si="230"/>
        <v>0.14989302478039077</v>
      </c>
      <c r="K7406" s="258">
        <f t="shared" si="231"/>
        <v>0.28152035383345064</v>
      </c>
    </row>
    <row r="7407" spans="1:11">
      <c r="A7407" s="1">
        <v>7406</v>
      </c>
      <c r="B7407">
        <v>50260.232849</v>
      </c>
      <c r="C7407" s="255">
        <v>40</v>
      </c>
      <c r="D7407" s="256">
        <v>132.04777100000001</v>
      </c>
      <c r="E7407" s="256">
        <v>1207.524585000001</v>
      </c>
      <c r="F7407" s="1">
        <v>904900</v>
      </c>
      <c r="G7407" s="256">
        <v>0</v>
      </c>
      <c r="H7407" s="256">
        <v>215.93590699999999</v>
      </c>
      <c r="I7407" s="257">
        <v>1</v>
      </c>
      <c r="J7407" s="258">
        <f t="shared" si="230"/>
        <v>0.15110192812404513</v>
      </c>
      <c r="K7407" s="258">
        <f t="shared" si="231"/>
        <v>0.28343689807490269</v>
      </c>
    </row>
    <row r="7408" spans="1:11">
      <c r="A7408" s="1">
        <v>7407</v>
      </c>
      <c r="B7408">
        <v>50221.896484999997</v>
      </c>
      <c r="C7408" s="255">
        <v>37</v>
      </c>
      <c r="D7408" s="256">
        <v>142.46718000000001</v>
      </c>
      <c r="E7408" s="256">
        <v>1044.934839999999</v>
      </c>
      <c r="F7408" s="1">
        <v>793570</v>
      </c>
      <c r="G7408" s="256">
        <v>0</v>
      </c>
      <c r="H7408" s="256">
        <v>306.650621</v>
      </c>
      <c r="I7408" s="257">
        <v>1</v>
      </c>
      <c r="J7408" s="258">
        <f t="shared" si="230"/>
        <v>0.16302483131196058</v>
      </c>
      <c r="K7408" s="258">
        <f t="shared" si="231"/>
        <v>0.30208599213681142</v>
      </c>
    </row>
    <row r="7409" spans="1:11">
      <c r="A7409" s="1">
        <v>7408</v>
      </c>
      <c r="B7409">
        <v>50176.225679000003</v>
      </c>
      <c r="C7409" s="255">
        <v>37</v>
      </c>
      <c r="D7409" s="256">
        <v>190.580704</v>
      </c>
      <c r="E7409" s="256">
        <v>734.72231199999965</v>
      </c>
      <c r="F7409" s="1">
        <v>860175</v>
      </c>
      <c r="G7409" s="256">
        <v>0</v>
      </c>
      <c r="H7409" s="256">
        <v>298.09362900000002</v>
      </c>
      <c r="I7409" s="257">
        <v>1</v>
      </c>
      <c r="J7409" s="258">
        <f t="shared" si="230"/>
        <v>0.21808101431441745</v>
      </c>
      <c r="K7409" s="258">
        <f t="shared" si="231"/>
        <v>0.38263548849086321</v>
      </c>
    </row>
    <row r="7410" spans="1:11">
      <c r="A7410" s="1">
        <v>7409</v>
      </c>
      <c r="B7410">
        <v>50589.387846000012</v>
      </c>
      <c r="C7410" s="255">
        <v>43</v>
      </c>
      <c r="D7410" s="256">
        <v>217.84987599999999</v>
      </c>
      <c r="E7410" s="256">
        <v>271.00107500000001</v>
      </c>
      <c r="F7410" s="1">
        <v>814596</v>
      </c>
      <c r="G7410" s="256">
        <v>60.297215999999999</v>
      </c>
      <c r="H7410" s="256">
        <v>358.77149100000003</v>
      </c>
      <c r="I7410" s="257">
        <v>1</v>
      </c>
      <c r="J7410" s="258">
        <f t="shared" si="230"/>
        <v>0.24928505839893458</v>
      </c>
      <c r="K7410" s="258">
        <f t="shared" si="231"/>
        <v>0.42459918023606052</v>
      </c>
    </row>
    <row r="7411" spans="1:11">
      <c r="A7411" s="1">
        <v>7410</v>
      </c>
      <c r="B7411">
        <v>50705.883606000003</v>
      </c>
      <c r="C7411" s="255">
        <v>56</v>
      </c>
      <c r="D7411" s="256">
        <v>253.973176</v>
      </c>
      <c r="E7411" s="256">
        <v>20.368442000000002</v>
      </c>
      <c r="F7411" s="1">
        <v>838257</v>
      </c>
      <c r="G7411" s="256">
        <v>194.849256</v>
      </c>
      <c r="H7411" s="256">
        <v>427.80658899999997</v>
      </c>
      <c r="I7411" s="257">
        <v>1</v>
      </c>
      <c r="J7411" s="258">
        <f t="shared" si="230"/>
        <v>0.29062085860871867</v>
      </c>
      <c r="K7411" s="258">
        <f t="shared" si="231"/>
        <v>0.47655148401718839</v>
      </c>
    </row>
    <row r="7412" spans="1:11">
      <c r="A7412" s="1">
        <v>7411</v>
      </c>
      <c r="B7412">
        <v>53979.728881000003</v>
      </c>
      <c r="C7412" s="255">
        <v>72</v>
      </c>
      <c r="D7412" s="256">
        <v>321.45000599999997</v>
      </c>
      <c r="E7412" s="256">
        <v>19.322980000000001</v>
      </c>
      <c r="F7412" s="1">
        <v>869092</v>
      </c>
      <c r="G7412" s="256">
        <v>225.692544</v>
      </c>
      <c r="H7412" s="256">
        <v>384.81903599999998</v>
      </c>
      <c r="I7412" s="257">
        <v>1</v>
      </c>
      <c r="J7412" s="258">
        <f t="shared" si="230"/>
        <v>0.36783442336248046</v>
      </c>
      <c r="K7412" s="258">
        <f t="shared" si="231"/>
        <v>0.56389603888411477</v>
      </c>
    </row>
    <row r="7413" spans="1:11">
      <c r="A7413" s="1">
        <v>7412</v>
      </c>
      <c r="B7413">
        <v>54042.048401</v>
      </c>
      <c r="C7413" s="255">
        <v>86</v>
      </c>
      <c r="D7413" s="256">
        <v>327.24317899999988</v>
      </c>
      <c r="E7413" s="256">
        <v>21.054272000000001</v>
      </c>
      <c r="F7413" s="1">
        <v>826048</v>
      </c>
      <c r="G7413" s="256">
        <v>218.34388799999999</v>
      </c>
      <c r="H7413" s="256">
        <v>348.714204</v>
      </c>
      <c r="I7413" s="257">
        <v>1</v>
      </c>
      <c r="J7413" s="258">
        <f t="shared" si="230"/>
        <v>0.374463536475311</v>
      </c>
      <c r="K7413" s="258">
        <f t="shared" si="231"/>
        <v>0.57086776964574559</v>
      </c>
    </row>
    <row r="7414" spans="1:11">
      <c r="A7414" s="1">
        <v>7413</v>
      </c>
      <c r="B7414">
        <v>54202.867676000002</v>
      </c>
      <c r="C7414" s="255">
        <v>90</v>
      </c>
      <c r="D7414" s="256">
        <v>344.12302499999998</v>
      </c>
      <c r="E7414" s="256">
        <v>19.258859999999999</v>
      </c>
      <c r="F7414" s="1">
        <v>836698</v>
      </c>
      <c r="G7414" s="256">
        <v>166.71211199999999</v>
      </c>
      <c r="H7414" s="256">
        <v>121.55037799999999</v>
      </c>
      <c r="I7414" s="257">
        <v>1</v>
      </c>
      <c r="J7414" s="258">
        <f t="shared" si="230"/>
        <v>0.39377910127221288</v>
      </c>
      <c r="K7414" s="258">
        <f t="shared" si="231"/>
        <v>0.59074677311843005</v>
      </c>
    </row>
    <row r="7415" spans="1:11">
      <c r="A7415" s="1">
        <v>7414</v>
      </c>
      <c r="B7415">
        <v>53892.288329000003</v>
      </c>
      <c r="C7415" s="255">
        <v>93</v>
      </c>
      <c r="D7415" s="256">
        <v>277.69791600000008</v>
      </c>
      <c r="E7415" s="256">
        <v>13.628824</v>
      </c>
      <c r="F7415" s="1">
        <v>868997</v>
      </c>
      <c r="G7415" s="256">
        <v>78.586367999999993</v>
      </c>
      <c r="H7415" s="256">
        <v>40.156834000000003</v>
      </c>
      <c r="I7415" s="257">
        <v>1</v>
      </c>
      <c r="J7415" s="258">
        <f t="shared" si="230"/>
        <v>0.3177690181807698</v>
      </c>
      <c r="K7415" s="258">
        <f t="shared" si="231"/>
        <v>0.5086151906783275</v>
      </c>
    </row>
    <row r="7416" spans="1:11">
      <c r="A7416" s="1">
        <v>7415</v>
      </c>
      <c r="B7416">
        <v>54140.459595</v>
      </c>
      <c r="C7416" s="255">
        <v>93</v>
      </c>
      <c r="D7416" s="256">
        <v>274.90966900000012</v>
      </c>
      <c r="E7416" s="256">
        <v>8.5389839999999992</v>
      </c>
      <c r="F7416" s="1">
        <v>867129</v>
      </c>
      <c r="G7416" s="256">
        <v>0</v>
      </c>
      <c r="H7416" s="256">
        <v>36.997242</v>
      </c>
      <c r="I7416" s="257">
        <v>1</v>
      </c>
      <c r="J7416" s="258">
        <f t="shared" si="230"/>
        <v>0.31457843423834131</v>
      </c>
      <c r="K7416" s="258">
        <f t="shared" si="231"/>
        <v>0.50492660587468008</v>
      </c>
    </row>
    <row r="7417" spans="1:11">
      <c r="A7417" s="1">
        <v>7416</v>
      </c>
      <c r="B7417">
        <v>54362.961975000013</v>
      </c>
      <c r="C7417" s="255">
        <v>87</v>
      </c>
      <c r="D7417" s="256">
        <v>280.33597600000002</v>
      </c>
      <c r="E7417" s="256">
        <v>1.9368799999999999</v>
      </c>
      <c r="F7417" s="1">
        <v>874034</v>
      </c>
      <c r="G7417" s="256">
        <v>0</v>
      </c>
      <c r="H7417" s="256">
        <v>31.909433</v>
      </c>
      <c r="I7417" s="257">
        <v>1</v>
      </c>
      <c r="J7417" s="258">
        <f t="shared" si="230"/>
        <v>0.32078774352151723</v>
      </c>
      <c r="K7417" s="258">
        <f t="shared" si="231"/>
        <v>0.51208606654434263</v>
      </c>
    </row>
    <row r="7418" spans="1:11">
      <c r="A7418" s="1">
        <v>7417</v>
      </c>
      <c r="B7418">
        <v>52679.941407000013</v>
      </c>
      <c r="C7418" s="255">
        <v>76</v>
      </c>
      <c r="D7418" s="256">
        <v>283.35895199999999</v>
      </c>
      <c r="E7418" s="256">
        <v>0.58368000000000009</v>
      </c>
      <c r="F7418" s="1">
        <v>821105</v>
      </c>
      <c r="G7418" s="256">
        <v>0</v>
      </c>
      <c r="H7418" s="256">
        <v>31.627573999999999</v>
      </c>
      <c r="I7418" s="257">
        <v>1</v>
      </c>
      <c r="J7418" s="258">
        <f t="shared" si="230"/>
        <v>0.32424692726095883</v>
      </c>
      <c r="K7418" s="258">
        <f t="shared" si="231"/>
        <v>0.51604082101304871</v>
      </c>
    </row>
    <row r="7419" spans="1:11">
      <c r="A7419" s="1">
        <v>7418</v>
      </c>
      <c r="B7419">
        <v>51054.121797</v>
      </c>
      <c r="C7419" s="255">
        <v>76</v>
      </c>
      <c r="D7419" s="256">
        <v>307.89276200000012</v>
      </c>
      <c r="E7419" s="256">
        <v>0.56159999999999999</v>
      </c>
      <c r="F7419" s="1">
        <v>724151</v>
      </c>
      <c r="G7419" s="256">
        <v>0</v>
      </c>
      <c r="H7419" s="256">
        <v>31.275729999999999</v>
      </c>
      <c r="I7419" s="257">
        <v>1</v>
      </c>
      <c r="J7419" s="258">
        <f t="shared" si="230"/>
        <v>0.35232090357388723</v>
      </c>
      <c r="K7419" s="258">
        <f t="shared" si="231"/>
        <v>0.54727208159121821</v>
      </c>
    </row>
    <row r="7420" spans="1:11">
      <c r="A7420" s="1">
        <v>7419</v>
      </c>
      <c r="B7420">
        <v>50375.154053999999</v>
      </c>
      <c r="C7420" s="255">
        <v>71</v>
      </c>
      <c r="D7420" s="256">
        <v>314.66520200000002</v>
      </c>
      <c r="E7420" s="256">
        <v>0.40319999999999989</v>
      </c>
      <c r="F7420" s="1">
        <v>637703</v>
      </c>
      <c r="G7420" s="256">
        <v>0</v>
      </c>
      <c r="H7420" s="256">
        <v>31.344193000000001</v>
      </c>
      <c r="I7420" s="257">
        <v>1</v>
      </c>
      <c r="J7420" s="258">
        <f t="shared" si="230"/>
        <v>0.36007058942132497</v>
      </c>
      <c r="K7420" s="258">
        <f t="shared" si="231"/>
        <v>0.55563119983742026</v>
      </c>
    </row>
    <row r="7421" spans="1:11">
      <c r="A7421" s="1">
        <v>7420</v>
      </c>
      <c r="B7421">
        <v>49725.299013000003</v>
      </c>
      <c r="C7421" s="255">
        <v>71</v>
      </c>
      <c r="D7421" s="256">
        <v>340.80109499999998</v>
      </c>
      <c r="E7421" s="256">
        <v>0.39263999999999999</v>
      </c>
      <c r="F7421" s="1">
        <v>523121</v>
      </c>
      <c r="G7421" s="256">
        <v>0</v>
      </c>
      <c r="H7421" s="256">
        <v>31.322854</v>
      </c>
      <c r="I7421" s="257">
        <v>1</v>
      </c>
      <c r="J7421" s="258">
        <f t="shared" si="230"/>
        <v>0.38997782523179331</v>
      </c>
      <c r="K7421" s="258">
        <f t="shared" si="231"/>
        <v>0.58688485019010928</v>
      </c>
    </row>
    <row r="7422" spans="1:11">
      <c r="A7422" s="1">
        <v>7421</v>
      </c>
      <c r="B7422">
        <v>49858.444305999998</v>
      </c>
      <c r="C7422" s="255">
        <v>71</v>
      </c>
      <c r="D7422" s="256">
        <v>350.97631000000018</v>
      </c>
      <c r="E7422" s="256">
        <v>0.10544000000000001</v>
      </c>
      <c r="F7422" s="1">
        <v>592955</v>
      </c>
      <c r="G7422" s="256">
        <v>0</v>
      </c>
      <c r="H7422" s="256">
        <v>31.267168999999999</v>
      </c>
      <c r="I7422" s="257">
        <v>1</v>
      </c>
      <c r="J7422" s="258">
        <f t="shared" si="230"/>
        <v>0.4016212978472965</v>
      </c>
      <c r="K7422" s="258">
        <f t="shared" si="231"/>
        <v>0.59863803588046405</v>
      </c>
    </row>
    <row r="7423" spans="1:11">
      <c r="A7423" s="1">
        <v>7422</v>
      </c>
      <c r="B7423">
        <v>51364.489686999987</v>
      </c>
      <c r="C7423" s="255">
        <v>76</v>
      </c>
      <c r="D7423" s="256">
        <v>324.792596</v>
      </c>
      <c r="E7423" s="256">
        <v>5.4000000000000003E-3</v>
      </c>
      <c r="F7423" s="1">
        <v>867917</v>
      </c>
      <c r="G7423" s="256">
        <v>72.322488000000007</v>
      </c>
      <c r="H7423" s="256">
        <v>31.194562000000001</v>
      </c>
      <c r="I7423" s="257">
        <v>1</v>
      </c>
      <c r="J7423" s="258">
        <f t="shared" si="230"/>
        <v>0.37165934058829375</v>
      </c>
      <c r="K7423" s="258">
        <f t="shared" si="231"/>
        <v>0.56792812270300652</v>
      </c>
    </row>
    <row r="7424" spans="1:11">
      <c r="A7424" s="1">
        <v>7423</v>
      </c>
      <c r="B7424">
        <v>52465.604005000001</v>
      </c>
      <c r="C7424" s="255">
        <v>87</v>
      </c>
      <c r="D7424" s="256">
        <v>322.80355200000002</v>
      </c>
      <c r="E7424" s="256">
        <v>0.44447399999999992</v>
      </c>
      <c r="F7424" s="1">
        <v>976372</v>
      </c>
      <c r="G7424" s="256">
        <v>155.388744</v>
      </c>
      <c r="H7424" s="256">
        <v>31.320332000000001</v>
      </c>
      <c r="I7424" s="257">
        <v>1</v>
      </c>
      <c r="J7424" s="258">
        <f t="shared" si="230"/>
        <v>0.36938328260376663</v>
      </c>
      <c r="K7424" s="258">
        <f t="shared" si="231"/>
        <v>0.56553191730391161</v>
      </c>
    </row>
    <row r="7425" spans="1:11">
      <c r="A7425" s="1">
        <v>7424</v>
      </c>
      <c r="B7425">
        <v>55370.216247999997</v>
      </c>
      <c r="C7425" s="255">
        <v>98</v>
      </c>
      <c r="D7425" s="256">
        <v>312.71554900000001</v>
      </c>
      <c r="E7425" s="256">
        <v>66.814551000000051</v>
      </c>
      <c r="F7425" s="1">
        <v>938441</v>
      </c>
      <c r="G7425" s="256">
        <v>151.51214400000001</v>
      </c>
      <c r="H7425" s="256">
        <v>36.661005000000003</v>
      </c>
      <c r="I7425" s="257">
        <v>1</v>
      </c>
      <c r="J7425" s="258">
        <f t="shared" si="230"/>
        <v>0.35783960645779705</v>
      </c>
      <c r="K7425" s="258">
        <f t="shared" si="231"/>
        <v>0.55323606581936347</v>
      </c>
    </row>
    <row r="7426" spans="1:11">
      <c r="A7426" s="1">
        <v>7425</v>
      </c>
      <c r="B7426">
        <v>57381.842804</v>
      </c>
      <c r="C7426" s="255">
        <v>74</v>
      </c>
      <c r="D7426" s="256">
        <v>298.08914299999998</v>
      </c>
      <c r="E7426" s="256">
        <v>397.99469700000031</v>
      </c>
      <c r="F7426" s="1">
        <v>919183</v>
      </c>
      <c r="G7426" s="256">
        <v>110.09527199999999</v>
      </c>
      <c r="H7426" s="256">
        <v>278.50807700000001</v>
      </c>
      <c r="I7426" s="257">
        <v>1</v>
      </c>
      <c r="J7426" s="258">
        <f t="shared" ref="J7426:J7489" si="232">D7426/$L$1</f>
        <v>0.34110264731499484</v>
      </c>
      <c r="K7426" s="258">
        <f t="shared" ref="K7426:K7489" si="233">J7426/(1-$K$1*(1-J7426))</f>
        <v>0.53497364101745903</v>
      </c>
    </row>
    <row r="7427" spans="1:11">
      <c r="A7427" s="1">
        <v>7426</v>
      </c>
      <c r="B7427">
        <v>60635.018921000003</v>
      </c>
      <c r="C7427" s="255">
        <v>56</v>
      </c>
      <c r="D7427" s="256">
        <v>270.72264100000012</v>
      </c>
      <c r="E7427" s="256">
        <v>790.55082399999981</v>
      </c>
      <c r="F7427" s="1">
        <v>905181</v>
      </c>
      <c r="G7427" s="256">
        <v>1.1775119999999999</v>
      </c>
      <c r="H7427" s="256">
        <v>306.982237</v>
      </c>
      <c r="I7427" s="257">
        <v>1</v>
      </c>
      <c r="J7427" s="258">
        <f t="shared" si="232"/>
        <v>0.30978722875930775</v>
      </c>
      <c r="K7427" s="258">
        <f t="shared" si="233"/>
        <v>0.49934837162646334</v>
      </c>
    </row>
    <row r="7428" spans="1:11">
      <c r="A7428" s="1">
        <v>7427</v>
      </c>
      <c r="B7428">
        <v>60963.528412</v>
      </c>
      <c r="C7428" s="255">
        <v>47</v>
      </c>
      <c r="D7428" s="256">
        <v>238.07737200000011</v>
      </c>
      <c r="E7428" s="256">
        <v>1044.557519</v>
      </c>
      <c r="F7428" s="1">
        <v>875081</v>
      </c>
      <c r="G7428" s="256">
        <v>0</v>
      </c>
      <c r="H7428" s="256">
        <v>308.22268200000002</v>
      </c>
      <c r="I7428" s="257">
        <v>1</v>
      </c>
      <c r="J7428" s="258">
        <f t="shared" si="232"/>
        <v>0.27243133056676561</v>
      </c>
      <c r="K7428" s="258">
        <f t="shared" si="233"/>
        <v>0.45417542646348641</v>
      </c>
    </row>
    <row r="7429" spans="1:11">
      <c r="A7429" s="1">
        <v>7428</v>
      </c>
      <c r="B7429">
        <v>60071.440186</v>
      </c>
      <c r="C7429" s="255">
        <v>44</v>
      </c>
      <c r="D7429" s="256">
        <v>200.014217</v>
      </c>
      <c r="E7429" s="256">
        <v>1160.044629</v>
      </c>
      <c r="F7429" s="1">
        <v>847358</v>
      </c>
      <c r="G7429" s="256">
        <v>0</v>
      </c>
      <c r="H7429" s="256">
        <v>296.06012700000002</v>
      </c>
      <c r="I7429" s="257">
        <v>1</v>
      </c>
      <c r="J7429" s="258">
        <f t="shared" si="232"/>
        <v>0.22887575921990505</v>
      </c>
      <c r="K7429" s="258">
        <f t="shared" si="233"/>
        <v>0.39743539707609793</v>
      </c>
    </row>
    <row r="7430" spans="1:11">
      <c r="A7430" s="1">
        <v>7429</v>
      </c>
      <c r="B7430">
        <v>57437.603820999997</v>
      </c>
      <c r="C7430" s="255">
        <v>40</v>
      </c>
      <c r="D7430" s="256">
        <v>171.82853600000001</v>
      </c>
      <c r="E7430" s="256">
        <v>1175.7475699999991</v>
      </c>
      <c r="F7430" s="1">
        <v>836958</v>
      </c>
      <c r="G7430" s="256">
        <v>0</v>
      </c>
      <c r="H7430" s="256">
        <v>108.914406</v>
      </c>
      <c r="I7430" s="257">
        <v>1</v>
      </c>
      <c r="J7430" s="258">
        <f t="shared" si="232"/>
        <v>0.19662295622038103</v>
      </c>
      <c r="K7430" s="258">
        <f t="shared" si="233"/>
        <v>0.35228084559185308</v>
      </c>
    </row>
    <row r="7431" spans="1:11">
      <c r="A7431" s="1">
        <v>7430</v>
      </c>
      <c r="B7431">
        <v>56807.206696000001</v>
      </c>
      <c r="C7431" s="255">
        <v>37</v>
      </c>
      <c r="D7431" s="256">
        <v>178.013892</v>
      </c>
      <c r="E7431" s="256">
        <v>1125.4084680000001</v>
      </c>
      <c r="F7431" s="1">
        <v>862545</v>
      </c>
      <c r="G7431" s="256">
        <v>0</v>
      </c>
      <c r="H7431" s="256">
        <v>127.799683</v>
      </c>
      <c r="I7431" s="257">
        <v>1</v>
      </c>
      <c r="J7431" s="258">
        <f t="shared" si="232"/>
        <v>0.20370084334150199</v>
      </c>
      <c r="K7431" s="258">
        <f t="shared" si="233"/>
        <v>0.3624341459710439</v>
      </c>
    </row>
    <row r="7432" spans="1:11">
      <c r="A7432" s="1">
        <v>7431</v>
      </c>
      <c r="B7432">
        <v>59095.332154000003</v>
      </c>
      <c r="C7432" s="255">
        <v>36</v>
      </c>
      <c r="D7432" s="256">
        <v>195.59820300000001</v>
      </c>
      <c r="E7432" s="256">
        <v>956.69087299999842</v>
      </c>
      <c r="F7432" s="1">
        <v>862976</v>
      </c>
      <c r="G7432" s="256">
        <v>0</v>
      </c>
      <c r="H7432" s="256">
        <v>241.87421000000001</v>
      </c>
      <c r="I7432" s="257">
        <v>1</v>
      </c>
      <c r="J7432" s="258">
        <f t="shared" si="232"/>
        <v>0.22382252564413516</v>
      </c>
      <c r="K7432" s="258">
        <f t="shared" si="233"/>
        <v>0.39054544161638677</v>
      </c>
    </row>
    <row r="7433" spans="1:11">
      <c r="A7433" s="1">
        <v>7432</v>
      </c>
      <c r="B7433">
        <v>59459.296723000007</v>
      </c>
      <c r="C7433" s="255">
        <v>35</v>
      </c>
      <c r="D7433" s="256">
        <v>212.61778200000001</v>
      </c>
      <c r="E7433" s="256">
        <v>669.61546500000122</v>
      </c>
      <c r="F7433" s="1">
        <v>860506</v>
      </c>
      <c r="G7433" s="256">
        <v>0</v>
      </c>
      <c r="H7433" s="256">
        <v>238.36484300000001</v>
      </c>
      <c r="I7433" s="257">
        <v>1</v>
      </c>
      <c r="J7433" s="258">
        <f t="shared" si="232"/>
        <v>0.24329798655713691</v>
      </c>
      <c r="K7433" s="258">
        <f t="shared" si="233"/>
        <v>0.41673894650046434</v>
      </c>
    </row>
    <row r="7434" spans="1:11">
      <c r="A7434" s="1">
        <v>7433</v>
      </c>
      <c r="B7434">
        <v>60413.173675000013</v>
      </c>
      <c r="C7434" s="255">
        <v>40</v>
      </c>
      <c r="D7434" s="256">
        <v>234.187894</v>
      </c>
      <c r="E7434" s="256">
        <v>232.54672600000009</v>
      </c>
      <c r="F7434" s="1">
        <v>842512</v>
      </c>
      <c r="G7434" s="256">
        <v>0</v>
      </c>
      <c r="H7434" s="256">
        <v>243.53899899999999</v>
      </c>
      <c r="I7434" s="257">
        <v>1</v>
      </c>
      <c r="J7434" s="258">
        <f t="shared" si="232"/>
        <v>0.26798061079508489</v>
      </c>
      <c r="K7434" s="258">
        <f t="shared" si="233"/>
        <v>0.44858619776770298</v>
      </c>
    </row>
    <row r="7435" spans="1:11">
      <c r="A7435" s="1">
        <v>7434</v>
      </c>
      <c r="B7435">
        <v>61629.866332999998</v>
      </c>
      <c r="C7435" s="255">
        <v>53</v>
      </c>
      <c r="D7435" s="256">
        <v>281.22874600000011</v>
      </c>
      <c r="E7435" s="256">
        <v>17.59132199999997</v>
      </c>
      <c r="F7435" s="1">
        <v>830680</v>
      </c>
      <c r="G7435" s="256">
        <v>90.388704000000004</v>
      </c>
      <c r="H7435" s="256">
        <v>306.31208800000002</v>
      </c>
      <c r="I7435" s="257">
        <v>1</v>
      </c>
      <c r="J7435" s="258">
        <f t="shared" si="232"/>
        <v>0.32180933795927047</v>
      </c>
      <c r="K7435" s="258">
        <f t="shared" si="233"/>
        <v>0.51325651435690522</v>
      </c>
    </row>
    <row r="7436" spans="1:11">
      <c r="A7436" s="1">
        <v>7435</v>
      </c>
      <c r="B7436">
        <v>62948.181213999997</v>
      </c>
      <c r="C7436" s="255">
        <v>74</v>
      </c>
      <c r="D7436" s="256">
        <v>350.5514970000001</v>
      </c>
      <c r="E7436" s="256">
        <v>22.329339999999998</v>
      </c>
      <c r="F7436" s="1">
        <v>798127</v>
      </c>
      <c r="G7436" s="256">
        <v>189.89359200000001</v>
      </c>
      <c r="H7436" s="256">
        <v>369.03294199999999</v>
      </c>
      <c r="I7436" s="257">
        <v>1</v>
      </c>
      <c r="J7436" s="258">
        <f t="shared" si="232"/>
        <v>0.4011351854130914</v>
      </c>
      <c r="K7436" s="258">
        <f t="shared" si="233"/>
        <v>0.59815183303502995</v>
      </c>
    </row>
    <row r="7437" spans="1:11">
      <c r="A7437" s="1">
        <v>7436</v>
      </c>
      <c r="B7437">
        <v>61485.916197999999</v>
      </c>
      <c r="C7437" s="255">
        <v>87</v>
      </c>
      <c r="D7437" s="256">
        <v>350.25414400000011</v>
      </c>
      <c r="E7437" s="256">
        <v>25.15723599999999</v>
      </c>
      <c r="F7437" s="1">
        <v>811056</v>
      </c>
      <c r="G7437" s="256">
        <v>200.40047999999999</v>
      </c>
      <c r="H7437" s="256">
        <v>279.88158299999998</v>
      </c>
      <c r="I7437" s="257">
        <v>1</v>
      </c>
      <c r="J7437" s="258">
        <f t="shared" si="232"/>
        <v>0.40079492513233689</v>
      </c>
      <c r="K7437" s="258">
        <f t="shared" si="233"/>
        <v>0.59781127875657314</v>
      </c>
    </row>
    <row r="7438" spans="1:11">
      <c r="A7438" s="1">
        <v>7437</v>
      </c>
      <c r="B7438">
        <v>59672.557191</v>
      </c>
      <c r="C7438" s="255">
        <v>93</v>
      </c>
      <c r="D7438" s="256">
        <v>359.90250699999979</v>
      </c>
      <c r="E7438" s="256">
        <v>22.530311999999999</v>
      </c>
      <c r="F7438" s="1">
        <v>836323</v>
      </c>
      <c r="G7438" s="256">
        <v>172.01469599999999</v>
      </c>
      <c r="H7438" s="256">
        <v>153.72831500000001</v>
      </c>
      <c r="I7438" s="257">
        <v>1</v>
      </c>
      <c r="J7438" s="258">
        <f t="shared" si="232"/>
        <v>0.41183552234575477</v>
      </c>
      <c r="K7438" s="258">
        <f t="shared" si="233"/>
        <v>0.60876528658473639</v>
      </c>
    </row>
    <row r="7439" spans="1:11">
      <c r="A7439" s="1">
        <v>7438</v>
      </c>
      <c r="B7439">
        <v>57760.995422</v>
      </c>
      <c r="C7439" s="255">
        <v>89</v>
      </c>
      <c r="D7439" s="256">
        <v>336.70316700000001</v>
      </c>
      <c r="E7439" s="256">
        <v>12.403</v>
      </c>
      <c r="F7439" s="1">
        <v>916729</v>
      </c>
      <c r="G7439" s="256">
        <v>116.236344</v>
      </c>
      <c r="H7439" s="256">
        <v>97.614377000000005</v>
      </c>
      <c r="I7439" s="257">
        <v>1</v>
      </c>
      <c r="J7439" s="258">
        <f t="shared" si="232"/>
        <v>0.38528857665588584</v>
      </c>
      <c r="K7439" s="258">
        <f t="shared" si="233"/>
        <v>0.58208717707871305</v>
      </c>
    </row>
    <row r="7440" spans="1:11">
      <c r="A7440" s="1">
        <v>7439</v>
      </c>
      <c r="B7440">
        <v>58269.776246000001</v>
      </c>
      <c r="C7440" s="255">
        <v>89</v>
      </c>
      <c r="D7440" s="256">
        <v>319.77970199999987</v>
      </c>
      <c r="E7440" s="256">
        <v>5.9114999999999993</v>
      </c>
      <c r="F7440" s="1">
        <v>929273</v>
      </c>
      <c r="G7440" s="256">
        <v>16.010904</v>
      </c>
      <c r="H7440" s="256">
        <v>45.217179999999999</v>
      </c>
      <c r="I7440" s="257">
        <v>1</v>
      </c>
      <c r="J7440" s="258">
        <f t="shared" si="232"/>
        <v>0.36592309874835027</v>
      </c>
      <c r="K7440" s="258">
        <f t="shared" si="233"/>
        <v>0.56187143173246101</v>
      </c>
    </row>
    <row r="7441" spans="1:11">
      <c r="A7441" s="1">
        <v>7440</v>
      </c>
      <c r="B7441">
        <v>57257.081969999999</v>
      </c>
      <c r="C7441" s="255">
        <v>88</v>
      </c>
      <c r="D7441" s="256">
        <v>330.13843300000002</v>
      </c>
      <c r="E7441" s="256">
        <v>1.6998</v>
      </c>
      <c r="F7441" s="1">
        <v>990844</v>
      </c>
      <c r="G7441" s="256">
        <v>0</v>
      </c>
      <c r="H7441" s="256">
        <v>33.054277999999996</v>
      </c>
      <c r="I7441" s="257">
        <v>1</v>
      </c>
      <c r="J7441" s="258">
        <f t="shared" si="232"/>
        <v>0.37777656825536937</v>
      </c>
      <c r="K7441" s="258">
        <f t="shared" si="233"/>
        <v>0.57432306635955843</v>
      </c>
    </row>
    <row r="7442" spans="1:11">
      <c r="A7442" s="1">
        <v>7441</v>
      </c>
      <c r="B7442">
        <v>56914.125885000001</v>
      </c>
      <c r="C7442" s="255">
        <v>78</v>
      </c>
      <c r="D7442" s="256">
        <v>374.15297299999997</v>
      </c>
      <c r="E7442" s="256">
        <v>0.18768000000000001</v>
      </c>
      <c r="F7442" s="1">
        <v>885043</v>
      </c>
      <c r="G7442" s="256">
        <v>0</v>
      </c>
      <c r="H7442" s="256">
        <v>31.295241000000001</v>
      </c>
      <c r="I7442" s="257">
        <v>1</v>
      </c>
      <c r="J7442" s="258">
        <f t="shared" si="232"/>
        <v>0.42814229430380757</v>
      </c>
      <c r="K7442" s="258">
        <f t="shared" si="233"/>
        <v>0.62458916368498807</v>
      </c>
    </row>
    <row r="7443" spans="1:11">
      <c r="A7443" s="1">
        <v>7442</v>
      </c>
      <c r="B7443">
        <v>54358.069794000003</v>
      </c>
      <c r="C7443" s="255">
        <v>69</v>
      </c>
      <c r="D7443" s="256">
        <v>396.84653800000012</v>
      </c>
      <c r="E7443" s="256">
        <v>0.15692</v>
      </c>
      <c r="F7443" s="1">
        <v>798349</v>
      </c>
      <c r="G7443" s="256">
        <v>0</v>
      </c>
      <c r="H7443" s="256">
        <v>31.300719999999998</v>
      </c>
      <c r="I7443" s="257">
        <v>1</v>
      </c>
      <c r="J7443" s="258">
        <f t="shared" si="232"/>
        <v>0.45411048294902423</v>
      </c>
      <c r="K7443" s="258">
        <f t="shared" si="233"/>
        <v>0.64895104907089274</v>
      </c>
    </row>
    <row r="7444" spans="1:11">
      <c r="A7444" s="1">
        <v>7443</v>
      </c>
      <c r="B7444">
        <v>53485.787108999997</v>
      </c>
      <c r="C7444" s="255">
        <v>65</v>
      </c>
      <c r="D7444" s="256">
        <v>412.78635700000001</v>
      </c>
      <c r="E7444" s="256">
        <v>1.0800000000000001E-2</v>
      </c>
      <c r="F7444" s="1">
        <v>640032</v>
      </c>
      <c r="G7444" s="256">
        <v>0</v>
      </c>
      <c r="H7444" s="256">
        <v>31.302237999999999</v>
      </c>
      <c r="I7444" s="257">
        <v>1</v>
      </c>
      <c r="J7444" s="258">
        <f t="shared" si="232"/>
        <v>0.47235037724340251</v>
      </c>
      <c r="K7444" s="258">
        <f t="shared" si="233"/>
        <v>0.66547651485153592</v>
      </c>
    </row>
    <row r="7445" spans="1:11">
      <c r="A7445" s="1">
        <v>7444</v>
      </c>
      <c r="B7445">
        <v>53317.804749000003</v>
      </c>
      <c r="C7445" s="255">
        <v>62</v>
      </c>
      <c r="D7445" s="256">
        <v>409.66001900000009</v>
      </c>
      <c r="E7445" s="256">
        <v>0</v>
      </c>
      <c r="F7445" s="1">
        <v>529223</v>
      </c>
      <c r="G7445" s="256">
        <v>0</v>
      </c>
      <c r="H7445" s="256">
        <v>31.245705999999998</v>
      </c>
      <c r="I7445" s="257">
        <v>1</v>
      </c>
      <c r="J7445" s="258">
        <f t="shared" si="232"/>
        <v>0.4687729166305501</v>
      </c>
      <c r="K7445" s="258">
        <f t="shared" si="233"/>
        <v>0.66227223912268429</v>
      </c>
    </row>
    <row r="7446" spans="1:11">
      <c r="A7446" s="1">
        <v>7445</v>
      </c>
      <c r="B7446">
        <v>53336.357880000003</v>
      </c>
      <c r="C7446" s="255">
        <v>65</v>
      </c>
      <c r="D7446" s="256">
        <v>387.35012</v>
      </c>
      <c r="E7446" s="256">
        <v>1.6799999999999999E-2</v>
      </c>
      <c r="F7446" s="1">
        <v>568467</v>
      </c>
      <c r="G7446" s="256">
        <v>0</v>
      </c>
      <c r="H7446" s="256">
        <v>31.303519999999999</v>
      </c>
      <c r="I7446" s="257">
        <v>1</v>
      </c>
      <c r="J7446" s="258">
        <f t="shared" si="232"/>
        <v>0.44324375601221055</v>
      </c>
      <c r="K7446" s="258">
        <f t="shared" si="233"/>
        <v>0.63887854716988512</v>
      </c>
    </row>
    <row r="7447" spans="1:11">
      <c r="A7447" s="1">
        <v>7446</v>
      </c>
      <c r="B7447">
        <v>54066.053649000001</v>
      </c>
      <c r="C7447" s="255">
        <v>66</v>
      </c>
      <c r="D7447" s="256">
        <v>320.99683100000021</v>
      </c>
      <c r="E7447" s="256">
        <v>5.8400000000000006E-3</v>
      </c>
      <c r="F7447" s="1">
        <v>944519</v>
      </c>
      <c r="G7447" s="256">
        <v>0</v>
      </c>
      <c r="H7447" s="256">
        <v>31.292807</v>
      </c>
      <c r="I7447" s="257">
        <v>1</v>
      </c>
      <c r="J7447" s="258">
        <f t="shared" si="232"/>
        <v>0.36731585636389341</v>
      </c>
      <c r="K7447" s="258">
        <f t="shared" si="233"/>
        <v>0.56334738220944847</v>
      </c>
    </row>
    <row r="7448" spans="1:11">
      <c r="A7448" s="1">
        <v>7447</v>
      </c>
      <c r="B7448">
        <v>55265.507903999998</v>
      </c>
      <c r="C7448" s="255">
        <v>72</v>
      </c>
      <c r="D7448" s="256">
        <v>265.49707000000001</v>
      </c>
      <c r="E7448" s="256">
        <v>0.158114</v>
      </c>
      <c r="F7448" s="1">
        <v>1092052</v>
      </c>
      <c r="G7448" s="256">
        <v>77.297808000000003</v>
      </c>
      <c r="H7448" s="256">
        <v>31.266199</v>
      </c>
      <c r="I7448" s="257">
        <v>1</v>
      </c>
      <c r="J7448" s="258">
        <f t="shared" si="232"/>
        <v>0.30380762116980053</v>
      </c>
      <c r="K7448" s="258">
        <f t="shared" si="233"/>
        <v>0.49231969006340365</v>
      </c>
    </row>
    <row r="7449" spans="1:11">
      <c r="A7449" s="1">
        <v>7448</v>
      </c>
      <c r="B7449">
        <v>57095.741789</v>
      </c>
      <c r="C7449" s="255">
        <v>91</v>
      </c>
      <c r="D7449" s="256">
        <v>229.82629100000011</v>
      </c>
      <c r="E7449" s="256">
        <v>37.200313000000023</v>
      </c>
      <c r="F7449" s="1">
        <v>1109514</v>
      </c>
      <c r="G7449" s="256">
        <v>131.91494399999999</v>
      </c>
      <c r="H7449" s="256">
        <v>31.308889000000001</v>
      </c>
      <c r="I7449" s="257">
        <v>1</v>
      </c>
      <c r="J7449" s="258">
        <f t="shared" si="232"/>
        <v>0.2629896395880692</v>
      </c>
      <c r="K7449" s="258">
        <f t="shared" si="233"/>
        <v>0.44226378492779939</v>
      </c>
    </row>
    <row r="7450" spans="1:11">
      <c r="A7450" s="1">
        <v>7449</v>
      </c>
      <c r="B7450">
        <v>58747.660828</v>
      </c>
      <c r="C7450" s="255">
        <v>68</v>
      </c>
      <c r="D7450" s="256">
        <v>224.88451699999999</v>
      </c>
      <c r="E7450" s="256">
        <v>234.86184299999971</v>
      </c>
      <c r="F7450" s="1">
        <v>980181</v>
      </c>
      <c r="G7450" s="256">
        <v>114.50107199999999</v>
      </c>
      <c r="H7450" s="256">
        <v>221.37362999999999</v>
      </c>
      <c r="I7450" s="257">
        <v>1</v>
      </c>
      <c r="J7450" s="258">
        <f t="shared" si="232"/>
        <v>0.25733478018303391</v>
      </c>
      <c r="K7450" s="258">
        <f t="shared" si="233"/>
        <v>0.43502947255853108</v>
      </c>
    </row>
    <row r="7451" spans="1:11">
      <c r="A7451" s="1">
        <v>7450</v>
      </c>
      <c r="B7451">
        <v>61196.583648</v>
      </c>
      <c r="C7451" s="255">
        <v>47</v>
      </c>
      <c r="D7451" s="256">
        <v>201.44840500000001</v>
      </c>
      <c r="E7451" s="256">
        <v>493.4496249999998</v>
      </c>
      <c r="F7451" s="1">
        <v>935565</v>
      </c>
      <c r="G7451" s="256">
        <v>56.036735999999998</v>
      </c>
      <c r="H7451" s="256">
        <v>239.76328599999999</v>
      </c>
      <c r="I7451" s="257">
        <v>1</v>
      </c>
      <c r="J7451" s="258">
        <f t="shared" si="232"/>
        <v>0.23051689689645372</v>
      </c>
      <c r="K7451" s="258">
        <f t="shared" si="233"/>
        <v>0.39965876251649918</v>
      </c>
    </row>
    <row r="7452" spans="1:11">
      <c r="A7452" s="1">
        <v>7451</v>
      </c>
      <c r="B7452">
        <v>61797.239074999998</v>
      </c>
      <c r="C7452" s="255">
        <v>41</v>
      </c>
      <c r="D7452" s="256">
        <v>174.12204199999991</v>
      </c>
      <c r="E7452" s="256">
        <v>663.39762199999996</v>
      </c>
      <c r="F7452" s="1">
        <v>849906</v>
      </c>
      <c r="G7452" s="256">
        <v>0</v>
      </c>
      <c r="H7452" s="256">
        <v>241.00062</v>
      </c>
      <c r="I7452" s="257">
        <v>1</v>
      </c>
      <c r="J7452" s="258">
        <f t="shared" si="232"/>
        <v>0.19924740929626106</v>
      </c>
      <c r="K7452" s="258">
        <f t="shared" si="233"/>
        <v>0.3560621290586013</v>
      </c>
    </row>
    <row r="7453" spans="1:11">
      <c r="A7453" s="1">
        <v>7452</v>
      </c>
      <c r="B7453">
        <v>60783.566926000007</v>
      </c>
      <c r="C7453" s="255">
        <v>37</v>
      </c>
      <c r="D7453" s="256">
        <v>174.98129599999999</v>
      </c>
      <c r="E7453" s="256">
        <v>762.58254499999953</v>
      </c>
      <c r="F7453" s="1">
        <v>841030</v>
      </c>
      <c r="G7453" s="256">
        <v>0</v>
      </c>
      <c r="H7453" s="256">
        <v>220.305947</v>
      </c>
      <c r="I7453" s="257">
        <v>1</v>
      </c>
      <c r="J7453" s="258">
        <f t="shared" si="232"/>
        <v>0.2002306514605556</v>
      </c>
      <c r="K7453" s="258">
        <f t="shared" si="233"/>
        <v>0.35747375526158365</v>
      </c>
    </row>
    <row r="7454" spans="1:11">
      <c r="A7454" s="1">
        <v>7453</v>
      </c>
      <c r="B7454">
        <v>57709.940032000013</v>
      </c>
      <c r="C7454" s="255">
        <v>34</v>
      </c>
      <c r="D7454" s="256">
        <v>198.21575100000001</v>
      </c>
      <c r="E7454" s="256">
        <v>766.61469800000157</v>
      </c>
      <c r="F7454" s="1">
        <v>867314</v>
      </c>
      <c r="G7454" s="256">
        <v>0</v>
      </c>
      <c r="H7454" s="256">
        <v>73.322907000000001</v>
      </c>
      <c r="I7454" s="257">
        <v>1</v>
      </c>
      <c r="J7454" s="258">
        <f t="shared" si="232"/>
        <v>0.22681777915551202</v>
      </c>
      <c r="K7454" s="258">
        <f t="shared" si="233"/>
        <v>0.39463743637004278</v>
      </c>
    </row>
    <row r="7455" spans="1:11">
      <c r="A7455" s="1">
        <v>7454</v>
      </c>
      <c r="B7455">
        <v>57113.245054999999</v>
      </c>
      <c r="C7455" s="255">
        <v>33</v>
      </c>
      <c r="D7455" s="256">
        <v>209.99681600000011</v>
      </c>
      <c r="E7455" s="256">
        <v>626.61212500000192</v>
      </c>
      <c r="F7455" s="1">
        <v>918594</v>
      </c>
      <c r="G7455" s="256">
        <v>0</v>
      </c>
      <c r="H7455" s="256">
        <v>73.924705000000003</v>
      </c>
      <c r="I7455" s="257">
        <v>1</v>
      </c>
      <c r="J7455" s="258">
        <f t="shared" si="232"/>
        <v>0.24029882183706336</v>
      </c>
      <c r="K7455" s="258">
        <f t="shared" si="233"/>
        <v>0.41276801131371371</v>
      </c>
    </row>
    <row r="7456" spans="1:11">
      <c r="A7456" s="1">
        <v>7455</v>
      </c>
      <c r="B7456">
        <v>60261.300323000003</v>
      </c>
      <c r="C7456" s="255">
        <v>29</v>
      </c>
      <c r="D7456" s="256">
        <v>207.811464</v>
      </c>
      <c r="E7456" s="256">
        <v>441.05250399999977</v>
      </c>
      <c r="F7456" s="1">
        <v>896651</v>
      </c>
      <c r="G7456" s="256">
        <v>0</v>
      </c>
      <c r="H7456" s="256">
        <v>115.00791599999999</v>
      </c>
      <c r="I7456" s="257">
        <v>1</v>
      </c>
      <c r="J7456" s="258">
        <f t="shared" si="232"/>
        <v>0.2377981291079922</v>
      </c>
      <c r="K7456" s="258">
        <f t="shared" si="233"/>
        <v>0.40943981545432145</v>
      </c>
    </row>
    <row r="7457" spans="1:11">
      <c r="A7457" s="1">
        <v>7456</v>
      </c>
      <c r="B7457">
        <v>60749.402404</v>
      </c>
      <c r="C7457" s="255">
        <v>31</v>
      </c>
      <c r="D7457" s="256">
        <v>222.32445100000001</v>
      </c>
      <c r="E7457" s="256">
        <v>240.81478499999989</v>
      </c>
      <c r="F7457" s="1">
        <v>851407</v>
      </c>
      <c r="G7457" s="256">
        <v>0</v>
      </c>
      <c r="H7457" s="256">
        <v>116.152383</v>
      </c>
      <c r="I7457" s="257">
        <v>1</v>
      </c>
      <c r="J7457" s="258">
        <f t="shared" si="232"/>
        <v>0.25440530317789151</v>
      </c>
      <c r="K7457" s="258">
        <f t="shared" si="233"/>
        <v>0.43125177197792408</v>
      </c>
    </row>
    <row r="7458" spans="1:11">
      <c r="A7458" s="1">
        <v>7457</v>
      </c>
      <c r="B7458">
        <v>61194.738587</v>
      </c>
      <c r="C7458" s="255">
        <v>34</v>
      </c>
      <c r="D7458" s="256">
        <v>243.96835100000001</v>
      </c>
      <c r="E7458" s="256">
        <v>67.701523000000194</v>
      </c>
      <c r="F7458" s="1">
        <v>836729</v>
      </c>
      <c r="G7458" s="256">
        <v>0</v>
      </c>
      <c r="H7458" s="256">
        <v>312.22378400000002</v>
      </c>
      <c r="I7458" s="257">
        <v>1</v>
      </c>
      <c r="J7458" s="258">
        <f t="shared" si="232"/>
        <v>0.27917236283635422</v>
      </c>
      <c r="K7458" s="258">
        <f t="shared" si="233"/>
        <v>0.46255449974861956</v>
      </c>
    </row>
    <row r="7459" spans="1:11">
      <c r="A7459" s="1">
        <v>7458</v>
      </c>
      <c r="B7459">
        <v>61649.127136000003</v>
      </c>
      <c r="C7459" s="255">
        <v>43</v>
      </c>
      <c r="D7459" s="256">
        <v>269.62119999999999</v>
      </c>
      <c r="E7459" s="256">
        <v>7.9560559999999931</v>
      </c>
      <c r="F7459" s="1">
        <v>843821</v>
      </c>
      <c r="G7459" s="256">
        <v>0</v>
      </c>
      <c r="H7459" s="256">
        <v>389.83629400000001</v>
      </c>
      <c r="I7459" s="257">
        <v>1</v>
      </c>
      <c r="J7459" s="258">
        <f t="shared" si="232"/>
        <v>0.30852685262759028</v>
      </c>
      <c r="K7459" s="258">
        <f t="shared" si="233"/>
        <v>0.49787307793181651</v>
      </c>
    </row>
    <row r="7460" spans="1:11">
      <c r="A7460" s="1">
        <v>7459</v>
      </c>
      <c r="B7460">
        <v>62358.282897999998</v>
      </c>
      <c r="C7460" s="255">
        <v>59</v>
      </c>
      <c r="D7460" s="256">
        <v>358.97647500000011</v>
      </c>
      <c r="E7460" s="256">
        <v>17.218416000000001</v>
      </c>
      <c r="F7460" s="1">
        <v>885226</v>
      </c>
      <c r="G7460" s="256">
        <v>112.289688</v>
      </c>
      <c r="H7460" s="256">
        <v>402.80986200000001</v>
      </c>
      <c r="I7460" s="257">
        <v>1</v>
      </c>
      <c r="J7460" s="258">
        <f t="shared" si="232"/>
        <v>0.41077586628609652</v>
      </c>
      <c r="K7460" s="258">
        <f t="shared" si="233"/>
        <v>0.60772247968214355</v>
      </c>
    </row>
    <row r="7461" spans="1:11">
      <c r="A7461" s="1">
        <v>7460</v>
      </c>
      <c r="B7461">
        <v>60794.832458999997</v>
      </c>
      <c r="C7461" s="255">
        <v>68</v>
      </c>
      <c r="D7461" s="256">
        <v>386.84856999999988</v>
      </c>
      <c r="E7461" s="256">
        <v>18.991748000000001</v>
      </c>
      <c r="F7461" s="1">
        <v>922868</v>
      </c>
      <c r="G7461" s="256">
        <v>173.6994</v>
      </c>
      <c r="H7461" s="256">
        <v>294.28416800000002</v>
      </c>
      <c r="I7461" s="257">
        <v>1</v>
      </c>
      <c r="J7461" s="258">
        <f t="shared" si="232"/>
        <v>0.44266983362429962</v>
      </c>
      <c r="K7461" s="258">
        <f t="shared" si="233"/>
        <v>0.63834174448703129</v>
      </c>
    </row>
    <row r="7462" spans="1:11">
      <c r="A7462" s="1">
        <v>7461</v>
      </c>
      <c r="B7462">
        <v>59502.621216</v>
      </c>
      <c r="C7462" s="255">
        <v>77</v>
      </c>
      <c r="D7462" s="256">
        <v>403.96527300000002</v>
      </c>
      <c r="E7462" s="256">
        <v>13.975488</v>
      </c>
      <c r="F7462" s="1">
        <v>899127</v>
      </c>
      <c r="G7462" s="256">
        <v>170.16888</v>
      </c>
      <c r="H7462" s="256">
        <v>251.82795899999999</v>
      </c>
      <c r="I7462" s="257">
        <v>1</v>
      </c>
      <c r="J7462" s="258">
        <f t="shared" si="232"/>
        <v>0.46225643328319616</v>
      </c>
      <c r="K7462" s="258">
        <f t="shared" si="233"/>
        <v>0.65638951458335759</v>
      </c>
    </row>
    <row r="7463" spans="1:11">
      <c r="A7463" s="1">
        <v>7462</v>
      </c>
      <c r="B7463">
        <v>57791.049225000002</v>
      </c>
      <c r="C7463" s="255">
        <v>73</v>
      </c>
      <c r="D7463" s="256">
        <v>361.19369400000011</v>
      </c>
      <c r="E7463" s="256">
        <v>6.3170879999999983</v>
      </c>
      <c r="F7463" s="1">
        <v>940789</v>
      </c>
      <c r="G7463" s="256">
        <v>138.80176800000001</v>
      </c>
      <c r="H7463" s="256">
        <v>199.67265699999999</v>
      </c>
      <c r="I7463" s="257">
        <v>1</v>
      </c>
      <c r="J7463" s="258">
        <f t="shared" si="232"/>
        <v>0.41331302434212508</v>
      </c>
      <c r="K7463" s="258">
        <f t="shared" si="233"/>
        <v>0.61021629983966463</v>
      </c>
    </row>
    <row r="7464" spans="1:11">
      <c r="A7464" s="1">
        <v>7463</v>
      </c>
      <c r="B7464">
        <v>57695.647521999999</v>
      </c>
      <c r="C7464" s="255">
        <v>76</v>
      </c>
      <c r="D7464" s="256">
        <v>337.48616500000003</v>
      </c>
      <c r="E7464" s="256">
        <v>3.3593359999999999</v>
      </c>
      <c r="F7464" s="1">
        <v>1048725</v>
      </c>
      <c r="G7464" s="256">
        <v>56.691263999999997</v>
      </c>
      <c r="H7464" s="256">
        <v>164.851201</v>
      </c>
      <c r="I7464" s="257">
        <v>1</v>
      </c>
      <c r="J7464" s="258">
        <f t="shared" si="232"/>
        <v>0.38618455927354983</v>
      </c>
      <c r="K7464" s="258">
        <f t="shared" si="233"/>
        <v>0.58300676378666816</v>
      </c>
    </row>
    <row r="7465" spans="1:11">
      <c r="A7465" s="1">
        <v>7464</v>
      </c>
      <c r="B7465">
        <v>56999.413697000004</v>
      </c>
      <c r="C7465" s="255">
        <v>67</v>
      </c>
      <c r="D7465" s="256">
        <v>320.72705500000012</v>
      </c>
      <c r="E7465" s="256">
        <v>0.97395999999999994</v>
      </c>
      <c r="F7465" s="1">
        <v>1052288</v>
      </c>
      <c r="G7465" s="256">
        <v>0</v>
      </c>
      <c r="H7465" s="256">
        <v>96.101021000000003</v>
      </c>
      <c r="I7465" s="257">
        <v>1</v>
      </c>
      <c r="J7465" s="258">
        <f t="shared" si="232"/>
        <v>0.36700715237401987</v>
      </c>
      <c r="K7465" s="258">
        <f t="shared" si="233"/>
        <v>0.56302053779337713</v>
      </c>
    </row>
    <row r="7466" spans="1:11">
      <c r="A7466" s="1">
        <v>7465</v>
      </c>
      <c r="B7466">
        <v>56728.393524999999</v>
      </c>
      <c r="C7466" s="255">
        <v>60</v>
      </c>
      <c r="D7466" s="256">
        <v>328.79929399999997</v>
      </c>
      <c r="E7466" s="256">
        <v>0.20064000000000001</v>
      </c>
      <c r="F7466" s="1">
        <v>932539</v>
      </c>
      <c r="G7466" s="256">
        <v>0</v>
      </c>
      <c r="H7466" s="256">
        <v>122.556376</v>
      </c>
      <c r="I7466" s="257">
        <v>1</v>
      </c>
      <c r="J7466" s="258">
        <f t="shared" si="232"/>
        <v>0.37624419490749883</v>
      </c>
      <c r="K7466" s="258">
        <f t="shared" si="233"/>
        <v>0.57272727392124911</v>
      </c>
    </row>
    <row r="7467" spans="1:11">
      <c r="A7467" s="1">
        <v>7466</v>
      </c>
      <c r="B7467">
        <v>54293.106201000002</v>
      </c>
      <c r="C7467" s="255">
        <v>51</v>
      </c>
      <c r="D7467" s="256">
        <v>338.57025599999997</v>
      </c>
      <c r="E7467" s="256">
        <v>0.14671999999999999</v>
      </c>
      <c r="F7467" s="1">
        <v>795636</v>
      </c>
      <c r="G7467" s="256">
        <v>0</v>
      </c>
      <c r="H7467" s="256">
        <v>129.50220300000001</v>
      </c>
      <c r="I7467" s="257">
        <v>1</v>
      </c>
      <c r="J7467" s="258">
        <f t="shared" si="232"/>
        <v>0.38742508184444513</v>
      </c>
      <c r="K7467" s="258">
        <f t="shared" si="233"/>
        <v>0.58427771083744451</v>
      </c>
    </row>
    <row r="7468" spans="1:11">
      <c r="A7468" s="1">
        <v>7467</v>
      </c>
      <c r="B7468">
        <v>53803.249602999997</v>
      </c>
      <c r="C7468" s="255">
        <v>47</v>
      </c>
      <c r="D7468" s="256">
        <v>353.51215800000011</v>
      </c>
      <c r="E7468" s="256">
        <v>1.2239999999999999E-2</v>
      </c>
      <c r="F7468" s="1">
        <v>610828</v>
      </c>
      <c r="G7468" s="256">
        <v>0</v>
      </c>
      <c r="H7468" s="256">
        <v>129.61925099999999</v>
      </c>
      <c r="I7468" s="257">
        <v>1</v>
      </c>
      <c r="J7468" s="258">
        <f t="shared" si="232"/>
        <v>0.40452306225670476</v>
      </c>
      <c r="K7468" s="258">
        <f t="shared" si="233"/>
        <v>0.60153229826529087</v>
      </c>
    </row>
    <row r="7469" spans="1:11">
      <c r="A7469" s="1">
        <v>7468</v>
      </c>
      <c r="B7469">
        <v>53731.178346000001</v>
      </c>
      <c r="C7469" s="255">
        <v>43</v>
      </c>
      <c r="D7469" s="256">
        <v>387.34755400000012</v>
      </c>
      <c r="E7469" s="256">
        <v>0</v>
      </c>
      <c r="F7469" s="1">
        <v>511618</v>
      </c>
      <c r="G7469" s="256">
        <v>0</v>
      </c>
      <c r="H7469" s="256">
        <v>129.680035</v>
      </c>
      <c r="I7469" s="257">
        <v>1</v>
      </c>
      <c r="J7469" s="258">
        <f t="shared" si="232"/>
        <v>0.44324081974494445</v>
      </c>
      <c r="K7469" s="258">
        <f t="shared" si="233"/>
        <v>0.6388758020553712</v>
      </c>
    </row>
    <row r="7470" spans="1:11">
      <c r="A7470" s="1">
        <v>7469</v>
      </c>
      <c r="B7470">
        <v>53556.388060999998</v>
      </c>
      <c r="C7470" s="255">
        <v>44</v>
      </c>
      <c r="D7470" s="256">
        <v>430.91453999999987</v>
      </c>
      <c r="E7470" s="256">
        <v>0</v>
      </c>
      <c r="F7470" s="1">
        <v>575423</v>
      </c>
      <c r="G7470" s="256">
        <v>0</v>
      </c>
      <c r="H7470" s="256">
        <v>129.65037000000001</v>
      </c>
      <c r="I7470" s="257">
        <v>1</v>
      </c>
      <c r="J7470" s="258">
        <f t="shared" si="232"/>
        <v>0.49309441089078243</v>
      </c>
      <c r="K7470" s="258">
        <f t="shared" si="233"/>
        <v>0.68371199954014994</v>
      </c>
    </row>
    <row r="7471" spans="1:11">
      <c r="A7471" s="1">
        <v>7470</v>
      </c>
      <c r="B7471">
        <v>54259.154145</v>
      </c>
      <c r="C7471" s="255">
        <v>46</v>
      </c>
      <c r="D7471" s="256">
        <v>442.08599400000003</v>
      </c>
      <c r="E7471" s="256">
        <v>1.5679999999999999E-2</v>
      </c>
      <c r="F7471" s="1">
        <v>911985</v>
      </c>
      <c r="G7471" s="256">
        <v>0</v>
      </c>
      <c r="H7471" s="256">
        <v>129.50404399999999</v>
      </c>
      <c r="I7471" s="257">
        <v>1</v>
      </c>
      <c r="J7471" s="258">
        <f t="shared" si="232"/>
        <v>0.50587787725727718</v>
      </c>
      <c r="K7471" s="258">
        <f t="shared" si="233"/>
        <v>0.69466502289730281</v>
      </c>
    </row>
    <row r="7472" spans="1:11">
      <c r="A7472" s="1">
        <v>7471</v>
      </c>
      <c r="B7472">
        <v>56250.690277000002</v>
      </c>
      <c r="C7472" s="255">
        <v>57</v>
      </c>
      <c r="D7472" s="256">
        <v>462.86224600000003</v>
      </c>
      <c r="E7472" s="256">
        <v>0.12114900000000001</v>
      </c>
      <c r="F7472" s="1">
        <v>912513</v>
      </c>
      <c r="G7472" s="256">
        <v>0</v>
      </c>
      <c r="H7472" s="256">
        <v>150.827754</v>
      </c>
      <c r="I7472" s="257">
        <v>1</v>
      </c>
      <c r="J7472" s="258">
        <f t="shared" si="232"/>
        <v>0.52965208951861886</v>
      </c>
      <c r="K7472" s="258">
        <f t="shared" si="233"/>
        <v>0.71448254389723675</v>
      </c>
    </row>
    <row r="7473" spans="1:11">
      <c r="A7473" s="1">
        <v>7472</v>
      </c>
      <c r="B7473">
        <v>58100.193815999999</v>
      </c>
      <c r="C7473" s="255">
        <v>76</v>
      </c>
      <c r="D7473" s="256">
        <v>466.48921000000001</v>
      </c>
      <c r="E7473" s="256">
        <v>26.595709999999968</v>
      </c>
      <c r="F7473" s="1">
        <v>906779</v>
      </c>
      <c r="G7473" s="256">
        <v>63.471407999999997</v>
      </c>
      <c r="H7473" s="256">
        <v>156.203249</v>
      </c>
      <c r="I7473" s="257">
        <v>1</v>
      </c>
      <c r="J7473" s="258">
        <f t="shared" si="232"/>
        <v>0.533802415188535</v>
      </c>
      <c r="K7473" s="258">
        <f t="shared" si="233"/>
        <v>0.71787068357880079</v>
      </c>
    </row>
    <row r="7474" spans="1:11">
      <c r="A7474" s="1">
        <v>7473</v>
      </c>
      <c r="B7474">
        <v>58613.483156000002</v>
      </c>
      <c r="C7474" s="255">
        <v>56</v>
      </c>
      <c r="D7474" s="256">
        <v>507.00437299999999</v>
      </c>
      <c r="E7474" s="256">
        <v>209.76165499999999</v>
      </c>
      <c r="F7474" s="1">
        <v>921096</v>
      </c>
      <c r="G7474" s="256">
        <v>105.294</v>
      </c>
      <c r="H7474" s="256">
        <v>231.888721</v>
      </c>
      <c r="I7474" s="257">
        <v>1</v>
      </c>
      <c r="J7474" s="258">
        <f t="shared" si="232"/>
        <v>0.58016381304628428</v>
      </c>
      <c r="K7474" s="258">
        <f t="shared" si="233"/>
        <v>0.75435090788059989</v>
      </c>
    </row>
    <row r="7475" spans="1:11">
      <c r="A7475" s="1">
        <v>7474</v>
      </c>
      <c r="B7475">
        <v>61100.128538999998</v>
      </c>
      <c r="C7475" s="255">
        <v>43</v>
      </c>
      <c r="D7475" s="256">
        <v>535.37605399999995</v>
      </c>
      <c r="E7475" s="256">
        <v>499.59502200000111</v>
      </c>
      <c r="F7475" s="1">
        <v>884273</v>
      </c>
      <c r="G7475" s="256">
        <v>12.015528</v>
      </c>
      <c r="H7475" s="256">
        <v>392.38555300000002</v>
      </c>
      <c r="I7475" s="257">
        <v>1</v>
      </c>
      <c r="J7475" s="258">
        <f t="shared" si="232"/>
        <v>0.61262945537219926</v>
      </c>
      <c r="K7475" s="258">
        <f t="shared" si="233"/>
        <v>0.77848962866611782</v>
      </c>
    </row>
    <row r="7476" spans="1:11">
      <c r="A7476" s="1">
        <v>7475</v>
      </c>
      <c r="B7476">
        <v>60646.369078999996</v>
      </c>
      <c r="C7476" s="255">
        <v>37</v>
      </c>
      <c r="D7476" s="256">
        <v>511.47200199999997</v>
      </c>
      <c r="E7476" s="256">
        <v>811.07449399999916</v>
      </c>
      <c r="F7476" s="1">
        <v>858010</v>
      </c>
      <c r="G7476" s="256">
        <v>0</v>
      </c>
      <c r="H7476" s="256">
        <v>474.29543699999999</v>
      </c>
      <c r="I7476" s="257">
        <v>1</v>
      </c>
      <c r="J7476" s="258">
        <f t="shared" si="232"/>
        <v>0.58527610953512765</v>
      </c>
      <c r="K7476" s="258">
        <f t="shared" si="233"/>
        <v>0.75822606432102357</v>
      </c>
    </row>
    <row r="7477" spans="1:11">
      <c r="A7477" s="1">
        <v>7476</v>
      </c>
      <c r="B7477">
        <v>60206.085723999997</v>
      </c>
      <c r="C7477" s="255">
        <v>29</v>
      </c>
      <c r="D7477" s="256">
        <v>546.85273700000005</v>
      </c>
      <c r="E7477" s="256">
        <v>1031.4646479999999</v>
      </c>
      <c r="F7477" s="1">
        <v>879794</v>
      </c>
      <c r="G7477" s="256">
        <v>0</v>
      </c>
      <c r="H7477" s="256">
        <v>227.060306</v>
      </c>
      <c r="I7477" s="257">
        <v>1</v>
      </c>
      <c r="J7477" s="258">
        <f t="shared" si="232"/>
        <v>0.62576219450619386</v>
      </c>
      <c r="K7477" s="258">
        <f t="shared" si="233"/>
        <v>0.7879456783360379</v>
      </c>
    </row>
    <row r="7478" spans="1:11">
      <c r="A7478" s="1">
        <v>7477</v>
      </c>
      <c r="B7478">
        <v>56657.966032999997</v>
      </c>
      <c r="C7478" s="255">
        <v>36</v>
      </c>
      <c r="D7478" s="256">
        <v>651.86268300000006</v>
      </c>
      <c r="E7478" s="256">
        <v>1121.1148360000011</v>
      </c>
      <c r="F7478" s="1">
        <v>908166</v>
      </c>
      <c r="G7478" s="256">
        <v>0</v>
      </c>
      <c r="H7478" s="256">
        <v>51.158850999999999</v>
      </c>
      <c r="I7478" s="257">
        <v>1</v>
      </c>
      <c r="J7478" s="258">
        <f t="shared" si="232"/>
        <v>0.74592480832874652</v>
      </c>
      <c r="K7478" s="258">
        <f t="shared" si="233"/>
        <v>0.86709365029656049</v>
      </c>
    </row>
    <row r="7479" spans="1:11">
      <c r="A7479" s="1">
        <v>7478</v>
      </c>
      <c r="B7479">
        <v>56000.844512000003</v>
      </c>
      <c r="C7479" s="255">
        <v>33</v>
      </c>
      <c r="D7479" s="256">
        <v>687.97195499999998</v>
      </c>
      <c r="E7479" s="256">
        <v>1069.8487549999979</v>
      </c>
      <c r="F7479" s="1">
        <v>894014</v>
      </c>
      <c r="G7479" s="256">
        <v>0</v>
      </c>
      <c r="H7479" s="256">
        <v>172.827102</v>
      </c>
      <c r="I7479" s="257">
        <v>1</v>
      </c>
      <c r="J7479" s="258">
        <f t="shared" si="232"/>
        <v>0.78724455633384982</v>
      </c>
      <c r="K7479" s="258">
        <f t="shared" si="233"/>
        <v>0.89157233337507291</v>
      </c>
    </row>
    <row r="7480" spans="1:11">
      <c r="A7480" s="1">
        <v>7479</v>
      </c>
      <c r="B7480">
        <v>58790.609741</v>
      </c>
      <c r="C7480" s="255">
        <v>31</v>
      </c>
      <c r="D7480" s="256">
        <v>687.24487399999998</v>
      </c>
      <c r="E7480" s="256">
        <v>923.2972179999997</v>
      </c>
      <c r="F7480" s="1">
        <v>864211</v>
      </c>
      <c r="G7480" s="256">
        <v>0</v>
      </c>
      <c r="H7480" s="256">
        <v>205.78015300000001</v>
      </c>
      <c r="I7480" s="257">
        <v>1</v>
      </c>
      <c r="J7480" s="258">
        <f t="shared" si="232"/>
        <v>0.78641255939690524</v>
      </c>
      <c r="K7480" s="258">
        <f t="shared" si="233"/>
        <v>0.89109187783822486</v>
      </c>
    </row>
    <row r="7481" spans="1:11">
      <c r="A7481" s="1">
        <v>7480</v>
      </c>
      <c r="B7481">
        <v>58930.054015000002</v>
      </c>
      <c r="C7481" s="255">
        <v>33</v>
      </c>
      <c r="D7481" s="256">
        <v>648.30049700000006</v>
      </c>
      <c r="E7481" s="256">
        <v>649.46298699999954</v>
      </c>
      <c r="F7481" s="1">
        <v>896114</v>
      </c>
      <c r="G7481" s="256">
        <v>0</v>
      </c>
      <c r="H7481" s="256">
        <v>270.74772100000001</v>
      </c>
      <c r="I7481" s="257">
        <v>1</v>
      </c>
      <c r="J7481" s="258">
        <f t="shared" si="232"/>
        <v>0.7418486079592872</v>
      </c>
      <c r="K7481" s="258">
        <f t="shared" si="233"/>
        <v>0.86460855393154157</v>
      </c>
    </row>
    <row r="7482" spans="1:11">
      <c r="A7482" s="1">
        <v>7481</v>
      </c>
      <c r="B7482">
        <v>59779.805390000001</v>
      </c>
      <c r="C7482" s="255">
        <v>34</v>
      </c>
      <c r="D7482" s="256">
        <v>639.18296300000009</v>
      </c>
      <c r="E7482" s="256">
        <v>229.54985200000019</v>
      </c>
      <c r="F7482" s="1">
        <v>856382</v>
      </c>
      <c r="G7482" s="256">
        <v>0</v>
      </c>
      <c r="H7482" s="256">
        <v>329.20916799999998</v>
      </c>
      <c r="I7482" s="257">
        <v>1</v>
      </c>
      <c r="J7482" s="258">
        <f t="shared" si="232"/>
        <v>0.73141543701892697</v>
      </c>
      <c r="K7482" s="258">
        <f t="shared" si="233"/>
        <v>0.85818830967988813</v>
      </c>
    </row>
    <row r="7483" spans="1:11">
      <c r="A7483" s="1">
        <v>7482</v>
      </c>
      <c r="B7483">
        <v>60794.830017</v>
      </c>
      <c r="C7483" s="255">
        <v>50</v>
      </c>
      <c r="D7483" s="256">
        <v>594.69936399999995</v>
      </c>
      <c r="E7483" s="256">
        <v>16.700849999999971</v>
      </c>
      <c r="F7483" s="1">
        <v>837658</v>
      </c>
      <c r="G7483" s="256">
        <v>0</v>
      </c>
      <c r="H7483" s="256">
        <v>278.54236800000001</v>
      </c>
      <c r="I7483" s="257">
        <v>1</v>
      </c>
      <c r="J7483" s="258">
        <f t="shared" si="232"/>
        <v>0.68051296795114646</v>
      </c>
      <c r="K7483" s="258">
        <f t="shared" si="233"/>
        <v>0.82558257813005265</v>
      </c>
    </row>
    <row r="7484" spans="1:11">
      <c r="A7484" s="1">
        <v>7483</v>
      </c>
      <c r="B7484">
        <v>61766.935181000001</v>
      </c>
      <c r="C7484" s="255">
        <v>65</v>
      </c>
      <c r="D7484" s="256">
        <v>586.07298600000013</v>
      </c>
      <c r="E7484" s="256">
        <v>22.218371999999999</v>
      </c>
      <c r="F7484" s="1">
        <v>843671</v>
      </c>
      <c r="G7484" s="256">
        <v>0</v>
      </c>
      <c r="H7484" s="256">
        <v>113.09007099999999</v>
      </c>
      <c r="I7484" s="257">
        <v>1</v>
      </c>
      <c r="J7484" s="258">
        <f t="shared" si="232"/>
        <v>0.67064182557096341</v>
      </c>
      <c r="K7484" s="258">
        <f t="shared" si="233"/>
        <v>0.81900148407897011</v>
      </c>
    </row>
    <row r="7485" spans="1:11">
      <c r="A7485" s="1">
        <v>7484</v>
      </c>
      <c r="B7485">
        <v>60730.084259000003</v>
      </c>
      <c r="C7485" s="255">
        <v>77</v>
      </c>
      <c r="D7485" s="256">
        <v>557.18652400000008</v>
      </c>
      <c r="E7485" s="256">
        <v>25.112672</v>
      </c>
      <c r="F7485" s="1">
        <v>822299</v>
      </c>
      <c r="G7485" s="256">
        <v>35.828519999999997</v>
      </c>
      <c r="H7485" s="256">
        <v>61.980674</v>
      </c>
      <c r="I7485" s="257">
        <v>1</v>
      </c>
      <c r="J7485" s="258">
        <f t="shared" si="232"/>
        <v>0.63758712065752743</v>
      </c>
      <c r="K7485" s="258">
        <f t="shared" si="233"/>
        <v>0.79631408485103339</v>
      </c>
    </row>
    <row r="7486" spans="1:11">
      <c r="A7486" s="1">
        <v>7485</v>
      </c>
      <c r="B7486">
        <v>59304.682981999998</v>
      </c>
      <c r="C7486" s="255">
        <v>83</v>
      </c>
      <c r="D7486" s="256">
        <v>537.40801599999986</v>
      </c>
      <c r="E7486" s="256">
        <v>22.642016000000002</v>
      </c>
      <c r="F7486" s="1">
        <v>839860</v>
      </c>
      <c r="G7486" s="256">
        <v>126.914424</v>
      </c>
      <c r="H7486" s="256">
        <v>38.886225000000003</v>
      </c>
      <c r="I7486" s="257">
        <v>1</v>
      </c>
      <c r="J7486" s="258">
        <f t="shared" si="232"/>
        <v>0.61495462431484482</v>
      </c>
      <c r="K7486" s="258">
        <f t="shared" si="233"/>
        <v>0.78017646037124277</v>
      </c>
    </row>
    <row r="7487" spans="1:11">
      <c r="A7487" s="1">
        <v>7486</v>
      </c>
      <c r="B7487">
        <v>59404.600401000003</v>
      </c>
      <c r="C7487" s="255">
        <v>86</v>
      </c>
      <c r="D7487" s="256">
        <v>437.66575999999998</v>
      </c>
      <c r="E7487" s="256">
        <v>15.914455999999999</v>
      </c>
      <c r="F7487" s="1">
        <v>831565</v>
      </c>
      <c r="G7487" s="256">
        <v>120.495312</v>
      </c>
      <c r="H7487" s="256">
        <v>38.081445000000002</v>
      </c>
      <c r="I7487" s="257">
        <v>1</v>
      </c>
      <c r="J7487" s="258">
        <f t="shared" si="232"/>
        <v>0.50081981474625248</v>
      </c>
      <c r="K7487" s="258">
        <f t="shared" si="233"/>
        <v>0.6903565989796463</v>
      </c>
    </row>
    <row r="7488" spans="1:11">
      <c r="A7488" s="1">
        <v>7487</v>
      </c>
      <c r="B7488">
        <v>59066.695983999998</v>
      </c>
      <c r="C7488" s="255">
        <v>84</v>
      </c>
      <c r="D7488" s="256">
        <v>375.53965799999997</v>
      </c>
      <c r="E7488" s="256">
        <v>7.2362639999999994</v>
      </c>
      <c r="F7488" s="1">
        <v>884686</v>
      </c>
      <c r="G7488" s="256">
        <v>72.805824000000001</v>
      </c>
      <c r="H7488" s="256">
        <v>31.293209999999998</v>
      </c>
      <c r="I7488" s="257">
        <v>1</v>
      </c>
      <c r="J7488" s="258">
        <f t="shared" si="232"/>
        <v>0.4297290744184124</v>
      </c>
      <c r="K7488" s="258">
        <f t="shared" si="233"/>
        <v>0.62610687548662769</v>
      </c>
    </row>
    <row r="7489" spans="1:11">
      <c r="A7489" s="1">
        <v>7488</v>
      </c>
      <c r="B7489">
        <v>58571.468657999998</v>
      </c>
      <c r="C7489" s="255">
        <v>78</v>
      </c>
      <c r="D7489" s="256">
        <v>318.58795800000001</v>
      </c>
      <c r="E7489" s="256">
        <v>1.7353959999999999</v>
      </c>
      <c r="F7489" s="1">
        <v>994025</v>
      </c>
      <c r="G7489" s="256">
        <v>0</v>
      </c>
      <c r="H7489" s="256">
        <v>31.226213999999999</v>
      </c>
      <c r="I7489" s="257">
        <v>1</v>
      </c>
      <c r="J7489" s="258">
        <f t="shared" si="232"/>
        <v>0.36455938912367031</v>
      </c>
      <c r="K7489" s="258">
        <f t="shared" si="233"/>
        <v>0.56042289628362052</v>
      </c>
    </row>
    <row r="7490" spans="1:11">
      <c r="A7490" s="1">
        <v>7489</v>
      </c>
      <c r="B7490">
        <v>57345.078461999998</v>
      </c>
      <c r="C7490" s="255">
        <v>71</v>
      </c>
      <c r="D7490" s="256">
        <v>298.07991299999998</v>
      </c>
      <c r="E7490" s="256">
        <v>0.192</v>
      </c>
      <c r="F7490" s="1">
        <v>906944</v>
      </c>
      <c r="G7490" s="256">
        <v>0</v>
      </c>
      <c r="H7490" s="256">
        <v>67.805252999999993</v>
      </c>
      <c r="I7490" s="257">
        <v>1</v>
      </c>
      <c r="J7490" s="258">
        <f t="shared" ref="J7490:J7553" si="234">D7490/$L$1</f>
        <v>0.34109208544949704</v>
      </c>
      <c r="K7490" s="258">
        <f t="shared" ref="K7490:K7553" si="235">J7490/(1-$K$1*(1-J7490))</f>
        <v>0.53496195001662616</v>
      </c>
    </row>
    <row r="7491" spans="1:11">
      <c r="A7491" s="1">
        <v>7490</v>
      </c>
      <c r="B7491">
        <v>55096.400300000001</v>
      </c>
      <c r="C7491" s="255">
        <v>67</v>
      </c>
      <c r="D7491" s="256">
        <v>278.47911299999998</v>
      </c>
      <c r="E7491" s="256">
        <v>0.18551999999999999</v>
      </c>
      <c r="F7491" s="1">
        <v>790483</v>
      </c>
      <c r="G7491" s="256">
        <v>0</v>
      </c>
      <c r="H7491" s="256">
        <v>69.483802999999995</v>
      </c>
      <c r="I7491" s="257">
        <v>1</v>
      </c>
      <c r="J7491" s="258">
        <f t="shared" si="234"/>
        <v>0.31866293991871952</v>
      </c>
      <c r="K7491" s="258">
        <f t="shared" si="235"/>
        <v>0.50964492676786599</v>
      </c>
    </row>
    <row r="7492" spans="1:11">
      <c r="A7492" s="1">
        <v>7491</v>
      </c>
      <c r="B7492">
        <v>54282.577393</v>
      </c>
      <c r="C7492" s="255">
        <v>61</v>
      </c>
      <c r="D7492" s="256">
        <v>252.83814899999999</v>
      </c>
      <c r="E7492" s="256">
        <v>1.2239999999999999E-2</v>
      </c>
      <c r="F7492" s="1">
        <v>635923</v>
      </c>
      <c r="G7492" s="256">
        <v>0</v>
      </c>
      <c r="H7492" s="256">
        <v>69.522756000000001</v>
      </c>
      <c r="I7492" s="257">
        <v>1</v>
      </c>
      <c r="J7492" s="258">
        <f t="shared" si="234"/>
        <v>0.28932205010272083</v>
      </c>
      <c r="K7492" s="258">
        <f t="shared" si="235"/>
        <v>0.47497810721931155</v>
      </c>
    </row>
    <row r="7493" spans="1:11">
      <c r="A7493" s="1">
        <v>7492</v>
      </c>
      <c r="B7493">
        <v>54510.961579000003</v>
      </c>
      <c r="C7493" s="255">
        <v>63</v>
      </c>
      <c r="D7493" s="256">
        <v>233.69186400000001</v>
      </c>
      <c r="E7493" s="256">
        <v>0</v>
      </c>
      <c r="F7493" s="1">
        <v>522516</v>
      </c>
      <c r="G7493" s="256">
        <v>0</v>
      </c>
      <c r="H7493" s="256">
        <v>69.491206000000005</v>
      </c>
      <c r="I7493" s="257">
        <v>1</v>
      </c>
      <c r="J7493" s="258">
        <f t="shared" si="234"/>
        <v>0.26741300492911863</v>
      </c>
      <c r="K7493" s="258">
        <f t="shared" si="235"/>
        <v>0.44787010140136152</v>
      </c>
    </row>
    <row r="7494" spans="1:11">
      <c r="A7494" s="1">
        <v>7493</v>
      </c>
      <c r="B7494">
        <v>54813.724913999999</v>
      </c>
      <c r="C7494" s="255">
        <v>63</v>
      </c>
      <c r="D7494" s="256">
        <v>238.221281</v>
      </c>
      <c r="E7494" s="256">
        <v>1.6799999999999999E-2</v>
      </c>
      <c r="F7494" s="1">
        <v>561388</v>
      </c>
      <c r="G7494" s="256">
        <v>0</v>
      </c>
      <c r="H7494" s="256">
        <v>60.117216999999997</v>
      </c>
      <c r="I7494" s="257">
        <v>1</v>
      </c>
      <c r="J7494" s="258">
        <f t="shared" si="234"/>
        <v>0.27259600526903216</v>
      </c>
      <c r="K7494" s="258">
        <f t="shared" si="235"/>
        <v>0.45438135047625683</v>
      </c>
    </row>
    <row r="7495" spans="1:11">
      <c r="A7495" s="1">
        <v>7494</v>
      </c>
      <c r="B7495">
        <v>55782.317870999999</v>
      </c>
      <c r="C7495" s="255">
        <v>69</v>
      </c>
      <c r="D7495" s="256">
        <v>225.70721700000001</v>
      </c>
      <c r="E7495" s="256">
        <v>8.0000000000000007E-5</v>
      </c>
      <c r="F7495" s="1">
        <v>897328</v>
      </c>
      <c r="G7495" s="256">
        <v>0</v>
      </c>
      <c r="H7495" s="256">
        <v>44.765206999999997</v>
      </c>
      <c r="I7495" s="257">
        <v>1</v>
      </c>
      <c r="J7495" s="258">
        <f t="shared" si="234"/>
        <v>0.25827619369820531</v>
      </c>
      <c r="K7495" s="258">
        <f t="shared" si="235"/>
        <v>0.43623910479438271</v>
      </c>
    </row>
    <row r="7496" spans="1:11">
      <c r="A7496" s="1">
        <v>7495</v>
      </c>
      <c r="B7496">
        <v>57086.941436000001</v>
      </c>
      <c r="C7496" s="255">
        <v>79</v>
      </c>
      <c r="D7496" s="256">
        <v>168.24247799999989</v>
      </c>
      <c r="E7496" s="256">
        <v>0.40417400000000009</v>
      </c>
      <c r="F7496" s="1">
        <v>933489</v>
      </c>
      <c r="G7496" s="256">
        <v>0</v>
      </c>
      <c r="H7496" s="256">
        <v>40.152650999999999</v>
      </c>
      <c r="I7496" s="257">
        <v>1</v>
      </c>
      <c r="J7496" s="258">
        <f t="shared" si="234"/>
        <v>0.19251943918210648</v>
      </c>
      <c r="K7496" s="258">
        <f t="shared" si="235"/>
        <v>0.34632918621316078</v>
      </c>
    </row>
    <row r="7497" spans="1:11">
      <c r="A7497" s="1">
        <v>7496</v>
      </c>
      <c r="B7497">
        <v>58262.440125000001</v>
      </c>
      <c r="C7497" s="255">
        <v>99</v>
      </c>
      <c r="D7497" s="256">
        <v>136.82215299999999</v>
      </c>
      <c r="E7497" s="256">
        <v>64.012033999999957</v>
      </c>
      <c r="F7497" s="1">
        <v>890843</v>
      </c>
      <c r="G7497" s="256">
        <v>0</v>
      </c>
      <c r="H7497" s="256">
        <v>40.006472000000002</v>
      </c>
      <c r="I7497" s="257">
        <v>1</v>
      </c>
      <c r="J7497" s="258">
        <f t="shared" si="234"/>
        <v>0.15656524128970795</v>
      </c>
      <c r="K7497" s="258">
        <f t="shared" si="235"/>
        <v>0.29203891646160107</v>
      </c>
    </row>
    <row r="7498" spans="1:11">
      <c r="A7498" s="1">
        <v>7497</v>
      </c>
      <c r="B7498">
        <v>59505.409270999997</v>
      </c>
      <c r="C7498" s="255">
        <v>74</v>
      </c>
      <c r="D7498" s="256">
        <v>79.140585000000002</v>
      </c>
      <c r="E7498" s="256">
        <v>436.77386500000028</v>
      </c>
      <c r="F7498" s="1">
        <v>873211</v>
      </c>
      <c r="G7498" s="256">
        <v>0</v>
      </c>
      <c r="H7498" s="256">
        <v>140.19352900000001</v>
      </c>
      <c r="I7498" s="257">
        <v>1</v>
      </c>
      <c r="J7498" s="258">
        <f t="shared" si="234"/>
        <v>9.0560369901017734E-2</v>
      </c>
      <c r="K7498" s="258">
        <f t="shared" si="235"/>
        <v>0.18119024313069679</v>
      </c>
    </row>
    <row r="7499" spans="1:11">
      <c r="A7499" s="1">
        <v>7498</v>
      </c>
      <c r="B7499">
        <v>61632.342529999987</v>
      </c>
      <c r="C7499" s="255">
        <v>51</v>
      </c>
      <c r="D7499" s="256">
        <v>60.733035999999998</v>
      </c>
      <c r="E7499" s="256">
        <v>862.52274100000045</v>
      </c>
      <c r="F7499" s="1">
        <v>875553</v>
      </c>
      <c r="G7499" s="256">
        <v>51.287039999999998</v>
      </c>
      <c r="H7499" s="256">
        <v>142.145374</v>
      </c>
      <c r="I7499" s="257">
        <v>1</v>
      </c>
      <c r="J7499" s="258">
        <f t="shared" si="234"/>
        <v>6.9496658451183121E-2</v>
      </c>
      <c r="K7499" s="258">
        <f t="shared" si="235"/>
        <v>0.14234609055703601</v>
      </c>
    </row>
    <row r="7500" spans="1:11">
      <c r="A7500" s="1">
        <v>7499</v>
      </c>
      <c r="B7500">
        <v>61379.116271999999</v>
      </c>
      <c r="C7500" s="255">
        <v>44</v>
      </c>
      <c r="D7500" s="256">
        <v>44.503745000000002</v>
      </c>
      <c r="E7500" s="256">
        <v>1074.1384829999979</v>
      </c>
      <c r="F7500" s="1">
        <v>840928</v>
      </c>
      <c r="G7500" s="256">
        <v>44.914968000000002</v>
      </c>
      <c r="H7500" s="256">
        <v>233.13199700000001</v>
      </c>
      <c r="I7500" s="257">
        <v>1</v>
      </c>
      <c r="J7500" s="258">
        <f t="shared" si="234"/>
        <v>5.0925522084282908E-2</v>
      </c>
      <c r="K7500" s="258">
        <f t="shared" si="235"/>
        <v>0.10653673492932449</v>
      </c>
    </row>
    <row r="7501" spans="1:11">
      <c r="A7501" s="1">
        <v>7500</v>
      </c>
      <c r="B7501">
        <v>60777.417024000002</v>
      </c>
      <c r="C7501" s="255">
        <v>35</v>
      </c>
      <c r="D7501" s="256">
        <v>42.352744999999999</v>
      </c>
      <c r="E7501" s="256">
        <v>1204.0149899999999</v>
      </c>
      <c r="F7501" s="1">
        <v>849758</v>
      </c>
      <c r="G7501" s="256">
        <v>11.285904</v>
      </c>
      <c r="H7501" s="256">
        <v>239.42171300000001</v>
      </c>
      <c r="I7501" s="257">
        <v>1</v>
      </c>
      <c r="J7501" s="258">
        <f t="shared" si="234"/>
        <v>4.8464138261341883E-2</v>
      </c>
      <c r="K7501" s="258">
        <f t="shared" si="235"/>
        <v>0.1016754470098319</v>
      </c>
    </row>
    <row r="7502" spans="1:11">
      <c r="A7502" s="1">
        <v>7501</v>
      </c>
      <c r="B7502">
        <v>57745.037719</v>
      </c>
      <c r="C7502" s="255">
        <v>31</v>
      </c>
      <c r="D7502" s="256">
        <v>35.523645000000002</v>
      </c>
      <c r="E7502" s="256">
        <v>1220.471231000002</v>
      </c>
      <c r="F7502" s="1">
        <v>850813</v>
      </c>
      <c r="G7502" s="256">
        <v>0</v>
      </c>
      <c r="H7502" s="256">
        <v>147.384006</v>
      </c>
      <c r="I7502" s="257">
        <v>1</v>
      </c>
      <c r="J7502" s="258">
        <f t="shared" si="234"/>
        <v>4.0649616520176589E-2</v>
      </c>
      <c r="K7502" s="258">
        <f t="shared" si="235"/>
        <v>8.605692652446259E-2</v>
      </c>
    </row>
    <row r="7503" spans="1:11">
      <c r="A7503" s="1">
        <v>7502</v>
      </c>
      <c r="B7503">
        <v>57383.353117999999</v>
      </c>
      <c r="C7503" s="255">
        <v>27</v>
      </c>
      <c r="D7503" s="256">
        <v>21.195938000000002</v>
      </c>
      <c r="E7503" s="256">
        <v>1146.0225020000009</v>
      </c>
      <c r="F7503" s="1">
        <v>864498</v>
      </c>
      <c r="G7503" s="256">
        <v>0</v>
      </c>
      <c r="H7503" s="256">
        <v>183.22324699999999</v>
      </c>
      <c r="I7503" s="257">
        <v>1</v>
      </c>
      <c r="J7503" s="258">
        <f t="shared" si="234"/>
        <v>2.4254457882501603E-2</v>
      </c>
      <c r="K7503" s="258">
        <f t="shared" si="235"/>
        <v>5.2347003072852193E-2</v>
      </c>
    </row>
    <row r="7504" spans="1:11">
      <c r="A7504" s="1">
        <v>7503</v>
      </c>
      <c r="B7504">
        <v>59200.219421000002</v>
      </c>
      <c r="C7504" s="255">
        <v>26</v>
      </c>
      <c r="D7504" s="256">
        <v>17.401978</v>
      </c>
      <c r="E7504" s="256">
        <v>967.65098800000078</v>
      </c>
      <c r="F7504" s="1">
        <v>843242</v>
      </c>
      <c r="G7504" s="256">
        <v>0</v>
      </c>
      <c r="H7504" s="256">
        <v>254.86051699999999</v>
      </c>
      <c r="I7504" s="257">
        <v>1</v>
      </c>
      <c r="J7504" s="258">
        <f t="shared" si="234"/>
        <v>1.9913039115004933E-2</v>
      </c>
      <c r="K7504" s="258">
        <f t="shared" si="235"/>
        <v>4.3199794567910864E-2</v>
      </c>
    </row>
    <row r="7505" spans="1:11">
      <c r="A7505" s="1">
        <v>7504</v>
      </c>
      <c r="B7505">
        <v>58711.129912999997</v>
      </c>
      <c r="C7505" s="255">
        <v>27</v>
      </c>
      <c r="D7505" s="256">
        <v>15.637935000000001</v>
      </c>
      <c r="E7505" s="256">
        <v>644.42744500000038</v>
      </c>
      <c r="F7505" s="1">
        <v>857085</v>
      </c>
      <c r="G7505" s="256">
        <v>0</v>
      </c>
      <c r="H7505" s="256">
        <v>262.66820000000001</v>
      </c>
      <c r="I7505" s="257">
        <v>1</v>
      </c>
      <c r="J7505" s="258">
        <f t="shared" si="234"/>
        <v>1.7894449201861118E-2</v>
      </c>
      <c r="K7505" s="258">
        <f t="shared" si="235"/>
        <v>3.8914347236543918E-2</v>
      </c>
    </row>
    <row r="7506" spans="1:11">
      <c r="A7506" s="1">
        <v>7505</v>
      </c>
      <c r="B7506">
        <v>59630.189514999998</v>
      </c>
      <c r="C7506" s="255">
        <v>31</v>
      </c>
      <c r="D7506" s="256">
        <v>10.78974</v>
      </c>
      <c r="E7506" s="256">
        <v>214.28570000000011</v>
      </c>
      <c r="F7506" s="1">
        <v>818093</v>
      </c>
      <c r="G7506" s="256">
        <v>0</v>
      </c>
      <c r="H7506" s="256">
        <v>415.90655299999997</v>
      </c>
      <c r="I7506" s="257">
        <v>1</v>
      </c>
      <c r="J7506" s="258">
        <f t="shared" si="234"/>
        <v>1.2346672008247185E-2</v>
      </c>
      <c r="K7506" s="258">
        <f t="shared" si="235"/>
        <v>2.7029168566284966E-2</v>
      </c>
    </row>
    <row r="7507" spans="1:11">
      <c r="A7507" s="1">
        <v>7506</v>
      </c>
      <c r="B7507">
        <v>60620.445250999997</v>
      </c>
      <c r="C7507" s="255">
        <v>42</v>
      </c>
      <c r="D7507" s="256">
        <v>12.892715000000001</v>
      </c>
      <c r="E7507" s="256">
        <v>15.786855999999981</v>
      </c>
      <c r="F7507" s="1">
        <v>822151</v>
      </c>
      <c r="G7507" s="256">
        <v>0</v>
      </c>
      <c r="H7507" s="256">
        <v>409.03655400000002</v>
      </c>
      <c r="I7507" s="257">
        <v>1</v>
      </c>
      <c r="J7507" s="258">
        <f t="shared" si="234"/>
        <v>1.4753100945973548E-2</v>
      </c>
      <c r="K7507" s="258">
        <f t="shared" si="235"/>
        <v>3.2203980510096354E-2</v>
      </c>
    </row>
    <row r="7508" spans="1:11">
      <c r="A7508" s="1">
        <v>7507</v>
      </c>
      <c r="B7508">
        <v>61733.890503000002</v>
      </c>
      <c r="C7508" s="255">
        <v>56</v>
      </c>
      <c r="D7508" s="256">
        <v>72.340327000000016</v>
      </c>
      <c r="E7508" s="256">
        <v>22.739964000000001</v>
      </c>
      <c r="F7508" s="1">
        <v>832002</v>
      </c>
      <c r="G7508" s="256">
        <v>0</v>
      </c>
      <c r="H7508" s="256">
        <v>363.96087</v>
      </c>
      <c r="I7508" s="257">
        <v>1</v>
      </c>
      <c r="J7508" s="258">
        <f t="shared" si="234"/>
        <v>8.27788519870125E-2</v>
      </c>
      <c r="K7508" s="258">
        <f t="shared" si="235"/>
        <v>0.16705169115156443</v>
      </c>
    </row>
    <row r="7509" spans="1:11">
      <c r="A7509" s="1">
        <v>7508</v>
      </c>
      <c r="B7509">
        <v>61905.574341</v>
      </c>
      <c r="C7509" s="255">
        <v>69</v>
      </c>
      <c r="D7509" s="256">
        <v>57.607111000000017</v>
      </c>
      <c r="E7509" s="256">
        <v>25.580760000000001</v>
      </c>
      <c r="F7509" s="1">
        <v>842506</v>
      </c>
      <c r="G7509" s="256">
        <v>0</v>
      </c>
      <c r="H7509" s="256">
        <v>179.44966199999999</v>
      </c>
      <c r="I7509" s="257">
        <v>1</v>
      </c>
      <c r="J7509" s="258">
        <f t="shared" si="234"/>
        <v>6.5919670433178992E-2</v>
      </c>
      <c r="K7509" s="258">
        <f t="shared" si="235"/>
        <v>0.13556582336480699</v>
      </c>
    </row>
    <row r="7510" spans="1:11">
      <c r="A7510" s="1">
        <v>7509</v>
      </c>
      <c r="B7510">
        <v>61680.491455000003</v>
      </c>
      <c r="C7510" s="255">
        <v>77</v>
      </c>
      <c r="D7510" s="256">
        <v>74.722530000000006</v>
      </c>
      <c r="E7510" s="256">
        <v>23.388580000000001</v>
      </c>
      <c r="F7510" s="1">
        <v>842057</v>
      </c>
      <c r="G7510" s="256">
        <v>23.173919999999999</v>
      </c>
      <c r="H7510" s="256">
        <v>146.91699199999999</v>
      </c>
      <c r="I7510" s="257">
        <v>1</v>
      </c>
      <c r="J7510" s="258">
        <f t="shared" si="234"/>
        <v>8.5504800814144799E-2</v>
      </c>
      <c r="K7510" s="258">
        <f t="shared" si="235"/>
        <v>0.17203228524094205</v>
      </c>
    </row>
    <row r="7511" spans="1:11">
      <c r="A7511" s="1">
        <v>7510</v>
      </c>
      <c r="B7511">
        <v>60649.156067999997</v>
      </c>
      <c r="C7511" s="255">
        <v>72</v>
      </c>
      <c r="D7511" s="256">
        <v>73.058671000000004</v>
      </c>
      <c r="E7511" s="256">
        <v>15.748256</v>
      </c>
      <c r="F7511" s="1">
        <v>849659</v>
      </c>
      <c r="G7511" s="256">
        <v>97.135080000000002</v>
      </c>
      <c r="H7511" s="256">
        <v>102.20799700000001</v>
      </c>
      <c r="I7511" s="257">
        <v>1</v>
      </c>
      <c r="J7511" s="258">
        <f t="shared" si="234"/>
        <v>8.3600851197103962E-2</v>
      </c>
      <c r="K7511" s="258">
        <f t="shared" si="235"/>
        <v>0.16855674076746782</v>
      </c>
    </row>
    <row r="7512" spans="1:11">
      <c r="A7512" s="1">
        <v>7511</v>
      </c>
      <c r="B7512">
        <v>59596.496155000001</v>
      </c>
      <c r="C7512" s="255">
        <v>78</v>
      </c>
      <c r="D7512" s="256">
        <v>80.514220999999992</v>
      </c>
      <c r="E7512" s="256">
        <v>7.2931999999999997</v>
      </c>
      <c r="F7512" s="1">
        <v>838977</v>
      </c>
      <c r="G7512" s="256">
        <v>91.875671999999994</v>
      </c>
      <c r="H7512" s="256">
        <v>41.150323999999998</v>
      </c>
      <c r="I7512" s="257">
        <v>1</v>
      </c>
      <c r="J7512" s="258">
        <f t="shared" si="234"/>
        <v>9.2132218078149017E-2</v>
      </c>
      <c r="K7512" s="258">
        <f t="shared" si="235"/>
        <v>0.18401685254319688</v>
      </c>
    </row>
    <row r="7513" spans="1:11">
      <c r="A7513" s="1">
        <v>7512</v>
      </c>
      <c r="B7513">
        <v>59397.957366000002</v>
      </c>
      <c r="C7513" s="255">
        <v>38</v>
      </c>
      <c r="D7513" s="256">
        <v>137.65927900000011</v>
      </c>
      <c r="E7513" s="256">
        <v>1.8168800000000001</v>
      </c>
      <c r="F7513" s="1">
        <v>893950</v>
      </c>
      <c r="G7513" s="256">
        <v>71.111376000000007</v>
      </c>
      <c r="H7513" s="256">
        <v>41.461706999999997</v>
      </c>
      <c r="I7513" s="257">
        <v>1</v>
      </c>
      <c r="J7513" s="258">
        <f t="shared" si="234"/>
        <v>0.15752316243994674</v>
      </c>
      <c r="K7513" s="258">
        <f t="shared" si="235"/>
        <v>0.29353724289518451</v>
      </c>
    </row>
    <row r="7514" spans="1:11">
      <c r="A7514" s="1">
        <v>7513</v>
      </c>
      <c r="B7514">
        <v>58113.530151999999</v>
      </c>
      <c r="C7514" s="255">
        <v>76</v>
      </c>
      <c r="D7514" s="256">
        <v>171.84094300000001</v>
      </c>
      <c r="E7514" s="256">
        <v>0.20896000000000001</v>
      </c>
      <c r="F7514" s="1">
        <v>854615</v>
      </c>
      <c r="G7514" s="256">
        <v>39.441023999999999</v>
      </c>
      <c r="H7514" s="256">
        <v>42.713155</v>
      </c>
      <c r="I7514" s="257">
        <v>1</v>
      </c>
      <c r="J7514" s="258">
        <f t="shared" si="234"/>
        <v>0.19663715351888927</v>
      </c>
      <c r="K7514" s="258">
        <f t="shared" si="235"/>
        <v>0.35230135351915015</v>
      </c>
    </row>
    <row r="7515" spans="1:11">
      <c r="A7515" s="1">
        <v>7514</v>
      </c>
      <c r="B7515">
        <v>55668.054564999999</v>
      </c>
      <c r="C7515" s="255">
        <v>70</v>
      </c>
      <c r="D7515" s="256">
        <v>214.01348999999999</v>
      </c>
      <c r="E7515" s="256">
        <v>0.14616000000000001</v>
      </c>
      <c r="F7515" s="1">
        <v>753853</v>
      </c>
      <c r="G7515" s="256">
        <v>1.3272000000000001E-2</v>
      </c>
      <c r="H7515" s="256">
        <v>42.745252999999998</v>
      </c>
      <c r="I7515" s="257">
        <v>1</v>
      </c>
      <c r="J7515" s="258">
        <f t="shared" si="234"/>
        <v>0.2448950916676666</v>
      </c>
      <c r="K7515" s="258">
        <f t="shared" si="235"/>
        <v>0.4188443930130733</v>
      </c>
    </row>
    <row r="7516" spans="1:11">
      <c r="A7516" s="1">
        <v>7515</v>
      </c>
      <c r="B7516">
        <v>54658.125945</v>
      </c>
      <c r="C7516" s="255">
        <v>66</v>
      </c>
      <c r="D7516" s="256">
        <v>255.589057</v>
      </c>
      <c r="E7516" s="256">
        <v>3.6360000000000003E-2</v>
      </c>
      <c r="F7516" s="1">
        <v>625144</v>
      </c>
      <c r="G7516" s="256">
        <v>0</v>
      </c>
      <c r="H7516" s="256">
        <v>42.791801999999997</v>
      </c>
      <c r="I7516" s="257">
        <v>1</v>
      </c>
      <c r="J7516" s="258">
        <f t="shared" si="234"/>
        <v>0.29246990712252513</v>
      </c>
      <c r="K7516" s="258">
        <f t="shared" si="235"/>
        <v>0.47878507310631979</v>
      </c>
    </row>
    <row r="7517" spans="1:11">
      <c r="A7517" s="1">
        <v>7516</v>
      </c>
      <c r="B7517">
        <v>54537.651336000003</v>
      </c>
      <c r="C7517" s="255">
        <v>65</v>
      </c>
      <c r="D7517" s="256">
        <v>256.42770100000001</v>
      </c>
      <c r="E7517" s="256">
        <v>0</v>
      </c>
      <c r="F7517" s="1">
        <v>507172</v>
      </c>
      <c r="G7517" s="256">
        <v>0</v>
      </c>
      <c r="H7517" s="256">
        <v>42.839964999999999</v>
      </c>
      <c r="I7517" s="257">
        <v>1</v>
      </c>
      <c r="J7517" s="258">
        <f t="shared" si="234"/>
        <v>0.29342956531629855</v>
      </c>
      <c r="K7517" s="258">
        <f t="shared" si="235"/>
        <v>0.47994137924010577</v>
      </c>
    </row>
    <row r="7518" spans="1:11">
      <c r="A7518" s="1">
        <v>7517</v>
      </c>
      <c r="B7518">
        <v>54961.452667999998</v>
      </c>
      <c r="C7518" s="255">
        <v>64</v>
      </c>
      <c r="D7518" s="256">
        <v>302.65724000000012</v>
      </c>
      <c r="E7518" s="256">
        <v>0</v>
      </c>
      <c r="F7518" s="1">
        <v>567730</v>
      </c>
      <c r="G7518" s="256">
        <v>0</v>
      </c>
      <c r="H7518" s="256">
        <v>42.852359999999997</v>
      </c>
      <c r="I7518" s="257">
        <v>1</v>
      </c>
      <c r="J7518" s="258">
        <f t="shared" si="234"/>
        <v>0.34632990908041822</v>
      </c>
      <c r="K7518" s="258">
        <f t="shared" si="235"/>
        <v>0.54073370756255046</v>
      </c>
    </row>
    <row r="7519" spans="1:11">
      <c r="A7519" s="1">
        <v>7518</v>
      </c>
      <c r="B7519">
        <v>55599.814086999999</v>
      </c>
      <c r="C7519" s="255">
        <v>68</v>
      </c>
      <c r="D7519" s="256">
        <v>305.65363100000008</v>
      </c>
      <c r="E7519" s="256">
        <v>1.6799999999999999E-2</v>
      </c>
      <c r="F7519" s="1">
        <v>896973</v>
      </c>
      <c r="G7519" s="256">
        <v>0</v>
      </c>
      <c r="H7519" s="256">
        <v>42.843673000000003</v>
      </c>
      <c r="I7519" s="257">
        <v>1</v>
      </c>
      <c r="J7519" s="258">
        <f t="shared" si="234"/>
        <v>0.34975867167205282</v>
      </c>
      <c r="K7519" s="258">
        <f t="shared" si="235"/>
        <v>0.54448395539837435</v>
      </c>
    </row>
    <row r="7520" spans="1:11">
      <c r="A7520" s="1">
        <v>7519</v>
      </c>
      <c r="B7520">
        <v>56661.809752999987</v>
      </c>
      <c r="C7520" s="255">
        <v>80</v>
      </c>
      <c r="D7520" s="256">
        <v>323.61552299999988</v>
      </c>
      <c r="E7520" s="256">
        <v>0.31349199999999999</v>
      </c>
      <c r="F7520" s="1">
        <v>914790</v>
      </c>
      <c r="G7520" s="256">
        <v>0</v>
      </c>
      <c r="H7520" s="256">
        <v>42.771341999999997</v>
      </c>
      <c r="I7520" s="257">
        <v>1</v>
      </c>
      <c r="J7520" s="258">
        <f t="shared" si="234"/>
        <v>0.37031241895155692</v>
      </c>
      <c r="K7520" s="258">
        <f t="shared" si="235"/>
        <v>0.56651120901404128</v>
      </c>
    </row>
    <row r="7521" spans="1:11">
      <c r="A7521" s="1">
        <v>7520</v>
      </c>
      <c r="B7521">
        <v>57053.949461999997</v>
      </c>
      <c r="C7521" s="255">
        <v>91</v>
      </c>
      <c r="D7521" s="256">
        <v>383.44167700000008</v>
      </c>
      <c r="E7521" s="256">
        <v>49.617267000000012</v>
      </c>
      <c r="F7521" s="1">
        <v>880534</v>
      </c>
      <c r="G7521" s="256">
        <v>0</v>
      </c>
      <c r="H7521" s="256">
        <v>66.568466999999998</v>
      </c>
      <c r="I7521" s="257">
        <v>1</v>
      </c>
      <c r="J7521" s="258">
        <f t="shared" si="234"/>
        <v>0.43877133463932028</v>
      </c>
      <c r="K7521" s="258">
        <f t="shared" si="235"/>
        <v>0.63468241532316094</v>
      </c>
    </row>
    <row r="7522" spans="1:11">
      <c r="A7522" s="1">
        <v>7521</v>
      </c>
      <c r="B7522">
        <v>58933.213013000001</v>
      </c>
      <c r="C7522" s="255">
        <v>69</v>
      </c>
      <c r="D7522" s="256">
        <v>400.004481</v>
      </c>
      <c r="E7522" s="256">
        <v>341.39085099999988</v>
      </c>
      <c r="F7522" s="1">
        <v>880971</v>
      </c>
      <c r="G7522" s="256">
        <v>0</v>
      </c>
      <c r="H7522" s="256">
        <v>470.590779</v>
      </c>
      <c r="I7522" s="257">
        <v>1</v>
      </c>
      <c r="J7522" s="258">
        <f t="shared" si="234"/>
        <v>0.45772410908290129</v>
      </c>
      <c r="K7522" s="258">
        <f t="shared" si="235"/>
        <v>0.65226254937315276</v>
      </c>
    </row>
    <row r="7523" spans="1:11">
      <c r="A7523" s="1">
        <v>7522</v>
      </c>
      <c r="B7523">
        <v>61421.226501999998</v>
      </c>
      <c r="C7523" s="255">
        <v>55</v>
      </c>
      <c r="D7523" s="256">
        <v>401.39896399999998</v>
      </c>
      <c r="E7523" s="256">
        <v>631.76114499999983</v>
      </c>
      <c r="F7523" s="1">
        <v>867885</v>
      </c>
      <c r="G7523" s="256">
        <v>0</v>
      </c>
      <c r="H7523" s="256">
        <v>474.45809400000002</v>
      </c>
      <c r="I7523" s="257">
        <v>1</v>
      </c>
      <c r="J7523" s="258">
        <f t="shared" si="234"/>
        <v>0.45931981242905012</v>
      </c>
      <c r="K7523" s="258">
        <f t="shared" si="235"/>
        <v>0.6537188772822512</v>
      </c>
    </row>
    <row r="7524" spans="1:11">
      <c r="A7524" s="1">
        <v>7523</v>
      </c>
      <c r="B7524">
        <v>61218.120637</v>
      </c>
      <c r="C7524" s="255">
        <v>47</v>
      </c>
      <c r="D7524" s="256">
        <v>411.650397</v>
      </c>
      <c r="E7524" s="256">
        <v>690.70008400000052</v>
      </c>
      <c r="F7524" s="1">
        <v>855601</v>
      </c>
      <c r="G7524" s="256">
        <v>30.745343999999999</v>
      </c>
      <c r="H7524" s="256">
        <v>425.854467</v>
      </c>
      <c r="I7524" s="257">
        <v>1</v>
      </c>
      <c r="J7524" s="258">
        <f t="shared" si="234"/>
        <v>0.47105050110788038</v>
      </c>
      <c r="K7524" s="258">
        <f t="shared" si="235"/>
        <v>0.6643142928899316</v>
      </c>
    </row>
    <row r="7525" spans="1:11">
      <c r="A7525" s="1">
        <v>7524</v>
      </c>
      <c r="B7525">
        <v>60928.578643000001</v>
      </c>
      <c r="C7525" s="255">
        <v>42</v>
      </c>
      <c r="D7525" s="256">
        <v>433.02465999999998</v>
      </c>
      <c r="E7525" s="256">
        <v>733.06803400000081</v>
      </c>
      <c r="F7525" s="1">
        <v>839723</v>
      </c>
      <c r="G7525" s="256">
        <v>58.873919999999998</v>
      </c>
      <c r="H7525" s="256">
        <v>260.24965600000002</v>
      </c>
      <c r="I7525" s="257">
        <v>1</v>
      </c>
      <c r="J7525" s="258">
        <f t="shared" si="234"/>
        <v>0.49550901583381568</v>
      </c>
      <c r="K7525" s="258">
        <f t="shared" si="235"/>
        <v>0.68579719063754141</v>
      </c>
    </row>
    <row r="7526" spans="1:11">
      <c r="A7526" s="1">
        <v>7525</v>
      </c>
      <c r="B7526">
        <v>58437.832123</v>
      </c>
      <c r="C7526" s="255">
        <v>40</v>
      </c>
      <c r="D7526" s="256">
        <v>497.65453799999989</v>
      </c>
      <c r="E7526" s="256">
        <v>708.17263199999945</v>
      </c>
      <c r="F7526" s="1">
        <v>869642</v>
      </c>
      <c r="G7526" s="256">
        <v>22.909991999999999</v>
      </c>
      <c r="H7526" s="256">
        <v>105.77952399999999</v>
      </c>
      <c r="I7526" s="257">
        <v>1</v>
      </c>
      <c r="J7526" s="258">
        <f t="shared" si="234"/>
        <v>0.56946482066312853</v>
      </c>
      <c r="K7526" s="258">
        <f t="shared" si="235"/>
        <v>0.74614859002268141</v>
      </c>
    </row>
    <row r="7527" spans="1:11">
      <c r="A7527" s="1">
        <v>7526</v>
      </c>
      <c r="B7527">
        <v>58711.718961999999</v>
      </c>
      <c r="C7527" s="255">
        <v>37</v>
      </c>
      <c r="D7527" s="256">
        <v>479.32525799999991</v>
      </c>
      <c r="E7527" s="256">
        <v>562.9567940000004</v>
      </c>
      <c r="F7527" s="1">
        <v>849168</v>
      </c>
      <c r="G7527" s="256">
        <v>0</v>
      </c>
      <c r="H7527" s="256">
        <v>99.526668000000001</v>
      </c>
      <c r="I7527" s="257">
        <v>1</v>
      </c>
      <c r="J7527" s="258">
        <f t="shared" si="234"/>
        <v>0.54849067223069869</v>
      </c>
      <c r="K7527" s="258">
        <f t="shared" si="235"/>
        <v>0.72969623277568685</v>
      </c>
    </row>
    <row r="7528" spans="1:11">
      <c r="A7528" s="1">
        <v>7527</v>
      </c>
      <c r="B7528">
        <v>61796.096038999996</v>
      </c>
      <c r="C7528" s="255">
        <v>39</v>
      </c>
      <c r="D7528" s="256">
        <v>491.67822200000012</v>
      </c>
      <c r="E7528" s="256">
        <v>391.71921799999973</v>
      </c>
      <c r="F7528" s="1">
        <v>843909</v>
      </c>
      <c r="G7528" s="256">
        <v>0</v>
      </c>
      <c r="H7528" s="256">
        <v>213.027107</v>
      </c>
      <c r="I7528" s="257">
        <v>1</v>
      </c>
      <c r="J7528" s="258">
        <f t="shared" si="234"/>
        <v>0.5626261374817324</v>
      </c>
      <c r="K7528" s="258">
        <f t="shared" si="235"/>
        <v>0.74083916550985218</v>
      </c>
    </row>
    <row r="7529" spans="1:11">
      <c r="A7529" s="1">
        <v>7528</v>
      </c>
      <c r="B7529">
        <v>61864.512360000001</v>
      </c>
      <c r="C7529" s="255">
        <v>39</v>
      </c>
      <c r="D7529" s="256">
        <v>503.52623800000009</v>
      </c>
      <c r="E7529" s="256">
        <v>206.04886500000001</v>
      </c>
      <c r="F7529" s="1">
        <v>822266</v>
      </c>
      <c r="G7529" s="256">
        <v>0</v>
      </c>
      <c r="H7529" s="256">
        <v>225.01136099999999</v>
      </c>
      <c r="I7529" s="257">
        <v>1</v>
      </c>
      <c r="J7529" s="258">
        <f t="shared" si="234"/>
        <v>0.57618379202210723</v>
      </c>
      <c r="K7529" s="258">
        <f t="shared" si="235"/>
        <v>0.75131435178786243</v>
      </c>
    </row>
    <row r="7530" spans="1:11">
      <c r="A7530" s="1">
        <v>7529</v>
      </c>
      <c r="B7530">
        <v>62621.032807000003</v>
      </c>
      <c r="C7530" s="255">
        <v>54</v>
      </c>
      <c r="D7530" s="256">
        <v>511.73743300000012</v>
      </c>
      <c r="E7530" s="256">
        <v>53.574020000000083</v>
      </c>
      <c r="F7530" s="1">
        <v>887187</v>
      </c>
      <c r="G7530" s="256">
        <v>0</v>
      </c>
      <c r="H7530" s="256">
        <v>207.19906</v>
      </c>
      <c r="I7530" s="257">
        <v>1</v>
      </c>
      <c r="J7530" s="258">
        <f t="shared" si="234"/>
        <v>0.58557984155256482</v>
      </c>
      <c r="K7530" s="258">
        <f t="shared" si="235"/>
        <v>0.75845540702837111</v>
      </c>
    </row>
    <row r="7531" spans="1:11">
      <c r="A7531" s="1">
        <v>7530</v>
      </c>
      <c r="B7531">
        <v>62306.531647999996</v>
      </c>
      <c r="C7531" s="255">
        <v>69</v>
      </c>
      <c r="D7531" s="256">
        <v>553.76483599999983</v>
      </c>
      <c r="E7531" s="256">
        <v>7.8028389999999979</v>
      </c>
      <c r="F7531" s="1">
        <v>828721</v>
      </c>
      <c r="G7531" s="256">
        <v>0</v>
      </c>
      <c r="H7531" s="256">
        <v>249.886852</v>
      </c>
      <c r="I7531" s="257">
        <v>1</v>
      </c>
      <c r="J7531" s="258">
        <f t="shared" si="234"/>
        <v>0.63367169179171989</v>
      </c>
      <c r="K7531" s="258">
        <f t="shared" si="235"/>
        <v>0.79355826245391459</v>
      </c>
    </row>
    <row r="7532" spans="1:11">
      <c r="A7532" s="1">
        <v>7531</v>
      </c>
      <c r="B7532">
        <v>61817.615173999999</v>
      </c>
      <c r="C7532" s="255">
        <v>80</v>
      </c>
      <c r="D7532" s="256">
        <v>661.23291700000016</v>
      </c>
      <c r="E7532" s="256">
        <v>20.035499999999999</v>
      </c>
      <c r="F7532" s="1">
        <v>830969</v>
      </c>
      <c r="G7532" s="256">
        <v>0</v>
      </c>
      <c r="H7532" s="256">
        <v>197.22181800000001</v>
      </c>
      <c r="I7532" s="257">
        <v>1</v>
      </c>
      <c r="J7532" s="258">
        <f t="shared" si="234"/>
        <v>0.75664714323566062</v>
      </c>
      <c r="K7532" s="258">
        <f t="shared" si="235"/>
        <v>0.8735692016814488</v>
      </c>
    </row>
    <row r="7533" spans="1:11">
      <c r="A7533" s="1">
        <v>7532</v>
      </c>
      <c r="B7533">
        <v>60496.562897000003</v>
      </c>
      <c r="C7533" s="255">
        <v>84</v>
      </c>
      <c r="D7533" s="256">
        <v>715.17984499999989</v>
      </c>
      <c r="E7533" s="256">
        <v>15.963051999999999</v>
      </c>
      <c r="F7533" s="1">
        <v>846302</v>
      </c>
      <c r="G7533" s="256">
        <v>0</v>
      </c>
      <c r="H7533" s="256">
        <v>165.567431</v>
      </c>
      <c r="I7533" s="257">
        <v>1</v>
      </c>
      <c r="J7533" s="258">
        <f t="shared" si="234"/>
        <v>0.81837847558180821</v>
      </c>
      <c r="K7533" s="258">
        <f t="shared" si="235"/>
        <v>0.90920015007348554</v>
      </c>
    </row>
    <row r="7534" spans="1:11">
      <c r="A7534" s="1">
        <v>7533</v>
      </c>
      <c r="B7534">
        <v>58234.681763000001</v>
      </c>
      <c r="C7534" s="255">
        <v>89</v>
      </c>
      <c r="D7534" s="256">
        <v>790.83224399999972</v>
      </c>
      <c r="E7534" s="256">
        <v>11.770659999999999</v>
      </c>
      <c r="F7534" s="1">
        <v>817817</v>
      </c>
      <c r="G7534" s="256">
        <v>0</v>
      </c>
      <c r="H7534" s="256">
        <v>154.571958</v>
      </c>
      <c r="I7534" s="257">
        <v>1</v>
      </c>
      <c r="J7534" s="258">
        <f t="shared" si="234"/>
        <v>0.90494732312494142</v>
      </c>
      <c r="K7534" s="258">
        <f t="shared" si="235"/>
        <v>0.95486677688608645</v>
      </c>
    </row>
    <row r="7535" spans="1:11">
      <c r="A7535" s="1">
        <v>7534</v>
      </c>
      <c r="B7535">
        <v>57058.463683000002</v>
      </c>
      <c r="C7535" s="255">
        <v>91</v>
      </c>
      <c r="D7535" s="256">
        <v>757.58556199999998</v>
      </c>
      <c r="E7535" s="256">
        <v>4.4962799999999996</v>
      </c>
      <c r="F7535" s="1">
        <v>854651</v>
      </c>
      <c r="G7535" s="256">
        <v>0</v>
      </c>
      <c r="H7535" s="256">
        <v>154.86764500000001</v>
      </c>
      <c r="I7535" s="257">
        <v>1</v>
      </c>
      <c r="J7535" s="258">
        <f t="shared" si="234"/>
        <v>0.86690322956786847</v>
      </c>
      <c r="K7535" s="258">
        <f t="shared" si="235"/>
        <v>0.93537574986395233</v>
      </c>
    </row>
    <row r="7536" spans="1:11">
      <c r="A7536" s="1">
        <v>7535</v>
      </c>
      <c r="B7536">
        <v>56488.695494</v>
      </c>
      <c r="C7536" s="255">
        <v>97</v>
      </c>
      <c r="D7536" s="256">
        <v>715.64346</v>
      </c>
      <c r="E7536" s="256">
        <v>2.2782800000000001</v>
      </c>
      <c r="F7536" s="1">
        <v>845939</v>
      </c>
      <c r="G7536" s="256">
        <v>25.880231999999999</v>
      </c>
      <c r="H7536" s="256">
        <v>177.44597300000001</v>
      </c>
      <c r="I7536" s="257">
        <v>1</v>
      </c>
      <c r="J7536" s="258">
        <f t="shared" si="234"/>
        <v>0.81890898904581244</v>
      </c>
      <c r="K7536" s="258">
        <f t="shared" si="235"/>
        <v>0.90949471346076716</v>
      </c>
    </row>
    <row r="7537" spans="1:11">
      <c r="A7537" s="1">
        <v>7536</v>
      </c>
      <c r="B7537">
        <v>57114.587829999997</v>
      </c>
      <c r="C7537" s="255">
        <v>95</v>
      </c>
      <c r="D7537" s="256">
        <v>747.33553200000017</v>
      </c>
      <c r="E7537" s="256">
        <v>0.2964</v>
      </c>
      <c r="F7537" s="1">
        <v>885579</v>
      </c>
      <c r="G7537" s="256">
        <v>113.359848</v>
      </c>
      <c r="H7537" s="256">
        <v>142.36500000000001</v>
      </c>
      <c r="I7537" s="257">
        <v>1</v>
      </c>
      <c r="J7537" s="258">
        <f t="shared" si="234"/>
        <v>0.85517414633836597</v>
      </c>
      <c r="K7537" s="258">
        <f t="shared" si="235"/>
        <v>0.9291878818488053</v>
      </c>
    </row>
    <row r="7538" spans="1:11">
      <c r="A7538" s="1">
        <v>7537</v>
      </c>
      <c r="B7538">
        <v>56058.034301</v>
      </c>
      <c r="C7538" s="255">
        <v>88</v>
      </c>
      <c r="D7538" s="256">
        <v>761.81015200000002</v>
      </c>
      <c r="E7538" s="256">
        <v>0.17327999999999999</v>
      </c>
      <c r="F7538" s="1">
        <v>847829</v>
      </c>
      <c r="G7538" s="256">
        <v>103.46750400000001</v>
      </c>
      <c r="H7538" s="256">
        <v>42.929918999999998</v>
      </c>
      <c r="I7538" s="257">
        <v>1</v>
      </c>
      <c r="J7538" s="258">
        <f t="shared" si="234"/>
        <v>0.87173741714785846</v>
      </c>
      <c r="K7538" s="258">
        <f t="shared" si="235"/>
        <v>0.93790110731404941</v>
      </c>
    </row>
    <row r="7539" spans="1:11">
      <c r="A7539" s="1">
        <v>7538</v>
      </c>
      <c r="B7539">
        <v>54068.481383999999</v>
      </c>
      <c r="C7539" s="255">
        <v>77</v>
      </c>
      <c r="D7539" s="256">
        <v>796.30202600000007</v>
      </c>
      <c r="E7539" s="256">
        <v>0</v>
      </c>
      <c r="F7539" s="1">
        <v>727568</v>
      </c>
      <c r="G7539" s="256">
        <v>30.519048000000002</v>
      </c>
      <c r="H7539" s="256">
        <v>33.044747999999998</v>
      </c>
      <c r="I7539" s="257">
        <v>1</v>
      </c>
      <c r="J7539" s="258">
        <f t="shared" si="234"/>
        <v>0.91120638073991811</v>
      </c>
      <c r="K7539" s="258">
        <f t="shared" si="235"/>
        <v>0.95799131456173092</v>
      </c>
    </row>
    <row r="7540" spans="1:11">
      <c r="A7540" s="1">
        <v>7539</v>
      </c>
      <c r="B7540">
        <v>52713.013701999997</v>
      </c>
      <c r="C7540" s="255">
        <v>73</v>
      </c>
      <c r="D7540" s="256">
        <v>783.85831699999994</v>
      </c>
      <c r="E7540" s="256">
        <v>0</v>
      </c>
      <c r="F7540" s="1">
        <v>634689</v>
      </c>
      <c r="G7540" s="256">
        <v>0</v>
      </c>
      <c r="H7540" s="256">
        <v>32.029910000000001</v>
      </c>
      <c r="I7540" s="257">
        <v>1</v>
      </c>
      <c r="J7540" s="258">
        <f t="shared" si="234"/>
        <v>0.89696707621644711</v>
      </c>
      <c r="K7540" s="258">
        <f t="shared" si="235"/>
        <v>0.95084994358848873</v>
      </c>
    </row>
    <row r="7541" spans="1:11">
      <c r="A7541" s="1">
        <v>7540</v>
      </c>
      <c r="B7541">
        <v>52969.459166000001</v>
      </c>
      <c r="C7541" s="255">
        <v>71</v>
      </c>
      <c r="D7541" s="256">
        <v>770.68394499999988</v>
      </c>
      <c r="E7541" s="256">
        <v>4.2919999999999993E-2</v>
      </c>
      <c r="F7541" s="1">
        <v>513649</v>
      </c>
      <c r="G7541" s="256">
        <v>0</v>
      </c>
      <c r="H7541" s="256">
        <v>32.042456000000001</v>
      </c>
      <c r="I7541" s="257">
        <v>1</v>
      </c>
      <c r="J7541" s="258">
        <f t="shared" si="234"/>
        <v>0.88189167588255257</v>
      </c>
      <c r="K7541" s="258">
        <f t="shared" si="235"/>
        <v>0.94315887889187822</v>
      </c>
    </row>
    <row r="7542" spans="1:11">
      <c r="A7542" s="1">
        <v>7541</v>
      </c>
      <c r="B7542">
        <v>53492.511718000002</v>
      </c>
      <c r="C7542" s="255">
        <v>70</v>
      </c>
      <c r="D7542" s="256">
        <v>749.33805600000005</v>
      </c>
      <c r="E7542" s="256">
        <v>0</v>
      </c>
      <c r="F7542" s="1">
        <v>562852</v>
      </c>
      <c r="G7542" s="256">
        <v>0</v>
      </c>
      <c r="H7542" s="256">
        <v>32.040996999999997</v>
      </c>
      <c r="I7542" s="257">
        <v>1</v>
      </c>
      <c r="J7542" s="258">
        <f t="shared" si="234"/>
        <v>0.8574656294525691</v>
      </c>
      <c r="K7542" s="258">
        <f t="shared" si="235"/>
        <v>0.93040359974734776</v>
      </c>
    </row>
    <row r="7543" spans="1:11">
      <c r="A7543" s="1">
        <v>7542</v>
      </c>
      <c r="B7543">
        <v>53920.672941999997</v>
      </c>
      <c r="C7543" s="255">
        <v>74</v>
      </c>
      <c r="D7543" s="256">
        <v>699.04103699999996</v>
      </c>
      <c r="E7543" s="256">
        <v>0</v>
      </c>
      <c r="F7543" s="1">
        <v>877371</v>
      </c>
      <c r="G7543" s="256">
        <v>0</v>
      </c>
      <c r="H7543" s="256">
        <v>41.755949000000001</v>
      </c>
      <c r="I7543" s="257">
        <v>1</v>
      </c>
      <c r="J7543" s="258">
        <f t="shared" si="234"/>
        <v>0.79991087868141264</v>
      </c>
      <c r="K7543" s="258">
        <f t="shared" si="235"/>
        <v>0.89882577098567695</v>
      </c>
    </row>
    <row r="7544" spans="1:11">
      <c r="A7544" s="1">
        <v>7543</v>
      </c>
      <c r="B7544">
        <v>53783.790953999996</v>
      </c>
      <c r="C7544" s="255">
        <v>78</v>
      </c>
      <c r="D7544" s="256">
        <v>667.4652450000001</v>
      </c>
      <c r="E7544" s="256">
        <v>0.36023699999999997</v>
      </c>
      <c r="F7544" s="1">
        <v>910289</v>
      </c>
      <c r="G7544" s="256">
        <v>0</v>
      </c>
      <c r="H7544" s="256">
        <v>42.913088999999999</v>
      </c>
      <c r="I7544" s="257">
        <v>1</v>
      </c>
      <c r="J7544" s="258">
        <f t="shared" si="234"/>
        <v>0.76377878029677737</v>
      </c>
      <c r="K7544" s="258">
        <f t="shared" si="235"/>
        <v>0.87782761010875798</v>
      </c>
    </row>
    <row r="7545" spans="1:11">
      <c r="A7545" s="1">
        <v>7544</v>
      </c>
      <c r="B7545">
        <v>53694.393340000002</v>
      </c>
      <c r="C7545" s="255">
        <v>81</v>
      </c>
      <c r="D7545" s="256">
        <v>616.69582100000014</v>
      </c>
      <c r="E7545" s="256">
        <v>57.373468000000081</v>
      </c>
      <c r="F7545" s="1">
        <v>881502</v>
      </c>
      <c r="G7545" s="256">
        <v>0</v>
      </c>
      <c r="H7545" s="256">
        <v>42.885826999999999</v>
      </c>
      <c r="I7545" s="257">
        <v>1</v>
      </c>
      <c r="J7545" s="258">
        <f t="shared" si="234"/>
        <v>0.70568345768699881</v>
      </c>
      <c r="K7545" s="258">
        <f t="shared" si="235"/>
        <v>0.84197786541638664</v>
      </c>
    </row>
    <row r="7546" spans="1:11">
      <c r="A7546" s="1">
        <v>7545</v>
      </c>
      <c r="B7546">
        <v>53975.722198000003</v>
      </c>
      <c r="C7546" s="255">
        <v>77</v>
      </c>
      <c r="D7546" s="256">
        <v>539.33636799999999</v>
      </c>
      <c r="E7546" s="256">
        <v>423.2360180000004</v>
      </c>
      <c r="F7546" s="1">
        <v>850497</v>
      </c>
      <c r="G7546" s="256">
        <v>0</v>
      </c>
      <c r="H7546" s="256">
        <v>277.61492500000003</v>
      </c>
      <c r="I7546" s="257">
        <v>1</v>
      </c>
      <c r="J7546" s="258">
        <f t="shared" si="234"/>
        <v>0.61716123259831124</v>
      </c>
      <c r="K7546" s="258">
        <f t="shared" si="235"/>
        <v>0.78177222608006214</v>
      </c>
    </row>
    <row r="7547" spans="1:11">
      <c r="A7547" s="1">
        <v>7546</v>
      </c>
      <c r="B7547">
        <v>54442.964417000003</v>
      </c>
      <c r="C7547" s="255">
        <v>57</v>
      </c>
      <c r="D7547" s="256">
        <v>460.87264499999998</v>
      </c>
      <c r="E7547" s="256">
        <v>875.52579599999967</v>
      </c>
      <c r="F7547" s="1">
        <v>865886</v>
      </c>
      <c r="G7547" s="256">
        <v>0</v>
      </c>
      <c r="H7547" s="256">
        <v>303.25679600000001</v>
      </c>
      <c r="I7547" s="257">
        <v>1</v>
      </c>
      <c r="J7547" s="258">
        <f t="shared" si="234"/>
        <v>0.52737539416041002</v>
      </c>
      <c r="K7547" s="258">
        <f t="shared" si="235"/>
        <v>0.71261507442691363</v>
      </c>
    </row>
    <row r="7548" spans="1:11">
      <c r="A7548" s="1">
        <v>7547</v>
      </c>
      <c r="B7548">
        <v>54991.270569</v>
      </c>
      <c r="C7548" s="255">
        <v>51</v>
      </c>
      <c r="D7548" s="256">
        <v>376.14699200000001</v>
      </c>
      <c r="E7548" s="256">
        <v>1131.686508</v>
      </c>
      <c r="F7548" s="1">
        <v>820890</v>
      </c>
      <c r="G7548" s="256">
        <v>0</v>
      </c>
      <c r="H7548" s="256">
        <v>280.85980599999999</v>
      </c>
      <c r="I7548" s="257">
        <v>1</v>
      </c>
      <c r="J7548" s="258">
        <f t="shared" si="234"/>
        <v>0.43042404516816701</v>
      </c>
      <c r="K7548" s="258">
        <f t="shared" si="235"/>
        <v>0.62677038127416729</v>
      </c>
    </row>
    <row r="7549" spans="1:11">
      <c r="A7549" s="1">
        <v>7548</v>
      </c>
      <c r="B7549">
        <v>55791.310669000013</v>
      </c>
      <c r="C7549" s="255">
        <v>46</v>
      </c>
      <c r="D7549" s="256">
        <v>326.71373499999999</v>
      </c>
      <c r="E7549" s="256">
        <v>1271.573396</v>
      </c>
      <c r="F7549" s="1">
        <v>777193</v>
      </c>
      <c r="G7549" s="256">
        <v>52.933439999999997</v>
      </c>
      <c r="H7549" s="256">
        <v>277.19884100000002</v>
      </c>
      <c r="I7549" s="257">
        <v>1</v>
      </c>
      <c r="J7549" s="258">
        <f t="shared" si="234"/>
        <v>0.37385769505422639</v>
      </c>
      <c r="K7549" s="258">
        <f t="shared" si="235"/>
        <v>0.5702338355292057</v>
      </c>
    </row>
    <row r="7550" spans="1:11">
      <c r="A7550" s="1">
        <v>7549</v>
      </c>
      <c r="B7550">
        <v>54490.720886000003</v>
      </c>
      <c r="C7550" s="255">
        <v>38</v>
      </c>
      <c r="D7550" s="256">
        <v>275.60741000000007</v>
      </c>
      <c r="E7550" s="256">
        <v>1293.740591</v>
      </c>
      <c r="F7550" s="1">
        <v>812272</v>
      </c>
      <c r="G7550" s="256">
        <v>101.94676800000001</v>
      </c>
      <c r="H7550" s="256">
        <v>47.856470999999999</v>
      </c>
      <c r="I7550" s="257">
        <v>1</v>
      </c>
      <c r="J7550" s="258">
        <f t="shared" si="234"/>
        <v>0.31537685748799382</v>
      </c>
      <c r="K7550" s="258">
        <f t="shared" si="235"/>
        <v>0.50585159856957851</v>
      </c>
    </row>
    <row r="7551" spans="1:11">
      <c r="A7551" s="1">
        <v>7550</v>
      </c>
      <c r="B7551">
        <v>54141.241545999997</v>
      </c>
      <c r="C7551" s="255">
        <v>38</v>
      </c>
      <c r="D7551" s="256">
        <v>261.89843200000013</v>
      </c>
      <c r="E7551" s="256">
        <v>1237.379278000001</v>
      </c>
      <c r="F7551" s="1">
        <v>846706</v>
      </c>
      <c r="G7551" s="256">
        <v>88.024944000000005</v>
      </c>
      <c r="H7551" s="256">
        <v>198.50457700000001</v>
      </c>
      <c r="I7551" s="257">
        <v>1</v>
      </c>
      <c r="J7551" s="258">
        <f t="shared" si="234"/>
        <v>0.29968970886955854</v>
      </c>
      <c r="K7551" s="258">
        <f t="shared" si="235"/>
        <v>0.48743560111965434</v>
      </c>
    </row>
    <row r="7552" spans="1:11">
      <c r="A7552" s="1">
        <v>7551</v>
      </c>
      <c r="B7552">
        <v>54442.487244999997</v>
      </c>
      <c r="C7552" s="255">
        <v>45</v>
      </c>
      <c r="D7552" s="256">
        <v>258.32641599999999</v>
      </c>
      <c r="E7552" s="256">
        <v>1062.1529510000009</v>
      </c>
      <c r="F7552" s="1">
        <v>791102</v>
      </c>
      <c r="G7552" s="256">
        <v>0.163656</v>
      </c>
      <c r="H7552" s="256">
        <v>289.92706299999998</v>
      </c>
      <c r="I7552" s="257">
        <v>1</v>
      </c>
      <c r="J7552" s="258">
        <f t="shared" si="234"/>
        <v>0.29560226005612905</v>
      </c>
      <c r="K7552" s="258">
        <f t="shared" si="235"/>
        <v>0.48255192828558779</v>
      </c>
    </row>
    <row r="7553" spans="1:11">
      <c r="A7553" s="1">
        <v>7552</v>
      </c>
      <c r="B7553">
        <v>54122.777007999997</v>
      </c>
      <c r="C7553" s="255">
        <v>46</v>
      </c>
      <c r="D7553" s="256">
        <v>235.47003100000001</v>
      </c>
      <c r="E7553" s="256">
        <v>723.94091599999979</v>
      </c>
      <c r="F7553" s="1">
        <v>828862</v>
      </c>
      <c r="G7553" s="256">
        <v>0</v>
      </c>
      <c r="H7553" s="256">
        <v>296.49885699999999</v>
      </c>
      <c r="I7553" s="257">
        <v>1</v>
      </c>
      <c r="J7553" s="258">
        <f t="shared" si="234"/>
        <v>0.26944775689949868</v>
      </c>
      <c r="K7553" s="258">
        <f t="shared" si="235"/>
        <v>0.45043369890701551</v>
      </c>
    </row>
    <row r="7554" spans="1:11">
      <c r="A7554" s="1">
        <v>7553</v>
      </c>
      <c r="B7554">
        <v>55049.032226000003</v>
      </c>
      <c r="C7554" s="255">
        <v>52</v>
      </c>
      <c r="D7554" s="256">
        <v>190.55053000000001</v>
      </c>
      <c r="E7554" s="256">
        <v>236.19711800000039</v>
      </c>
      <c r="F7554" s="1">
        <v>802997</v>
      </c>
      <c r="G7554" s="256">
        <v>0</v>
      </c>
      <c r="H7554" s="256">
        <v>435.16420499999998</v>
      </c>
      <c r="I7554" s="257">
        <v>1</v>
      </c>
      <c r="J7554" s="258">
        <f t="shared" ref="J7554:J7617" si="236">D7554/$L$1</f>
        <v>0.21804648628304907</v>
      </c>
      <c r="K7554" s="258">
        <f t="shared" ref="K7554:K7617" si="237">J7554/(1-$K$1*(1-J7554))</f>
        <v>0.3825876548344298</v>
      </c>
    </row>
    <row r="7555" spans="1:11">
      <c r="A7555" s="1">
        <v>7554</v>
      </c>
      <c r="B7555">
        <v>55332.124602999997</v>
      </c>
      <c r="C7555" s="255">
        <v>64</v>
      </c>
      <c r="D7555" s="256">
        <v>149.34148999999999</v>
      </c>
      <c r="E7555" s="256">
        <v>15.07096699999998</v>
      </c>
      <c r="F7555" s="1">
        <v>834473</v>
      </c>
      <c r="G7555" s="256">
        <v>0</v>
      </c>
      <c r="H7555" s="256">
        <v>396.004547</v>
      </c>
      <c r="I7555" s="257">
        <v>1</v>
      </c>
      <c r="J7555" s="258">
        <f t="shared" si="236"/>
        <v>0.17089108674100831</v>
      </c>
      <c r="K7555" s="258">
        <f t="shared" si="237"/>
        <v>0.31414374537545026</v>
      </c>
    </row>
    <row r="7556" spans="1:11">
      <c r="A7556" s="1">
        <v>7555</v>
      </c>
      <c r="B7556">
        <v>56510.368955999998</v>
      </c>
      <c r="C7556" s="255">
        <v>78</v>
      </c>
      <c r="D7556" s="256">
        <v>191.12045000000001</v>
      </c>
      <c r="E7556" s="256">
        <v>22.653767999999999</v>
      </c>
      <c r="F7556" s="1">
        <v>800921</v>
      </c>
      <c r="G7556" s="256">
        <v>0</v>
      </c>
      <c r="H7556" s="256">
        <v>250.47634300000001</v>
      </c>
      <c r="I7556" s="257">
        <v>1</v>
      </c>
      <c r="J7556" s="258">
        <f t="shared" si="236"/>
        <v>0.21869864428787031</v>
      </c>
      <c r="K7556" s="258">
        <f t="shared" si="237"/>
        <v>0.38349058845039519</v>
      </c>
    </row>
    <row r="7557" spans="1:11">
      <c r="A7557" s="1">
        <v>7556</v>
      </c>
      <c r="B7557">
        <v>56223.837678000004</v>
      </c>
      <c r="C7557" s="255">
        <v>88</v>
      </c>
      <c r="D7557" s="256">
        <v>177.239789</v>
      </c>
      <c r="E7557" s="256">
        <v>25.530272000000011</v>
      </c>
      <c r="F7557" s="1">
        <v>832141</v>
      </c>
      <c r="G7557" s="256">
        <v>0</v>
      </c>
      <c r="H7557" s="256">
        <v>195.19015999999999</v>
      </c>
      <c r="I7557" s="257">
        <v>1</v>
      </c>
      <c r="J7557" s="258">
        <f t="shared" si="236"/>
        <v>0.20281503924968883</v>
      </c>
      <c r="K7557" s="258">
        <f t="shared" si="237"/>
        <v>0.36117115751490331</v>
      </c>
    </row>
    <row r="7558" spans="1:11">
      <c r="A7558" s="1">
        <v>7557</v>
      </c>
      <c r="B7558">
        <v>56145.141875999987</v>
      </c>
      <c r="C7558" s="255">
        <v>94</v>
      </c>
      <c r="D7558" s="256">
        <v>168.60080500000001</v>
      </c>
      <c r="E7558" s="256">
        <v>23.231648</v>
      </c>
      <c r="F7558" s="1">
        <v>516538</v>
      </c>
      <c r="G7558" s="256">
        <v>0</v>
      </c>
      <c r="H7558" s="256">
        <v>175.52892900000001</v>
      </c>
      <c r="I7558" s="257">
        <v>1</v>
      </c>
      <c r="J7558" s="258">
        <f t="shared" si="236"/>
        <v>0.19292947185580397</v>
      </c>
      <c r="K7558" s="258">
        <f t="shared" si="237"/>
        <v>0.34692606182509494</v>
      </c>
    </row>
    <row r="7559" spans="1:11">
      <c r="A7559" s="1">
        <v>7558</v>
      </c>
      <c r="B7559">
        <v>55431.711791000002</v>
      </c>
      <c r="C7559" s="255">
        <v>99</v>
      </c>
      <c r="D7559" s="256">
        <v>129.18263999999999</v>
      </c>
      <c r="E7559" s="256">
        <v>15.922712000000001</v>
      </c>
      <c r="F7559" s="1">
        <v>476237</v>
      </c>
      <c r="G7559" s="256">
        <v>0</v>
      </c>
      <c r="H7559" s="256">
        <v>153.85490100000001</v>
      </c>
      <c r="I7559" s="257">
        <v>1</v>
      </c>
      <c r="J7559" s="258">
        <f t="shared" si="236"/>
        <v>0.14782336601618512</v>
      </c>
      <c r="K7559" s="258">
        <f t="shared" si="237"/>
        <v>0.27822806832677804</v>
      </c>
    </row>
    <row r="7560" spans="1:11">
      <c r="A7560" s="1">
        <v>7559</v>
      </c>
      <c r="B7560">
        <v>55562.904023000003</v>
      </c>
      <c r="C7560" s="255">
        <v>101</v>
      </c>
      <c r="D7560" s="256">
        <v>128.54315800000001</v>
      </c>
      <c r="E7560" s="256">
        <v>7.7625159999999997</v>
      </c>
      <c r="F7560" s="1">
        <v>456744</v>
      </c>
      <c r="G7560" s="256">
        <v>0</v>
      </c>
      <c r="H7560" s="256">
        <v>148.91931299999999</v>
      </c>
      <c r="I7560" s="257">
        <v>1</v>
      </c>
      <c r="J7560" s="258">
        <f t="shared" si="236"/>
        <v>0.14709160839188853</v>
      </c>
      <c r="K7560" s="258">
        <f t="shared" si="237"/>
        <v>0.2770606551705696</v>
      </c>
    </row>
    <row r="7561" spans="1:11">
      <c r="A7561" s="1">
        <v>7560</v>
      </c>
      <c r="B7561">
        <v>55367.662384000003</v>
      </c>
      <c r="C7561" s="255">
        <v>98</v>
      </c>
      <c r="D7561" s="256">
        <v>152.71023099999999</v>
      </c>
      <c r="E7561" s="256">
        <v>1.8108</v>
      </c>
      <c r="F7561" s="1">
        <v>477310</v>
      </c>
      <c r="G7561" s="256">
        <v>49.668024000000003</v>
      </c>
      <c r="H7561" s="256">
        <v>187.69695999999999</v>
      </c>
      <c r="I7561" s="257">
        <v>1</v>
      </c>
      <c r="J7561" s="258">
        <f t="shared" si="236"/>
        <v>0.17474592848953371</v>
      </c>
      <c r="K7561" s="258">
        <f t="shared" si="237"/>
        <v>0.31998286989771491</v>
      </c>
    </row>
    <row r="7562" spans="1:11">
      <c r="A7562" s="1">
        <v>7561</v>
      </c>
      <c r="B7562">
        <v>54517.487244999997</v>
      </c>
      <c r="C7562" s="255">
        <v>95</v>
      </c>
      <c r="D7562" s="256">
        <v>173.547822</v>
      </c>
      <c r="E7562" s="256">
        <v>0.20136000000000001</v>
      </c>
      <c r="F7562" s="1">
        <v>853322</v>
      </c>
      <c r="G7562" s="256">
        <v>129.08935199999999</v>
      </c>
      <c r="H7562" s="256">
        <v>33.142474999999997</v>
      </c>
      <c r="I7562" s="257">
        <v>1</v>
      </c>
      <c r="J7562" s="258">
        <f t="shared" si="236"/>
        <v>0.19859033081238892</v>
      </c>
      <c r="K7562" s="258">
        <f t="shared" si="237"/>
        <v>0.35511724933356253</v>
      </c>
    </row>
    <row r="7563" spans="1:11">
      <c r="A7563" s="1">
        <v>7562</v>
      </c>
      <c r="B7563">
        <v>53019.231171000007</v>
      </c>
      <c r="C7563" s="255">
        <v>80</v>
      </c>
      <c r="D7563" s="256">
        <v>185.89538400000001</v>
      </c>
      <c r="E7563" s="256">
        <v>0.1424</v>
      </c>
      <c r="F7563" s="1">
        <v>736757</v>
      </c>
      <c r="G7563" s="256">
        <v>128.12133600000001</v>
      </c>
      <c r="H7563" s="256">
        <v>32.916916000000001</v>
      </c>
      <c r="I7563" s="257">
        <v>1</v>
      </c>
      <c r="J7563" s="258">
        <f t="shared" si="236"/>
        <v>0.21271961456857735</v>
      </c>
      <c r="K7563" s="258">
        <f t="shared" si="237"/>
        <v>0.37516965569381999</v>
      </c>
    </row>
    <row r="7564" spans="1:11">
      <c r="A7564" s="1">
        <v>7563</v>
      </c>
      <c r="B7564">
        <v>52437.137421000007</v>
      </c>
      <c r="C7564" s="255">
        <v>81</v>
      </c>
      <c r="D7564" s="256">
        <v>170.076561</v>
      </c>
      <c r="E7564" s="256">
        <v>4.2840000000000003E-2</v>
      </c>
      <c r="F7564" s="1">
        <v>631482</v>
      </c>
      <c r="G7564" s="256">
        <v>87.120936</v>
      </c>
      <c r="H7564" s="256">
        <v>32.906607000000001</v>
      </c>
      <c r="I7564" s="257">
        <v>1</v>
      </c>
      <c r="J7564" s="258">
        <f t="shared" si="236"/>
        <v>0.19461817568890863</v>
      </c>
      <c r="K7564" s="258">
        <f t="shared" si="237"/>
        <v>0.34937917719858697</v>
      </c>
    </row>
    <row r="7565" spans="1:11">
      <c r="A7565" s="1">
        <v>7564</v>
      </c>
      <c r="B7565">
        <v>52049.373200000002</v>
      </c>
      <c r="C7565" s="255">
        <v>83</v>
      </c>
      <c r="D7565" s="256">
        <v>168.534018</v>
      </c>
      <c r="E7565" s="256">
        <v>0</v>
      </c>
      <c r="F7565" s="1">
        <v>515201</v>
      </c>
      <c r="G7565" s="256">
        <v>0</v>
      </c>
      <c r="H7565" s="256">
        <v>32.913362999999997</v>
      </c>
      <c r="I7565" s="257">
        <v>1</v>
      </c>
      <c r="J7565" s="258">
        <f t="shared" si="236"/>
        <v>0.1928530476617627</v>
      </c>
      <c r="K7565" s="258">
        <f t="shared" si="237"/>
        <v>0.3468148495027441</v>
      </c>
    </row>
    <row r="7566" spans="1:11">
      <c r="A7566" s="1">
        <v>7565</v>
      </c>
      <c r="B7566">
        <v>51770.470733000002</v>
      </c>
      <c r="C7566" s="255">
        <v>85</v>
      </c>
      <c r="D7566" s="256">
        <v>170.701391</v>
      </c>
      <c r="E7566" s="256">
        <v>2.3400000000000001E-2</v>
      </c>
      <c r="F7566" s="1">
        <v>576441</v>
      </c>
      <c r="G7566" s="256">
        <v>0</v>
      </c>
      <c r="H7566" s="256">
        <v>32.907916</v>
      </c>
      <c r="I7566" s="257">
        <v>1</v>
      </c>
      <c r="J7566" s="258">
        <f t="shared" si="236"/>
        <v>0.19533316706691339</v>
      </c>
      <c r="K7566" s="258">
        <f t="shared" si="237"/>
        <v>0.35041535450191108</v>
      </c>
    </row>
    <row r="7567" spans="1:11">
      <c r="A7567" s="1">
        <v>7566</v>
      </c>
      <c r="B7567">
        <v>51841.421997999998</v>
      </c>
      <c r="C7567" s="255">
        <v>85</v>
      </c>
      <c r="D7567" s="256">
        <v>169.047371</v>
      </c>
      <c r="E7567" s="256">
        <v>0</v>
      </c>
      <c r="F7567" s="1">
        <v>909631</v>
      </c>
      <c r="G7567" s="256">
        <v>0</v>
      </c>
      <c r="H7567" s="256">
        <v>32.904651000000001</v>
      </c>
      <c r="I7567" s="257">
        <v>1</v>
      </c>
      <c r="J7567" s="258">
        <f t="shared" si="236"/>
        <v>0.19344047619251967</v>
      </c>
      <c r="K7567" s="258">
        <f t="shared" si="237"/>
        <v>0.34766924243321029</v>
      </c>
    </row>
    <row r="7568" spans="1:11">
      <c r="A7568" s="1">
        <v>7567</v>
      </c>
      <c r="B7568">
        <v>52828.694702000001</v>
      </c>
      <c r="C7568" s="255">
        <v>89</v>
      </c>
      <c r="D7568" s="256">
        <v>178.77908300000001</v>
      </c>
      <c r="E7568" s="256">
        <v>0.39346599999999998</v>
      </c>
      <c r="F7568" s="1">
        <v>920533</v>
      </c>
      <c r="G7568" s="256">
        <v>0</v>
      </c>
      <c r="H7568" s="256">
        <v>32.824244999999998</v>
      </c>
      <c r="I7568" s="257">
        <v>1</v>
      </c>
      <c r="J7568" s="258">
        <f t="shared" si="236"/>
        <v>0.20457644945440767</v>
      </c>
      <c r="K7568" s="258">
        <f t="shared" si="237"/>
        <v>0.36368044394874877</v>
      </c>
    </row>
    <row r="7569" spans="1:11">
      <c r="A7569" s="1">
        <v>7568</v>
      </c>
      <c r="B7569">
        <v>52623.163086</v>
      </c>
      <c r="C7569" s="255">
        <v>89</v>
      </c>
      <c r="D7569" s="256">
        <v>134.53038100000001</v>
      </c>
      <c r="E7569" s="256">
        <v>55.092995999999928</v>
      </c>
      <c r="F7569" s="1">
        <v>910104</v>
      </c>
      <c r="G7569" s="256">
        <v>0</v>
      </c>
      <c r="H7569" s="256">
        <v>32.811784000000003</v>
      </c>
      <c r="I7569" s="257">
        <v>1</v>
      </c>
      <c r="J7569" s="258">
        <f t="shared" si="236"/>
        <v>0.15394277242561258</v>
      </c>
      <c r="K7569" s="258">
        <f t="shared" si="237"/>
        <v>0.28792189043367122</v>
      </c>
    </row>
    <row r="7570" spans="1:11">
      <c r="A7570" s="1">
        <v>7569</v>
      </c>
      <c r="B7570">
        <v>52355.698609000006</v>
      </c>
      <c r="C7570" s="255">
        <v>86</v>
      </c>
      <c r="D7570" s="256">
        <v>76.183104</v>
      </c>
      <c r="E7570" s="256">
        <v>368.19891599999983</v>
      </c>
      <c r="F7570" s="1">
        <v>873746</v>
      </c>
      <c r="G7570" s="256">
        <v>0</v>
      </c>
      <c r="H7570" s="256">
        <v>210.113654</v>
      </c>
      <c r="I7570" s="257">
        <v>1</v>
      </c>
      <c r="J7570" s="258">
        <f t="shared" si="236"/>
        <v>8.7176131923307157E-2</v>
      </c>
      <c r="K7570" s="258">
        <f t="shared" si="237"/>
        <v>0.17507115061393369</v>
      </c>
    </row>
    <row r="7571" spans="1:11">
      <c r="A7571" s="1">
        <v>7570</v>
      </c>
      <c r="B7571">
        <v>51524.327514999997</v>
      </c>
      <c r="C7571" s="255">
        <v>74</v>
      </c>
      <c r="D7571" s="256">
        <v>45.900301000000013</v>
      </c>
      <c r="E7571" s="256">
        <v>734.32336500000054</v>
      </c>
      <c r="F7571" s="1">
        <v>872937</v>
      </c>
      <c r="G7571" s="256">
        <v>0</v>
      </c>
      <c r="H7571" s="256">
        <v>305.27174500000001</v>
      </c>
      <c r="I7571" s="257">
        <v>1</v>
      </c>
      <c r="J7571" s="258">
        <f t="shared" si="236"/>
        <v>5.2523597559053364E-2</v>
      </c>
      <c r="K7571" s="258">
        <f t="shared" si="237"/>
        <v>0.10967825441410889</v>
      </c>
    </row>
    <row r="7572" spans="1:11">
      <c r="A7572" s="1">
        <v>7571</v>
      </c>
      <c r="B7572">
        <v>51823.480987000003</v>
      </c>
      <c r="C7572" s="255">
        <v>66</v>
      </c>
      <c r="D7572" s="256">
        <v>21.625254000000002</v>
      </c>
      <c r="E7572" s="256">
        <v>961.38005299999918</v>
      </c>
      <c r="F7572" s="1">
        <v>827404</v>
      </c>
      <c r="G7572" s="256">
        <v>0</v>
      </c>
      <c r="H7572" s="256">
        <v>309.32546200000002</v>
      </c>
      <c r="I7572" s="257">
        <v>1</v>
      </c>
      <c r="J7572" s="258">
        <f t="shared" si="236"/>
        <v>2.4745723088140725E-2</v>
      </c>
      <c r="K7572" s="258">
        <f t="shared" si="237"/>
        <v>5.3376146339736384E-2</v>
      </c>
    </row>
    <row r="7573" spans="1:11">
      <c r="A7573" s="1">
        <v>7572</v>
      </c>
      <c r="B7573">
        <v>51549.367828000002</v>
      </c>
      <c r="C7573" s="255">
        <v>61</v>
      </c>
      <c r="D7573" s="256">
        <v>11.356178999999999</v>
      </c>
      <c r="E7573" s="256">
        <v>1117.9524799999999</v>
      </c>
      <c r="F7573" s="1">
        <v>811594</v>
      </c>
      <c r="G7573" s="256">
        <v>19.154688</v>
      </c>
      <c r="H7573" s="256">
        <v>281.496016</v>
      </c>
      <c r="I7573" s="257">
        <v>1</v>
      </c>
      <c r="J7573" s="258">
        <f t="shared" si="236"/>
        <v>1.2994846713632071E-2</v>
      </c>
      <c r="K7573" s="258">
        <f t="shared" si="237"/>
        <v>2.8425959272758834E-2</v>
      </c>
    </row>
    <row r="7574" spans="1:11">
      <c r="A7574" s="1">
        <v>7573</v>
      </c>
      <c r="B7574">
        <v>51701.393859000003</v>
      </c>
      <c r="C7574" s="255">
        <v>55</v>
      </c>
      <c r="D7574" s="256">
        <v>16.307583999999999</v>
      </c>
      <c r="E7574" s="256">
        <v>1127.895056000001</v>
      </c>
      <c r="F7574" s="1">
        <v>816281</v>
      </c>
      <c r="G7574" s="256">
        <v>120.639792</v>
      </c>
      <c r="H7574" s="256">
        <v>67.459760000000003</v>
      </c>
      <c r="I7574" s="257">
        <v>1</v>
      </c>
      <c r="J7574" s="258">
        <f t="shared" si="236"/>
        <v>1.866072684744393E-2</v>
      </c>
      <c r="K7574" s="258">
        <f t="shared" si="237"/>
        <v>4.0543581907506253E-2</v>
      </c>
    </row>
    <row r="7575" spans="1:11">
      <c r="A7575" s="1">
        <v>7574</v>
      </c>
      <c r="B7575">
        <v>52033.356354000003</v>
      </c>
      <c r="C7575" s="255">
        <v>54</v>
      </c>
      <c r="D7575" s="256">
        <v>36.770453000000003</v>
      </c>
      <c r="E7575" s="256">
        <v>1045.140863000001</v>
      </c>
      <c r="F7575" s="1">
        <v>825115</v>
      </c>
      <c r="G7575" s="256">
        <v>135.63983999999999</v>
      </c>
      <c r="H7575" s="256">
        <v>199.56010599999999</v>
      </c>
      <c r="I7575" s="257">
        <v>1</v>
      </c>
      <c r="J7575" s="258">
        <f t="shared" si="236"/>
        <v>4.2076335739848113E-2</v>
      </c>
      <c r="K7575" s="258">
        <f t="shared" si="237"/>
        <v>8.8929617544632827E-2</v>
      </c>
    </row>
    <row r="7576" spans="1:11">
      <c r="A7576" s="1">
        <v>7575</v>
      </c>
      <c r="B7576">
        <v>52491.771149</v>
      </c>
      <c r="C7576" s="255">
        <v>53</v>
      </c>
      <c r="D7576" s="256">
        <v>62.654724999999999</v>
      </c>
      <c r="E7576" s="256">
        <v>872.00282600000082</v>
      </c>
      <c r="F7576" s="1">
        <v>818890</v>
      </c>
      <c r="G7576" s="256">
        <v>125.023416</v>
      </c>
      <c r="H7576" s="256">
        <v>289.71486800000002</v>
      </c>
      <c r="I7576" s="257">
        <v>1</v>
      </c>
      <c r="J7576" s="258">
        <f t="shared" si="236"/>
        <v>7.1695642280715302E-2</v>
      </c>
      <c r="K7576" s="258">
        <f t="shared" si="237"/>
        <v>0.14648726260569508</v>
      </c>
    </row>
    <row r="7577" spans="1:11">
      <c r="A7577" s="1">
        <v>7576</v>
      </c>
      <c r="B7577">
        <v>52257.632508000002</v>
      </c>
      <c r="C7577" s="255">
        <v>53</v>
      </c>
      <c r="D7577" s="256">
        <v>95.76020699999998</v>
      </c>
      <c r="E7577" s="256">
        <v>606.51015599999994</v>
      </c>
      <c r="F7577" s="1">
        <v>841297</v>
      </c>
      <c r="G7577" s="256">
        <v>85.848839999999996</v>
      </c>
      <c r="H7577" s="256">
        <v>294.14961599999998</v>
      </c>
      <c r="I7577" s="257">
        <v>1</v>
      </c>
      <c r="J7577" s="258">
        <f t="shared" si="236"/>
        <v>0.10957816103732397</v>
      </c>
      <c r="K7577" s="258">
        <f t="shared" si="237"/>
        <v>0.21474629702775941</v>
      </c>
    </row>
    <row r="7578" spans="1:11">
      <c r="A7578" s="1">
        <v>7577</v>
      </c>
      <c r="B7578">
        <v>52846.400512</v>
      </c>
      <c r="C7578" s="255">
        <v>62</v>
      </c>
      <c r="D7578" s="256">
        <v>116.503106</v>
      </c>
      <c r="E7578" s="256">
        <v>210.67402200000021</v>
      </c>
      <c r="F7578" s="1">
        <v>846279</v>
      </c>
      <c r="G7578" s="256">
        <v>7.6256880000000002</v>
      </c>
      <c r="H7578" s="256">
        <v>361.77462000000003</v>
      </c>
      <c r="I7578" s="257">
        <v>1</v>
      </c>
      <c r="J7578" s="258">
        <f t="shared" si="236"/>
        <v>0.13331420754569201</v>
      </c>
      <c r="K7578" s="258">
        <f t="shared" si="237"/>
        <v>0.25474564444929193</v>
      </c>
    </row>
    <row r="7579" spans="1:11">
      <c r="A7579" s="1">
        <v>7578</v>
      </c>
      <c r="B7579">
        <v>53278.081144999996</v>
      </c>
      <c r="C7579" s="255">
        <v>74</v>
      </c>
      <c r="D7579" s="256">
        <v>148.246601</v>
      </c>
      <c r="E7579" s="256">
        <v>14.755354000000001</v>
      </c>
      <c r="F7579" s="1">
        <v>806063</v>
      </c>
      <c r="G7579" s="256">
        <v>0</v>
      </c>
      <c r="H7579" s="256">
        <v>429.49085200000002</v>
      </c>
      <c r="I7579" s="257">
        <v>1</v>
      </c>
      <c r="J7579" s="258">
        <f t="shared" si="236"/>
        <v>0.16963820804620772</v>
      </c>
      <c r="K7579" s="258">
        <f t="shared" si="237"/>
        <v>0.31223613345470036</v>
      </c>
    </row>
    <row r="7580" spans="1:11">
      <c r="A7580" s="1">
        <v>7579</v>
      </c>
      <c r="B7580">
        <v>55746.299986999999</v>
      </c>
      <c r="C7580" s="255">
        <v>94</v>
      </c>
      <c r="D7580" s="256">
        <v>214.78664000000001</v>
      </c>
      <c r="E7580" s="256">
        <v>22.617567999999999</v>
      </c>
      <c r="F7580" s="1">
        <v>817585</v>
      </c>
      <c r="G7580" s="256">
        <v>0</v>
      </c>
      <c r="H7580" s="256">
        <v>472.12139999999999</v>
      </c>
      <c r="I7580" s="257">
        <v>1</v>
      </c>
      <c r="J7580" s="258">
        <f t="shared" si="236"/>
        <v>0.24577980524400639</v>
      </c>
      <c r="K7580" s="258">
        <f t="shared" si="237"/>
        <v>0.42000798086311336</v>
      </c>
    </row>
    <row r="7581" spans="1:11">
      <c r="A7581" s="1">
        <v>7580</v>
      </c>
      <c r="B7581">
        <v>55927.392210999998</v>
      </c>
      <c r="C7581" s="255">
        <v>102</v>
      </c>
      <c r="D7581" s="256">
        <v>255.15481199999999</v>
      </c>
      <c r="E7581" s="256">
        <v>25.439140000000009</v>
      </c>
      <c r="F7581" s="1">
        <v>845533</v>
      </c>
      <c r="G7581" s="256">
        <v>0</v>
      </c>
      <c r="H7581" s="256">
        <v>286.88970799999998</v>
      </c>
      <c r="I7581" s="257">
        <v>1</v>
      </c>
      <c r="J7581" s="258">
        <f t="shared" si="236"/>
        <v>0.29197300167473667</v>
      </c>
      <c r="K7581" s="258">
        <f t="shared" si="237"/>
        <v>0.47818555894174219</v>
      </c>
    </row>
    <row r="7582" spans="1:11">
      <c r="A7582" s="1">
        <v>7581</v>
      </c>
      <c r="B7582">
        <v>55672.074584000002</v>
      </c>
      <c r="C7582" s="255">
        <v>108</v>
      </c>
      <c r="D7582" s="256">
        <v>315.32204000000002</v>
      </c>
      <c r="E7582" s="256">
        <v>22.337488</v>
      </c>
      <c r="F7582" s="1">
        <v>804585</v>
      </c>
      <c r="G7582" s="256">
        <v>0</v>
      </c>
      <c r="H7582" s="256">
        <v>145.66994099999999</v>
      </c>
      <c r="I7582" s="257">
        <v>1</v>
      </c>
      <c r="J7582" s="258">
        <f t="shared" si="236"/>
        <v>0.36082220747222821</v>
      </c>
      <c r="K7582" s="258">
        <f t="shared" si="237"/>
        <v>0.55643607905265469</v>
      </c>
    </row>
    <row r="7583" spans="1:11">
      <c r="A7583" s="1">
        <v>7582</v>
      </c>
      <c r="B7583">
        <v>55189.569518999997</v>
      </c>
      <c r="C7583" s="255">
        <v>111</v>
      </c>
      <c r="D7583" s="256">
        <v>227.301197</v>
      </c>
      <c r="E7583" s="256">
        <v>15.324712</v>
      </c>
      <c r="F7583" s="1">
        <v>793980</v>
      </c>
      <c r="G7583" s="256">
        <v>0</v>
      </c>
      <c r="H7583" s="256">
        <v>135.92293799999999</v>
      </c>
      <c r="I7583" s="257">
        <v>1</v>
      </c>
      <c r="J7583" s="258">
        <f t="shared" si="236"/>
        <v>0.26010018095347798</v>
      </c>
      <c r="K7583" s="258">
        <f t="shared" si="237"/>
        <v>0.43857675477718588</v>
      </c>
    </row>
    <row r="7584" spans="1:11">
      <c r="A7584" s="1">
        <v>7583</v>
      </c>
      <c r="B7584">
        <v>55430.931764000001</v>
      </c>
      <c r="C7584" s="255">
        <v>110</v>
      </c>
      <c r="D7584" s="256">
        <v>210.50727800000001</v>
      </c>
      <c r="E7584" s="256">
        <v>6.3690959999999999</v>
      </c>
      <c r="F7584" s="1">
        <v>852842</v>
      </c>
      <c r="G7584" s="256">
        <v>0</v>
      </c>
      <c r="H7584" s="256">
        <v>133.05435900000001</v>
      </c>
      <c r="I7584" s="257">
        <v>1</v>
      </c>
      <c r="J7584" s="258">
        <f t="shared" si="236"/>
        <v>0.24088294220388154</v>
      </c>
      <c r="K7584" s="258">
        <f t="shared" si="237"/>
        <v>0.41354315827271582</v>
      </c>
    </row>
    <row r="7585" spans="1:11">
      <c r="A7585" s="1">
        <v>7584</v>
      </c>
      <c r="B7585">
        <v>55761.522339000003</v>
      </c>
      <c r="C7585" s="255">
        <v>105</v>
      </c>
      <c r="D7585" s="256">
        <v>207.45697700000011</v>
      </c>
      <c r="E7585" s="256">
        <v>1.61436</v>
      </c>
      <c r="F7585" s="1">
        <v>830304</v>
      </c>
      <c r="G7585" s="256">
        <v>3.049032</v>
      </c>
      <c r="H7585" s="256">
        <v>33.913189000000003</v>
      </c>
      <c r="I7585" s="257">
        <v>1</v>
      </c>
      <c r="J7585" s="258">
        <f t="shared" si="236"/>
        <v>0.23739249053651723</v>
      </c>
      <c r="K7585" s="258">
        <f t="shared" si="237"/>
        <v>0.40889846077294711</v>
      </c>
    </row>
    <row r="7586" spans="1:11">
      <c r="A7586" s="1">
        <v>7585</v>
      </c>
      <c r="B7586">
        <v>54136.638092999987</v>
      </c>
      <c r="C7586" s="255">
        <v>95</v>
      </c>
      <c r="D7586" s="256">
        <v>225.88736299999999</v>
      </c>
      <c r="E7586" s="256">
        <v>0.20064000000000001</v>
      </c>
      <c r="F7586" s="1">
        <v>819047</v>
      </c>
      <c r="G7586" s="256">
        <v>134.55237600000001</v>
      </c>
      <c r="H7586" s="256">
        <v>32.803089</v>
      </c>
      <c r="I7586" s="257">
        <v>1</v>
      </c>
      <c r="J7586" s="258">
        <f t="shared" si="236"/>
        <v>0.25848233430730222</v>
      </c>
      <c r="K7586" s="258">
        <f t="shared" si="237"/>
        <v>0.43650369474289741</v>
      </c>
    </row>
    <row r="7587" spans="1:11">
      <c r="A7587" s="1">
        <v>7586</v>
      </c>
      <c r="B7587">
        <v>52268.620667000003</v>
      </c>
      <c r="C7587" s="255">
        <v>89</v>
      </c>
      <c r="D7587" s="256">
        <v>245.941937</v>
      </c>
      <c r="E7587" s="256">
        <v>0.14136000000000001</v>
      </c>
      <c r="F7587" s="1">
        <v>737535</v>
      </c>
      <c r="G7587" s="256">
        <v>166.30857599999999</v>
      </c>
      <c r="H7587" s="256">
        <v>32.822847000000003</v>
      </c>
      <c r="I7587" s="257">
        <v>1</v>
      </c>
      <c r="J7587" s="258">
        <f t="shared" si="236"/>
        <v>0.28143073227084181</v>
      </c>
      <c r="K7587" s="258">
        <f t="shared" si="237"/>
        <v>0.46533866886277309</v>
      </c>
    </row>
    <row r="7588" spans="1:11">
      <c r="A7588" s="1">
        <v>7587</v>
      </c>
      <c r="B7588">
        <v>51506.804962000002</v>
      </c>
      <c r="C7588" s="255">
        <v>86</v>
      </c>
      <c r="D7588" s="256">
        <v>219.34879599999999</v>
      </c>
      <c r="E7588" s="256">
        <v>3.0679999999999999E-2</v>
      </c>
      <c r="F7588" s="1">
        <v>615523</v>
      </c>
      <c r="G7588" s="256">
        <v>165.323928</v>
      </c>
      <c r="H7588" s="256">
        <v>32.822895000000003</v>
      </c>
      <c r="I7588" s="257">
        <v>1</v>
      </c>
      <c r="J7588" s="258">
        <f t="shared" si="236"/>
        <v>0.25100026873825709</v>
      </c>
      <c r="K7588" s="258">
        <f t="shared" si="237"/>
        <v>0.42683480256694944</v>
      </c>
    </row>
    <row r="7589" spans="1:11">
      <c r="A7589" s="1">
        <v>7588</v>
      </c>
      <c r="B7589">
        <v>51577.072174000001</v>
      </c>
      <c r="C7589" s="255">
        <v>84</v>
      </c>
      <c r="D7589" s="256">
        <v>195.68192500000001</v>
      </c>
      <c r="E7589" s="256">
        <v>1.2959999999999999E-2</v>
      </c>
      <c r="F7589" s="1">
        <v>516742</v>
      </c>
      <c r="G7589" s="256">
        <v>130.23897600000001</v>
      </c>
      <c r="H7589" s="256">
        <v>32.900554999999997</v>
      </c>
      <c r="I7589" s="257">
        <v>1</v>
      </c>
      <c r="J7589" s="258">
        <f t="shared" si="236"/>
        <v>0.22391832851555507</v>
      </c>
      <c r="K7589" s="258">
        <f t="shared" si="237"/>
        <v>0.39067668779714204</v>
      </c>
    </row>
    <row r="7590" spans="1:11">
      <c r="A7590" s="1">
        <v>7589</v>
      </c>
      <c r="B7590">
        <v>51434.393065999997</v>
      </c>
      <c r="C7590" s="255">
        <v>78</v>
      </c>
      <c r="D7590" s="256">
        <v>176.676107</v>
      </c>
      <c r="E7590" s="256">
        <v>1.7999999999999999E-2</v>
      </c>
      <c r="F7590" s="1">
        <v>586799</v>
      </c>
      <c r="G7590" s="256">
        <v>50.328600000000002</v>
      </c>
      <c r="H7590" s="256">
        <v>32.886578</v>
      </c>
      <c r="I7590" s="257">
        <v>1</v>
      </c>
      <c r="J7590" s="258">
        <f t="shared" si="236"/>
        <v>0.20217001937238382</v>
      </c>
      <c r="K7590" s="258">
        <f t="shared" si="237"/>
        <v>0.36025010185254647</v>
      </c>
    </row>
    <row r="7591" spans="1:11">
      <c r="A7591" s="1">
        <v>7590</v>
      </c>
      <c r="B7591">
        <v>52821.542357999999</v>
      </c>
      <c r="C7591" s="255">
        <v>82</v>
      </c>
      <c r="D7591" s="256">
        <v>199.78184200000001</v>
      </c>
      <c r="E7591" s="256">
        <v>0</v>
      </c>
      <c r="F7591" s="1">
        <v>870625</v>
      </c>
      <c r="G7591" s="256">
        <v>0</v>
      </c>
      <c r="H7591" s="256">
        <v>32.887106000000003</v>
      </c>
      <c r="I7591" s="257">
        <v>1</v>
      </c>
      <c r="J7591" s="258">
        <f t="shared" si="236"/>
        <v>0.22860985309909804</v>
      </c>
      <c r="K7591" s="258">
        <f t="shared" si="237"/>
        <v>0.39707449893384927</v>
      </c>
    </row>
    <row r="7592" spans="1:11">
      <c r="A7592" s="1">
        <v>7591</v>
      </c>
      <c r="B7592">
        <v>54447.024475999999</v>
      </c>
      <c r="C7592" s="255">
        <v>82</v>
      </c>
      <c r="D7592" s="256">
        <v>208.02380900000011</v>
      </c>
      <c r="E7592" s="256">
        <v>0.12336900000000001</v>
      </c>
      <c r="F7592" s="1">
        <v>940397</v>
      </c>
      <c r="G7592" s="256">
        <v>0</v>
      </c>
      <c r="H7592" s="256">
        <v>32.863902000000003</v>
      </c>
      <c r="I7592" s="257">
        <v>1</v>
      </c>
      <c r="J7592" s="258">
        <f t="shared" si="236"/>
        <v>0.23804111495080144</v>
      </c>
      <c r="K7592" s="258">
        <f t="shared" si="237"/>
        <v>0.40976389889551146</v>
      </c>
    </row>
    <row r="7593" spans="1:11">
      <c r="A7593" s="1">
        <v>7592</v>
      </c>
      <c r="B7593">
        <v>56691.025543000003</v>
      </c>
      <c r="C7593" s="255">
        <v>97</v>
      </c>
      <c r="D7593" s="256">
        <v>222.27561800000001</v>
      </c>
      <c r="E7593" s="256">
        <v>28.414895000000001</v>
      </c>
      <c r="F7593" s="1">
        <v>971308</v>
      </c>
      <c r="G7593" s="256">
        <v>0</v>
      </c>
      <c r="H7593" s="256">
        <v>32.897190999999999</v>
      </c>
      <c r="I7593" s="257">
        <v>1</v>
      </c>
      <c r="J7593" s="258">
        <f t="shared" si="236"/>
        <v>0.25434942370033425</v>
      </c>
      <c r="K7593" s="258">
        <f t="shared" si="237"/>
        <v>0.43117951214682182</v>
      </c>
    </row>
    <row r="7594" spans="1:11">
      <c r="A7594" s="1">
        <v>7593</v>
      </c>
      <c r="B7594">
        <v>59758.990753999999</v>
      </c>
      <c r="C7594" s="255">
        <v>82</v>
      </c>
      <c r="D7594" s="256">
        <v>234.999865</v>
      </c>
      <c r="E7594" s="256">
        <v>225.1484309999999</v>
      </c>
      <c r="F7594" s="1">
        <v>902674</v>
      </c>
      <c r="G7594" s="256">
        <v>0</v>
      </c>
      <c r="H7594" s="256">
        <v>276.41842600000001</v>
      </c>
      <c r="I7594" s="257">
        <v>1</v>
      </c>
      <c r="J7594" s="258">
        <f t="shared" si="236"/>
        <v>0.2689097471428753</v>
      </c>
      <c r="K7594" s="258">
        <f t="shared" si="237"/>
        <v>0.44975679012007874</v>
      </c>
    </row>
    <row r="7595" spans="1:11">
      <c r="A7595" s="1">
        <v>7594</v>
      </c>
      <c r="B7595">
        <v>63868.298491999987</v>
      </c>
      <c r="C7595" s="255">
        <v>62</v>
      </c>
      <c r="D7595" s="256">
        <v>195.177483</v>
      </c>
      <c r="E7595" s="256">
        <v>462.95189599999998</v>
      </c>
      <c r="F7595" s="1">
        <v>868926</v>
      </c>
      <c r="G7595" s="256">
        <v>0</v>
      </c>
      <c r="H7595" s="256">
        <v>461.02792099999999</v>
      </c>
      <c r="I7595" s="257">
        <v>1</v>
      </c>
      <c r="J7595" s="258">
        <f t="shared" si="236"/>
        <v>0.22334109681940814</v>
      </c>
      <c r="K7595" s="258">
        <f t="shared" si="237"/>
        <v>0.38988553745776672</v>
      </c>
    </row>
    <row r="7596" spans="1:11">
      <c r="A7596" s="1">
        <v>7595</v>
      </c>
      <c r="B7596">
        <v>64283.203977999998</v>
      </c>
      <c r="C7596" s="255">
        <v>57</v>
      </c>
      <c r="D7596" s="256">
        <v>77.72262099999999</v>
      </c>
      <c r="E7596" s="256">
        <v>588.10400899999945</v>
      </c>
      <c r="F7596" s="1">
        <v>863141</v>
      </c>
      <c r="G7596" s="256">
        <v>0</v>
      </c>
      <c r="H7596" s="256">
        <v>333.392</v>
      </c>
      <c r="I7596" s="257">
        <v>1</v>
      </c>
      <c r="J7596" s="258">
        <f t="shared" si="236"/>
        <v>8.8937797306358146E-2</v>
      </c>
      <c r="K7596" s="258">
        <f t="shared" si="237"/>
        <v>0.17826214233559146</v>
      </c>
    </row>
    <row r="7597" spans="1:11">
      <c r="A7597" s="1">
        <v>7596</v>
      </c>
      <c r="B7597">
        <v>64578.047760000001</v>
      </c>
      <c r="C7597" s="255">
        <v>52</v>
      </c>
      <c r="D7597" s="256">
        <v>78.793549999999996</v>
      </c>
      <c r="E7597" s="256">
        <v>697.7817050000009</v>
      </c>
      <c r="F7597" s="1">
        <v>863381</v>
      </c>
      <c r="G7597" s="256">
        <v>0</v>
      </c>
      <c r="H7597" s="256">
        <v>270.04402700000003</v>
      </c>
      <c r="I7597" s="257">
        <v>1</v>
      </c>
      <c r="J7597" s="258">
        <f t="shared" si="236"/>
        <v>9.0163258634167742E-2</v>
      </c>
      <c r="K7597" s="258">
        <f t="shared" si="237"/>
        <v>0.18047458141271844</v>
      </c>
    </row>
    <row r="7598" spans="1:11">
      <c r="A7598" s="1">
        <v>7597</v>
      </c>
      <c r="B7598">
        <v>61799.022735999999</v>
      </c>
      <c r="C7598" s="255">
        <v>50</v>
      </c>
      <c r="D7598" s="256">
        <v>104.71896</v>
      </c>
      <c r="E7598" s="256">
        <v>633.42381699999942</v>
      </c>
      <c r="F7598" s="1">
        <v>800399</v>
      </c>
      <c r="G7598" s="256">
        <v>112.584024</v>
      </c>
      <c r="H7598" s="256">
        <v>104.101629</v>
      </c>
      <c r="I7598" s="257">
        <v>1</v>
      </c>
      <c r="J7598" s="258">
        <f t="shared" si="236"/>
        <v>0.11982963928368585</v>
      </c>
      <c r="K7598" s="258">
        <f t="shared" si="237"/>
        <v>0.23227016012530502</v>
      </c>
    </row>
    <row r="7599" spans="1:11">
      <c r="A7599" s="1">
        <v>7598</v>
      </c>
      <c r="B7599">
        <v>61335.537414999999</v>
      </c>
      <c r="C7599" s="255">
        <v>49</v>
      </c>
      <c r="D7599" s="256">
        <v>182.27407700000001</v>
      </c>
      <c r="E7599" s="256">
        <v>592.05134300000077</v>
      </c>
      <c r="F7599" s="1">
        <v>793927</v>
      </c>
      <c r="G7599" s="256">
        <v>176.08130399999999</v>
      </c>
      <c r="H7599" s="256">
        <v>216.77604500000001</v>
      </c>
      <c r="I7599" s="257">
        <v>1</v>
      </c>
      <c r="J7599" s="258">
        <f t="shared" si="236"/>
        <v>0.20857576218935694</v>
      </c>
      <c r="K7599" s="258">
        <f t="shared" si="237"/>
        <v>0.36934585707077178</v>
      </c>
    </row>
    <row r="7600" spans="1:11">
      <c r="A7600" s="1">
        <v>7599</v>
      </c>
      <c r="B7600">
        <v>63219.754394000003</v>
      </c>
      <c r="C7600" s="255">
        <v>49</v>
      </c>
      <c r="D7600" s="256">
        <v>220.520003</v>
      </c>
      <c r="E7600" s="256">
        <v>456.74948499999982</v>
      </c>
      <c r="F7600" s="1">
        <v>752296</v>
      </c>
      <c r="G7600" s="256">
        <v>195.66892799999999</v>
      </c>
      <c r="H7600" s="256">
        <v>222.52793500000001</v>
      </c>
      <c r="I7600" s="257">
        <v>1</v>
      </c>
      <c r="J7600" s="258">
        <f t="shared" si="236"/>
        <v>0.25234047792613035</v>
      </c>
      <c r="K7600" s="258">
        <f t="shared" si="237"/>
        <v>0.42857665891186297</v>
      </c>
    </row>
    <row r="7601" spans="1:11">
      <c r="A7601" s="1">
        <v>7600</v>
      </c>
      <c r="B7601">
        <v>62768.644989</v>
      </c>
      <c r="C7601" s="255">
        <v>48</v>
      </c>
      <c r="D7601" s="256">
        <v>259.81170100000003</v>
      </c>
      <c r="E7601" s="256">
        <v>286.80711999999949</v>
      </c>
      <c r="F7601" s="1">
        <v>762892</v>
      </c>
      <c r="G7601" s="256">
        <v>177.48712800000001</v>
      </c>
      <c r="H7601" s="256">
        <v>217.100101</v>
      </c>
      <c r="I7601" s="257">
        <v>1</v>
      </c>
      <c r="J7601" s="258">
        <f t="shared" si="236"/>
        <v>0.29730186789967022</v>
      </c>
      <c r="K7601" s="258">
        <f t="shared" si="237"/>
        <v>0.48458696211464358</v>
      </c>
    </row>
    <row r="7602" spans="1:11">
      <c r="A7602" s="1">
        <v>7601</v>
      </c>
      <c r="B7602">
        <v>62473.812654000001</v>
      </c>
      <c r="C7602" s="255">
        <v>54</v>
      </c>
      <c r="D7602" s="256">
        <v>326.36596700000001</v>
      </c>
      <c r="E7602" s="256">
        <v>90.789399000000046</v>
      </c>
      <c r="F7602" s="1">
        <v>795677</v>
      </c>
      <c r="G7602" s="256">
        <v>120.398376</v>
      </c>
      <c r="H7602" s="256">
        <v>180.06884299999999</v>
      </c>
      <c r="I7602" s="257">
        <v>1</v>
      </c>
      <c r="J7602" s="258">
        <f t="shared" si="236"/>
        <v>0.37345974501734286</v>
      </c>
      <c r="K7602" s="258">
        <f t="shared" si="237"/>
        <v>0.56981708190037794</v>
      </c>
    </row>
    <row r="7603" spans="1:11">
      <c r="A7603" s="1">
        <v>7602</v>
      </c>
      <c r="B7603">
        <v>62398.941344999999</v>
      </c>
      <c r="C7603" s="255">
        <v>72</v>
      </c>
      <c r="D7603" s="256">
        <v>350.72652900000003</v>
      </c>
      <c r="E7603" s="256">
        <v>9.4369799999999842</v>
      </c>
      <c r="F7603" s="1">
        <v>757978</v>
      </c>
      <c r="G7603" s="256">
        <v>19.369896000000001</v>
      </c>
      <c r="H7603" s="256">
        <v>264.207221</v>
      </c>
      <c r="I7603" s="257">
        <v>1</v>
      </c>
      <c r="J7603" s="258">
        <f t="shared" si="236"/>
        <v>0.40133547408500997</v>
      </c>
      <c r="K7603" s="258">
        <f t="shared" si="237"/>
        <v>0.59835220590958882</v>
      </c>
    </row>
    <row r="7604" spans="1:11">
      <c r="A7604" s="1">
        <v>7603</v>
      </c>
      <c r="B7604">
        <v>63406.781308999998</v>
      </c>
      <c r="C7604" s="255">
        <v>90</v>
      </c>
      <c r="D7604" s="256">
        <v>385.72936800000002</v>
      </c>
      <c r="E7604" s="256">
        <v>19.750340000000001</v>
      </c>
      <c r="F7604" s="1">
        <v>751366</v>
      </c>
      <c r="G7604" s="256">
        <v>0</v>
      </c>
      <c r="H7604" s="256">
        <v>344.37372499999998</v>
      </c>
      <c r="I7604" s="257">
        <v>1</v>
      </c>
      <c r="J7604" s="258">
        <f t="shared" si="236"/>
        <v>0.44138913362550702</v>
      </c>
      <c r="K7604" s="258">
        <f t="shared" si="237"/>
        <v>0.63714211283564359</v>
      </c>
    </row>
    <row r="7605" spans="1:11">
      <c r="A7605" s="1">
        <v>7604</v>
      </c>
      <c r="B7605">
        <v>63574.522217000012</v>
      </c>
      <c r="C7605" s="255">
        <v>101</v>
      </c>
      <c r="D7605" s="256">
        <v>409.29668699999991</v>
      </c>
      <c r="E7605" s="256">
        <v>16.023060000000001</v>
      </c>
      <c r="F7605" s="1">
        <v>836539</v>
      </c>
      <c r="G7605" s="256">
        <v>0</v>
      </c>
      <c r="H7605" s="256">
        <v>240.532723</v>
      </c>
      <c r="I7605" s="257">
        <v>1</v>
      </c>
      <c r="J7605" s="258">
        <f t="shared" si="236"/>
        <v>0.46835715674809669</v>
      </c>
      <c r="K7605" s="258">
        <f t="shared" si="237"/>
        <v>0.66189869363352216</v>
      </c>
    </row>
    <row r="7606" spans="1:11">
      <c r="A7606" s="1">
        <v>7605</v>
      </c>
      <c r="B7606">
        <v>61680.351745</v>
      </c>
      <c r="C7606" s="255">
        <v>111</v>
      </c>
      <c r="D7606" s="256">
        <v>424.89686799999993</v>
      </c>
      <c r="E7606" s="256">
        <v>10.282944000000001</v>
      </c>
      <c r="F7606" s="1">
        <v>812512</v>
      </c>
      <c r="G7606" s="256">
        <v>0</v>
      </c>
      <c r="H7606" s="256">
        <v>205.815</v>
      </c>
      <c r="I7606" s="257">
        <v>1</v>
      </c>
      <c r="J7606" s="258">
        <f t="shared" si="236"/>
        <v>0.48620840414389027</v>
      </c>
      <c r="K7606" s="258">
        <f t="shared" si="237"/>
        <v>0.67772301963858061</v>
      </c>
    </row>
    <row r="7607" spans="1:11">
      <c r="A7607" s="1">
        <v>7606</v>
      </c>
      <c r="B7607">
        <v>59652.020629999999</v>
      </c>
      <c r="C7607" s="255">
        <v>112</v>
      </c>
      <c r="D7607" s="256">
        <v>389.31185599999992</v>
      </c>
      <c r="E7607" s="256">
        <v>4.429108000000002</v>
      </c>
      <c r="F7607" s="1">
        <v>859833</v>
      </c>
      <c r="G7607" s="256">
        <v>0</v>
      </c>
      <c r="H7607" s="256">
        <v>179.98353399999999</v>
      </c>
      <c r="I7607" s="257">
        <v>1</v>
      </c>
      <c r="J7607" s="258">
        <f t="shared" si="236"/>
        <v>0.44548856552187155</v>
      </c>
      <c r="K7607" s="258">
        <f t="shared" si="237"/>
        <v>0.64097348524209252</v>
      </c>
    </row>
    <row r="7608" spans="1:11">
      <c r="A7608" s="1">
        <v>7607</v>
      </c>
      <c r="B7608">
        <v>59216.467377000001</v>
      </c>
      <c r="C7608" s="255">
        <v>106</v>
      </c>
      <c r="D7608" s="256">
        <v>352.93075700000003</v>
      </c>
      <c r="E7608" s="256">
        <v>1.5355639999999999</v>
      </c>
      <c r="F7608" s="1">
        <v>911003</v>
      </c>
      <c r="G7608" s="256">
        <v>0</v>
      </c>
      <c r="H7608" s="256">
        <v>155.355998</v>
      </c>
      <c r="I7608" s="257">
        <v>1</v>
      </c>
      <c r="J7608" s="258">
        <f t="shared" si="236"/>
        <v>0.4038577665728173</v>
      </c>
      <c r="K7608" s="258">
        <f t="shared" si="237"/>
        <v>0.60086993700915614</v>
      </c>
    </row>
    <row r="7609" spans="1:11">
      <c r="A7609" s="1">
        <v>7608</v>
      </c>
      <c r="B7609">
        <v>58965.407928999994</v>
      </c>
      <c r="C7609" s="255">
        <v>97</v>
      </c>
      <c r="D7609" s="256">
        <v>372.78211700000003</v>
      </c>
      <c r="E7609" s="256">
        <v>0.2248</v>
      </c>
      <c r="F7609" s="1">
        <v>911339</v>
      </c>
      <c r="G7609" s="256">
        <v>0</v>
      </c>
      <c r="H7609" s="256">
        <v>34.721390999999997</v>
      </c>
      <c r="I7609" s="257">
        <v>1</v>
      </c>
      <c r="J7609" s="258">
        <f t="shared" si="236"/>
        <v>0.42657362727359766</v>
      </c>
      <c r="K7609" s="258">
        <f t="shared" si="237"/>
        <v>0.62308497308156818</v>
      </c>
    </row>
    <row r="7610" spans="1:11">
      <c r="A7610" s="1">
        <v>7609</v>
      </c>
      <c r="B7610">
        <v>57832.507568999987</v>
      </c>
      <c r="C7610" s="255">
        <v>83</v>
      </c>
      <c r="D7610" s="256">
        <v>388.1309950000001</v>
      </c>
      <c r="E7610" s="256">
        <v>0.18451999999999999</v>
      </c>
      <c r="F7610" s="1">
        <v>837278</v>
      </c>
      <c r="G7610" s="256">
        <v>60.521160000000002</v>
      </c>
      <c r="H7610" s="256">
        <v>122.26232400000001</v>
      </c>
      <c r="I7610" s="257">
        <v>1</v>
      </c>
      <c r="J7610" s="258">
        <f t="shared" si="236"/>
        <v>0.44413730928638034</v>
      </c>
      <c r="K7610" s="258">
        <f t="shared" si="237"/>
        <v>0.63971333631006511</v>
      </c>
    </row>
    <row r="7611" spans="1:11">
      <c r="A7611" s="1">
        <v>7610</v>
      </c>
      <c r="B7611">
        <v>54900.681946999997</v>
      </c>
      <c r="C7611" s="255">
        <v>77</v>
      </c>
      <c r="D7611" s="256">
        <v>383.21434499999998</v>
      </c>
      <c r="E7611" s="256">
        <v>9.6479999999999996E-2</v>
      </c>
      <c r="F7611" s="1">
        <v>770065</v>
      </c>
      <c r="G7611" s="256">
        <v>156.75828000000001</v>
      </c>
      <c r="H7611" s="256">
        <v>127.787325</v>
      </c>
      <c r="I7611" s="257">
        <v>1</v>
      </c>
      <c r="J7611" s="258">
        <f t="shared" si="236"/>
        <v>0.43851119921057224</v>
      </c>
      <c r="K7611" s="258">
        <f t="shared" si="237"/>
        <v>0.6344374309711156</v>
      </c>
    </row>
    <row r="7612" spans="1:11">
      <c r="A7612" s="1">
        <v>7611</v>
      </c>
      <c r="B7612">
        <v>53846.468596999999</v>
      </c>
      <c r="C7612" s="255">
        <v>71</v>
      </c>
      <c r="D7612" s="256">
        <v>433.43285100000003</v>
      </c>
      <c r="E7612" s="256">
        <v>0</v>
      </c>
      <c r="F7612" s="1">
        <v>617627</v>
      </c>
      <c r="G7612" s="256">
        <v>190.679496</v>
      </c>
      <c r="H7612" s="256">
        <v>128.22330199999999</v>
      </c>
      <c r="I7612" s="257">
        <v>1</v>
      </c>
      <c r="J7612" s="258">
        <f t="shared" si="236"/>
        <v>0.49597610775574513</v>
      </c>
      <c r="K7612" s="258">
        <f t="shared" si="237"/>
        <v>0.68619967476947363</v>
      </c>
    </row>
    <row r="7613" spans="1:11">
      <c r="A7613" s="1">
        <v>7612</v>
      </c>
      <c r="B7613">
        <v>54302.373261000001</v>
      </c>
      <c r="C7613" s="255">
        <v>70</v>
      </c>
      <c r="D7613" s="256">
        <v>499.50262599999991</v>
      </c>
      <c r="E7613" s="256">
        <v>0</v>
      </c>
      <c r="F7613" s="1">
        <v>528388</v>
      </c>
      <c r="G7613" s="256">
        <v>185.30702400000001</v>
      </c>
      <c r="H7613" s="256">
        <v>35.731394999999999</v>
      </c>
      <c r="I7613" s="257">
        <v>1</v>
      </c>
      <c r="J7613" s="258">
        <f t="shared" si="236"/>
        <v>0.57157958305576984</v>
      </c>
      <c r="K7613" s="258">
        <f t="shared" si="237"/>
        <v>0.74777987403485358</v>
      </c>
    </row>
    <row r="7614" spans="1:11">
      <c r="A7614" s="1">
        <v>7613</v>
      </c>
      <c r="B7614">
        <v>54372.408080999987</v>
      </c>
      <c r="C7614" s="255">
        <v>73</v>
      </c>
      <c r="D7614" s="256">
        <v>498.45006800000021</v>
      </c>
      <c r="E7614" s="256">
        <v>1.0800000000000001E-2</v>
      </c>
      <c r="F7614" s="1">
        <v>570826</v>
      </c>
      <c r="G7614" s="256">
        <v>136.43095199999999</v>
      </c>
      <c r="H7614" s="256">
        <v>32.694277</v>
      </c>
      <c r="I7614" s="257">
        <v>1</v>
      </c>
      <c r="J7614" s="258">
        <f t="shared" si="236"/>
        <v>0.57037514361648278</v>
      </c>
      <c r="K7614" s="258">
        <f t="shared" si="237"/>
        <v>0.74685140343343837</v>
      </c>
    </row>
    <row r="7615" spans="1:11">
      <c r="A7615" s="1">
        <v>7614</v>
      </c>
      <c r="B7615">
        <v>54985.906464</v>
      </c>
      <c r="C7615" s="255">
        <v>76</v>
      </c>
      <c r="D7615" s="256">
        <v>510.76689499999998</v>
      </c>
      <c r="E7615" s="256">
        <v>1.3520000000000001E-2</v>
      </c>
      <c r="F7615" s="1">
        <v>923185</v>
      </c>
      <c r="G7615" s="256">
        <v>46.773552000000002</v>
      </c>
      <c r="H7615" s="256">
        <v>32.674748999999998</v>
      </c>
      <c r="I7615" s="257">
        <v>1</v>
      </c>
      <c r="J7615" s="258">
        <f t="shared" si="236"/>
        <v>0.58446925739043099</v>
      </c>
      <c r="K7615" s="258">
        <f t="shared" si="237"/>
        <v>0.75761634206851169</v>
      </c>
    </row>
    <row r="7616" spans="1:11">
      <c r="A7616" s="1">
        <v>7615</v>
      </c>
      <c r="B7616">
        <v>56408.286559</v>
      </c>
      <c r="C7616" s="255">
        <v>87</v>
      </c>
      <c r="D7616" s="256">
        <v>529.15788799999996</v>
      </c>
      <c r="E7616" s="256">
        <v>0.15301799999999999</v>
      </c>
      <c r="F7616" s="1">
        <v>1039881</v>
      </c>
      <c r="G7616" s="256">
        <v>0</v>
      </c>
      <c r="H7616" s="256">
        <v>42.510558000000003</v>
      </c>
      <c r="I7616" s="257">
        <v>1</v>
      </c>
      <c r="J7616" s="258">
        <f t="shared" si="236"/>
        <v>0.6055140238516219</v>
      </c>
      <c r="K7616" s="258">
        <f t="shared" si="237"/>
        <v>0.77329339337585257</v>
      </c>
    </row>
    <row r="7617" spans="1:11">
      <c r="A7617" s="1">
        <v>7616</v>
      </c>
      <c r="B7617">
        <v>59003.508606000003</v>
      </c>
      <c r="C7617" s="255">
        <v>102</v>
      </c>
      <c r="D7617" s="256">
        <v>500.52503000000002</v>
      </c>
      <c r="E7617" s="256">
        <v>37.186814999999967</v>
      </c>
      <c r="F7617" s="1">
        <v>1090877</v>
      </c>
      <c r="G7617" s="256">
        <v>0</v>
      </c>
      <c r="H7617" s="256">
        <v>58.089820000000003</v>
      </c>
      <c r="I7617" s="257">
        <v>1</v>
      </c>
      <c r="J7617" s="258">
        <f t="shared" si="236"/>
        <v>0.57274951734963797</v>
      </c>
      <c r="K7617" s="258">
        <f t="shared" si="237"/>
        <v>0.74868020599998419</v>
      </c>
    </row>
    <row r="7618" spans="1:11">
      <c r="A7618" s="1">
        <v>7617</v>
      </c>
      <c r="B7618">
        <v>61486.294069000003</v>
      </c>
      <c r="C7618" s="255">
        <v>78</v>
      </c>
      <c r="D7618" s="256">
        <v>473.22064499999982</v>
      </c>
      <c r="E7618" s="256">
        <v>317.61234400000018</v>
      </c>
      <c r="F7618" s="1">
        <v>973461</v>
      </c>
      <c r="G7618" s="256">
        <v>0</v>
      </c>
      <c r="H7618" s="256">
        <v>223.529324</v>
      </c>
      <c r="I7618" s="257">
        <v>1</v>
      </c>
      <c r="J7618" s="258">
        <f t="shared" ref="J7618:J7681" si="238">D7618/$L$1</f>
        <v>0.54150517911888296</v>
      </c>
      <c r="K7618" s="258">
        <f t="shared" ref="K7618:K7681" si="239">J7618/(1-$K$1*(1-J7618))</f>
        <v>0.7241040570953573</v>
      </c>
    </row>
    <row r="7619" spans="1:11">
      <c r="A7619" s="1">
        <v>7618</v>
      </c>
      <c r="B7619">
        <v>63552.562744000003</v>
      </c>
      <c r="C7619" s="255">
        <v>59</v>
      </c>
      <c r="D7619" s="256">
        <v>487.10031099999981</v>
      </c>
      <c r="E7619" s="256">
        <v>726.167462</v>
      </c>
      <c r="F7619" s="1">
        <v>908701</v>
      </c>
      <c r="G7619" s="256">
        <v>0</v>
      </c>
      <c r="H7619" s="256">
        <v>309.89712600000001</v>
      </c>
      <c r="I7619" s="257">
        <v>1</v>
      </c>
      <c r="J7619" s="258">
        <f t="shared" si="238"/>
        <v>0.55738764558109799</v>
      </c>
      <c r="K7619" s="258">
        <f t="shared" si="239"/>
        <v>0.73673639141599323</v>
      </c>
    </row>
    <row r="7620" spans="1:11">
      <c r="A7620" s="1">
        <v>7619</v>
      </c>
      <c r="B7620">
        <v>63272.866944000001</v>
      </c>
      <c r="C7620" s="255">
        <v>51</v>
      </c>
      <c r="D7620" s="256">
        <v>482.86475200000001</v>
      </c>
      <c r="E7620" s="256">
        <v>994.52030099999899</v>
      </c>
      <c r="F7620" s="1">
        <v>881505</v>
      </c>
      <c r="G7620" s="256">
        <v>0</v>
      </c>
      <c r="H7620" s="256">
        <v>285.34378700000002</v>
      </c>
      <c r="I7620" s="257">
        <v>1</v>
      </c>
      <c r="J7620" s="258">
        <f t="shared" si="238"/>
        <v>0.55254090620233842</v>
      </c>
      <c r="K7620" s="258">
        <f t="shared" si="239"/>
        <v>0.73291250782331385</v>
      </c>
    </row>
    <row r="7621" spans="1:11">
      <c r="A7621" s="1">
        <v>7620</v>
      </c>
      <c r="B7621">
        <v>62223.043549000002</v>
      </c>
      <c r="C7621" s="255">
        <v>49</v>
      </c>
      <c r="D7621" s="256">
        <v>509.17234599999989</v>
      </c>
      <c r="E7621" s="256">
        <v>1146.9641560000009</v>
      </c>
      <c r="F7621" s="1">
        <v>850627</v>
      </c>
      <c r="G7621" s="256">
        <v>0</v>
      </c>
      <c r="H7621" s="256">
        <v>269.42467900000003</v>
      </c>
      <c r="I7621" s="257">
        <v>1</v>
      </c>
      <c r="J7621" s="258">
        <f t="shared" si="238"/>
        <v>0.58264461902990705</v>
      </c>
      <c r="K7621" s="258">
        <f t="shared" si="239"/>
        <v>0.75623490865166698</v>
      </c>
    </row>
    <row r="7622" spans="1:11">
      <c r="A7622" s="1">
        <v>7621</v>
      </c>
      <c r="B7622">
        <v>58608.276855999997</v>
      </c>
      <c r="C7622" s="255">
        <v>47</v>
      </c>
      <c r="D7622" s="256">
        <v>536.08956400000011</v>
      </c>
      <c r="E7622" s="256">
        <v>1179.776674</v>
      </c>
      <c r="F7622" s="1">
        <v>845041</v>
      </c>
      <c r="G7622" s="256">
        <v>62.042904</v>
      </c>
      <c r="H7622" s="256">
        <v>108.218836</v>
      </c>
      <c r="I7622" s="257">
        <v>1</v>
      </c>
      <c r="J7622" s="258">
        <f t="shared" si="238"/>
        <v>0.61344592304839962</v>
      </c>
      <c r="K7622" s="258">
        <f t="shared" si="239"/>
        <v>0.7790825726567171</v>
      </c>
    </row>
    <row r="7623" spans="1:11">
      <c r="A7623" s="1">
        <v>7622</v>
      </c>
      <c r="B7623">
        <v>57430.396210000014</v>
      </c>
      <c r="C7623" s="255">
        <v>47</v>
      </c>
      <c r="D7623" s="256">
        <v>552.09735600000022</v>
      </c>
      <c r="E7623" s="256">
        <v>1094.680157999999</v>
      </c>
      <c r="F7623" s="1">
        <v>859739</v>
      </c>
      <c r="G7623" s="256">
        <v>150.257688</v>
      </c>
      <c r="H7623" s="256">
        <v>268.96054600000002</v>
      </c>
      <c r="I7623" s="257">
        <v>1</v>
      </c>
      <c r="J7623" s="258">
        <f t="shared" si="238"/>
        <v>0.63176359867359955</v>
      </c>
      <c r="K7623" s="258">
        <f t="shared" si="239"/>
        <v>0.79220988262345959</v>
      </c>
    </row>
    <row r="7624" spans="1:11">
      <c r="A7624" s="1">
        <v>7623</v>
      </c>
      <c r="B7624">
        <v>60286.060362999997</v>
      </c>
      <c r="C7624" s="255">
        <v>45</v>
      </c>
      <c r="D7624" s="256">
        <v>561.68659500000001</v>
      </c>
      <c r="E7624" s="256">
        <v>906.47400000000027</v>
      </c>
      <c r="F7624" s="1">
        <v>830758</v>
      </c>
      <c r="G7624" s="256">
        <v>207.028584</v>
      </c>
      <c r="H7624" s="256">
        <v>278.88457799999998</v>
      </c>
      <c r="I7624" s="257">
        <v>1</v>
      </c>
      <c r="J7624" s="258">
        <f t="shared" si="238"/>
        <v>0.64273654044436412</v>
      </c>
      <c r="K7624" s="258">
        <f t="shared" si="239"/>
        <v>0.79991594658031706</v>
      </c>
    </row>
    <row r="7625" spans="1:11">
      <c r="A7625" s="1">
        <v>7624</v>
      </c>
      <c r="B7625">
        <v>60698.994597999997</v>
      </c>
      <c r="C7625" s="255">
        <v>48</v>
      </c>
      <c r="D7625" s="256">
        <v>526.3315849999999</v>
      </c>
      <c r="E7625" s="256">
        <v>557.35105100000033</v>
      </c>
      <c r="F7625" s="1">
        <v>839075</v>
      </c>
      <c r="G7625" s="256">
        <v>221.908344</v>
      </c>
      <c r="H7625" s="256">
        <v>263.62659100000002</v>
      </c>
      <c r="I7625" s="257">
        <v>1</v>
      </c>
      <c r="J7625" s="258">
        <f t="shared" si="238"/>
        <v>0.60227989252529468</v>
      </c>
      <c r="K7625" s="258">
        <f t="shared" si="239"/>
        <v>0.77091437367985571</v>
      </c>
    </row>
    <row r="7626" spans="1:11">
      <c r="A7626" s="1">
        <v>7625</v>
      </c>
      <c r="B7626">
        <v>62466.747406000002</v>
      </c>
      <c r="C7626" s="255">
        <v>54</v>
      </c>
      <c r="D7626" s="256">
        <v>469.93163199999998</v>
      </c>
      <c r="E7626" s="256">
        <v>160.795615</v>
      </c>
      <c r="F7626" s="1">
        <v>843726</v>
      </c>
      <c r="G7626" s="256">
        <v>200.30824799999999</v>
      </c>
      <c r="H7626" s="256">
        <v>238.38641799999999</v>
      </c>
      <c r="I7626" s="257">
        <v>1</v>
      </c>
      <c r="J7626" s="258">
        <f t="shared" si="238"/>
        <v>0.53774156991774757</v>
      </c>
      <c r="K7626" s="258">
        <f t="shared" si="239"/>
        <v>0.72106724752003615</v>
      </c>
    </row>
    <row r="7627" spans="1:11">
      <c r="A7627" s="1">
        <v>7626</v>
      </c>
      <c r="B7627">
        <v>63258.538819000001</v>
      </c>
      <c r="C7627" s="255">
        <v>74</v>
      </c>
      <c r="D7627" s="256">
        <v>412.55607900000012</v>
      </c>
      <c r="E7627" s="256">
        <v>11.484094999999989</v>
      </c>
      <c r="F7627" s="1">
        <v>806759</v>
      </c>
      <c r="G7627" s="256">
        <v>129.92196000000001</v>
      </c>
      <c r="H7627" s="256">
        <v>291.06148100000001</v>
      </c>
      <c r="I7627" s="257">
        <v>1</v>
      </c>
      <c r="J7627" s="258">
        <f t="shared" si="238"/>
        <v>0.47208687071435607</v>
      </c>
      <c r="K7627" s="258">
        <f t="shared" si="239"/>
        <v>0.66524110235481504</v>
      </c>
    </row>
    <row r="7628" spans="1:11">
      <c r="A7628" s="1">
        <v>7627</v>
      </c>
      <c r="B7628">
        <v>64251.710998000002</v>
      </c>
      <c r="C7628" s="255">
        <v>92</v>
      </c>
      <c r="D7628" s="256">
        <v>440.84364900000003</v>
      </c>
      <c r="E7628" s="256">
        <v>20.512820000000008</v>
      </c>
      <c r="F7628" s="1">
        <v>812326</v>
      </c>
      <c r="G7628" s="256">
        <v>45.433920000000001</v>
      </c>
      <c r="H7628" s="256">
        <v>393.85767600000003</v>
      </c>
      <c r="I7628" s="257">
        <v>1</v>
      </c>
      <c r="J7628" s="258">
        <f t="shared" si="238"/>
        <v>0.50445626503714158</v>
      </c>
      <c r="K7628" s="258">
        <f t="shared" si="239"/>
        <v>0.69345743238106949</v>
      </c>
    </row>
    <row r="7629" spans="1:11">
      <c r="A7629" s="1">
        <v>7628</v>
      </c>
      <c r="B7629">
        <v>62968.288146999999</v>
      </c>
      <c r="C7629" s="255">
        <v>108</v>
      </c>
      <c r="D7629" s="256">
        <v>464.67140699999987</v>
      </c>
      <c r="E7629" s="256">
        <v>25.549136000000001</v>
      </c>
      <c r="F7629" s="1">
        <v>868774</v>
      </c>
      <c r="G7629" s="256">
        <v>0</v>
      </c>
      <c r="H7629" s="256">
        <v>273.99300499999998</v>
      </c>
      <c r="I7629" s="257">
        <v>1</v>
      </c>
      <c r="J7629" s="258">
        <f t="shared" si="238"/>
        <v>0.53172230784427932</v>
      </c>
      <c r="K7629" s="258">
        <f t="shared" si="239"/>
        <v>0.71617518148503967</v>
      </c>
    </row>
    <row r="7630" spans="1:11">
      <c r="A7630" s="1">
        <v>7629</v>
      </c>
      <c r="B7630">
        <v>61583.945554999998</v>
      </c>
      <c r="C7630" s="255">
        <v>113</v>
      </c>
      <c r="D7630" s="256">
        <v>476.00468799999999</v>
      </c>
      <c r="E7630" s="256">
        <v>22.411923999999999</v>
      </c>
      <c r="F7630" s="1">
        <v>879856</v>
      </c>
      <c r="G7630" s="256">
        <v>0</v>
      </c>
      <c r="H7630" s="256">
        <v>52.539036000000003</v>
      </c>
      <c r="I7630" s="257">
        <v>1</v>
      </c>
      <c r="J7630" s="258">
        <f t="shared" si="238"/>
        <v>0.54469095243481636</v>
      </c>
      <c r="K7630" s="258">
        <f t="shared" si="239"/>
        <v>0.72666151059503237</v>
      </c>
    </row>
    <row r="7631" spans="1:11">
      <c r="A7631" s="1">
        <v>7630</v>
      </c>
      <c r="B7631">
        <v>59821.141783999999</v>
      </c>
      <c r="C7631" s="255">
        <v>119</v>
      </c>
      <c r="D7631" s="256">
        <v>484.46608800000013</v>
      </c>
      <c r="E7631" s="256">
        <v>15.700264000000001</v>
      </c>
      <c r="F7631" s="1">
        <v>917855</v>
      </c>
      <c r="G7631" s="256">
        <v>0</v>
      </c>
      <c r="H7631" s="256">
        <v>45.967440000000003</v>
      </c>
      <c r="I7631" s="257">
        <v>1</v>
      </c>
      <c r="J7631" s="258">
        <f t="shared" si="238"/>
        <v>0.55437331090968078</v>
      </c>
      <c r="K7631" s="258">
        <f t="shared" si="239"/>
        <v>0.73436137683475489</v>
      </c>
    </row>
    <row r="7632" spans="1:11">
      <c r="A7632" s="1">
        <v>7631</v>
      </c>
      <c r="B7632">
        <v>58759.319337000001</v>
      </c>
      <c r="C7632" s="255">
        <v>114</v>
      </c>
      <c r="D7632" s="256">
        <v>463.51273800000001</v>
      </c>
      <c r="E7632" s="256">
        <v>8.5698800000000013</v>
      </c>
      <c r="F7632" s="1">
        <v>1051744</v>
      </c>
      <c r="G7632" s="256">
        <v>0</v>
      </c>
      <c r="H7632" s="256">
        <v>33.190645000000004</v>
      </c>
      <c r="I7632" s="257">
        <v>1</v>
      </c>
      <c r="J7632" s="258">
        <f t="shared" si="238"/>
        <v>0.53039644585788093</v>
      </c>
      <c r="K7632" s="258">
        <f t="shared" si="239"/>
        <v>0.71509173772258561</v>
      </c>
    </row>
    <row r="7633" spans="1:11">
      <c r="A7633" s="1">
        <v>7632</v>
      </c>
      <c r="B7633">
        <v>58418.790953000003</v>
      </c>
      <c r="C7633" s="255">
        <v>107</v>
      </c>
      <c r="D7633" s="256">
        <v>479.225776</v>
      </c>
      <c r="E7633" s="256">
        <v>1.69676</v>
      </c>
      <c r="F7633" s="1">
        <v>1008396</v>
      </c>
      <c r="G7633" s="256">
        <v>0</v>
      </c>
      <c r="H7633" s="256">
        <v>34.084823</v>
      </c>
      <c r="I7633" s="257">
        <v>1</v>
      </c>
      <c r="J7633" s="258">
        <f t="shared" si="238"/>
        <v>0.54837683523140834</v>
      </c>
      <c r="K7633" s="258">
        <f t="shared" si="239"/>
        <v>0.72960555980493358</v>
      </c>
    </row>
    <row r="7634" spans="1:11">
      <c r="A7634" s="1">
        <v>7633</v>
      </c>
      <c r="B7634">
        <v>56865.493926000003</v>
      </c>
      <c r="C7634" s="255">
        <v>96</v>
      </c>
      <c r="D7634" s="256">
        <v>506.53644900000018</v>
      </c>
      <c r="E7634" s="256">
        <v>0.63144</v>
      </c>
      <c r="F7634" s="1">
        <v>936448</v>
      </c>
      <c r="G7634" s="256">
        <v>8.9428079999999994</v>
      </c>
      <c r="H7634" s="256">
        <v>90.883336</v>
      </c>
      <c r="I7634" s="257">
        <v>1</v>
      </c>
      <c r="J7634" s="258">
        <f t="shared" si="238"/>
        <v>0.57962836880455237</v>
      </c>
      <c r="K7634" s="258">
        <f t="shared" si="239"/>
        <v>0.75394339751874928</v>
      </c>
    </row>
    <row r="7635" spans="1:11">
      <c r="A7635" s="1">
        <v>7634</v>
      </c>
      <c r="B7635">
        <v>54239.223662999997</v>
      </c>
      <c r="C7635" s="255">
        <v>87</v>
      </c>
      <c r="D7635" s="256">
        <v>570.25902700000006</v>
      </c>
      <c r="E7635" s="256">
        <v>0.15</v>
      </c>
      <c r="F7635" s="1">
        <v>779220</v>
      </c>
      <c r="G7635" s="256">
        <v>123.167856</v>
      </c>
      <c r="H7635" s="256">
        <v>92.751812999999999</v>
      </c>
      <c r="I7635" s="257">
        <v>1</v>
      </c>
      <c r="J7635" s="258">
        <f t="shared" si="238"/>
        <v>0.65254595255410941</v>
      </c>
      <c r="K7635" s="258">
        <f t="shared" si="239"/>
        <v>0.80670754307463632</v>
      </c>
    </row>
    <row r="7636" spans="1:11">
      <c r="A7636" s="1">
        <v>7635</v>
      </c>
      <c r="B7636">
        <v>53423.607207000001</v>
      </c>
      <c r="C7636" s="255">
        <v>82</v>
      </c>
      <c r="D7636" s="256">
        <v>574.53994399999999</v>
      </c>
      <c r="E7636" s="256">
        <v>2.9760000000000002E-2</v>
      </c>
      <c r="F7636" s="1">
        <v>598729</v>
      </c>
      <c r="G7636" s="256">
        <v>188.69877600000001</v>
      </c>
      <c r="H7636" s="256">
        <v>73.061053999999999</v>
      </c>
      <c r="I7636" s="257">
        <v>1</v>
      </c>
      <c r="J7636" s="258">
        <f t="shared" si="238"/>
        <v>0.65744459497677477</v>
      </c>
      <c r="K7636" s="258">
        <f t="shared" si="239"/>
        <v>0.81006533794011903</v>
      </c>
    </row>
    <row r="7637" spans="1:11">
      <c r="A7637" s="1">
        <v>7636</v>
      </c>
      <c r="B7637">
        <v>53688.571595000001</v>
      </c>
      <c r="C7637" s="255">
        <v>80</v>
      </c>
      <c r="D7637" s="256">
        <v>549.76616000000013</v>
      </c>
      <c r="E7637" s="256">
        <v>3.0679999999999999E-2</v>
      </c>
      <c r="F7637" s="1">
        <v>510428</v>
      </c>
      <c r="G7637" s="256">
        <v>217.47532799999999</v>
      </c>
      <c r="H7637" s="256">
        <v>32.922640000000001</v>
      </c>
      <c r="I7637" s="257">
        <v>1</v>
      </c>
      <c r="J7637" s="258">
        <f t="shared" si="238"/>
        <v>0.62909601702668883</v>
      </c>
      <c r="K7637" s="258">
        <f t="shared" si="239"/>
        <v>0.79031884011665121</v>
      </c>
    </row>
    <row r="7638" spans="1:11">
      <c r="A7638" s="1">
        <v>7637</v>
      </c>
      <c r="B7638">
        <v>53935.942657</v>
      </c>
      <c r="C7638" s="255">
        <v>82</v>
      </c>
      <c r="D7638" s="256">
        <v>575.32351000000017</v>
      </c>
      <c r="E7638" s="256">
        <v>7.2000000000000005E-4</v>
      </c>
      <c r="F7638" s="1">
        <v>570504</v>
      </c>
      <c r="G7638" s="256">
        <v>204.24146400000001</v>
      </c>
      <c r="H7638" s="256">
        <v>32.994022000000001</v>
      </c>
      <c r="I7638" s="257">
        <v>1</v>
      </c>
      <c r="J7638" s="258">
        <f t="shared" si="238"/>
        <v>0.65834122755539259</v>
      </c>
      <c r="K7638" s="258">
        <f t="shared" si="239"/>
        <v>0.81067752620350986</v>
      </c>
    </row>
    <row r="7639" spans="1:11">
      <c r="A7639" s="1">
        <v>7638</v>
      </c>
      <c r="B7639">
        <v>55353.612946000001</v>
      </c>
      <c r="C7639" s="255">
        <v>84</v>
      </c>
      <c r="D7639" s="256">
        <v>553.02063800000008</v>
      </c>
      <c r="E7639" s="256">
        <v>2.5200000000000001E-3</v>
      </c>
      <c r="F7639" s="1">
        <v>887622</v>
      </c>
      <c r="G7639" s="256">
        <v>142.239216</v>
      </c>
      <c r="H7639" s="256">
        <v>32.989445000000003</v>
      </c>
      <c r="I7639" s="257">
        <v>1</v>
      </c>
      <c r="J7639" s="258">
        <f t="shared" si="238"/>
        <v>0.63282010791526033</v>
      </c>
      <c r="K7639" s="258">
        <f t="shared" si="239"/>
        <v>0.79295691735312235</v>
      </c>
    </row>
    <row r="7640" spans="1:11">
      <c r="A7640" s="1">
        <v>7639</v>
      </c>
      <c r="B7640">
        <v>57112.985047000002</v>
      </c>
      <c r="C7640" s="255">
        <v>89</v>
      </c>
      <c r="D7640" s="256">
        <v>513.77670200000011</v>
      </c>
      <c r="E7640" s="256">
        <v>0.175037</v>
      </c>
      <c r="F7640" s="1">
        <v>924036</v>
      </c>
      <c r="G7640" s="256">
        <v>57.072456000000003</v>
      </c>
      <c r="H7640" s="256">
        <v>32.910513999999999</v>
      </c>
      <c r="I7640" s="257">
        <v>1</v>
      </c>
      <c r="J7640" s="258">
        <f t="shared" si="238"/>
        <v>0.58791337187670489</v>
      </c>
      <c r="K7640" s="258">
        <f t="shared" si="239"/>
        <v>0.76021410994777727</v>
      </c>
    </row>
    <row r="7641" spans="1:11">
      <c r="A7641" s="1">
        <v>7640</v>
      </c>
      <c r="B7641">
        <v>59950.548675999999</v>
      </c>
      <c r="C7641" s="255">
        <v>107</v>
      </c>
      <c r="D7641" s="256">
        <v>484.15312799999992</v>
      </c>
      <c r="E7641" s="256">
        <v>38.463354999999957</v>
      </c>
      <c r="F7641" s="1">
        <v>883727</v>
      </c>
      <c r="G7641" s="256">
        <v>0.6804</v>
      </c>
      <c r="H7641" s="256">
        <v>32.859566000000001</v>
      </c>
      <c r="I7641" s="257">
        <v>1</v>
      </c>
      <c r="J7641" s="258">
        <f t="shared" si="238"/>
        <v>0.55401519157856594</v>
      </c>
      <c r="K7641" s="258">
        <f t="shared" si="239"/>
        <v>0.73407851872564733</v>
      </c>
    </row>
    <row r="7642" spans="1:11">
      <c r="A7642" s="1">
        <v>7641</v>
      </c>
      <c r="B7642">
        <v>62027.251219999998</v>
      </c>
      <c r="C7642" s="255">
        <v>87</v>
      </c>
      <c r="D7642" s="256">
        <v>453.18717900000001</v>
      </c>
      <c r="E7642" s="256">
        <v>318.33396199999959</v>
      </c>
      <c r="F7642" s="1">
        <v>861949</v>
      </c>
      <c r="G7642" s="256">
        <v>0</v>
      </c>
      <c r="H7642" s="256">
        <v>286.257587</v>
      </c>
      <c r="I7642" s="257">
        <v>1</v>
      </c>
      <c r="J7642" s="258">
        <f t="shared" si="238"/>
        <v>0.51858093498599656</v>
      </c>
      <c r="K7642" s="258">
        <f t="shared" si="239"/>
        <v>0.70534163598804256</v>
      </c>
    </row>
    <row r="7643" spans="1:11">
      <c r="A7643" s="1">
        <v>7642</v>
      </c>
      <c r="B7643">
        <v>65506.425751000002</v>
      </c>
      <c r="C7643" s="255">
        <v>64</v>
      </c>
      <c r="D7643" s="256">
        <v>504.72232099999991</v>
      </c>
      <c r="E7643" s="256">
        <v>687.10975600000017</v>
      </c>
      <c r="F7643" s="1">
        <v>861826</v>
      </c>
      <c r="G7643" s="256">
        <v>0</v>
      </c>
      <c r="H7643" s="256">
        <v>465.67294199999998</v>
      </c>
      <c r="I7643" s="257">
        <v>1</v>
      </c>
      <c r="J7643" s="258">
        <f t="shared" si="238"/>
        <v>0.57755246675343885</v>
      </c>
      <c r="K7643" s="258">
        <f t="shared" si="239"/>
        <v>0.7523605355484061</v>
      </c>
    </row>
    <row r="7644" spans="1:11">
      <c r="A7644" s="1">
        <v>7643</v>
      </c>
      <c r="B7644">
        <v>64744.484528000001</v>
      </c>
      <c r="C7644" s="255">
        <v>57</v>
      </c>
      <c r="D7644" s="256">
        <v>540.56434899999999</v>
      </c>
      <c r="E7644" s="256">
        <v>858.06501700000013</v>
      </c>
      <c r="F7644" s="1">
        <v>839957</v>
      </c>
      <c r="G7644" s="256">
        <v>0</v>
      </c>
      <c r="H7644" s="256">
        <v>371.31230900000003</v>
      </c>
      <c r="I7644" s="257">
        <v>1</v>
      </c>
      <c r="J7644" s="258">
        <f t="shared" si="238"/>
        <v>0.61856640812982167</v>
      </c>
      <c r="K7644" s="258">
        <f t="shared" si="239"/>
        <v>0.78278586046135024</v>
      </c>
    </row>
    <row r="7645" spans="1:11">
      <c r="A7645" s="1">
        <v>7644</v>
      </c>
      <c r="B7645">
        <v>64597.696564000013</v>
      </c>
      <c r="C7645" s="255">
        <v>58</v>
      </c>
      <c r="D7645" s="256">
        <v>542.62915600000008</v>
      </c>
      <c r="E7645" s="256">
        <v>978.64995099999896</v>
      </c>
      <c r="F7645" s="1">
        <v>832512</v>
      </c>
      <c r="G7645" s="256">
        <v>0</v>
      </c>
      <c r="H7645" s="256">
        <v>254.51465999999999</v>
      </c>
      <c r="I7645" s="257">
        <v>1</v>
      </c>
      <c r="J7645" s="258">
        <f t="shared" si="238"/>
        <v>0.62092916152233479</v>
      </c>
      <c r="K7645" s="258">
        <f t="shared" si="239"/>
        <v>0.78448578864354046</v>
      </c>
    </row>
    <row r="7646" spans="1:11">
      <c r="A7646" s="1">
        <v>7645</v>
      </c>
      <c r="B7646">
        <v>61160.838409999997</v>
      </c>
      <c r="C7646" s="255">
        <v>56</v>
      </c>
      <c r="D7646" s="256">
        <v>532.05094499999984</v>
      </c>
      <c r="E7646" s="256">
        <v>1000.055836</v>
      </c>
      <c r="F7646" s="1">
        <v>848383</v>
      </c>
      <c r="G7646" s="256">
        <v>10.494792</v>
      </c>
      <c r="H7646" s="256">
        <v>90.095416999999998</v>
      </c>
      <c r="I7646" s="257">
        <v>1</v>
      </c>
      <c r="J7646" s="258">
        <f t="shared" si="238"/>
        <v>0.60882454161017419</v>
      </c>
      <c r="K7646" s="258">
        <f t="shared" si="239"/>
        <v>0.775717434209511</v>
      </c>
    </row>
    <row r="7647" spans="1:11">
      <c r="A7647" s="1">
        <v>7646</v>
      </c>
      <c r="B7647">
        <v>60694.510955999998</v>
      </c>
      <c r="C7647" s="255">
        <v>54</v>
      </c>
      <c r="D7647" s="256">
        <v>480.48030100000011</v>
      </c>
      <c r="E7647" s="256">
        <v>928.0612560000003</v>
      </c>
      <c r="F7647" s="1">
        <v>808448</v>
      </c>
      <c r="G7647" s="256">
        <v>106.47588</v>
      </c>
      <c r="H7647" s="256">
        <v>196.75491600000001</v>
      </c>
      <c r="I7647" s="257">
        <v>1</v>
      </c>
      <c r="J7647" s="258">
        <f t="shared" si="238"/>
        <v>0.54981238499453033</v>
      </c>
      <c r="K7647" s="258">
        <f t="shared" si="239"/>
        <v>0.73074789314686206</v>
      </c>
    </row>
    <row r="7648" spans="1:11">
      <c r="A7648" s="1">
        <v>7647</v>
      </c>
      <c r="B7648">
        <v>63025.949339999999</v>
      </c>
      <c r="C7648" s="255">
        <v>57</v>
      </c>
      <c r="D7648" s="256">
        <v>502.99209499999989</v>
      </c>
      <c r="E7648" s="256">
        <v>780.58947900000089</v>
      </c>
      <c r="F7648" s="1">
        <v>804806</v>
      </c>
      <c r="G7648" s="256">
        <v>193.70316</v>
      </c>
      <c r="H7648" s="256">
        <v>281.91722700000003</v>
      </c>
      <c r="I7648" s="257">
        <v>1</v>
      </c>
      <c r="J7648" s="258">
        <f t="shared" si="238"/>
        <v>0.5755725735472873</v>
      </c>
      <c r="K7648" s="258">
        <f t="shared" si="239"/>
        <v>0.75084648663922937</v>
      </c>
    </row>
    <row r="7649" spans="1:11">
      <c r="A7649" s="1">
        <v>7648</v>
      </c>
      <c r="B7649">
        <v>62875.503814999996</v>
      </c>
      <c r="C7649" s="255">
        <v>59</v>
      </c>
      <c r="D7649" s="256">
        <v>504.18853300000001</v>
      </c>
      <c r="E7649" s="256">
        <v>494.19658199999992</v>
      </c>
      <c r="F7649" s="1">
        <v>816998</v>
      </c>
      <c r="G7649" s="256">
        <v>226.093728</v>
      </c>
      <c r="H7649" s="256">
        <v>286.77512899999999</v>
      </c>
      <c r="I7649" s="257">
        <v>1</v>
      </c>
      <c r="J7649" s="258">
        <f t="shared" si="238"/>
        <v>0.57694165450421531</v>
      </c>
      <c r="K7649" s="258">
        <f t="shared" si="239"/>
        <v>0.75189389821654162</v>
      </c>
    </row>
    <row r="7650" spans="1:11">
      <c r="A7650" s="1">
        <v>7649</v>
      </c>
      <c r="B7650">
        <v>64019.314331000001</v>
      </c>
      <c r="C7650" s="255">
        <v>69</v>
      </c>
      <c r="D7650" s="256">
        <v>508.79659600000008</v>
      </c>
      <c r="E7650" s="256">
        <v>149.42482600000019</v>
      </c>
      <c r="F7650" s="1">
        <v>814690</v>
      </c>
      <c r="G7650" s="256">
        <v>224.24304000000001</v>
      </c>
      <c r="H7650" s="256">
        <v>256.62780500000002</v>
      </c>
      <c r="I7650" s="257">
        <v>1</v>
      </c>
      <c r="J7650" s="258">
        <f t="shared" si="238"/>
        <v>0.58221464926167388</v>
      </c>
      <c r="K7650" s="258">
        <f t="shared" si="239"/>
        <v>0.7559088545111563</v>
      </c>
    </row>
    <row r="7651" spans="1:11">
      <c r="A7651" s="1">
        <v>7650</v>
      </c>
      <c r="B7651">
        <v>65495.071656</v>
      </c>
      <c r="C7651" s="255">
        <v>89</v>
      </c>
      <c r="D7651" s="256">
        <v>452.92296499999992</v>
      </c>
      <c r="E7651" s="256">
        <v>11.57477999999996</v>
      </c>
      <c r="F7651" s="1">
        <v>811567</v>
      </c>
      <c r="G7651" s="256">
        <v>220.973592</v>
      </c>
      <c r="H7651" s="256">
        <v>365.71449699999999</v>
      </c>
      <c r="I7651" s="257">
        <v>1</v>
      </c>
      <c r="J7651" s="258">
        <f t="shared" si="238"/>
        <v>0.5182785955785606</v>
      </c>
      <c r="K7651" s="258">
        <f t="shared" si="239"/>
        <v>0.70508988484166291</v>
      </c>
    </row>
    <row r="7652" spans="1:11">
      <c r="A7652" s="1">
        <v>7651</v>
      </c>
      <c r="B7652">
        <v>65936.267028000002</v>
      </c>
      <c r="C7652" s="255">
        <v>111</v>
      </c>
      <c r="D7652" s="256">
        <v>424.55443900000012</v>
      </c>
      <c r="E7652" s="256">
        <v>17.390775999999999</v>
      </c>
      <c r="F7652" s="1">
        <v>792703</v>
      </c>
      <c r="G7652" s="256">
        <v>143.38144800000001</v>
      </c>
      <c r="H7652" s="256">
        <v>400.20976899999999</v>
      </c>
      <c r="I7652" s="257">
        <v>1</v>
      </c>
      <c r="J7652" s="258">
        <f t="shared" si="238"/>
        <v>0.4858165635111123</v>
      </c>
      <c r="K7652" s="258">
        <f t="shared" si="239"/>
        <v>0.67738032128591996</v>
      </c>
    </row>
    <row r="7653" spans="1:11">
      <c r="A7653" s="1">
        <v>7652</v>
      </c>
      <c r="B7653">
        <v>64977.357849</v>
      </c>
      <c r="C7653" s="255">
        <v>125</v>
      </c>
      <c r="D7653" s="256">
        <v>419.70859800000011</v>
      </c>
      <c r="E7653" s="256">
        <v>18.57426000000001</v>
      </c>
      <c r="F7653" s="1">
        <v>828312</v>
      </c>
      <c r="G7653" s="256">
        <v>43.199688000000002</v>
      </c>
      <c r="H7653" s="256">
        <v>255.74436700000001</v>
      </c>
      <c r="I7653" s="257">
        <v>1</v>
      </c>
      <c r="J7653" s="258">
        <f t="shared" si="238"/>
        <v>0.4802714799937044</v>
      </c>
      <c r="K7653" s="258">
        <f t="shared" si="239"/>
        <v>0.67250849448555661</v>
      </c>
    </row>
    <row r="7654" spans="1:11">
      <c r="A7654" s="1">
        <v>7653</v>
      </c>
      <c r="B7654">
        <v>63031.196534000002</v>
      </c>
      <c r="C7654" s="255">
        <v>127</v>
      </c>
      <c r="D7654" s="256">
        <v>400.57519600000001</v>
      </c>
      <c r="E7654" s="256">
        <v>16.740416</v>
      </c>
      <c r="F7654" s="1">
        <v>796211</v>
      </c>
      <c r="G7654" s="256">
        <v>0</v>
      </c>
      <c r="H7654" s="256">
        <v>164.68356399999999</v>
      </c>
      <c r="I7654" s="257">
        <v>1</v>
      </c>
      <c r="J7654" s="258">
        <f t="shared" si="238"/>
        <v>0.45837717680419826</v>
      </c>
      <c r="K7654" s="258">
        <f t="shared" si="239"/>
        <v>0.65285901553185588</v>
      </c>
    </row>
    <row r="7655" spans="1:11">
      <c r="A7655" s="1">
        <v>7654</v>
      </c>
      <c r="B7655">
        <v>61510.814940999997</v>
      </c>
      <c r="C7655" s="255">
        <v>127</v>
      </c>
      <c r="D7655" s="256">
        <v>375.61743199999978</v>
      </c>
      <c r="E7655" s="256">
        <v>10.237708</v>
      </c>
      <c r="F7655" s="1">
        <v>846665</v>
      </c>
      <c r="G7655" s="256">
        <v>0</v>
      </c>
      <c r="H7655" s="256">
        <v>138.336478</v>
      </c>
      <c r="I7655" s="257">
        <v>1</v>
      </c>
      <c r="J7655" s="258">
        <f t="shared" si="238"/>
        <v>0.42981807100857738</v>
      </c>
      <c r="K7655" s="258">
        <f t="shared" si="239"/>
        <v>0.62619188399186865</v>
      </c>
    </row>
    <row r="7656" spans="1:11">
      <c r="A7656" s="1">
        <v>7655</v>
      </c>
      <c r="B7656">
        <v>61359.74353</v>
      </c>
      <c r="C7656" s="255">
        <v>125</v>
      </c>
      <c r="D7656" s="256">
        <v>368.62565799999999</v>
      </c>
      <c r="E7656" s="256">
        <v>10.168544000000001</v>
      </c>
      <c r="F7656" s="1">
        <v>873041</v>
      </c>
      <c r="G7656" s="256">
        <v>0</v>
      </c>
      <c r="H7656" s="256">
        <v>136.47913</v>
      </c>
      <c r="I7656" s="257">
        <v>1</v>
      </c>
      <c r="J7656" s="258">
        <f t="shared" si="238"/>
        <v>0.4218174018234267</v>
      </c>
      <c r="K7656" s="258">
        <f t="shared" si="239"/>
        <v>0.61850097823836114</v>
      </c>
    </row>
    <row r="7657" spans="1:11">
      <c r="A7657" s="1">
        <v>7656</v>
      </c>
      <c r="B7657">
        <v>61319.373167999998</v>
      </c>
      <c r="C7657" s="255">
        <v>115</v>
      </c>
      <c r="D7657" s="256">
        <v>348.66891500000003</v>
      </c>
      <c r="E7657" s="256">
        <v>7.7375200000000017</v>
      </c>
      <c r="F7657" s="1">
        <v>889467</v>
      </c>
      <c r="G7657" s="256">
        <v>0</v>
      </c>
      <c r="H7657" s="256">
        <v>36.369771</v>
      </c>
      <c r="I7657" s="257">
        <v>1</v>
      </c>
      <c r="J7657" s="258">
        <f t="shared" si="238"/>
        <v>0.39898095162408154</v>
      </c>
      <c r="K7657" s="258">
        <f t="shared" si="239"/>
        <v>0.59599252461481955</v>
      </c>
    </row>
    <row r="7658" spans="1:11">
      <c r="A7658" s="1">
        <v>7657</v>
      </c>
      <c r="B7658">
        <v>59971.233826999996</v>
      </c>
      <c r="C7658" s="255">
        <v>104</v>
      </c>
      <c r="D7658" s="256">
        <v>319.17180499999989</v>
      </c>
      <c r="E7658" s="256">
        <v>4.2268800000000004</v>
      </c>
      <c r="F7658" s="1">
        <v>870453</v>
      </c>
      <c r="G7658" s="256">
        <v>0</v>
      </c>
      <c r="H7658" s="256">
        <v>33.108133000000002</v>
      </c>
      <c r="I7658" s="257">
        <v>1</v>
      </c>
      <c r="J7658" s="258">
        <f t="shared" si="238"/>
        <v>0.36522748375912928</v>
      </c>
      <c r="K7658" s="258">
        <f t="shared" si="239"/>
        <v>0.56113296505445298</v>
      </c>
    </row>
    <row r="7659" spans="1:11">
      <c r="A7659" s="1">
        <v>7658</v>
      </c>
      <c r="B7659">
        <v>56483.487671000003</v>
      </c>
      <c r="C7659" s="255">
        <v>99</v>
      </c>
      <c r="D7659" s="256">
        <v>335.31154199999992</v>
      </c>
      <c r="E7659" s="256">
        <v>0.16439999999999999</v>
      </c>
      <c r="F7659" s="1">
        <v>763835</v>
      </c>
      <c r="G7659" s="256">
        <v>42.698208000000001</v>
      </c>
      <c r="H7659" s="256">
        <v>33.086351000000001</v>
      </c>
      <c r="I7659" s="257">
        <v>1</v>
      </c>
      <c r="J7659" s="258">
        <f t="shared" si="238"/>
        <v>0.38369614371185956</v>
      </c>
      <c r="K7659" s="258">
        <f t="shared" si="239"/>
        <v>0.58044940861066863</v>
      </c>
    </row>
    <row r="7660" spans="1:11">
      <c r="A7660" s="1">
        <v>7659</v>
      </c>
      <c r="B7660">
        <v>55642.691284999994</v>
      </c>
      <c r="C7660" s="255">
        <v>95</v>
      </c>
      <c r="D7660" s="256">
        <v>381.96419400000002</v>
      </c>
      <c r="E7660" s="256">
        <v>0</v>
      </c>
      <c r="F7660" s="1">
        <v>629705</v>
      </c>
      <c r="G7660" s="256">
        <v>149.168544</v>
      </c>
      <c r="H7660" s="256">
        <v>33.103043</v>
      </c>
      <c r="I7660" s="257">
        <v>1</v>
      </c>
      <c r="J7660" s="258">
        <f t="shared" si="238"/>
        <v>0.43708065460451301</v>
      </c>
      <c r="K7660" s="258">
        <f t="shared" si="239"/>
        <v>0.6330883910812205</v>
      </c>
    </row>
    <row r="7661" spans="1:11">
      <c r="A7661" s="1">
        <v>7660</v>
      </c>
      <c r="B7661">
        <v>54820.764496999996</v>
      </c>
      <c r="C7661" s="255">
        <v>95</v>
      </c>
      <c r="D7661" s="256">
        <v>393.835804</v>
      </c>
      <c r="E7661" s="256">
        <v>0</v>
      </c>
      <c r="F7661" s="1">
        <v>511633</v>
      </c>
      <c r="G7661" s="256">
        <v>212.55544800000001</v>
      </c>
      <c r="H7661" s="256">
        <v>33.079562000000003</v>
      </c>
      <c r="I7661" s="257">
        <v>1</v>
      </c>
      <c r="J7661" s="258">
        <f t="shared" si="238"/>
        <v>0.45066530769901081</v>
      </c>
      <c r="K7661" s="258">
        <f t="shared" si="239"/>
        <v>0.6457763522732004</v>
      </c>
    </row>
    <row r="7662" spans="1:11">
      <c r="A7662" s="1">
        <v>7661</v>
      </c>
      <c r="B7662">
        <v>55328.247253000001</v>
      </c>
      <c r="C7662" s="255">
        <v>96</v>
      </c>
      <c r="D7662" s="256">
        <v>402.27784500000013</v>
      </c>
      <c r="E7662" s="256">
        <v>0</v>
      </c>
      <c r="F7662" s="1">
        <v>564898</v>
      </c>
      <c r="G7662" s="256">
        <v>233.09781599999999</v>
      </c>
      <c r="H7662" s="256">
        <v>33.126980000000003</v>
      </c>
      <c r="I7662" s="257">
        <v>1</v>
      </c>
      <c r="J7662" s="258">
        <f t="shared" si="238"/>
        <v>0.46032551371946884</v>
      </c>
      <c r="K7662" s="258">
        <f t="shared" si="239"/>
        <v>0.65463486880853039</v>
      </c>
    </row>
    <row r="7663" spans="1:11">
      <c r="A7663" s="1">
        <v>7662</v>
      </c>
      <c r="B7663">
        <v>56315.769289000003</v>
      </c>
      <c r="C7663" s="255">
        <v>100</v>
      </c>
      <c r="D7663" s="256">
        <v>371.52594799999991</v>
      </c>
      <c r="E7663" s="256">
        <v>0</v>
      </c>
      <c r="F7663" s="1">
        <v>875442</v>
      </c>
      <c r="G7663" s="256">
        <v>199.934112</v>
      </c>
      <c r="H7663" s="256">
        <v>33.093528999999997</v>
      </c>
      <c r="I7663" s="257">
        <v>1</v>
      </c>
      <c r="J7663" s="258">
        <f t="shared" si="238"/>
        <v>0.42513619628546179</v>
      </c>
      <c r="K7663" s="258">
        <f t="shared" si="239"/>
        <v>0.62170329179087536</v>
      </c>
    </row>
    <row r="7664" spans="1:11">
      <c r="A7664" s="1">
        <v>7663</v>
      </c>
      <c r="B7664">
        <v>58810.301513999999</v>
      </c>
      <c r="C7664" s="255">
        <v>109</v>
      </c>
      <c r="D7664" s="256">
        <v>300.96416499999998</v>
      </c>
      <c r="E7664" s="256">
        <v>0.138297</v>
      </c>
      <c r="F7664" s="1">
        <v>918659</v>
      </c>
      <c r="G7664" s="256">
        <v>116.973696</v>
      </c>
      <c r="H7664" s="256">
        <v>33.037402999999998</v>
      </c>
      <c r="I7664" s="257">
        <v>1</v>
      </c>
      <c r="J7664" s="258">
        <f t="shared" si="238"/>
        <v>0.34439252766896949</v>
      </c>
      <c r="K7664" s="258">
        <f t="shared" si="239"/>
        <v>0.53860489383770183</v>
      </c>
    </row>
    <row r="7665" spans="1:11">
      <c r="A7665" s="1">
        <v>7664</v>
      </c>
      <c r="B7665">
        <v>61272.542418999998</v>
      </c>
      <c r="C7665" s="255">
        <v>117</v>
      </c>
      <c r="D7665" s="256">
        <v>247.04189600000001</v>
      </c>
      <c r="E7665" s="256">
        <v>36.911688000000026</v>
      </c>
      <c r="F7665" s="1">
        <v>880490</v>
      </c>
      <c r="G7665" s="256">
        <v>23.495640000000002</v>
      </c>
      <c r="H7665" s="256">
        <v>37.527704999999997</v>
      </c>
      <c r="I7665" s="257">
        <v>1</v>
      </c>
      <c r="J7665" s="258">
        <f t="shared" si="238"/>
        <v>0.28268941255373276</v>
      </c>
      <c r="K7665" s="258">
        <f t="shared" si="239"/>
        <v>0.4668854410467953</v>
      </c>
    </row>
    <row r="7666" spans="1:11">
      <c r="A7666" s="1">
        <v>7665</v>
      </c>
      <c r="B7666">
        <v>63594.690611999999</v>
      </c>
      <c r="C7666" s="255">
        <v>100</v>
      </c>
      <c r="D7666" s="256">
        <v>184.49535299999999</v>
      </c>
      <c r="E7666" s="256">
        <v>363.9163470000002</v>
      </c>
      <c r="F7666" s="1">
        <v>858916</v>
      </c>
      <c r="G7666" s="256">
        <v>0</v>
      </c>
      <c r="H7666" s="256">
        <v>288.443198</v>
      </c>
      <c r="I7666" s="257">
        <v>1</v>
      </c>
      <c r="J7666" s="258">
        <f t="shared" si="238"/>
        <v>0.21111756266015524</v>
      </c>
      <c r="K7666" s="258">
        <f t="shared" si="239"/>
        <v>0.37292368097371553</v>
      </c>
    </row>
    <row r="7667" spans="1:11">
      <c r="A7667" s="1">
        <v>7666</v>
      </c>
      <c r="B7667">
        <v>67162.770537999997</v>
      </c>
      <c r="C7667" s="255">
        <v>74</v>
      </c>
      <c r="D7667" s="256">
        <v>176.60928200000001</v>
      </c>
      <c r="E7667" s="256">
        <v>829.78742300000067</v>
      </c>
      <c r="F7667" s="1">
        <v>842834</v>
      </c>
      <c r="G7667" s="256">
        <v>0</v>
      </c>
      <c r="H7667" s="256">
        <v>299.063872</v>
      </c>
      <c r="I7667" s="257">
        <v>1</v>
      </c>
      <c r="J7667" s="258">
        <f t="shared" si="238"/>
        <v>0.20209355169503934</v>
      </c>
      <c r="K7667" s="258">
        <f t="shared" si="239"/>
        <v>0.36014083267349339</v>
      </c>
    </row>
    <row r="7668" spans="1:11">
      <c r="A7668" s="1">
        <v>7667</v>
      </c>
      <c r="B7668">
        <v>66339.985411000001</v>
      </c>
      <c r="C7668" s="255">
        <v>66</v>
      </c>
      <c r="D7668" s="256">
        <v>149.67020500000001</v>
      </c>
      <c r="E7668" s="256">
        <v>1092.8028010000021</v>
      </c>
      <c r="F7668" s="1">
        <v>822871</v>
      </c>
      <c r="G7668" s="256">
        <v>0</v>
      </c>
      <c r="H7668" s="256">
        <v>298.90476699999999</v>
      </c>
      <c r="I7668" s="257">
        <v>1</v>
      </c>
      <c r="J7668" s="258">
        <f t="shared" si="238"/>
        <v>0.17126723447850625</v>
      </c>
      <c r="K7668" s="258">
        <f t="shared" si="239"/>
        <v>0.31471551864328629</v>
      </c>
    </row>
    <row r="7669" spans="1:11">
      <c r="A7669" s="1">
        <v>7668</v>
      </c>
      <c r="B7669">
        <v>65776.344360999996</v>
      </c>
      <c r="C7669" s="255">
        <v>62</v>
      </c>
      <c r="D7669" s="256">
        <v>117.246655</v>
      </c>
      <c r="E7669" s="256">
        <v>1227.8627240000001</v>
      </c>
      <c r="F7669" s="1">
        <v>808537</v>
      </c>
      <c r="G7669" s="256">
        <v>0</v>
      </c>
      <c r="H7669" s="256">
        <v>287.08824399999997</v>
      </c>
      <c r="I7669" s="257">
        <v>1</v>
      </c>
      <c r="J7669" s="258">
        <f t="shared" si="238"/>
        <v>0.13416504877310437</v>
      </c>
      <c r="K7669" s="258">
        <f t="shared" si="239"/>
        <v>0.25614244219095172</v>
      </c>
    </row>
    <row r="7670" spans="1:11">
      <c r="A7670" s="1">
        <v>7669</v>
      </c>
      <c r="B7670">
        <v>62728.100340999998</v>
      </c>
      <c r="C7670" s="255">
        <v>56</v>
      </c>
      <c r="D7670" s="256">
        <v>57.732109999999999</v>
      </c>
      <c r="E7670" s="256">
        <v>1252.782726000002</v>
      </c>
      <c r="F7670" s="1">
        <v>820939</v>
      </c>
      <c r="G7670" s="256">
        <v>0</v>
      </c>
      <c r="H7670" s="256">
        <v>50.752755000000001</v>
      </c>
      <c r="I7670" s="257">
        <v>1</v>
      </c>
      <c r="J7670" s="258">
        <f t="shared" si="238"/>
        <v>6.6062706470595908E-2</v>
      </c>
      <c r="K7670" s="258">
        <f t="shared" si="239"/>
        <v>0.1358380045518916</v>
      </c>
    </row>
    <row r="7671" spans="1:11">
      <c r="A7671" s="1">
        <v>7670</v>
      </c>
      <c r="B7671">
        <v>61562.418458</v>
      </c>
      <c r="C7671" s="255">
        <v>52</v>
      </c>
      <c r="D7671" s="256">
        <v>64.761184999999983</v>
      </c>
      <c r="E7671" s="256">
        <v>1166.924897000001</v>
      </c>
      <c r="F7671" s="1">
        <v>797899</v>
      </c>
      <c r="G7671" s="256">
        <v>32.121263999999996</v>
      </c>
      <c r="H7671" s="256">
        <v>149.68911</v>
      </c>
      <c r="I7671" s="257">
        <v>1</v>
      </c>
      <c r="J7671" s="258">
        <f t="shared" si="238"/>
        <v>7.4106059095067844E-2</v>
      </c>
      <c r="K7671" s="258">
        <f t="shared" si="239"/>
        <v>0.15100316018520676</v>
      </c>
    </row>
    <row r="7672" spans="1:11">
      <c r="A7672" s="1">
        <v>7671</v>
      </c>
      <c r="B7672">
        <v>64146.864379999999</v>
      </c>
      <c r="C7672" s="255">
        <v>56</v>
      </c>
      <c r="D7672" s="256">
        <v>68.502187000000021</v>
      </c>
      <c r="E7672" s="256">
        <v>969.80891200000121</v>
      </c>
      <c r="F7672" s="1">
        <v>828544</v>
      </c>
      <c r="G7672" s="256">
        <v>152.02202399999999</v>
      </c>
      <c r="H7672" s="256">
        <v>173.071316</v>
      </c>
      <c r="I7672" s="257">
        <v>1</v>
      </c>
      <c r="J7672" s="258">
        <f t="shared" si="238"/>
        <v>7.8386878158010709E-2</v>
      </c>
      <c r="K7672" s="258">
        <f t="shared" si="239"/>
        <v>0.15896338700287191</v>
      </c>
    </row>
    <row r="7673" spans="1:11">
      <c r="A7673" s="1">
        <v>7672</v>
      </c>
      <c r="B7673">
        <v>64354.538879</v>
      </c>
      <c r="C7673" s="255">
        <v>55</v>
      </c>
      <c r="D7673" s="256">
        <v>58.33112400000001</v>
      </c>
      <c r="E7673" s="256">
        <v>622.2405599999995</v>
      </c>
      <c r="F7673" s="1">
        <v>852096</v>
      </c>
      <c r="G7673" s="256">
        <v>236.47612799999999</v>
      </c>
      <c r="H7673" s="256">
        <v>171.81116800000001</v>
      </c>
      <c r="I7673" s="257">
        <v>1</v>
      </c>
      <c r="J7673" s="258">
        <f t="shared" si="238"/>
        <v>6.6748156665535574E-2</v>
      </c>
      <c r="K7673" s="258">
        <f t="shared" si="239"/>
        <v>0.13714111658084857</v>
      </c>
    </row>
    <row r="7674" spans="1:11">
      <c r="A7674" s="1">
        <v>7673</v>
      </c>
      <c r="B7674">
        <v>65446.130981000002</v>
      </c>
      <c r="C7674" s="255">
        <v>65</v>
      </c>
      <c r="D7674" s="256">
        <v>74.590074000000001</v>
      </c>
      <c r="E7674" s="256">
        <v>180.11716400000029</v>
      </c>
      <c r="F7674" s="1">
        <v>868381</v>
      </c>
      <c r="G7674" s="256">
        <v>250.737312</v>
      </c>
      <c r="H7674" s="256">
        <v>246.14356100000001</v>
      </c>
      <c r="I7674" s="257">
        <v>1</v>
      </c>
      <c r="J7674" s="258">
        <f t="shared" si="238"/>
        <v>8.5353231750615516E-2</v>
      </c>
      <c r="K7674" s="258">
        <f t="shared" si="239"/>
        <v>0.17175614172757678</v>
      </c>
    </row>
    <row r="7675" spans="1:11">
      <c r="A7675" s="1">
        <v>7674</v>
      </c>
      <c r="B7675">
        <v>67085.457093000005</v>
      </c>
      <c r="C7675" s="255">
        <v>84</v>
      </c>
      <c r="D7675" s="256">
        <v>110.599047</v>
      </c>
      <c r="E7675" s="256">
        <v>11.510474999999991</v>
      </c>
      <c r="F7675" s="1">
        <v>807749</v>
      </c>
      <c r="G7675" s="256">
        <v>248.27392800000001</v>
      </c>
      <c r="H7675" s="256">
        <v>479.85002600000001</v>
      </c>
      <c r="I7675" s="257">
        <v>1</v>
      </c>
      <c r="J7675" s="258">
        <f t="shared" si="238"/>
        <v>0.1265582078654087</v>
      </c>
      <c r="K7675" s="258">
        <f t="shared" si="239"/>
        <v>0.24356524137684671</v>
      </c>
    </row>
    <row r="7676" spans="1:11">
      <c r="A7676" s="1">
        <v>7675</v>
      </c>
      <c r="B7676">
        <v>67044.271301000001</v>
      </c>
      <c r="C7676" s="255">
        <v>104</v>
      </c>
      <c r="D7676" s="256">
        <v>125.81997</v>
      </c>
      <c r="E7676" s="256">
        <v>16.729123999999992</v>
      </c>
      <c r="F7676" s="1">
        <v>848514</v>
      </c>
      <c r="G7676" s="256">
        <v>227.061408</v>
      </c>
      <c r="H7676" s="256">
        <v>454.49868800000002</v>
      </c>
      <c r="I7676" s="257">
        <v>1</v>
      </c>
      <c r="J7676" s="258">
        <f t="shared" si="238"/>
        <v>0.14397547129750121</v>
      </c>
      <c r="K7676" s="258">
        <f t="shared" si="239"/>
        <v>0.27206942881338686</v>
      </c>
    </row>
    <row r="7677" spans="1:11">
      <c r="A7677" s="1">
        <v>7676</v>
      </c>
      <c r="B7677">
        <v>66432.827699000001</v>
      </c>
      <c r="C7677" s="255">
        <v>121</v>
      </c>
      <c r="D7677" s="256">
        <v>124.60083899999999</v>
      </c>
      <c r="E7677" s="256">
        <v>20.167012</v>
      </c>
      <c r="F7677" s="1">
        <v>787191</v>
      </c>
      <c r="G7677" s="256">
        <v>127.20959999999999</v>
      </c>
      <c r="H7677" s="256">
        <v>400.60522099999997</v>
      </c>
      <c r="I7677" s="257">
        <v>1</v>
      </c>
      <c r="J7677" s="258">
        <f t="shared" si="238"/>
        <v>0.14258042279845615</v>
      </c>
      <c r="K7677" s="258">
        <f t="shared" si="239"/>
        <v>0.26982443866270955</v>
      </c>
    </row>
    <row r="7678" spans="1:11">
      <c r="A7678" s="1">
        <v>7677</v>
      </c>
      <c r="B7678">
        <v>65280.827270000002</v>
      </c>
      <c r="C7678" s="255">
        <v>129</v>
      </c>
      <c r="D7678" s="256">
        <v>150.77410800000001</v>
      </c>
      <c r="E7678" s="256">
        <v>18.087803999999991</v>
      </c>
      <c r="F7678" s="1">
        <v>803162</v>
      </c>
      <c r="G7678" s="256">
        <v>28.017863999999999</v>
      </c>
      <c r="H7678" s="256">
        <v>205.63072</v>
      </c>
      <c r="I7678" s="257">
        <v>1</v>
      </c>
      <c r="J7678" s="258">
        <f t="shared" si="238"/>
        <v>0.17253042787055464</v>
      </c>
      <c r="K7678" s="258">
        <f t="shared" si="239"/>
        <v>0.3166324917122193</v>
      </c>
    </row>
    <row r="7679" spans="1:11">
      <c r="A7679" s="1">
        <v>7678</v>
      </c>
      <c r="B7679">
        <v>63360.401124000004</v>
      </c>
      <c r="C7679" s="255">
        <v>135</v>
      </c>
      <c r="D7679" s="256">
        <v>144.39367300000001</v>
      </c>
      <c r="E7679" s="256">
        <v>12.850099999999999</v>
      </c>
      <c r="F7679" s="1">
        <v>852365</v>
      </c>
      <c r="G7679" s="256">
        <v>0</v>
      </c>
      <c r="H7679" s="256">
        <v>136.43683200000001</v>
      </c>
      <c r="I7679" s="257">
        <v>1</v>
      </c>
      <c r="J7679" s="258">
        <f t="shared" si="238"/>
        <v>0.16522931234646038</v>
      </c>
      <c r="K7679" s="258">
        <f t="shared" si="239"/>
        <v>0.30548457528402995</v>
      </c>
    </row>
    <row r="7680" spans="1:11">
      <c r="A7680" s="1">
        <v>7679</v>
      </c>
      <c r="B7680">
        <v>63828.066223000002</v>
      </c>
      <c r="C7680" s="255">
        <v>130</v>
      </c>
      <c r="D7680" s="256">
        <v>168.58039500000001</v>
      </c>
      <c r="E7680" s="256">
        <v>11.513292</v>
      </c>
      <c r="F7680" s="1">
        <v>806688</v>
      </c>
      <c r="G7680" s="256">
        <v>0</v>
      </c>
      <c r="H7680" s="256">
        <v>136.32658699999999</v>
      </c>
      <c r="I7680" s="257">
        <v>1</v>
      </c>
      <c r="J7680" s="258">
        <f t="shared" si="238"/>
        <v>0.19290611674477365</v>
      </c>
      <c r="K7680" s="258">
        <f t="shared" si="239"/>
        <v>0.34689207730173471</v>
      </c>
    </row>
    <row r="7681" spans="1:11">
      <c r="A7681" s="1">
        <v>7680</v>
      </c>
      <c r="B7681">
        <v>63859.419371999997</v>
      </c>
      <c r="C7681" s="255">
        <v>121</v>
      </c>
      <c r="D7681" s="256">
        <v>149.276252</v>
      </c>
      <c r="E7681" s="256">
        <v>7.1960559999999996</v>
      </c>
      <c r="F7681" s="1">
        <v>913170</v>
      </c>
      <c r="G7681" s="256">
        <v>0</v>
      </c>
      <c r="H7681" s="256">
        <v>40.900860000000002</v>
      </c>
      <c r="I7681" s="257">
        <v>1</v>
      </c>
      <c r="J7681" s="258">
        <f t="shared" si="238"/>
        <v>0.17081643506372285</v>
      </c>
      <c r="K7681" s="258">
        <f t="shared" si="239"/>
        <v>0.3140302174046295</v>
      </c>
    </row>
    <row r="7682" spans="1:11">
      <c r="A7682" s="1">
        <v>7681</v>
      </c>
      <c r="B7682">
        <v>61833.019530999998</v>
      </c>
      <c r="C7682" s="255">
        <v>113</v>
      </c>
      <c r="D7682" s="256">
        <v>140.63933900000001</v>
      </c>
      <c r="E7682" s="256">
        <v>4.8871200000000004</v>
      </c>
      <c r="F7682" s="1">
        <v>843292</v>
      </c>
      <c r="G7682" s="256">
        <v>0</v>
      </c>
      <c r="H7682" s="256">
        <v>33.072844000000003</v>
      </c>
      <c r="I7682" s="257">
        <v>1</v>
      </c>
      <c r="J7682" s="258">
        <f t="shared" ref="J7682:J7745" si="240">D7682/$L$1</f>
        <v>0.16093323750986463</v>
      </c>
      <c r="K7682" s="258">
        <f t="shared" ref="K7682:K7745" si="241">J7682/(1-$K$1*(1-J7682))</f>
        <v>0.2988472955048827</v>
      </c>
    </row>
    <row r="7683" spans="1:11">
      <c r="A7683" s="1">
        <v>7682</v>
      </c>
      <c r="B7683">
        <v>59024.273070000003</v>
      </c>
      <c r="C7683" s="255">
        <v>104</v>
      </c>
      <c r="D7683" s="256">
        <v>129.172616</v>
      </c>
      <c r="E7683" s="256">
        <v>4.1023200000000006</v>
      </c>
      <c r="F7683" s="1">
        <v>754091</v>
      </c>
      <c r="G7683" s="256">
        <v>0</v>
      </c>
      <c r="H7683" s="256">
        <v>33.065359999999998</v>
      </c>
      <c r="I7683" s="257">
        <v>1</v>
      </c>
      <c r="J7683" s="258">
        <f t="shared" si="240"/>
        <v>0.14781189557850907</v>
      </c>
      <c r="K7683" s="258">
        <f t="shared" si="241"/>
        <v>0.27820978255197426</v>
      </c>
    </row>
    <row r="7684" spans="1:11">
      <c r="A7684" s="1">
        <v>7683</v>
      </c>
      <c r="B7684">
        <v>57367.272642999997</v>
      </c>
      <c r="C7684" s="255">
        <v>103</v>
      </c>
      <c r="D7684" s="256">
        <v>126.781239</v>
      </c>
      <c r="E7684" s="256">
        <v>6.8879999999999997E-2</v>
      </c>
      <c r="F7684" s="1">
        <v>629116</v>
      </c>
      <c r="G7684" s="256">
        <v>77.205072000000001</v>
      </c>
      <c r="H7684" s="256">
        <v>33.123075</v>
      </c>
      <c r="I7684" s="257">
        <v>1</v>
      </c>
      <c r="J7684" s="258">
        <f t="shared" si="240"/>
        <v>0.1450754489665364</v>
      </c>
      <c r="K7684" s="258">
        <f t="shared" si="241"/>
        <v>0.27383498943786955</v>
      </c>
    </row>
    <row r="7685" spans="1:11">
      <c r="A7685" s="1">
        <v>7684</v>
      </c>
      <c r="B7685">
        <v>57352.920043999999</v>
      </c>
      <c r="C7685" s="255">
        <v>101</v>
      </c>
      <c r="D7685" s="256">
        <v>155.99482800000001</v>
      </c>
      <c r="E7685" s="256">
        <v>3.0599999999999999E-2</v>
      </c>
      <c r="F7685" s="1">
        <v>515270</v>
      </c>
      <c r="G7685" s="256">
        <v>179.35394400000001</v>
      </c>
      <c r="H7685" s="256">
        <v>33.170988999999999</v>
      </c>
      <c r="I7685" s="257">
        <v>1</v>
      </c>
      <c r="J7685" s="258">
        <f t="shared" si="240"/>
        <v>0.17850448447311376</v>
      </c>
      <c r="K7685" s="258">
        <f t="shared" si="241"/>
        <v>0.32563265620125564</v>
      </c>
    </row>
    <row r="7686" spans="1:11">
      <c r="A7686" s="1">
        <v>7685</v>
      </c>
      <c r="B7686">
        <v>57869.690704000001</v>
      </c>
      <c r="C7686" s="255">
        <v>105</v>
      </c>
      <c r="D7686" s="256">
        <v>175.168533</v>
      </c>
      <c r="E7686" s="256">
        <v>0</v>
      </c>
      <c r="F7686" s="1">
        <v>565499</v>
      </c>
      <c r="G7686" s="256">
        <v>239.595384</v>
      </c>
      <c r="H7686" s="256">
        <v>33.161157000000003</v>
      </c>
      <c r="I7686" s="257">
        <v>1</v>
      </c>
      <c r="J7686" s="258">
        <f t="shared" si="240"/>
        <v>0.20044490628289685</v>
      </c>
      <c r="K7686" s="258">
        <f t="shared" si="241"/>
        <v>0.35778099611733277</v>
      </c>
    </row>
    <row r="7687" spans="1:11">
      <c r="A7687" s="1">
        <v>7686</v>
      </c>
      <c r="B7687">
        <v>59040.200011999987</v>
      </c>
      <c r="C7687" s="255">
        <v>103</v>
      </c>
      <c r="D7687" s="256">
        <v>151.26653899999999</v>
      </c>
      <c r="E7687" s="256">
        <v>0</v>
      </c>
      <c r="F7687" s="1">
        <v>893681</v>
      </c>
      <c r="G7687" s="256">
        <v>246.18921599999999</v>
      </c>
      <c r="H7687" s="256">
        <v>33.121955999999997</v>
      </c>
      <c r="I7687" s="257">
        <v>1</v>
      </c>
      <c r="J7687" s="258">
        <f t="shared" si="240"/>
        <v>0.17309391540998498</v>
      </c>
      <c r="K7687" s="258">
        <f t="shared" si="241"/>
        <v>0.31748604265332808</v>
      </c>
    </row>
    <row r="7688" spans="1:11">
      <c r="A7688" s="1">
        <v>7687</v>
      </c>
      <c r="B7688">
        <v>60687.784423999998</v>
      </c>
      <c r="C7688" s="255">
        <v>113</v>
      </c>
      <c r="D7688" s="256">
        <v>108.69547300000001</v>
      </c>
      <c r="E7688" s="256">
        <v>0.125892</v>
      </c>
      <c r="F7688" s="1">
        <v>915429</v>
      </c>
      <c r="G7688" s="256">
        <v>205.86871199999999</v>
      </c>
      <c r="H7688" s="256">
        <v>33.052624999999999</v>
      </c>
      <c r="I7688" s="257">
        <v>1</v>
      </c>
      <c r="J7688" s="258">
        <f t="shared" si="240"/>
        <v>0.12437995298425059</v>
      </c>
      <c r="K7688" s="258">
        <f t="shared" si="241"/>
        <v>0.23992631144217022</v>
      </c>
    </row>
    <row r="7689" spans="1:11">
      <c r="A7689" s="1">
        <v>7688</v>
      </c>
      <c r="B7689">
        <v>61973.097289999998</v>
      </c>
      <c r="C7689" s="255">
        <v>126</v>
      </c>
      <c r="D7689" s="256">
        <v>87.414238999999981</v>
      </c>
      <c r="E7689" s="256">
        <v>23.985589999999991</v>
      </c>
      <c r="F7689" s="1">
        <v>879645</v>
      </c>
      <c r="G7689" s="256">
        <v>110.442696</v>
      </c>
      <c r="H7689" s="256">
        <v>33.019812999999999</v>
      </c>
      <c r="I7689" s="257">
        <v>1</v>
      </c>
      <c r="J7689" s="258">
        <f t="shared" si="240"/>
        <v>0.10002789110613687</v>
      </c>
      <c r="K7689" s="258">
        <f t="shared" si="241"/>
        <v>0.19806901525936044</v>
      </c>
    </row>
    <row r="7690" spans="1:11">
      <c r="A7690" s="1">
        <v>7689</v>
      </c>
      <c r="B7690">
        <v>64750.744385999998</v>
      </c>
      <c r="C7690" s="255">
        <v>102</v>
      </c>
      <c r="D7690" s="256">
        <v>66.747783999999996</v>
      </c>
      <c r="E7690" s="256">
        <v>194.47569100000001</v>
      </c>
      <c r="F7690" s="1">
        <v>887157</v>
      </c>
      <c r="G7690" s="256">
        <v>17.443439999999999</v>
      </c>
      <c r="H7690" s="256">
        <v>276.629323</v>
      </c>
      <c r="I7690" s="257">
        <v>1</v>
      </c>
      <c r="J7690" s="258">
        <f t="shared" si="240"/>
        <v>7.6379319272320681E-2</v>
      </c>
      <c r="K7690" s="258">
        <f t="shared" si="241"/>
        <v>0.15523979722756187</v>
      </c>
    </row>
    <row r="7691" spans="1:11">
      <c r="A7691" s="1">
        <v>7690</v>
      </c>
      <c r="B7691">
        <v>69020.539856999996</v>
      </c>
      <c r="C7691" s="255">
        <v>82</v>
      </c>
      <c r="D7691" s="256">
        <v>107.37979</v>
      </c>
      <c r="E7691" s="256">
        <v>417.74861800000048</v>
      </c>
      <c r="F7691" s="1">
        <v>854510</v>
      </c>
      <c r="G7691" s="256">
        <v>0</v>
      </c>
      <c r="H7691" s="256">
        <v>281.30646400000001</v>
      </c>
      <c r="I7691" s="257">
        <v>1</v>
      </c>
      <c r="J7691" s="258">
        <f t="shared" si="240"/>
        <v>0.12287442027745442</v>
      </c>
      <c r="K7691" s="258">
        <f t="shared" si="241"/>
        <v>0.23740136639853721</v>
      </c>
    </row>
    <row r="7692" spans="1:11">
      <c r="A7692" s="1">
        <v>7691</v>
      </c>
      <c r="B7692">
        <v>70062.261291999996</v>
      </c>
      <c r="C7692" s="255">
        <v>69</v>
      </c>
      <c r="D7692" s="256">
        <v>91.585788000000022</v>
      </c>
      <c r="E7692" s="256">
        <v>528.07934699999998</v>
      </c>
      <c r="F7692" s="1">
        <v>764436</v>
      </c>
      <c r="G7692" s="256">
        <v>0</v>
      </c>
      <c r="H7692" s="256">
        <v>296.17272400000002</v>
      </c>
      <c r="I7692" s="257">
        <v>1</v>
      </c>
      <c r="J7692" s="258">
        <f t="shared" si="240"/>
        <v>0.10480138400488438</v>
      </c>
      <c r="K7692" s="258">
        <f t="shared" si="241"/>
        <v>0.2064479293518359</v>
      </c>
    </row>
    <row r="7693" spans="1:11">
      <c r="A7693" s="1">
        <v>7692</v>
      </c>
      <c r="B7693">
        <v>69468.21136500001</v>
      </c>
      <c r="C7693" s="255">
        <v>61</v>
      </c>
      <c r="D7693" s="256">
        <v>91.329103000000032</v>
      </c>
      <c r="E7693" s="256">
        <v>510.07916000000012</v>
      </c>
      <c r="F7693" s="1">
        <v>809484</v>
      </c>
      <c r="G7693" s="256">
        <v>0</v>
      </c>
      <c r="H7693" s="256">
        <v>296.909584</v>
      </c>
      <c r="I7693" s="257">
        <v>1</v>
      </c>
      <c r="J7693" s="258">
        <f t="shared" si="240"/>
        <v>0.10450766001297755</v>
      </c>
      <c r="K7693" s="258">
        <f t="shared" si="241"/>
        <v>0.2059348586786503</v>
      </c>
    </row>
    <row r="7694" spans="1:11">
      <c r="A7694" s="1">
        <v>7693</v>
      </c>
      <c r="B7694">
        <v>67101.421021000002</v>
      </c>
      <c r="C7694" s="255">
        <v>63</v>
      </c>
      <c r="D7694" s="256">
        <v>114.540145</v>
      </c>
      <c r="E7694" s="256">
        <v>440.19887500000033</v>
      </c>
      <c r="F7694" s="1">
        <v>796924</v>
      </c>
      <c r="G7694" s="256">
        <v>0</v>
      </c>
      <c r="H7694" s="256">
        <v>62.384433999999999</v>
      </c>
      <c r="I7694" s="257">
        <v>1</v>
      </c>
      <c r="J7694" s="258">
        <f t="shared" si="240"/>
        <v>0.13106799627165008</v>
      </c>
      <c r="K7694" s="258">
        <f t="shared" si="241"/>
        <v>0.25104608306280385</v>
      </c>
    </row>
    <row r="7695" spans="1:11">
      <c r="A7695" s="1">
        <v>7694</v>
      </c>
      <c r="B7695">
        <v>65988.954651000007</v>
      </c>
      <c r="C7695" s="255">
        <v>66</v>
      </c>
      <c r="D7695" s="256">
        <v>154.40687199999999</v>
      </c>
      <c r="E7695" s="256">
        <v>383.32771499999978</v>
      </c>
      <c r="F7695" s="1">
        <v>835799</v>
      </c>
      <c r="G7695" s="256">
        <v>0</v>
      </c>
      <c r="H7695" s="256">
        <v>202.50108499999999</v>
      </c>
      <c r="I7695" s="257">
        <v>1</v>
      </c>
      <c r="J7695" s="258">
        <f t="shared" si="240"/>
        <v>0.17668739046570223</v>
      </c>
      <c r="K7695" s="258">
        <f t="shared" si="241"/>
        <v>0.32290656706870635</v>
      </c>
    </row>
    <row r="7696" spans="1:11">
      <c r="A7696" s="1">
        <v>7695</v>
      </c>
      <c r="B7696">
        <v>69112.898619999993</v>
      </c>
      <c r="C7696" s="255">
        <v>66</v>
      </c>
      <c r="D7696" s="256">
        <v>173.28378699999999</v>
      </c>
      <c r="E7696" s="256">
        <v>279.26835799999998</v>
      </c>
      <c r="F7696" s="1">
        <v>831719</v>
      </c>
      <c r="G7696" s="256">
        <v>72.581040000000002</v>
      </c>
      <c r="H7696" s="256">
        <v>223.426603</v>
      </c>
      <c r="I7696" s="257">
        <v>1</v>
      </c>
      <c r="J7696" s="258">
        <f t="shared" si="240"/>
        <v>0.19828819623419724</v>
      </c>
      <c r="K7696" s="258">
        <f t="shared" si="241"/>
        <v>0.3546823694157028</v>
      </c>
    </row>
    <row r="7697" spans="1:11">
      <c r="A7697" s="1">
        <v>7696</v>
      </c>
      <c r="B7697">
        <v>68376.12146200001</v>
      </c>
      <c r="C7697" s="255">
        <v>70</v>
      </c>
      <c r="D7697" s="256">
        <v>187.00505000000001</v>
      </c>
      <c r="E7697" s="256">
        <v>140.99632000000011</v>
      </c>
      <c r="F7697" s="1">
        <v>818444</v>
      </c>
      <c r="G7697" s="256">
        <v>190.57483199999999</v>
      </c>
      <c r="H7697" s="256">
        <v>224.252636</v>
      </c>
      <c r="I7697" s="257">
        <v>1</v>
      </c>
      <c r="J7697" s="258">
        <f t="shared" si="240"/>
        <v>0.2139894025468515</v>
      </c>
      <c r="K7697" s="258">
        <f t="shared" si="241"/>
        <v>0.37694486455416498</v>
      </c>
    </row>
    <row r="7698" spans="1:11">
      <c r="A7698" s="1">
        <v>7697</v>
      </c>
      <c r="B7698">
        <v>68657.674744000004</v>
      </c>
      <c r="C7698" s="255">
        <v>86</v>
      </c>
      <c r="D7698" s="256">
        <v>220.34649200000001</v>
      </c>
      <c r="E7698" s="256">
        <v>35.407485000000008</v>
      </c>
      <c r="F7698" s="1">
        <v>811476</v>
      </c>
      <c r="G7698" s="256">
        <v>250.72454400000001</v>
      </c>
      <c r="H7698" s="256">
        <v>306.33829100000003</v>
      </c>
      <c r="I7698" s="257">
        <v>1</v>
      </c>
      <c r="J7698" s="258">
        <f t="shared" si="240"/>
        <v>0.25214192973063881</v>
      </c>
      <c r="K7698" s="258">
        <f t="shared" si="241"/>
        <v>0.42831888307781563</v>
      </c>
    </row>
    <row r="7699" spans="1:11">
      <c r="A7699" s="1">
        <v>7698</v>
      </c>
      <c r="B7699">
        <v>68029.090209999995</v>
      </c>
      <c r="C7699" s="255">
        <v>102</v>
      </c>
      <c r="D7699" s="256">
        <v>237.99545499999999</v>
      </c>
      <c r="E7699" s="256">
        <v>6.8487999999999927</v>
      </c>
      <c r="F7699" s="1">
        <v>805743</v>
      </c>
      <c r="G7699" s="256">
        <v>251.146896</v>
      </c>
      <c r="H7699" s="256">
        <v>371.64674000000002</v>
      </c>
      <c r="I7699" s="257">
        <v>1</v>
      </c>
      <c r="J7699" s="258">
        <f t="shared" si="240"/>
        <v>0.27233759315224954</v>
      </c>
      <c r="K7699" s="258">
        <f t="shared" si="241"/>
        <v>0.45405818101951345</v>
      </c>
    </row>
    <row r="7700" spans="1:11">
      <c r="A7700" s="1">
        <v>7699</v>
      </c>
      <c r="B7700">
        <v>67381.316833999997</v>
      </c>
      <c r="C7700" s="255">
        <v>119</v>
      </c>
      <c r="D7700" s="256">
        <v>278.60649899999999</v>
      </c>
      <c r="E7700" s="256">
        <v>14.402848000000001</v>
      </c>
      <c r="F7700" s="1">
        <v>823145</v>
      </c>
      <c r="G7700" s="256">
        <v>248.321472</v>
      </c>
      <c r="H7700" s="256">
        <v>424.48262899999997</v>
      </c>
      <c r="I7700" s="257">
        <v>1</v>
      </c>
      <c r="J7700" s="258">
        <f t="shared" si="240"/>
        <v>0.31880870739415845</v>
      </c>
      <c r="K7700" s="258">
        <f t="shared" si="241"/>
        <v>0.50981268728555684</v>
      </c>
    </row>
    <row r="7701" spans="1:11">
      <c r="A7701" s="1">
        <v>7700</v>
      </c>
      <c r="B7701">
        <v>65213.596680000002</v>
      </c>
      <c r="C7701" s="255">
        <v>127</v>
      </c>
      <c r="D7701" s="256">
        <v>319.88816899999989</v>
      </c>
      <c r="E7701" s="256">
        <v>14.207100000000009</v>
      </c>
      <c r="F7701" s="1">
        <v>805772</v>
      </c>
      <c r="G7701" s="256">
        <v>219.56860800000001</v>
      </c>
      <c r="H7701" s="256">
        <v>374.10910899999999</v>
      </c>
      <c r="I7701" s="257">
        <v>1</v>
      </c>
      <c r="J7701" s="258">
        <f t="shared" si="240"/>
        <v>0.3660472172602624</v>
      </c>
      <c r="K7701" s="258">
        <f t="shared" si="241"/>
        <v>0.56200310505831186</v>
      </c>
    </row>
    <row r="7702" spans="1:11">
      <c r="A7702" s="1">
        <v>7701</v>
      </c>
      <c r="B7702">
        <v>64274.864806999998</v>
      </c>
      <c r="C7702" s="255">
        <v>132</v>
      </c>
      <c r="D7702" s="256">
        <v>336.92055800000003</v>
      </c>
      <c r="E7702" s="256">
        <v>9.2755480000000006</v>
      </c>
      <c r="F7702" s="1">
        <v>802361</v>
      </c>
      <c r="G7702" s="256">
        <v>112.69255200000001</v>
      </c>
      <c r="H7702" s="256">
        <v>250.15031099999999</v>
      </c>
      <c r="I7702" s="257">
        <v>1</v>
      </c>
      <c r="J7702" s="258">
        <f t="shared" si="240"/>
        <v>0.38553733662364642</v>
      </c>
      <c r="K7702" s="258">
        <f t="shared" si="241"/>
        <v>0.58234262774745282</v>
      </c>
    </row>
    <row r="7703" spans="1:11">
      <c r="A7703" s="1">
        <v>7702</v>
      </c>
      <c r="B7703">
        <v>62494.801573999997</v>
      </c>
      <c r="C7703" s="255">
        <v>133</v>
      </c>
      <c r="D7703" s="256">
        <v>334.21990699999998</v>
      </c>
      <c r="E7703" s="256">
        <v>2.0002800000000001</v>
      </c>
      <c r="F7703" s="1">
        <v>825784</v>
      </c>
      <c r="G7703" s="256">
        <v>18.028919999999999</v>
      </c>
      <c r="H7703" s="256">
        <v>143.71788799999999</v>
      </c>
      <c r="I7703" s="257">
        <v>1</v>
      </c>
      <c r="J7703" s="258">
        <f t="shared" si="240"/>
        <v>0.38244698856097342</v>
      </c>
      <c r="K7703" s="258">
        <f t="shared" si="241"/>
        <v>0.57916165022427035</v>
      </c>
    </row>
    <row r="7704" spans="1:11">
      <c r="A7704" s="1">
        <v>7703</v>
      </c>
      <c r="B7704">
        <v>61741.639038000001</v>
      </c>
      <c r="C7704" s="255">
        <v>133</v>
      </c>
      <c r="D7704" s="256">
        <v>339.80454900000012</v>
      </c>
      <c r="E7704" s="256">
        <v>0.59460000000000002</v>
      </c>
      <c r="F7704" s="1">
        <v>828026</v>
      </c>
      <c r="G7704" s="256">
        <v>0</v>
      </c>
      <c r="H7704" s="256">
        <v>132.58325199999999</v>
      </c>
      <c r="I7704" s="257">
        <v>1</v>
      </c>
      <c r="J7704" s="258">
        <f t="shared" si="240"/>
        <v>0.38883748018148356</v>
      </c>
      <c r="K7704" s="258">
        <f t="shared" si="241"/>
        <v>0.58572156853851132</v>
      </c>
    </row>
    <row r="7705" spans="1:11">
      <c r="A7705" s="1">
        <v>7704</v>
      </c>
      <c r="B7705">
        <v>61362.143371999999</v>
      </c>
      <c r="C7705" s="255">
        <v>126</v>
      </c>
      <c r="D7705" s="256">
        <v>495.68407600000012</v>
      </c>
      <c r="E7705" s="256">
        <v>0.66239999999999999</v>
      </c>
      <c r="F7705" s="1">
        <v>865302</v>
      </c>
      <c r="G7705" s="256">
        <v>0</v>
      </c>
      <c r="H7705" s="256">
        <v>32.404654999999998</v>
      </c>
      <c r="I7705" s="257">
        <v>1</v>
      </c>
      <c r="J7705" s="258">
        <f t="shared" si="240"/>
        <v>0.56721002601388659</v>
      </c>
      <c r="K7705" s="258">
        <f t="shared" si="241"/>
        <v>0.74440380222362657</v>
      </c>
    </row>
    <row r="7706" spans="1:11">
      <c r="A7706" s="1">
        <v>7705</v>
      </c>
      <c r="B7706">
        <v>59818.942108000003</v>
      </c>
      <c r="C7706" s="255">
        <v>116</v>
      </c>
      <c r="D7706" s="256">
        <v>538.63779999999997</v>
      </c>
      <c r="E7706" s="256">
        <v>0.38072</v>
      </c>
      <c r="F7706" s="1">
        <v>829238</v>
      </c>
      <c r="G7706" s="256">
        <v>0</v>
      </c>
      <c r="H7706" s="256">
        <v>32.825769999999999</v>
      </c>
      <c r="I7706" s="257">
        <v>1</v>
      </c>
      <c r="J7706" s="258">
        <f t="shared" si="240"/>
        <v>0.61636186301466445</v>
      </c>
      <c r="K7706" s="258">
        <f t="shared" si="241"/>
        <v>0.78119470842410987</v>
      </c>
    </row>
    <row r="7707" spans="1:11">
      <c r="A7707" s="1">
        <v>7706</v>
      </c>
      <c r="B7707">
        <v>56347.364838000001</v>
      </c>
      <c r="C7707" s="255">
        <v>111</v>
      </c>
      <c r="D7707" s="256">
        <v>610.81734300000016</v>
      </c>
      <c r="E7707" s="256">
        <v>0.14424000000000001</v>
      </c>
      <c r="F7707" s="1">
        <v>755917</v>
      </c>
      <c r="G7707" s="256">
        <v>0</v>
      </c>
      <c r="H7707" s="256">
        <v>32.939329999999998</v>
      </c>
      <c r="I7707" s="257">
        <v>1</v>
      </c>
      <c r="J7707" s="258">
        <f t="shared" si="240"/>
        <v>0.69895673027987903</v>
      </c>
      <c r="K7707" s="258">
        <f t="shared" si="241"/>
        <v>0.83764954755071497</v>
      </c>
    </row>
    <row r="7708" spans="1:11">
      <c r="A7708" s="1">
        <v>7707</v>
      </c>
      <c r="B7708">
        <v>55528.219268999987</v>
      </c>
      <c r="C7708" s="255">
        <v>112</v>
      </c>
      <c r="D7708" s="256">
        <v>646.77065499999992</v>
      </c>
      <c r="E7708" s="256">
        <v>0</v>
      </c>
      <c r="F7708" s="1">
        <v>615741</v>
      </c>
      <c r="G7708" s="256">
        <v>0</v>
      </c>
      <c r="H7708" s="256">
        <v>32.932057999999998</v>
      </c>
      <c r="I7708" s="257">
        <v>1</v>
      </c>
      <c r="J7708" s="258">
        <f t="shared" si="240"/>
        <v>0.74009801365410077</v>
      </c>
      <c r="K7708" s="258">
        <f t="shared" si="241"/>
        <v>0.86353729580968819</v>
      </c>
    </row>
    <row r="7709" spans="1:11">
      <c r="A7709" s="1">
        <v>7708</v>
      </c>
      <c r="B7709">
        <v>55741.208923999999</v>
      </c>
      <c r="C7709" s="255">
        <v>111</v>
      </c>
      <c r="D7709" s="256">
        <v>623.680385</v>
      </c>
      <c r="E7709" s="256">
        <v>0</v>
      </c>
      <c r="F7709" s="1">
        <v>495742</v>
      </c>
      <c r="G7709" s="256">
        <v>105.620088</v>
      </c>
      <c r="H7709" s="256">
        <v>32.92794</v>
      </c>
      <c r="I7709" s="257">
        <v>1</v>
      </c>
      <c r="J7709" s="258">
        <f t="shared" si="240"/>
        <v>0.7136758764875083</v>
      </c>
      <c r="K7709" s="258">
        <f t="shared" si="241"/>
        <v>0.84707117849133151</v>
      </c>
    </row>
    <row r="7710" spans="1:11">
      <c r="A7710" s="1">
        <v>7709</v>
      </c>
      <c r="B7710">
        <v>55490.380188000003</v>
      </c>
      <c r="C7710" s="255">
        <v>104</v>
      </c>
      <c r="D7710" s="256">
        <v>587.73536300000001</v>
      </c>
      <c r="E7710" s="256">
        <v>0</v>
      </c>
      <c r="F7710" s="1">
        <v>557132</v>
      </c>
      <c r="G7710" s="256">
        <v>193.544904</v>
      </c>
      <c r="H7710" s="256">
        <v>32.981112000000003</v>
      </c>
      <c r="I7710" s="257">
        <v>1</v>
      </c>
      <c r="J7710" s="258">
        <f t="shared" si="240"/>
        <v>0.6725440793391777</v>
      </c>
      <c r="K7710" s="258">
        <f t="shared" si="241"/>
        <v>0.82027649684881165</v>
      </c>
    </row>
    <row r="7711" spans="1:11">
      <c r="A7711" s="1">
        <v>7710</v>
      </c>
      <c r="B7711">
        <v>56366.078245999997</v>
      </c>
      <c r="C7711" s="255">
        <v>112</v>
      </c>
      <c r="D7711" s="256">
        <v>586.77345300000002</v>
      </c>
      <c r="E7711" s="256">
        <v>0</v>
      </c>
      <c r="F7711" s="1">
        <v>871157</v>
      </c>
      <c r="G7711" s="256">
        <v>237.22557599999999</v>
      </c>
      <c r="H7711" s="256">
        <v>32.993130999999998</v>
      </c>
      <c r="I7711" s="257">
        <v>1</v>
      </c>
      <c r="J7711" s="258">
        <f t="shared" si="240"/>
        <v>0.67144336817547468</v>
      </c>
      <c r="K7711" s="258">
        <f t="shared" si="241"/>
        <v>0.81953912644344429</v>
      </c>
    </row>
    <row r="7712" spans="1:11">
      <c r="A7712" s="1">
        <v>7711</v>
      </c>
      <c r="B7712">
        <v>57408.603271</v>
      </c>
      <c r="C7712" s="255">
        <v>116</v>
      </c>
      <c r="D7712" s="256">
        <v>537.85418300000015</v>
      </c>
      <c r="E7712" s="256">
        <v>0.103731</v>
      </c>
      <c r="F7712" s="1">
        <v>869388</v>
      </c>
      <c r="G7712" s="256">
        <v>228.38592</v>
      </c>
      <c r="H7712" s="256">
        <v>32.990963000000001</v>
      </c>
      <c r="I7712" s="257">
        <v>1</v>
      </c>
      <c r="J7712" s="258">
        <f t="shared" si="240"/>
        <v>0.6154651720768769</v>
      </c>
      <c r="K7712" s="258">
        <f t="shared" si="241"/>
        <v>0.78054611295378806</v>
      </c>
    </row>
    <row r="7713" spans="1:11">
      <c r="A7713" s="1">
        <v>7712</v>
      </c>
      <c r="B7713">
        <v>57231.988037000003</v>
      </c>
      <c r="C7713" s="255">
        <v>117</v>
      </c>
      <c r="D7713" s="256">
        <v>507.49563799999999</v>
      </c>
      <c r="E7713" s="256">
        <v>23.076174999999981</v>
      </c>
      <c r="F7713" s="1">
        <v>842672</v>
      </c>
      <c r="G7713" s="256">
        <v>166.957224</v>
      </c>
      <c r="H7713" s="256">
        <v>72.727294999999998</v>
      </c>
      <c r="I7713" s="257">
        <v>1</v>
      </c>
      <c r="J7713" s="258">
        <f t="shared" si="240"/>
        <v>0.5807259663348836</v>
      </c>
      <c r="K7713" s="258">
        <f t="shared" si="241"/>
        <v>0.75477841000143919</v>
      </c>
    </row>
    <row r="7714" spans="1:11">
      <c r="A7714" s="1">
        <v>7713</v>
      </c>
      <c r="B7714">
        <v>58063.942597000001</v>
      </c>
      <c r="C7714" s="255">
        <v>115</v>
      </c>
      <c r="D7714" s="256">
        <v>501.2126780000001</v>
      </c>
      <c r="E7714" s="256">
        <v>279.45561500000002</v>
      </c>
      <c r="F7714" s="1">
        <v>856460</v>
      </c>
      <c r="G7714" s="256">
        <v>69.732432000000003</v>
      </c>
      <c r="H7714" s="256">
        <v>299.13774699999999</v>
      </c>
      <c r="I7714" s="257">
        <v>1</v>
      </c>
      <c r="J7714" s="258">
        <f t="shared" si="240"/>
        <v>0.57353639120509037</v>
      </c>
      <c r="K7714" s="258">
        <f t="shared" si="241"/>
        <v>0.74928489942952592</v>
      </c>
    </row>
    <row r="7715" spans="1:11">
      <c r="A7715" s="1">
        <v>7714</v>
      </c>
      <c r="B7715">
        <v>59397.065887999997</v>
      </c>
      <c r="C7715" s="255">
        <v>96</v>
      </c>
      <c r="D7715" s="256">
        <v>502.42650900000012</v>
      </c>
      <c r="E7715" s="256">
        <v>697.2946590000015</v>
      </c>
      <c r="F7715" s="1">
        <v>821248</v>
      </c>
      <c r="G7715" s="256">
        <v>2.6861519999999999</v>
      </c>
      <c r="H7715" s="256">
        <v>310.16456199999999</v>
      </c>
      <c r="I7715" s="257">
        <v>1</v>
      </c>
      <c r="J7715" s="258">
        <f t="shared" si="240"/>
        <v>0.57492537492763074</v>
      </c>
      <c r="K7715" s="258">
        <f t="shared" si="241"/>
        <v>0.75035063251062983</v>
      </c>
    </row>
    <row r="7716" spans="1:11">
      <c r="A7716" s="1">
        <v>7715</v>
      </c>
      <c r="B7716">
        <v>60057.459625000003</v>
      </c>
      <c r="C7716" s="255">
        <v>88</v>
      </c>
      <c r="D7716" s="256">
        <v>506.37255399999981</v>
      </c>
      <c r="E7716" s="256">
        <v>1012.214256000001</v>
      </c>
      <c r="F7716" s="1">
        <v>812978</v>
      </c>
      <c r="G7716" s="256">
        <v>0</v>
      </c>
      <c r="H7716" s="256">
        <v>314.238157</v>
      </c>
      <c r="I7716" s="257">
        <v>1</v>
      </c>
      <c r="J7716" s="258">
        <f t="shared" si="240"/>
        <v>0.57944082417337528</v>
      </c>
      <c r="K7716" s="258">
        <f t="shared" si="241"/>
        <v>0.75380058915543358</v>
      </c>
    </row>
    <row r="7717" spans="1:11">
      <c r="A7717" s="1">
        <v>7716</v>
      </c>
      <c r="B7717">
        <v>59447.956877999997</v>
      </c>
      <c r="C7717" s="255">
        <v>81</v>
      </c>
      <c r="D7717" s="256">
        <v>506.28359999999998</v>
      </c>
      <c r="E7717" s="256">
        <v>1164.8794469999989</v>
      </c>
      <c r="F7717" s="1">
        <v>823681</v>
      </c>
      <c r="G7717" s="256">
        <v>0</v>
      </c>
      <c r="H7717" s="256">
        <v>241.89604600000001</v>
      </c>
      <c r="I7717" s="257">
        <v>1</v>
      </c>
      <c r="J7717" s="258">
        <f t="shared" si="240"/>
        <v>0.57933903433767775</v>
      </c>
      <c r="K7717" s="258">
        <f t="shared" si="241"/>
        <v>0.75372306387899368</v>
      </c>
    </row>
    <row r="7718" spans="1:11">
      <c r="A7718" s="1">
        <v>7717</v>
      </c>
      <c r="B7718">
        <v>56995.122986000002</v>
      </c>
      <c r="C7718" s="255">
        <v>68</v>
      </c>
      <c r="D7718" s="256">
        <v>478.793815</v>
      </c>
      <c r="E7718" s="256">
        <v>1190.2243260000021</v>
      </c>
      <c r="F7718" s="1">
        <v>804168</v>
      </c>
      <c r="G7718" s="256">
        <v>0</v>
      </c>
      <c r="H7718" s="256">
        <v>123.35030399999999</v>
      </c>
      <c r="I7718" s="257">
        <v>1</v>
      </c>
      <c r="J7718" s="258">
        <f t="shared" si="240"/>
        <v>0.5478825433590041</v>
      </c>
      <c r="K7718" s="258">
        <f t="shared" si="241"/>
        <v>0.72921167324134517</v>
      </c>
    </row>
    <row r="7719" spans="1:11">
      <c r="A7719" s="1">
        <v>7718</v>
      </c>
      <c r="B7719">
        <v>56544.380402000003</v>
      </c>
      <c r="C7719" s="255">
        <v>68</v>
      </c>
      <c r="D7719" s="256">
        <v>478.92982500000011</v>
      </c>
      <c r="E7719" s="256">
        <v>1161.6252340000001</v>
      </c>
      <c r="F7719" s="1">
        <v>797735</v>
      </c>
      <c r="G7719" s="256">
        <v>0</v>
      </c>
      <c r="H7719" s="256">
        <v>201.81563</v>
      </c>
      <c r="I7719" s="257">
        <v>1</v>
      </c>
      <c r="J7719" s="258">
        <f t="shared" si="240"/>
        <v>0.5480381792556841</v>
      </c>
      <c r="K7719" s="258">
        <f t="shared" si="241"/>
        <v>0.72933572562330673</v>
      </c>
    </row>
    <row r="7720" spans="1:11">
      <c r="A7720" s="1">
        <v>7719</v>
      </c>
      <c r="B7720">
        <v>57484.941985999998</v>
      </c>
      <c r="C7720" s="255">
        <v>71</v>
      </c>
      <c r="D7720" s="256">
        <v>485.32739600000002</v>
      </c>
      <c r="E7720" s="256">
        <v>949.16655600000138</v>
      </c>
      <c r="F7720" s="1">
        <v>839157</v>
      </c>
      <c r="G7720" s="256">
        <v>0.14414399999999999</v>
      </c>
      <c r="H7720" s="256">
        <v>207.64981299999999</v>
      </c>
      <c r="I7720" s="257">
        <v>1</v>
      </c>
      <c r="J7720" s="258">
        <f t="shared" si="240"/>
        <v>0.55535890346094507</v>
      </c>
      <c r="K7720" s="258">
        <f t="shared" si="241"/>
        <v>0.7351390788257246</v>
      </c>
    </row>
    <row r="7721" spans="1:11">
      <c r="A7721" s="1">
        <v>7720</v>
      </c>
      <c r="B7721">
        <v>57484.842620000003</v>
      </c>
      <c r="C7721" s="255">
        <v>79</v>
      </c>
      <c r="D7721" s="256">
        <v>498.54652800000002</v>
      </c>
      <c r="E7721" s="256">
        <v>605.33425499999987</v>
      </c>
      <c r="F7721" s="1">
        <v>825476</v>
      </c>
      <c r="G7721" s="256">
        <v>112.328664</v>
      </c>
      <c r="H7721" s="256">
        <v>231.06783999999999</v>
      </c>
      <c r="I7721" s="257">
        <v>1</v>
      </c>
      <c r="J7721" s="258">
        <f t="shared" si="240"/>
        <v>0.57048552254886786</v>
      </c>
      <c r="K7721" s="258">
        <f t="shared" si="241"/>
        <v>0.74693655867828579</v>
      </c>
    </row>
    <row r="7722" spans="1:11">
      <c r="A7722" s="1">
        <v>7721</v>
      </c>
      <c r="B7722">
        <v>58372.467957000001</v>
      </c>
      <c r="C7722" s="255">
        <v>88</v>
      </c>
      <c r="D7722" s="256">
        <v>517.26699599999984</v>
      </c>
      <c r="E7722" s="256">
        <v>168.116839</v>
      </c>
      <c r="F7722" s="1">
        <v>824345</v>
      </c>
      <c r="G7722" s="256">
        <v>208.51588799999999</v>
      </c>
      <c r="H7722" s="256">
        <v>243.45738499999999</v>
      </c>
      <c r="I7722" s="257">
        <v>1</v>
      </c>
      <c r="J7722" s="258">
        <f t="shared" si="240"/>
        <v>0.59190730641362133</v>
      </c>
      <c r="K7722" s="258">
        <f t="shared" si="241"/>
        <v>0.76321069625934856</v>
      </c>
    </row>
    <row r="7723" spans="1:11">
      <c r="A7723" s="1">
        <v>7722</v>
      </c>
      <c r="B7723">
        <v>58913.397857000004</v>
      </c>
      <c r="C7723" s="255">
        <v>111</v>
      </c>
      <c r="D7723" s="256">
        <v>572.47927300000015</v>
      </c>
      <c r="E7723" s="256">
        <v>9.976548999999979</v>
      </c>
      <c r="F7723" s="1">
        <v>801728</v>
      </c>
      <c r="G7723" s="256">
        <v>250.85776799999999</v>
      </c>
      <c r="H7723" s="256">
        <v>299.156049</v>
      </c>
      <c r="I7723" s="257">
        <v>1</v>
      </c>
      <c r="J7723" s="258">
        <f t="shared" si="240"/>
        <v>0.65508657439853057</v>
      </c>
      <c r="K7723" s="258">
        <f t="shared" si="241"/>
        <v>0.80845181020976875</v>
      </c>
    </row>
    <row r="7724" spans="1:11">
      <c r="A7724" s="1">
        <v>7723</v>
      </c>
      <c r="B7724">
        <v>60363.995819000003</v>
      </c>
      <c r="C7724" s="255">
        <v>143</v>
      </c>
      <c r="D7724" s="256">
        <v>593.05088400000011</v>
      </c>
      <c r="E7724" s="256">
        <v>16.110112000000001</v>
      </c>
      <c r="F7724" s="1">
        <v>826135</v>
      </c>
      <c r="G7724" s="256">
        <v>249.75568799999999</v>
      </c>
      <c r="H7724" s="256">
        <v>274.44372099999998</v>
      </c>
      <c r="I7724" s="257">
        <v>1</v>
      </c>
      <c r="J7724" s="258">
        <f t="shared" si="240"/>
        <v>0.67862661648464651</v>
      </c>
      <c r="K7724" s="258">
        <f t="shared" si="241"/>
        <v>0.82433165584183377</v>
      </c>
    </row>
    <row r="7725" spans="1:11">
      <c r="A7725" s="1">
        <v>7724</v>
      </c>
      <c r="B7725">
        <v>59478.062134000007</v>
      </c>
      <c r="C7725" s="255">
        <v>148</v>
      </c>
      <c r="D7725" s="256">
        <v>571.09370400000012</v>
      </c>
      <c r="E7725" s="256">
        <v>18.438220000000001</v>
      </c>
      <c r="F7725" s="1">
        <v>796352</v>
      </c>
      <c r="G7725" s="256">
        <v>246.45196799999999</v>
      </c>
      <c r="H7725" s="256">
        <v>408.84065399999997</v>
      </c>
      <c r="I7725" s="257">
        <v>1</v>
      </c>
      <c r="J7725" s="258">
        <f t="shared" si="240"/>
        <v>0.653501071319884</v>
      </c>
      <c r="K7725" s="258">
        <f t="shared" si="241"/>
        <v>0.80736398752210836</v>
      </c>
    </row>
    <row r="7726" spans="1:11">
      <c r="A7726" s="1">
        <v>7725</v>
      </c>
      <c r="B7726">
        <v>59277.239135999997</v>
      </c>
      <c r="C7726" s="255">
        <v>145</v>
      </c>
      <c r="D7726" s="256">
        <v>597.40911099999994</v>
      </c>
      <c r="E7726" s="256">
        <v>18.056984</v>
      </c>
      <c r="F7726" s="1">
        <v>763336</v>
      </c>
      <c r="G7726" s="256">
        <v>186.55307999999999</v>
      </c>
      <c r="H7726" s="256">
        <v>402.07303999999999</v>
      </c>
      <c r="I7726" s="257">
        <v>1</v>
      </c>
      <c r="J7726" s="258">
        <f t="shared" si="240"/>
        <v>0.68361372454345848</v>
      </c>
      <c r="K7726" s="258">
        <f t="shared" si="241"/>
        <v>0.82763199734162474</v>
      </c>
    </row>
    <row r="7727" spans="1:11">
      <c r="A7727" s="1">
        <v>7726</v>
      </c>
      <c r="B7727">
        <v>58416.583710999999</v>
      </c>
      <c r="C7727" s="255">
        <v>148</v>
      </c>
      <c r="D7727" s="256">
        <v>592.35309400000006</v>
      </c>
      <c r="E7727" s="256">
        <v>12.64124</v>
      </c>
      <c r="F7727" s="1">
        <v>814045</v>
      </c>
      <c r="G7727" s="256">
        <v>83.424599999999998</v>
      </c>
      <c r="H7727" s="256">
        <v>351.319548</v>
      </c>
      <c r="I7727" s="257">
        <v>1</v>
      </c>
      <c r="J7727" s="258">
        <f t="shared" si="240"/>
        <v>0.6778281371644187</v>
      </c>
      <c r="K7727" s="258">
        <f t="shared" si="241"/>
        <v>0.82380119894266834</v>
      </c>
    </row>
    <row r="7728" spans="1:11">
      <c r="A7728" s="1">
        <v>7727</v>
      </c>
      <c r="B7728">
        <v>58291.577790000003</v>
      </c>
      <c r="C7728" s="255">
        <v>149</v>
      </c>
      <c r="D7728" s="256">
        <v>621.19147199999998</v>
      </c>
      <c r="E7728" s="256">
        <v>10.596572</v>
      </c>
      <c r="F7728" s="1">
        <v>796014</v>
      </c>
      <c r="G7728" s="256">
        <v>7.2670079999999997</v>
      </c>
      <c r="H7728" s="256">
        <v>58.449241999999998</v>
      </c>
      <c r="I7728" s="257">
        <v>1</v>
      </c>
      <c r="J7728" s="258">
        <f t="shared" si="240"/>
        <v>0.71082781967909003</v>
      </c>
      <c r="K7728" s="258">
        <f t="shared" si="241"/>
        <v>0.84526230940338554</v>
      </c>
    </row>
    <row r="7729" spans="1:11">
      <c r="A7729" s="1">
        <v>7728</v>
      </c>
      <c r="B7729">
        <v>58457.392363999999</v>
      </c>
      <c r="C7729" s="255">
        <v>144</v>
      </c>
      <c r="D7729" s="256">
        <v>664.466995</v>
      </c>
      <c r="E7729" s="256">
        <v>6.4238</v>
      </c>
      <c r="F7729" s="1">
        <v>827907</v>
      </c>
      <c r="G7729" s="256">
        <v>0</v>
      </c>
      <c r="H7729" s="256">
        <v>32.434750999999999</v>
      </c>
      <c r="I7729" s="257">
        <v>1</v>
      </c>
      <c r="J7729" s="258">
        <f t="shared" si="240"/>
        <v>0.76034789045617623</v>
      </c>
      <c r="K7729" s="258">
        <f t="shared" si="241"/>
        <v>0.8757837767355946</v>
      </c>
    </row>
    <row r="7730" spans="1:11">
      <c r="A7730" s="1">
        <v>7729</v>
      </c>
      <c r="B7730">
        <v>58074.780150999999</v>
      </c>
      <c r="C7730" s="255">
        <v>138</v>
      </c>
      <c r="D7730" s="256">
        <v>697.09938199999999</v>
      </c>
      <c r="E7730" s="256">
        <v>4.8878400000000006</v>
      </c>
      <c r="F7730" s="1">
        <v>825926</v>
      </c>
      <c r="G7730" s="256">
        <v>0</v>
      </c>
      <c r="H7730" s="256">
        <v>32.826672000000002</v>
      </c>
      <c r="I7730" s="257">
        <v>1</v>
      </c>
      <c r="J7730" s="258">
        <f t="shared" si="240"/>
        <v>0.79768904780891958</v>
      </c>
      <c r="K7730" s="258">
        <f t="shared" si="241"/>
        <v>0.89756165162350177</v>
      </c>
    </row>
    <row r="7731" spans="1:11">
      <c r="A7731" s="1">
        <v>7730</v>
      </c>
      <c r="B7731">
        <v>56697.286315999998</v>
      </c>
      <c r="C7731" s="255">
        <v>130</v>
      </c>
      <c r="D7731" s="256">
        <v>643.48576500000013</v>
      </c>
      <c r="E7731" s="256">
        <v>4.2387600000000001</v>
      </c>
      <c r="F7731" s="1">
        <v>730772</v>
      </c>
      <c r="G7731" s="256">
        <v>0</v>
      </c>
      <c r="H7731" s="256">
        <v>32.856647000000002</v>
      </c>
      <c r="I7731" s="257">
        <v>1</v>
      </c>
      <c r="J7731" s="258">
        <f t="shared" si="240"/>
        <v>0.73633912239136701</v>
      </c>
      <c r="K7731" s="258">
        <f t="shared" si="241"/>
        <v>0.861228928736268</v>
      </c>
    </row>
    <row r="7732" spans="1:11">
      <c r="A7732" s="1">
        <v>7731</v>
      </c>
      <c r="B7732">
        <v>56183.916686999997</v>
      </c>
      <c r="C7732" s="255">
        <v>129</v>
      </c>
      <c r="D7732" s="256">
        <v>634.16326100000015</v>
      </c>
      <c r="E7732" s="256">
        <v>0.11255999999999999</v>
      </c>
      <c r="F7732" s="1">
        <v>609486</v>
      </c>
      <c r="G7732" s="256">
        <v>0</v>
      </c>
      <c r="H7732" s="256">
        <v>32.821714</v>
      </c>
      <c r="I7732" s="257">
        <v>1</v>
      </c>
      <c r="J7732" s="258">
        <f t="shared" si="240"/>
        <v>0.72567140480191883</v>
      </c>
      <c r="K7732" s="258">
        <f t="shared" si="241"/>
        <v>0.85461657529551671</v>
      </c>
    </row>
    <row r="7733" spans="1:11">
      <c r="A7733" s="1">
        <v>7732</v>
      </c>
      <c r="B7733">
        <v>55580.248413000001</v>
      </c>
      <c r="C7733" s="255">
        <v>125</v>
      </c>
      <c r="D7733" s="256">
        <v>630.92252300000007</v>
      </c>
      <c r="E7733" s="256">
        <v>0</v>
      </c>
      <c r="F7733" s="1">
        <v>505124</v>
      </c>
      <c r="G7733" s="256">
        <v>0</v>
      </c>
      <c r="H7733" s="256">
        <v>32.818340999999997</v>
      </c>
      <c r="I7733" s="257">
        <v>1</v>
      </c>
      <c r="J7733" s="258">
        <f t="shared" si="240"/>
        <v>0.7219630365603612</v>
      </c>
      <c r="K7733" s="258">
        <f t="shared" si="241"/>
        <v>0.85229649823628029</v>
      </c>
    </row>
    <row r="7734" spans="1:11">
      <c r="A7734" s="1">
        <v>7733</v>
      </c>
      <c r="B7734">
        <v>55295.512023000003</v>
      </c>
      <c r="C7734" s="255">
        <v>120</v>
      </c>
      <c r="D7734" s="256">
        <v>607.21577599999989</v>
      </c>
      <c r="E7734" s="256">
        <v>0</v>
      </c>
      <c r="F7734" s="1">
        <v>561520</v>
      </c>
      <c r="G7734" s="256">
        <v>117.510456</v>
      </c>
      <c r="H7734" s="256">
        <v>32.823154000000002</v>
      </c>
      <c r="I7734" s="257">
        <v>1</v>
      </c>
      <c r="J7734" s="258">
        <f t="shared" si="240"/>
        <v>0.69483546633239468</v>
      </c>
      <c r="K7734" s="258">
        <f t="shared" si="241"/>
        <v>0.83497870410586006</v>
      </c>
    </row>
    <row r="7735" spans="1:11">
      <c r="A7735" s="1">
        <v>7734</v>
      </c>
      <c r="B7735">
        <v>55455.953245999997</v>
      </c>
      <c r="C7735" s="255">
        <v>122</v>
      </c>
      <c r="D7735" s="256">
        <v>530.97088600000006</v>
      </c>
      <c r="E7735" s="256">
        <v>0</v>
      </c>
      <c r="F7735" s="1">
        <v>876811</v>
      </c>
      <c r="G7735" s="256">
        <v>192.28003200000001</v>
      </c>
      <c r="H7735" s="256">
        <v>32.827382</v>
      </c>
      <c r="I7735" s="257">
        <v>1</v>
      </c>
      <c r="J7735" s="258">
        <f t="shared" si="240"/>
        <v>0.60758863284661246</v>
      </c>
      <c r="K7735" s="258">
        <f t="shared" si="241"/>
        <v>0.77481378883874108</v>
      </c>
    </row>
    <row r="7736" spans="1:11">
      <c r="A7736" s="1">
        <v>7735</v>
      </c>
      <c r="B7736">
        <v>55410.721984999996</v>
      </c>
      <c r="C7736" s="255">
        <v>123</v>
      </c>
      <c r="D7736" s="256">
        <v>541.97397699999999</v>
      </c>
      <c r="E7736" s="256">
        <v>0.14526500000000001</v>
      </c>
      <c r="F7736" s="1">
        <v>884346</v>
      </c>
      <c r="G7736" s="256">
        <v>220.57358400000001</v>
      </c>
      <c r="H7736" s="256">
        <v>32.751466000000001</v>
      </c>
      <c r="I7736" s="257">
        <v>1</v>
      </c>
      <c r="J7736" s="258">
        <f t="shared" si="240"/>
        <v>0.62017944186090712</v>
      </c>
      <c r="K7736" s="258">
        <f t="shared" si="241"/>
        <v>0.78394699337783535</v>
      </c>
    </row>
    <row r="7737" spans="1:11">
      <c r="A7737" s="1">
        <v>7736</v>
      </c>
      <c r="B7737">
        <v>55578.986298000003</v>
      </c>
      <c r="C7737" s="255">
        <v>133</v>
      </c>
      <c r="D7737" s="256">
        <v>491.66348499999998</v>
      </c>
      <c r="E7737" s="256">
        <v>29.79423299999997</v>
      </c>
      <c r="F7737" s="1">
        <v>867967</v>
      </c>
      <c r="G7737" s="256">
        <v>197.56178399999999</v>
      </c>
      <c r="H7737" s="256">
        <v>32.855547000000001</v>
      </c>
      <c r="I7737" s="257">
        <v>1</v>
      </c>
      <c r="J7737" s="258">
        <f t="shared" si="240"/>
        <v>0.56260927397015681</v>
      </c>
      <c r="K7737" s="258">
        <f t="shared" si="241"/>
        <v>0.740826007994282</v>
      </c>
    </row>
    <row r="7738" spans="1:11">
      <c r="A7738" s="1">
        <v>7737</v>
      </c>
      <c r="B7738">
        <v>54933.816467999997</v>
      </c>
      <c r="C7738" s="255">
        <v>124</v>
      </c>
      <c r="D7738" s="256">
        <v>383.06813199999999</v>
      </c>
      <c r="E7738" s="256">
        <v>335.99478299999981</v>
      </c>
      <c r="F7738" s="1">
        <v>876032</v>
      </c>
      <c r="G7738" s="256">
        <v>127.202376</v>
      </c>
      <c r="H7738" s="256">
        <v>264.39766100000003</v>
      </c>
      <c r="I7738" s="257">
        <v>1</v>
      </c>
      <c r="J7738" s="258">
        <f t="shared" si="240"/>
        <v>0.43834388804697222</v>
      </c>
      <c r="K7738" s="258">
        <f t="shared" si="241"/>
        <v>0.63427981091619168</v>
      </c>
    </row>
    <row r="7739" spans="1:11">
      <c r="A7739" s="1">
        <v>7738</v>
      </c>
      <c r="B7739">
        <v>55150.111387999998</v>
      </c>
      <c r="C7739" s="255">
        <v>110</v>
      </c>
      <c r="D7739" s="256">
        <v>409.12914100000012</v>
      </c>
      <c r="E7739" s="256">
        <v>788.90745199999958</v>
      </c>
      <c r="F7739" s="1">
        <v>839130</v>
      </c>
      <c r="G7739" s="256">
        <v>31.412472000000001</v>
      </c>
      <c r="H7739" s="256">
        <v>283.53747700000002</v>
      </c>
      <c r="I7739" s="257">
        <v>1</v>
      </c>
      <c r="J7739" s="258">
        <f t="shared" si="240"/>
        <v>0.46816543428691676</v>
      </c>
      <c r="K7739" s="258">
        <f t="shared" si="241"/>
        <v>0.6617263564624869</v>
      </c>
    </row>
    <row r="7740" spans="1:11">
      <c r="A7740" s="1">
        <v>7739</v>
      </c>
      <c r="B7740">
        <v>54604.257202000001</v>
      </c>
      <c r="C7740" s="255">
        <v>100</v>
      </c>
      <c r="D7740" s="256">
        <v>436.65828099999999</v>
      </c>
      <c r="E7740" s="256">
        <v>1065.671221999999</v>
      </c>
      <c r="F7740" s="1">
        <v>806264</v>
      </c>
      <c r="G7740" s="256">
        <v>0</v>
      </c>
      <c r="H7740" s="256">
        <v>260.23998</v>
      </c>
      <c r="I7740" s="257">
        <v>1</v>
      </c>
      <c r="J7740" s="258">
        <f t="shared" si="240"/>
        <v>0.49966695909188114</v>
      </c>
      <c r="K7740" s="258">
        <f t="shared" si="241"/>
        <v>0.68936997615651041</v>
      </c>
    </row>
    <row r="7741" spans="1:11">
      <c r="A7741" s="1">
        <v>7740</v>
      </c>
      <c r="B7741">
        <v>54523.418669999999</v>
      </c>
      <c r="C7741" s="255">
        <v>84</v>
      </c>
      <c r="D7741" s="256">
        <v>417.68072999999998</v>
      </c>
      <c r="E7741" s="256">
        <v>1192.6367130000001</v>
      </c>
      <c r="F7741" s="1">
        <v>823537</v>
      </c>
      <c r="G7741" s="256">
        <v>0</v>
      </c>
      <c r="H7741" s="256">
        <v>256.11144100000001</v>
      </c>
      <c r="I7741" s="257">
        <v>1</v>
      </c>
      <c r="J7741" s="258">
        <f t="shared" si="240"/>
        <v>0.47795099580483408</v>
      </c>
      <c r="K7741" s="258">
        <f t="shared" si="241"/>
        <v>0.6704573799666127</v>
      </c>
    </row>
    <row r="7742" spans="1:11">
      <c r="A7742" s="1">
        <v>7741</v>
      </c>
      <c r="B7742">
        <v>54639.081330000001</v>
      </c>
      <c r="C7742" s="255">
        <v>79</v>
      </c>
      <c r="D7742" s="256">
        <v>379.56461700000011</v>
      </c>
      <c r="E7742" s="256">
        <v>1172.452709000002</v>
      </c>
      <c r="F7742" s="1">
        <v>836381</v>
      </c>
      <c r="G7742" s="256">
        <v>0</v>
      </c>
      <c r="H7742" s="256">
        <v>94.582397999999998</v>
      </c>
      <c r="I7742" s="257">
        <v>1</v>
      </c>
      <c r="J7742" s="258">
        <f t="shared" si="240"/>
        <v>0.43433482475341995</v>
      </c>
      <c r="K7742" s="258">
        <f t="shared" si="241"/>
        <v>0.63049036978799333</v>
      </c>
    </row>
    <row r="7743" spans="1:11">
      <c r="A7743" s="1">
        <v>7742</v>
      </c>
      <c r="B7743">
        <v>55212.649841999999</v>
      </c>
      <c r="C7743" s="255">
        <v>75</v>
      </c>
      <c r="D7743" s="256">
        <v>367.67559399999988</v>
      </c>
      <c r="E7743" s="256">
        <v>1050.235455999999</v>
      </c>
      <c r="F7743" s="1">
        <v>836179</v>
      </c>
      <c r="G7743" s="256">
        <v>0</v>
      </c>
      <c r="H7743" s="256">
        <v>188.18284</v>
      </c>
      <c r="I7743" s="257">
        <v>1</v>
      </c>
      <c r="J7743" s="258">
        <f t="shared" si="240"/>
        <v>0.42073024600736025</v>
      </c>
      <c r="K7743" s="258">
        <f t="shared" si="241"/>
        <v>0.61744824815342014</v>
      </c>
    </row>
    <row r="7744" spans="1:11">
      <c r="A7744" s="1">
        <v>7743</v>
      </c>
      <c r="B7744">
        <v>55615.046478999997</v>
      </c>
      <c r="C7744" s="255">
        <v>68</v>
      </c>
      <c r="D7744" s="256">
        <v>348.50034799999992</v>
      </c>
      <c r="E7744" s="256">
        <v>821.47263099999941</v>
      </c>
      <c r="F7744" s="1">
        <v>843743</v>
      </c>
      <c r="G7744" s="256">
        <v>0</v>
      </c>
      <c r="H7744" s="256">
        <v>197.089</v>
      </c>
      <c r="I7744" s="257">
        <v>1</v>
      </c>
      <c r="J7744" s="258">
        <f t="shared" si="240"/>
        <v>0.39878806083520102</v>
      </c>
      <c r="K7744" s="258">
        <f t="shared" si="241"/>
        <v>0.5957988065441735</v>
      </c>
    </row>
    <row r="7745" spans="1:11">
      <c r="A7745" s="1">
        <v>7744</v>
      </c>
      <c r="B7745">
        <v>55221.540098999998</v>
      </c>
      <c r="C7745" s="255">
        <v>86</v>
      </c>
      <c r="D7745" s="256">
        <v>324.36616600000002</v>
      </c>
      <c r="E7745" s="256">
        <v>436.20031600000021</v>
      </c>
      <c r="F7745" s="1">
        <v>845957</v>
      </c>
      <c r="G7745" s="256">
        <v>2.072616</v>
      </c>
      <c r="H7745" s="256">
        <v>197.42547300000001</v>
      </c>
      <c r="I7745" s="257">
        <v>1</v>
      </c>
      <c r="J7745" s="258">
        <f t="shared" si="240"/>
        <v>0.37117137782510612</v>
      </c>
      <c r="K7745" s="258">
        <f t="shared" si="241"/>
        <v>0.56741517394230223</v>
      </c>
    </row>
    <row r="7746" spans="1:11">
      <c r="A7746" s="1">
        <v>7745</v>
      </c>
      <c r="B7746">
        <v>54690.950592999987</v>
      </c>
      <c r="C7746" s="255">
        <v>95</v>
      </c>
      <c r="D7746" s="256">
        <v>363.60858600000012</v>
      </c>
      <c r="E7746" s="256">
        <v>98.705170000000081</v>
      </c>
      <c r="F7746" s="1">
        <v>808409</v>
      </c>
      <c r="G7746" s="256">
        <v>132.02279999999999</v>
      </c>
      <c r="H7746" s="256">
        <v>362.138735</v>
      </c>
      <c r="I7746" s="257">
        <v>1</v>
      </c>
      <c r="J7746" s="258">
        <f t="shared" ref="J7746:J7809" si="242">D7746/$L$1</f>
        <v>0.41607637910872192</v>
      </c>
      <c r="K7746" s="258">
        <f t="shared" ref="K7746:K7809" si="243">J7746/(1-$K$1*(1-J7746))</f>
        <v>0.61292078847933751</v>
      </c>
    </row>
    <row r="7747" spans="1:11">
      <c r="A7747" s="1">
        <v>7746</v>
      </c>
      <c r="B7747">
        <v>55170.130492999997</v>
      </c>
      <c r="C7747" s="255">
        <v>123</v>
      </c>
      <c r="D7747" s="256">
        <v>322.77705400000002</v>
      </c>
      <c r="E7747" s="256">
        <v>9.1329929999999724</v>
      </c>
      <c r="F7747" s="1">
        <v>809361</v>
      </c>
      <c r="G7747" s="256">
        <v>215.58784800000001</v>
      </c>
      <c r="H7747" s="256">
        <v>437.34501999999998</v>
      </c>
      <c r="I7747" s="257">
        <v>1</v>
      </c>
      <c r="J7747" s="258">
        <f t="shared" si="242"/>
        <v>0.36935296100983811</v>
      </c>
      <c r="K7747" s="258">
        <f t="shared" si="243"/>
        <v>0.56549993311086355</v>
      </c>
    </row>
    <row r="7748" spans="1:11">
      <c r="A7748" s="1">
        <v>7747</v>
      </c>
      <c r="B7748">
        <v>58138.963867999999</v>
      </c>
      <c r="C7748" s="255">
        <v>143</v>
      </c>
      <c r="D7748" s="256">
        <v>321.68824999999998</v>
      </c>
      <c r="E7748" s="256">
        <v>17.513504000000001</v>
      </c>
      <c r="F7748" s="1">
        <v>791932</v>
      </c>
      <c r="G7748" s="256">
        <v>250.25263200000001</v>
      </c>
      <c r="H7748" s="256">
        <v>409.20891399999999</v>
      </c>
      <c r="I7748" s="257">
        <v>1</v>
      </c>
      <c r="J7748" s="258">
        <f t="shared" si="242"/>
        <v>0.36810704536504335</v>
      </c>
      <c r="K7748" s="258">
        <f t="shared" si="243"/>
        <v>0.56418428731284553</v>
      </c>
    </row>
    <row r="7749" spans="1:11">
      <c r="A7749" s="1">
        <v>7748</v>
      </c>
      <c r="B7749">
        <v>57781.481202000003</v>
      </c>
      <c r="C7749" s="255">
        <v>152</v>
      </c>
      <c r="D7749" s="256">
        <v>333.749348</v>
      </c>
      <c r="E7749" s="256">
        <v>19.746780000000001</v>
      </c>
      <c r="F7749" s="1">
        <v>824591</v>
      </c>
      <c r="G7749" s="256">
        <v>248.497536</v>
      </c>
      <c r="H7749" s="256">
        <v>317.42979100000002</v>
      </c>
      <c r="I7749" s="257">
        <v>1</v>
      </c>
      <c r="J7749" s="258">
        <f t="shared" si="242"/>
        <v>0.38190852909545075</v>
      </c>
      <c r="K7749" s="258">
        <f t="shared" si="243"/>
        <v>0.57860572363180673</v>
      </c>
    </row>
    <row r="7750" spans="1:11">
      <c r="A7750" s="1">
        <v>7749</v>
      </c>
      <c r="B7750">
        <v>57444.72406</v>
      </c>
      <c r="C7750" s="255">
        <v>151</v>
      </c>
      <c r="D7750" s="256">
        <v>349.69511599999998</v>
      </c>
      <c r="E7750" s="256">
        <v>17.342112</v>
      </c>
      <c r="F7750" s="1">
        <v>838672</v>
      </c>
      <c r="G7750" s="256">
        <v>225.557976</v>
      </c>
      <c r="H7750" s="256">
        <v>166.046989</v>
      </c>
      <c r="I7750" s="257">
        <v>1</v>
      </c>
      <c r="J7750" s="258">
        <f t="shared" si="242"/>
        <v>0.40015523081538129</v>
      </c>
      <c r="K7750" s="258">
        <f t="shared" si="243"/>
        <v>0.59717051674470378</v>
      </c>
    </row>
    <row r="7751" spans="1:11">
      <c r="A7751" s="1">
        <v>7750</v>
      </c>
      <c r="B7751">
        <v>56778.423522999998</v>
      </c>
      <c r="C7751" s="255">
        <v>149</v>
      </c>
      <c r="D7751" s="256">
        <v>374.06562200000002</v>
      </c>
      <c r="E7751" s="256">
        <v>11.836548000000001</v>
      </c>
      <c r="F7751" s="1">
        <v>816623</v>
      </c>
      <c r="G7751" s="256">
        <v>139.00219200000001</v>
      </c>
      <c r="H7751" s="256">
        <v>75.092581999999993</v>
      </c>
      <c r="I7751" s="257">
        <v>1</v>
      </c>
      <c r="J7751" s="258">
        <f t="shared" si="242"/>
        <v>0.42804233877692816</v>
      </c>
      <c r="K7751" s="258">
        <f t="shared" si="243"/>
        <v>0.62449342955722831</v>
      </c>
    </row>
    <row r="7752" spans="1:11">
      <c r="A7752" s="1">
        <v>7751</v>
      </c>
      <c r="B7752">
        <v>57084.701173000001</v>
      </c>
      <c r="C7752" s="255">
        <v>142</v>
      </c>
      <c r="D7752" s="256">
        <v>389.76172500000001</v>
      </c>
      <c r="E7752" s="256">
        <v>9.8651400000000002</v>
      </c>
      <c r="F7752" s="1">
        <v>851923</v>
      </c>
      <c r="G7752" s="256">
        <v>43.903944000000003</v>
      </c>
      <c r="H7752" s="256">
        <v>66.440465000000003</v>
      </c>
      <c r="I7752" s="257">
        <v>1</v>
      </c>
      <c r="J7752" s="258">
        <f t="shared" si="242"/>
        <v>0.44600334947307696</v>
      </c>
      <c r="K7752" s="258">
        <f t="shared" si="243"/>
        <v>0.64145285169293209</v>
      </c>
    </row>
    <row r="7753" spans="1:11">
      <c r="A7753" s="1">
        <v>7752</v>
      </c>
      <c r="B7753">
        <v>58111.186645999987</v>
      </c>
      <c r="C7753" s="255">
        <v>134</v>
      </c>
      <c r="D7753" s="256">
        <v>442.64723699999979</v>
      </c>
      <c r="E7753" s="256">
        <v>5.96516</v>
      </c>
      <c r="F7753" s="1">
        <v>844108</v>
      </c>
      <c r="G7753" s="256">
        <v>0</v>
      </c>
      <c r="H7753" s="256">
        <v>53.087271999999999</v>
      </c>
      <c r="I7753" s="257">
        <v>1</v>
      </c>
      <c r="J7753" s="258">
        <f t="shared" si="242"/>
        <v>0.50652010619309229</v>
      </c>
      <c r="K7753" s="258">
        <f t="shared" si="243"/>
        <v>0.69520971524093811</v>
      </c>
    </row>
    <row r="7754" spans="1:11">
      <c r="A7754" s="1">
        <v>7753</v>
      </c>
      <c r="B7754">
        <v>57342.745727000001</v>
      </c>
      <c r="C7754" s="255">
        <v>121</v>
      </c>
      <c r="D7754" s="256">
        <v>461.07662399999998</v>
      </c>
      <c r="E7754" s="256">
        <v>4.8886399999999997</v>
      </c>
      <c r="F7754" s="1">
        <v>793910</v>
      </c>
      <c r="G7754" s="256">
        <v>0</v>
      </c>
      <c r="H7754" s="256">
        <v>32.46208</v>
      </c>
      <c r="I7754" s="257">
        <v>1</v>
      </c>
      <c r="J7754" s="258">
        <f t="shared" si="242"/>
        <v>0.52760880681072131</v>
      </c>
      <c r="K7754" s="258">
        <f t="shared" si="243"/>
        <v>0.71280682287497354</v>
      </c>
    </row>
    <row r="7755" spans="1:11">
      <c r="A7755" s="1">
        <v>7754</v>
      </c>
      <c r="B7755">
        <v>54944.439209999997</v>
      </c>
      <c r="C7755" s="255">
        <v>116</v>
      </c>
      <c r="D7755" s="256">
        <v>460.172121</v>
      </c>
      <c r="E7755" s="256">
        <v>3.96156</v>
      </c>
      <c r="F7755" s="1">
        <v>711101</v>
      </c>
      <c r="G7755" s="256">
        <v>0</v>
      </c>
      <c r="H7755" s="256">
        <v>32.484184999999997</v>
      </c>
      <c r="I7755" s="257">
        <v>1</v>
      </c>
      <c r="J7755" s="258">
        <f t="shared" si="242"/>
        <v>0.52657378633094376</v>
      </c>
      <c r="K7755" s="258">
        <f t="shared" si="243"/>
        <v>0.71195604690189918</v>
      </c>
    </row>
    <row r="7756" spans="1:11">
      <c r="A7756" s="1">
        <v>7755</v>
      </c>
      <c r="B7756">
        <v>53897.890959999997</v>
      </c>
      <c r="C7756" s="255">
        <v>115</v>
      </c>
      <c r="D7756" s="256">
        <v>462.83574599999992</v>
      </c>
      <c r="E7756" s="256">
        <v>5.8319999999999997E-2</v>
      </c>
      <c r="F7756" s="1">
        <v>600342</v>
      </c>
      <c r="G7756" s="256">
        <v>0</v>
      </c>
      <c r="H7756" s="256">
        <v>32.477851000000001</v>
      </c>
      <c r="I7756" s="257">
        <v>1</v>
      </c>
      <c r="J7756" s="258">
        <f t="shared" si="242"/>
        <v>0.52962176563609531</v>
      </c>
      <c r="K7756" s="258">
        <f t="shared" si="243"/>
        <v>0.71445771205412789</v>
      </c>
    </row>
    <row r="7757" spans="1:11">
      <c r="A7757" s="1">
        <v>7756</v>
      </c>
      <c r="B7757">
        <v>55092.621826000002</v>
      </c>
      <c r="C7757" s="255">
        <v>111</v>
      </c>
      <c r="D7757" s="256">
        <v>469.45281100000011</v>
      </c>
      <c r="E7757" s="256">
        <v>0</v>
      </c>
      <c r="F7757" s="1">
        <v>511079</v>
      </c>
      <c r="G7757" s="256">
        <v>0</v>
      </c>
      <c r="H7757" s="256">
        <v>32.498072000000001</v>
      </c>
      <c r="I7757" s="257">
        <v>1</v>
      </c>
      <c r="J7757" s="258">
        <f t="shared" si="242"/>
        <v>0.53719365626666238</v>
      </c>
      <c r="K7757" s="258">
        <f t="shared" si="243"/>
        <v>0.72062373643295929</v>
      </c>
    </row>
    <row r="7758" spans="1:11">
      <c r="A7758" s="1">
        <v>7757</v>
      </c>
      <c r="B7758">
        <v>55088.117674999987</v>
      </c>
      <c r="C7758" s="255">
        <v>108</v>
      </c>
      <c r="D7758" s="256">
        <v>495.44771900000001</v>
      </c>
      <c r="E7758" s="256">
        <v>0</v>
      </c>
      <c r="F7758" s="1">
        <v>573933</v>
      </c>
      <c r="G7758" s="256">
        <v>0</v>
      </c>
      <c r="H7758" s="256">
        <v>32.502901000000001</v>
      </c>
      <c r="I7758" s="257">
        <v>1</v>
      </c>
      <c r="J7758" s="258">
        <f t="shared" si="242"/>
        <v>0.56693956330061868</v>
      </c>
      <c r="K7758" s="258">
        <f t="shared" si="243"/>
        <v>0.74419413329531026</v>
      </c>
    </row>
    <row r="7759" spans="1:11">
      <c r="A7759" s="1">
        <v>7758</v>
      </c>
      <c r="B7759">
        <v>55880.378324999998</v>
      </c>
      <c r="C7759" s="255">
        <v>116</v>
      </c>
      <c r="D7759" s="256">
        <v>510.78197499999999</v>
      </c>
      <c r="E7759" s="256">
        <v>5.7600000000000004E-3</v>
      </c>
      <c r="F7759" s="1">
        <v>860956</v>
      </c>
      <c r="G7759" s="256">
        <v>103.961928</v>
      </c>
      <c r="H7759" s="256">
        <v>32.532330999999999</v>
      </c>
      <c r="I7759" s="257">
        <v>1</v>
      </c>
      <c r="J7759" s="258">
        <f t="shared" si="242"/>
        <v>0.58448651339603308</v>
      </c>
      <c r="K7759" s="258">
        <f t="shared" si="243"/>
        <v>0.75762938943215785</v>
      </c>
    </row>
    <row r="7760" spans="1:11">
      <c r="A7760" s="1">
        <v>7759</v>
      </c>
      <c r="B7760">
        <v>58333.205262000003</v>
      </c>
      <c r="C7760" s="255">
        <v>131</v>
      </c>
      <c r="D7760" s="256">
        <v>480.05402099999998</v>
      </c>
      <c r="E7760" s="256">
        <v>8.5361000000000006E-2</v>
      </c>
      <c r="F7760" s="1">
        <v>927118</v>
      </c>
      <c r="G7760" s="256">
        <v>173.836488</v>
      </c>
      <c r="H7760" s="256">
        <v>32.462733</v>
      </c>
      <c r="I7760" s="257">
        <v>1</v>
      </c>
      <c r="J7760" s="258">
        <f t="shared" si="242"/>
        <v>0.54932459387596055</v>
      </c>
      <c r="K7760" s="258">
        <f t="shared" si="243"/>
        <v>0.73036000420828995</v>
      </c>
    </row>
    <row r="7761" spans="1:11">
      <c r="A7761" s="1">
        <v>7760</v>
      </c>
      <c r="B7761">
        <v>60660.278837999998</v>
      </c>
      <c r="C7761" s="255">
        <v>136</v>
      </c>
      <c r="D7761" s="256">
        <v>444.71321999999998</v>
      </c>
      <c r="E7761" s="256">
        <v>19.532419000000012</v>
      </c>
      <c r="F7761" s="1">
        <v>948352</v>
      </c>
      <c r="G7761" s="256">
        <v>186.432456</v>
      </c>
      <c r="H7761" s="256">
        <v>32.445504</v>
      </c>
      <c r="I7761" s="257">
        <v>1</v>
      </c>
      <c r="J7761" s="258">
        <f t="shared" si="242"/>
        <v>0.50888420527941103</v>
      </c>
      <c r="K7761" s="258">
        <f t="shared" si="243"/>
        <v>0.69721023162489282</v>
      </c>
    </row>
    <row r="7762" spans="1:11">
      <c r="A7762" s="1">
        <v>7761</v>
      </c>
      <c r="B7762">
        <v>63917.834595</v>
      </c>
      <c r="C7762" s="255">
        <v>118</v>
      </c>
      <c r="D7762" s="256">
        <v>434.28414600000002</v>
      </c>
      <c r="E7762" s="256">
        <v>240.26735199999999</v>
      </c>
      <c r="F7762" s="1">
        <v>863416</v>
      </c>
      <c r="G7762" s="256">
        <v>151.07685599999999</v>
      </c>
      <c r="H7762" s="256">
        <v>424.80746299999998</v>
      </c>
      <c r="I7762" s="257">
        <v>1</v>
      </c>
      <c r="J7762" s="258">
        <f t="shared" si="242"/>
        <v>0.49695024245660546</v>
      </c>
      <c r="K7762" s="258">
        <f t="shared" si="243"/>
        <v>0.68703814804501451</v>
      </c>
    </row>
    <row r="7763" spans="1:11">
      <c r="A7763" s="1">
        <v>7762</v>
      </c>
      <c r="B7763">
        <v>68855.305968999994</v>
      </c>
      <c r="C7763" s="255">
        <v>92</v>
      </c>
      <c r="D7763" s="256">
        <v>390.71367300000009</v>
      </c>
      <c r="E7763" s="256">
        <v>612.42250499999875</v>
      </c>
      <c r="F7763" s="1">
        <v>830545</v>
      </c>
      <c r="G7763" s="256">
        <v>82.535207999999997</v>
      </c>
      <c r="H7763" s="256">
        <v>483.63115900000003</v>
      </c>
      <c r="I7763" s="257">
        <v>1</v>
      </c>
      <c r="J7763" s="258">
        <f t="shared" si="242"/>
        <v>0.44709266114554619</v>
      </c>
      <c r="K7763" s="258">
        <f t="shared" si="243"/>
        <v>0.6424659319529642</v>
      </c>
    </row>
    <row r="7764" spans="1:11">
      <c r="A7764" s="1">
        <v>7763</v>
      </c>
      <c r="B7764">
        <v>69513.510192999995</v>
      </c>
      <c r="C7764" s="255">
        <v>83</v>
      </c>
      <c r="D7764" s="256">
        <v>370.03856799999988</v>
      </c>
      <c r="E7764" s="256">
        <v>943.04758899999979</v>
      </c>
      <c r="F7764" s="1">
        <v>827696</v>
      </c>
      <c r="G7764" s="256">
        <v>5.9203200000000002</v>
      </c>
      <c r="H7764" s="256">
        <v>336.33154000000002</v>
      </c>
      <c r="I7764" s="257">
        <v>1</v>
      </c>
      <c r="J7764" s="258">
        <f t="shared" si="242"/>
        <v>0.42343419113875508</v>
      </c>
      <c r="K7764" s="258">
        <f t="shared" si="243"/>
        <v>0.62006316103019377</v>
      </c>
    </row>
    <row r="7765" spans="1:11">
      <c r="A7765" s="1">
        <v>7764</v>
      </c>
      <c r="B7765">
        <v>68944.534697999989</v>
      </c>
      <c r="C7765" s="255">
        <v>74</v>
      </c>
      <c r="D7765" s="256">
        <v>316.30392499999988</v>
      </c>
      <c r="E7765" s="256">
        <v>1140.9147149999981</v>
      </c>
      <c r="F7765" s="1">
        <v>827875</v>
      </c>
      <c r="G7765" s="256">
        <v>0</v>
      </c>
      <c r="H7765" s="256">
        <v>300.67530199999999</v>
      </c>
      <c r="I7765" s="257">
        <v>1</v>
      </c>
      <c r="J7765" s="258">
        <f t="shared" si="242"/>
        <v>0.36194577597756905</v>
      </c>
      <c r="K7765" s="258">
        <f t="shared" si="243"/>
        <v>0.55763735405143422</v>
      </c>
    </row>
    <row r="7766" spans="1:11">
      <c r="A7766" s="1">
        <v>7765</v>
      </c>
      <c r="B7766">
        <v>65281.890564000001</v>
      </c>
      <c r="C7766" s="255">
        <v>58</v>
      </c>
      <c r="D7766" s="256">
        <v>239.15059099999999</v>
      </c>
      <c r="E7766" s="256">
        <v>1144.659157999999</v>
      </c>
      <c r="F7766" s="1">
        <v>784193</v>
      </c>
      <c r="G7766" s="256">
        <v>0</v>
      </c>
      <c r="H7766" s="256">
        <v>99.380431000000002</v>
      </c>
      <c r="I7766" s="257">
        <v>1</v>
      </c>
      <c r="J7766" s="258">
        <f t="shared" si="242"/>
        <v>0.27365941233574409</v>
      </c>
      <c r="K7766" s="258">
        <f t="shared" si="243"/>
        <v>0.45570963430948019</v>
      </c>
    </row>
    <row r="7767" spans="1:11">
      <c r="A7767" s="1">
        <v>7766</v>
      </c>
      <c r="B7767">
        <v>64916.593994000003</v>
      </c>
      <c r="C7767" s="255">
        <v>63</v>
      </c>
      <c r="D7767" s="256">
        <v>247.598085</v>
      </c>
      <c r="E7767" s="256">
        <v>944.5652990000001</v>
      </c>
      <c r="F7767" s="1">
        <v>822833</v>
      </c>
      <c r="G7767" s="256">
        <v>0</v>
      </c>
      <c r="H7767" s="256">
        <v>210.134951</v>
      </c>
      <c r="I7767" s="257">
        <v>1</v>
      </c>
      <c r="J7767" s="258">
        <f t="shared" si="242"/>
        <v>0.28332585821021705</v>
      </c>
      <c r="K7767" s="258">
        <f t="shared" si="243"/>
        <v>0.46766621337211162</v>
      </c>
    </row>
    <row r="7768" spans="1:11">
      <c r="A7768" s="1">
        <v>7767</v>
      </c>
      <c r="B7768">
        <v>68439.968781000003</v>
      </c>
      <c r="C7768" s="255">
        <v>66</v>
      </c>
      <c r="D7768" s="256">
        <v>297.32779599999998</v>
      </c>
      <c r="E7768" s="256">
        <v>717.2101490000008</v>
      </c>
      <c r="F7768" s="1">
        <v>802349</v>
      </c>
      <c r="G7768" s="256">
        <v>0</v>
      </c>
      <c r="H7768" s="256">
        <v>217.15798699999999</v>
      </c>
      <c r="I7768" s="257">
        <v>1</v>
      </c>
      <c r="J7768" s="258">
        <f t="shared" si="242"/>
        <v>0.34023143988150123</v>
      </c>
      <c r="K7768" s="258">
        <f t="shared" si="243"/>
        <v>0.53400857911499555</v>
      </c>
    </row>
    <row r="7769" spans="1:11">
      <c r="A7769" s="1">
        <v>7768</v>
      </c>
      <c r="B7769">
        <v>68393.099791999994</v>
      </c>
      <c r="C7769" s="255">
        <v>74</v>
      </c>
      <c r="D7769" s="256">
        <v>333.41821099999999</v>
      </c>
      <c r="E7769" s="256">
        <v>437.19103200000012</v>
      </c>
      <c r="F7769" s="1">
        <v>815764</v>
      </c>
      <c r="G7769" s="256">
        <v>0</v>
      </c>
      <c r="H7769" s="256">
        <v>216.05392000000001</v>
      </c>
      <c r="I7769" s="257">
        <v>1</v>
      </c>
      <c r="J7769" s="258">
        <f t="shared" si="242"/>
        <v>0.38152960986951989</v>
      </c>
      <c r="K7769" s="258">
        <f t="shared" si="243"/>
        <v>0.5782142134709074</v>
      </c>
    </row>
    <row r="7770" spans="1:11">
      <c r="A7770" s="1">
        <v>7769</v>
      </c>
      <c r="B7770">
        <v>68658.128691999998</v>
      </c>
      <c r="C7770" s="255">
        <v>88</v>
      </c>
      <c r="D7770" s="256">
        <v>349.67495700000001</v>
      </c>
      <c r="E7770" s="256">
        <v>117.5413580000001</v>
      </c>
      <c r="F7770" s="1">
        <v>815232</v>
      </c>
      <c r="G7770" s="256">
        <v>0</v>
      </c>
      <c r="H7770" s="256">
        <v>224.48047299999999</v>
      </c>
      <c r="I7770" s="257">
        <v>1</v>
      </c>
      <c r="J7770" s="258">
        <f t="shared" si="242"/>
        <v>0.4001321629230119</v>
      </c>
      <c r="K7770" s="258">
        <f t="shared" si="243"/>
        <v>0.5971473977805285</v>
      </c>
    </row>
    <row r="7771" spans="1:11">
      <c r="A7771" s="1">
        <v>7770</v>
      </c>
      <c r="B7771">
        <v>69578.970461000004</v>
      </c>
      <c r="C7771" s="255">
        <v>105</v>
      </c>
      <c r="D7771" s="256">
        <v>383.11298299999999</v>
      </c>
      <c r="E7771" s="256">
        <v>9.6006119999999662</v>
      </c>
      <c r="F7771" s="1">
        <v>754982</v>
      </c>
      <c r="G7771" s="256">
        <v>125.786976</v>
      </c>
      <c r="H7771" s="256">
        <v>290.05358799999999</v>
      </c>
      <c r="I7771" s="257">
        <v>1</v>
      </c>
      <c r="J7771" s="258">
        <f t="shared" si="242"/>
        <v>0.43839521093206879</v>
      </c>
      <c r="K7771" s="258">
        <f t="shared" si="243"/>
        <v>0.63432816550590387</v>
      </c>
    </row>
    <row r="7772" spans="1:11">
      <c r="A7772" s="1">
        <v>7771</v>
      </c>
      <c r="B7772">
        <v>69421.015136999995</v>
      </c>
      <c r="C7772" s="255">
        <v>125</v>
      </c>
      <c r="D7772" s="256">
        <v>401.74353800000011</v>
      </c>
      <c r="E7772" s="256">
        <v>17.390304</v>
      </c>
      <c r="F7772" s="1">
        <v>778378</v>
      </c>
      <c r="G7772" s="256">
        <v>213.83661599999999</v>
      </c>
      <c r="H7772" s="256">
        <v>264.25731999999999</v>
      </c>
      <c r="I7772" s="257">
        <v>1</v>
      </c>
      <c r="J7772" s="258">
        <f t="shared" si="242"/>
        <v>0.45971410757986669</v>
      </c>
      <c r="K7772" s="258">
        <f t="shared" si="243"/>
        <v>0.65407817265337354</v>
      </c>
    </row>
    <row r="7773" spans="1:11">
      <c r="A7773" s="1">
        <v>7772</v>
      </c>
      <c r="B7773">
        <v>66985.792541000003</v>
      </c>
      <c r="C7773" s="255">
        <v>132</v>
      </c>
      <c r="D7773" s="256">
        <v>359.18081199999989</v>
      </c>
      <c r="E7773" s="256">
        <v>20.006864</v>
      </c>
      <c r="F7773" s="1">
        <v>802885</v>
      </c>
      <c r="G7773" s="256">
        <v>240.865296</v>
      </c>
      <c r="H7773" s="256">
        <v>217.776431</v>
      </c>
      <c r="I7773" s="257">
        <v>1</v>
      </c>
      <c r="J7773" s="258">
        <f t="shared" si="242"/>
        <v>0.41100968859489601</v>
      </c>
      <c r="K7773" s="258">
        <f t="shared" si="243"/>
        <v>0.60795273867407074</v>
      </c>
    </row>
    <row r="7774" spans="1:11">
      <c r="A7774" s="1">
        <v>7773</v>
      </c>
      <c r="B7774">
        <v>65638.463378999993</v>
      </c>
      <c r="C7774" s="255">
        <v>139</v>
      </c>
      <c r="D7774" s="256">
        <v>345.3315540000001</v>
      </c>
      <c r="E7774" s="256">
        <v>18.022915999999999</v>
      </c>
      <c r="F7774" s="1">
        <v>833691</v>
      </c>
      <c r="G7774" s="256">
        <v>230.58672000000001</v>
      </c>
      <c r="H7774" s="256">
        <v>144.072305</v>
      </c>
      <c r="I7774" s="257">
        <v>1</v>
      </c>
      <c r="J7774" s="258">
        <f t="shared" si="242"/>
        <v>0.39516201792965377</v>
      </c>
      <c r="K7774" s="258">
        <f t="shared" si="243"/>
        <v>0.59214575032441719</v>
      </c>
    </row>
    <row r="7775" spans="1:11">
      <c r="A7775" s="1">
        <v>7774</v>
      </c>
      <c r="B7775">
        <v>63514.999695000013</v>
      </c>
      <c r="C7775" s="255">
        <v>145</v>
      </c>
      <c r="D7775" s="256">
        <v>316.66732899999988</v>
      </c>
      <c r="E7775" s="256">
        <v>12.04562</v>
      </c>
      <c r="F7775" s="1">
        <v>881891</v>
      </c>
      <c r="G7775" s="256">
        <v>176.01091199999999</v>
      </c>
      <c r="H7775" s="256">
        <v>65.571811999999994</v>
      </c>
      <c r="I7775" s="257">
        <v>1</v>
      </c>
      <c r="J7775" s="258">
        <f t="shared" si="242"/>
        <v>0.36236161824943891</v>
      </c>
      <c r="K7775" s="258">
        <f t="shared" si="243"/>
        <v>0.55808137640383626</v>
      </c>
    </row>
    <row r="7776" spans="1:11">
      <c r="A7776" s="1">
        <v>7775</v>
      </c>
      <c r="B7776">
        <v>62500.030944999999</v>
      </c>
      <c r="C7776" s="255">
        <v>140</v>
      </c>
      <c r="D7776" s="256">
        <v>221.40357399999991</v>
      </c>
      <c r="E7776" s="256">
        <v>11.111140000000001</v>
      </c>
      <c r="F7776" s="1">
        <v>871715</v>
      </c>
      <c r="G7776" s="256">
        <v>98.752080000000007</v>
      </c>
      <c r="H7776" s="256">
        <v>40.572546000000003</v>
      </c>
      <c r="I7776" s="257">
        <v>1</v>
      </c>
      <c r="J7776" s="258">
        <f t="shared" si="242"/>
        <v>0.25335154597160664</v>
      </c>
      <c r="K7776" s="258">
        <f t="shared" si="243"/>
        <v>0.42988785034963667</v>
      </c>
    </row>
    <row r="7777" spans="1:11">
      <c r="A7777" s="1">
        <v>7776</v>
      </c>
      <c r="B7777">
        <v>62323.563294</v>
      </c>
      <c r="C7777" s="255">
        <v>137</v>
      </c>
      <c r="D7777" s="256">
        <v>221.17552900000001</v>
      </c>
      <c r="E7777" s="256">
        <v>5.0515599999999976</v>
      </c>
      <c r="F7777" s="1">
        <v>954709</v>
      </c>
      <c r="G7777" s="256">
        <v>10.324776</v>
      </c>
      <c r="H7777" s="256">
        <v>33.518816000000001</v>
      </c>
      <c r="I7777" s="257">
        <v>1</v>
      </c>
      <c r="J7777" s="258">
        <f t="shared" si="242"/>
        <v>0.25309059465877431</v>
      </c>
      <c r="K7777" s="258">
        <f t="shared" si="243"/>
        <v>0.42954967573675529</v>
      </c>
    </row>
    <row r="7778" spans="1:11">
      <c r="A7778" s="1">
        <v>7777</v>
      </c>
      <c r="B7778">
        <v>61849.202086999998</v>
      </c>
      <c r="C7778" s="255">
        <v>125</v>
      </c>
      <c r="D7778" s="256">
        <v>224.30917600000001</v>
      </c>
      <c r="E7778" s="256">
        <v>0.35615999999999998</v>
      </c>
      <c r="F7778" s="1">
        <v>853462</v>
      </c>
      <c r="G7778" s="256">
        <v>0</v>
      </c>
      <c r="H7778" s="256">
        <v>32.421452000000002</v>
      </c>
      <c r="I7778" s="257">
        <v>1</v>
      </c>
      <c r="J7778" s="258">
        <f t="shared" si="242"/>
        <v>0.25667641894171606</v>
      </c>
      <c r="K7778" s="258">
        <f t="shared" si="243"/>
        <v>0.43418227814372795</v>
      </c>
    </row>
    <row r="7779" spans="1:11">
      <c r="A7779" s="1">
        <v>7778</v>
      </c>
      <c r="B7779">
        <v>58453.153869000002</v>
      </c>
      <c r="C7779" s="255">
        <v>116</v>
      </c>
      <c r="D7779" s="256">
        <v>169.35723899999999</v>
      </c>
      <c r="E7779" s="256">
        <v>0.1958</v>
      </c>
      <c r="F7779" s="1">
        <v>764021</v>
      </c>
      <c r="G7779" s="256">
        <v>0</v>
      </c>
      <c r="H7779" s="256">
        <v>32.333022</v>
      </c>
      <c r="I7779" s="257">
        <v>1</v>
      </c>
      <c r="J7779" s="258">
        <f t="shared" si="242"/>
        <v>0.19379505735590741</v>
      </c>
      <c r="K7779" s="258">
        <f t="shared" si="243"/>
        <v>0.34818448746744901</v>
      </c>
    </row>
    <row r="7780" spans="1:11">
      <c r="A7780" s="1">
        <v>7779</v>
      </c>
      <c r="B7780">
        <v>57728.735503000004</v>
      </c>
      <c r="C7780" s="255">
        <v>123</v>
      </c>
      <c r="D7780" s="256">
        <v>175.98768100000001</v>
      </c>
      <c r="E7780" s="256">
        <v>1.7999999999999999E-2</v>
      </c>
      <c r="F7780" s="1">
        <v>618363</v>
      </c>
      <c r="G7780" s="256">
        <v>0</v>
      </c>
      <c r="H7780" s="256">
        <v>32.330188</v>
      </c>
      <c r="I7780" s="257">
        <v>1</v>
      </c>
      <c r="J7780" s="258">
        <f t="shared" si="242"/>
        <v>0.20138225525351261</v>
      </c>
      <c r="K7780" s="258">
        <f t="shared" si="243"/>
        <v>0.35912363386116397</v>
      </c>
    </row>
    <row r="7781" spans="1:11">
      <c r="A7781" s="1">
        <v>7780</v>
      </c>
      <c r="B7781">
        <v>57544.007232999997</v>
      </c>
      <c r="C7781" s="255">
        <v>112</v>
      </c>
      <c r="D7781" s="256">
        <v>166.43024500000001</v>
      </c>
      <c r="E7781" s="256">
        <v>0</v>
      </c>
      <c r="F7781" s="1">
        <v>514836</v>
      </c>
      <c r="G7781" s="256">
        <v>0</v>
      </c>
      <c r="H7781" s="256">
        <v>32.317368000000002</v>
      </c>
      <c r="I7781" s="257">
        <v>1</v>
      </c>
      <c r="J7781" s="258">
        <f t="shared" si="242"/>
        <v>0.19044570557466828</v>
      </c>
      <c r="K7781" s="258">
        <f t="shared" si="243"/>
        <v>0.3433030638873073</v>
      </c>
    </row>
    <row r="7782" spans="1:11">
      <c r="A7782" s="1">
        <v>7781</v>
      </c>
      <c r="B7782">
        <v>57833.727172999999</v>
      </c>
      <c r="C7782" s="255">
        <v>115</v>
      </c>
      <c r="D7782" s="256">
        <v>201.6348539999999</v>
      </c>
      <c r="E7782" s="256">
        <v>0</v>
      </c>
      <c r="F7782" s="1">
        <v>546536</v>
      </c>
      <c r="G7782" s="256">
        <v>0</v>
      </c>
      <c r="H7782" s="256">
        <v>32.381976999999999</v>
      </c>
      <c r="I7782" s="257">
        <v>1</v>
      </c>
      <c r="J7782" s="258">
        <f t="shared" si="242"/>
        <v>0.2307302500124013</v>
      </c>
      <c r="K7782" s="258">
        <f t="shared" si="243"/>
        <v>0.39994729605820084</v>
      </c>
    </row>
    <row r="7783" spans="1:11">
      <c r="A7783" s="1">
        <v>7782</v>
      </c>
      <c r="B7783">
        <v>58970.911529999998</v>
      </c>
      <c r="C7783" s="255">
        <v>118</v>
      </c>
      <c r="D7783" s="256">
        <v>230.19367299999999</v>
      </c>
      <c r="E7783" s="256">
        <v>0</v>
      </c>
      <c r="F7783" s="1">
        <v>895236</v>
      </c>
      <c r="G7783" s="256">
        <v>0</v>
      </c>
      <c r="H7783" s="256">
        <v>32.346836000000003</v>
      </c>
      <c r="I7783" s="257">
        <v>1</v>
      </c>
      <c r="J7783" s="258">
        <f t="shared" si="242"/>
        <v>0.26341003387520978</v>
      </c>
      <c r="K7783" s="258">
        <f t="shared" si="243"/>
        <v>0.44279857823236574</v>
      </c>
    </row>
    <row r="7784" spans="1:11">
      <c r="A7784" s="1">
        <v>7783</v>
      </c>
      <c r="B7784">
        <v>61726.593048000002</v>
      </c>
      <c r="C7784" s="255">
        <v>125</v>
      </c>
      <c r="D7784" s="256">
        <v>227.61814000000001</v>
      </c>
      <c r="E7784" s="256">
        <v>0.16640199999999999</v>
      </c>
      <c r="F7784" s="1">
        <v>1049354</v>
      </c>
      <c r="G7784" s="256">
        <v>70.172591999999995</v>
      </c>
      <c r="H7784" s="256">
        <v>32.364322999999999</v>
      </c>
      <c r="I7784" s="257">
        <v>1</v>
      </c>
      <c r="J7784" s="258">
        <f t="shared" si="242"/>
        <v>0.26046285802135077</v>
      </c>
      <c r="K7784" s="258">
        <f t="shared" si="243"/>
        <v>0.43904062497490404</v>
      </c>
    </row>
    <row r="7785" spans="1:11">
      <c r="A7785" s="1">
        <v>7784</v>
      </c>
      <c r="B7785">
        <v>63647.932251999999</v>
      </c>
      <c r="C7785" s="255">
        <v>138</v>
      </c>
      <c r="D7785" s="256">
        <v>239.77794599999999</v>
      </c>
      <c r="E7785" s="256">
        <v>29.297014999999991</v>
      </c>
      <c r="F7785" s="1">
        <v>1028941</v>
      </c>
      <c r="G7785" s="256">
        <v>141.67608000000001</v>
      </c>
      <c r="H7785" s="256">
        <v>32.348686000000001</v>
      </c>
      <c r="I7785" s="257">
        <v>1</v>
      </c>
      <c r="J7785" s="258">
        <f t="shared" si="242"/>
        <v>0.27437729306481945</v>
      </c>
      <c r="K7785" s="258">
        <f t="shared" si="243"/>
        <v>0.45660486507057574</v>
      </c>
    </row>
    <row r="7786" spans="1:11">
      <c r="A7786" s="1">
        <v>7785</v>
      </c>
      <c r="B7786">
        <v>66284.257750999997</v>
      </c>
      <c r="C7786" s="255">
        <v>120</v>
      </c>
      <c r="D7786" s="256">
        <v>193.48309699999999</v>
      </c>
      <c r="E7786" s="256">
        <v>292.02501000000018</v>
      </c>
      <c r="F7786" s="1">
        <v>887373</v>
      </c>
      <c r="G7786" s="256">
        <v>138.83184</v>
      </c>
      <c r="H7786" s="256">
        <v>256.47876500000001</v>
      </c>
      <c r="I7786" s="257">
        <v>1</v>
      </c>
      <c r="J7786" s="258">
        <f t="shared" si="242"/>
        <v>0.22140221523399775</v>
      </c>
      <c r="K7786" s="258">
        <f t="shared" si="243"/>
        <v>0.3872216860824173</v>
      </c>
    </row>
    <row r="7787" spans="1:11">
      <c r="A7787" s="1">
        <v>7786</v>
      </c>
      <c r="B7787">
        <v>71678.303650999995</v>
      </c>
      <c r="C7787" s="255">
        <v>94</v>
      </c>
      <c r="D7787" s="256">
        <v>151.73282200000011</v>
      </c>
      <c r="E7787" s="256">
        <v>700.96349000000055</v>
      </c>
      <c r="F7787" s="1">
        <v>862042</v>
      </c>
      <c r="G7787" s="256">
        <v>104.381928</v>
      </c>
      <c r="H7787" s="256">
        <v>284.30143800000002</v>
      </c>
      <c r="I7787" s="257">
        <v>1</v>
      </c>
      <c r="J7787" s="258">
        <f t="shared" si="242"/>
        <v>0.1736274818595957</v>
      </c>
      <c r="K7787" s="258">
        <f t="shared" si="243"/>
        <v>0.31829337619704579</v>
      </c>
    </row>
    <row r="7788" spans="1:11">
      <c r="A7788" s="1">
        <v>7787</v>
      </c>
      <c r="B7788">
        <v>71047.826173000009</v>
      </c>
      <c r="C7788" s="255">
        <v>79</v>
      </c>
      <c r="D7788" s="256">
        <v>96.821965000000006</v>
      </c>
      <c r="E7788" s="256">
        <v>962.51964599999928</v>
      </c>
      <c r="F7788" s="1">
        <v>804412</v>
      </c>
      <c r="G7788" s="256">
        <v>38.815224000000001</v>
      </c>
      <c r="H7788" s="256">
        <v>277.29048899999998</v>
      </c>
      <c r="I7788" s="257">
        <v>1</v>
      </c>
      <c r="J7788" s="258">
        <f t="shared" si="242"/>
        <v>0.11079312801318557</v>
      </c>
      <c r="K7788" s="258">
        <f t="shared" si="243"/>
        <v>0.21684336241591107</v>
      </c>
    </row>
    <row r="7789" spans="1:11">
      <c r="A7789" s="1">
        <v>7788</v>
      </c>
      <c r="B7789">
        <v>70037.089661000005</v>
      </c>
      <c r="C7789" s="255">
        <v>68</v>
      </c>
      <c r="D7789" s="256">
        <v>76.895441999999974</v>
      </c>
      <c r="E7789" s="256">
        <v>1112.6405930000001</v>
      </c>
      <c r="F7789" s="1">
        <v>819243</v>
      </c>
      <c r="G7789" s="256">
        <v>0</v>
      </c>
      <c r="H7789" s="256">
        <v>188.42502200000001</v>
      </c>
      <c r="I7789" s="257">
        <v>1</v>
      </c>
      <c r="J7789" s="258">
        <f t="shared" si="242"/>
        <v>8.7991258482891591E-2</v>
      </c>
      <c r="K7789" s="258">
        <f t="shared" si="243"/>
        <v>0.17654917195440512</v>
      </c>
    </row>
    <row r="7790" spans="1:11">
      <c r="A7790" s="1">
        <v>7789</v>
      </c>
      <c r="B7790">
        <v>65434.446656</v>
      </c>
      <c r="C7790" s="255">
        <v>62</v>
      </c>
      <c r="D7790" s="256">
        <v>63.908619000000002</v>
      </c>
      <c r="E7790" s="256">
        <v>1164.4353260000009</v>
      </c>
      <c r="F7790" s="1">
        <v>812496</v>
      </c>
      <c r="G7790" s="256">
        <v>0</v>
      </c>
      <c r="H7790" s="256">
        <v>49.724429000000001</v>
      </c>
      <c r="I7790" s="257">
        <v>1</v>
      </c>
      <c r="J7790" s="258">
        <f t="shared" si="242"/>
        <v>7.3130469992143857E-2</v>
      </c>
      <c r="K7790" s="258">
        <f t="shared" si="243"/>
        <v>0.14917834372867489</v>
      </c>
    </row>
    <row r="7791" spans="1:11">
      <c r="A7791" s="1">
        <v>7790</v>
      </c>
      <c r="B7791">
        <v>63602.727782999988</v>
      </c>
      <c r="C7791" s="255">
        <v>61</v>
      </c>
      <c r="D7791" s="256">
        <v>89.921044000000009</v>
      </c>
      <c r="E7791" s="256">
        <v>1052.472375000001</v>
      </c>
      <c r="F7791" s="1">
        <v>825375</v>
      </c>
      <c r="G7791" s="256">
        <v>0</v>
      </c>
      <c r="H7791" s="256">
        <v>170.27076700000001</v>
      </c>
      <c r="I7791" s="257">
        <v>1</v>
      </c>
      <c r="J7791" s="258">
        <f t="shared" si="242"/>
        <v>0.10289642168459701</v>
      </c>
      <c r="K7791" s="258">
        <f t="shared" si="243"/>
        <v>0.20311456178797216</v>
      </c>
    </row>
    <row r="7792" spans="1:11">
      <c r="A7792" s="1">
        <v>7791</v>
      </c>
      <c r="B7792">
        <v>66583.130187000002</v>
      </c>
      <c r="C7792" s="255">
        <v>61</v>
      </c>
      <c r="D7792" s="256">
        <v>98.794893999999999</v>
      </c>
      <c r="E7792" s="256">
        <v>873.13116200000024</v>
      </c>
      <c r="F7792" s="1">
        <v>821774</v>
      </c>
      <c r="G7792" s="256">
        <v>0</v>
      </c>
      <c r="H7792" s="256">
        <v>203.70515599999999</v>
      </c>
      <c r="I7792" s="257">
        <v>1</v>
      </c>
      <c r="J7792" s="258">
        <f t="shared" si="242"/>
        <v>0.1130507456442461</v>
      </c>
      <c r="K7792" s="258">
        <f t="shared" si="243"/>
        <v>0.22072553972742914</v>
      </c>
    </row>
    <row r="7793" spans="1:11">
      <c r="A7793" s="1">
        <v>7792</v>
      </c>
      <c r="B7793">
        <v>66602.268309999999</v>
      </c>
      <c r="C7793" s="255">
        <v>68</v>
      </c>
      <c r="D7793" s="256">
        <v>105.80696399999999</v>
      </c>
      <c r="E7793" s="256">
        <v>524.16909899999985</v>
      </c>
      <c r="F7793" s="1">
        <v>809377</v>
      </c>
      <c r="G7793" s="256">
        <v>0</v>
      </c>
      <c r="H7793" s="256">
        <v>207.12808699999999</v>
      </c>
      <c r="I7793" s="257">
        <v>1</v>
      </c>
      <c r="J7793" s="258">
        <f t="shared" si="242"/>
        <v>0.12107463949051762</v>
      </c>
      <c r="K7793" s="258">
        <f t="shared" si="243"/>
        <v>0.23437231265901279</v>
      </c>
    </row>
    <row r="7794" spans="1:11">
      <c r="A7794" s="1">
        <v>7793</v>
      </c>
      <c r="B7794">
        <v>67509.101745000007</v>
      </c>
      <c r="C7794" s="255">
        <v>75</v>
      </c>
      <c r="D7794" s="256">
        <v>110.863091</v>
      </c>
      <c r="E7794" s="256">
        <v>142.10100099999991</v>
      </c>
      <c r="F7794" s="1">
        <v>784392</v>
      </c>
      <c r="G7794" s="256">
        <v>0</v>
      </c>
      <c r="H7794" s="256">
        <v>295.03207700000002</v>
      </c>
      <c r="I7794" s="257">
        <v>1</v>
      </c>
      <c r="J7794" s="258">
        <f t="shared" si="242"/>
        <v>0.12686035274227742</v>
      </c>
      <c r="K7794" s="258">
        <f t="shared" si="243"/>
        <v>0.24406867111400754</v>
      </c>
    </row>
    <row r="7795" spans="1:11">
      <c r="A7795" s="1">
        <v>7794</v>
      </c>
      <c r="B7795">
        <v>68223.433411000005</v>
      </c>
      <c r="C7795" s="255">
        <v>96</v>
      </c>
      <c r="D7795" s="256">
        <v>181.51538300000001</v>
      </c>
      <c r="E7795" s="256">
        <v>9.3736369999999862</v>
      </c>
      <c r="F7795" s="1">
        <v>801098</v>
      </c>
      <c r="G7795" s="256">
        <v>0</v>
      </c>
      <c r="H7795" s="256">
        <v>493.58528200000001</v>
      </c>
      <c r="I7795" s="257">
        <v>1</v>
      </c>
      <c r="J7795" s="258">
        <f t="shared" si="242"/>
        <v>0.20770759057700808</v>
      </c>
      <c r="K7795" s="258">
        <f t="shared" si="243"/>
        <v>0.36811976170255023</v>
      </c>
    </row>
    <row r="7796" spans="1:11">
      <c r="A7796" s="1">
        <v>7795</v>
      </c>
      <c r="B7796">
        <v>69354.233032000004</v>
      </c>
      <c r="C7796" s="255">
        <v>122</v>
      </c>
      <c r="D7796" s="256">
        <v>239.77325200000001</v>
      </c>
      <c r="E7796" s="256">
        <v>17.571287999999988</v>
      </c>
      <c r="F7796" s="1">
        <v>816214</v>
      </c>
      <c r="G7796" s="256">
        <v>74.908175999999997</v>
      </c>
      <c r="H7796" s="256">
        <v>488.49497000000002</v>
      </c>
      <c r="I7796" s="257">
        <v>1</v>
      </c>
      <c r="J7796" s="258">
        <f t="shared" si="242"/>
        <v>0.27437192173257174</v>
      </c>
      <c r="K7796" s="258">
        <f t="shared" si="243"/>
        <v>0.45659817113696965</v>
      </c>
    </row>
    <row r="7797" spans="1:11">
      <c r="A7797" s="1">
        <v>7796</v>
      </c>
      <c r="B7797">
        <v>67889.037536999997</v>
      </c>
      <c r="C7797" s="255">
        <v>135</v>
      </c>
      <c r="D7797" s="256">
        <v>272.28856499999989</v>
      </c>
      <c r="E7797" s="256">
        <v>19.741544000000001</v>
      </c>
      <c r="F7797" s="1">
        <v>810858</v>
      </c>
      <c r="G7797" s="256">
        <v>182.79626400000001</v>
      </c>
      <c r="H7797" s="256">
        <v>262.09994399999999</v>
      </c>
      <c r="I7797" s="257">
        <v>1</v>
      </c>
      <c r="J7797" s="258">
        <f t="shared" si="242"/>
        <v>0.31157911160521878</v>
      </c>
      <c r="K7797" s="258">
        <f t="shared" si="243"/>
        <v>0.50144013720906477</v>
      </c>
    </row>
    <row r="7798" spans="1:11">
      <c r="A7798" s="1">
        <v>7797</v>
      </c>
      <c r="B7798">
        <v>65799.086183000007</v>
      </c>
      <c r="C7798" s="255">
        <v>147</v>
      </c>
      <c r="D7798" s="256">
        <v>266.44050299999998</v>
      </c>
      <c r="E7798" s="256">
        <v>18.201356000000001</v>
      </c>
      <c r="F7798" s="1">
        <v>834214</v>
      </c>
      <c r="G7798" s="256">
        <v>201.86376000000001</v>
      </c>
      <c r="H7798" s="256">
        <v>156.13557599999999</v>
      </c>
      <c r="I7798" s="257">
        <v>1</v>
      </c>
      <c r="J7798" s="258">
        <f t="shared" si="242"/>
        <v>0.30488718914945123</v>
      </c>
      <c r="K7798" s="258">
        <f t="shared" si="243"/>
        <v>0.49359419616196432</v>
      </c>
    </row>
    <row r="7799" spans="1:11">
      <c r="A7799" s="1">
        <v>7798</v>
      </c>
      <c r="B7799">
        <v>63656.671385999987</v>
      </c>
      <c r="C7799" s="255">
        <v>152</v>
      </c>
      <c r="D7799" s="256">
        <v>274.54299700000001</v>
      </c>
      <c r="E7799" s="256">
        <v>12.203776</v>
      </c>
      <c r="F7799" s="1">
        <v>873772</v>
      </c>
      <c r="G7799" s="256">
        <v>183.46104</v>
      </c>
      <c r="H7799" s="256">
        <v>131.009354</v>
      </c>
      <c r="I7799" s="257">
        <v>1</v>
      </c>
      <c r="J7799" s="258">
        <f t="shared" si="242"/>
        <v>0.31415885240239255</v>
      </c>
      <c r="K7799" s="258">
        <f t="shared" si="243"/>
        <v>0.50443998727361461</v>
      </c>
    </row>
    <row r="7800" spans="1:11">
      <c r="A7800" s="1">
        <v>7799</v>
      </c>
      <c r="B7800">
        <v>62564.955383</v>
      </c>
      <c r="C7800" s="255">
        <v>148</v>
      </c>
      <c r="D7800" s="256">
        <v>283.59991200000002</v>
      </c>
      <c r="E7800" s="256">
        <v>11.881500000000001</v>
      </c>
      <c r="F7800" s="1">
        <v>966303</v>
      </c>
      <c r="G7800" s="256">
        <v>134.46283199999999</v>
      </c>
      <c r="H7800" s="256">
        <v>33.104097000000003</v>
      </c>
      <c r="I7800" s="257">
        <v>1</v>
      </c>
      <c r="J7800" s="258">
        <f t="shared" si="242"/>
        <v>0.32452265717540602</v>
      </c>
      <c r="K7800" s="258">
        <f t="shared" si="243"/>
        <v>0.51635502230786323</v>
      </c>
    </row>
    <row r="7801" spans="1:11">
      <c r="A7801" s="1">
        <v>7800</v>
      </c>
      <c r="B7801">
        <v>62357.475768999997</v>
      </c>
      <c r="C7801" s="255">
        <v>136</v>
      </c>
      <c r="D7801" s="256">
        <v>286.10805800000003</v>
      </c>
      <c r="E7801" s="256">
        <v>7.5860000000000003</v>
      </c>
      <c r="F7801" s="1">
        <v>968422</v>
      </c>
      <c r="G7801" s="256">
        <v>55.858151999999997</v>
      </c>
      <c r="H7801" s="256">
        <v>32.815081999999997</v>
      </c>
      <c r="I7801" s="257">
        <v>1</v>
      </c>
      <c r="J7801" s="258">
        <f t="shared" si="242"/>
        <v>0.32739272225675159</v>
      </c>
      <c r="K7801" s="258">
        <f t="shared" si="243"/>
        <v>0.51961655396460493</v>
      </c>
    </row>
    <row r="7802" spans="1:11">
      <c r="A7802" s="1">
        <v>7801</v>
      </c>
      <c r="B7802">
        <v>61516.304810000001</v>
      </c>
      <c r="C7802" s="255">
        <v>128</v>
      </c>
      <c r="D7802" s="256">
        <v>277.691328</v>
      </c>
      <c r="E7802" s="256">
        <v>5.9020799999999998</v>
      </c>
      <c r="F7802" s="1">
        <v>907333</v>
      </c>
      <c r="G7802" s="256">
        <v>0</v>
      </c>
      <c r="H7802" s="256">
        <v>32.263798999999999</v>
      </c>
      <c r="I7802" s="257">
        <v>1</v>
      </c>
      <c r="J7802" s="258">
        <f t="shared" si="242"/>
        <v>0.31776147954914463</v>
      </c>
      <c r="K7802" s="258">
        <f t="shared" si="243"/>
        <v>0.50860649980404438</v>
      </c>
    </row>
    <row r="7803" spans="1:11">
      <c r="A7803" s="1">
        <v>7802</v>
      </c>
      <c r="B7803">
        <v>57813.968384</v>
      </c>
      <c r="C7803" s="255">
        <v>120</v>
      </c>
      <c r="D7803" s="256">
        <v>320.33391399999999</v>
      </c>
      <c r="E7803" s="256">
        <v>1.3335600000000001</v>
      </c>
      <c r="F7803" s="1">
        <v>760669</v>
      </c>
      <c r="G7803" s="256">
        <v>0</v>
      </c>
      <c r="H7803" s="256">
        <v>32.272058000000001</v>
      </c>
      <c r="I7803" s="257">
        <v>1</v>
      </c>
      <c r="J7803" s="258">
        <f t="shared" si="242"/>
        <v>0.36655728212876876</v>
      </c>
      <c r="K7803" s="258">
        <f t="shared" si="243"/>
        <v>0.56254392677168474</v>
      </c>
    </row>
    <row r="7804" spans="1:11">
      <c r="A7804" s="1">
        <v>7803</v>
      </c>
      <c r="B7804">
        <v>56944.193329000002</v>
      </c>
      <c r="C7804" s="255">
        <v>112</v>
      </c>
      <c r="D7804" s="256">
        <v>313.44537999999989</v>
      </c>
      <c r="E7804" s="256">
        <v>8.9999999999999993E-3</v>
      </c>
      <c r="F7804" s="1">
        <v>589987</v>
      </c>
      <c r="G7804" s="256">
        <v>0</v>
      </c>
      <c r="H7804" s="256">
        <v>32.246563999999999</v>
      </c>
      <c r="I7804" s="257">
        <v>1</v>
      </c>
      <c r="J7804" s="258">
        <f t="shared" si="242"/>
        <v>0.3586747502127392</v>
      </c>
      <c r="K7804" s="258">
        <f t="shared" si="243"/>
        <v>0.55413372112740766</v>
      </c>
    </row>
    <row r="7805" spans="1:11">
      <c r="A7805" s="1">
        <v>7804</v>
      </c>
      <c r="B7805">
        <v>56710.347779000003</v>
      </c>
      <c r="C7805" s="255">
        <v>109</v>
      </c>
      <c r="D7805" s="256">
        <v>275.88744700000012</v>
      </c>
      <c r="E7805" s="256">
        <v>8.0000000000000007E-5</v>
      </c>
      <c r="F7805" s="1">
        <v>484922</v>
      </c>
      <c r="G7805" s="256">
        <v>0</v>
      </c>
      <c r="H7805" s="256">
        <v>32.305996999999998</v>
      </c>
      <c r="I7805" s="257">
        <v>1</v>
      </c>
      <c r="J7805" s="258">
        <f t="shared" si="242"/>
        <v>0.31569730311403987</v>
      </c>
      <c r="K7805" s="258">
        <f t="shared" si="243"/>
        <v>0.50622247626800754</v>
      </c>
    </row>
    <row r="7806" spans="1:11">
      <c r="A7806" s="1">
        <v>7805</v>
      </c>
      <c r="B7806">
        <v>57129.258086999987</v>
      </c>
      <c r="C7806" s="255">
        <v>102</v>
      </c>
      <c r="D7806" s="256">
        <v>273.71449899999999</v>
      </c>
      <c r="E7806" s="256">
        <v>0</v>
      </c>
      <c r="F7806" s="1">
        <v>546200</v>
      </c>
      <c r="G7806" s="256">
        <v>0</v>
      </c>
      <c r="H7806" s="256">
        <v>32.279432999999997</v>
      </c>
      <c r="I7806" s="257">
        <v>1</v>
      </c>
      <c r="J7806" s="258">
        <f t="shared" si="242"/>
        <v>0.31321080425058456</v>
      </c>
      <c r="K7806" s="258">
        <f t="shared" si="243"/>
        <v>0.50333913997264179</v>
      </c>
    </row>
    <row r="7807" spans="1:11">
      <c r="A7807" s="1">
        <v>7806</v>
      </c>
      <c r="B7807">
        <v>58161.676146999998</v>
      </c>
      <c r="C7807" s="255">
        <v>103</v>
      </c>
      <c r="D7807" s="256">
        <v>249.246972</v>
      </c>
      <c r="E7807" s="256">
        <v>5.4000000000000003E-3</v>
      </c>
      <c r="F7807" s="1">
        <v>851285</v>
      </c>
      <c r="G7807" s="256">
        <v>0</v>
      </c>
      <c r="H7807" s="256">
        <v>32.332096</v>
      </c>
      <c r="I7807" s="257">
        <v>1</v>
      </c>
      <c r="J7807" s="258">
        <f t="shared" si="242"/>
        <v>0.28521267540578088</v>
      </c>
      <c r="K7807" s="258">
        <f t="shared" si="243"/>
        <v>0.46997561049239911</v>
      </c>
    </row>
    <row r="7808" spans="1:11">
      <c r="A7808" s="1">
        <v>7807</v>
      </c>
      <c r="B7808">
        <v>60911.309172000001</v>
      </c>
      <c r="C7808" s="255">
        <v>111</v>
      </c>
      <c r="D7808" s="256">
        <v>246.66120000000001</v>
      </c>
      <c r="E7808" s="256">
        <v>7.4561000000000002E-2</v>
      </c>
      <c r="F7808" s="1">
        <v>886845</v>
      </c>
      <c r="G7808" s="256">
        <v>0</v>
      </c>
      <c r="H7808" s="256">
        <v>32.369525000000003</v>
      </c>
      <c r="I7808" s="257">
        <v>1</v>
      </c>
      <c r="J7808" s="258">
        <f t="shared" si="242"/>
        <v>0.28225378309029325</v>
      </c>
      <c r="K7808" s="258">
        <f t="shared" si="243"/>
        <v>0.46635050332300781</v>
      </c>
    </row>
    <row r="7809" spans="1:11">
      <c r="A7809" s="1">
        <v>7808</v>
      </c>
      <c r="B7809">
        <v>62633.380430999998</v>
      </c>
      <c r="C7809" s="255">
        <v>130</v>
      </c>
      <c r="D7809" s="256">
        <v>270.90044899999998</v>
      </c>
      <c r="E7809" s="256">
        <v>7.4938179999999877</v>
      </c>
      <c r="F7809" s="1">
        <v>891667</v>
      </c>
      <c r="G7809" s="256">
        <v>22.722840000000001</v>
      </c>
      <c r="H7809" s="256">
        <v>118.62877899999999</v>
      </c>
      <c r="I7809" s="257">
        <v>1</v>
      </c>
      <c r="J7809" s="258">
        <f t="shared" si="242"/>
        <v>0.30999069400095774</v>
      </c>
      <c r="K7809" s="258">
        <f t="shared" si="243"/>
        <v>0.49958622245424172</v>
      </c>
    </row>
    <row r="7810" spans="1:11">
      <c r="A7810" s="1">
        <v>7809</v>
      </c>
      <c r="B7810">
        <v>65752.393737999999</v>
      </c>
      <c r="C7810" s="255">
        <v>113</v>
      </c>
      <c r="D7810" s="256">
        <v>251.340881</v>
      </c>
      <c r="E7810" s="256">
        <v>83.986992000000072</v>
      </c>
      <c r="F7810" s="1">
        <v>888640</v>
      </c>
      <c r="G7810" s="256">
        <v>120.451128</v>
      </c>
      <c r="H7810" s="256">
        <v>369.05033300000002</v>
      </c>
      <c r="I7810" s="257">
        <v>1</v>
      </c>
      <c r="J7810" s="258">
        <f t="shared" ref="J7810:J7873" si="244">D7810/$L$1</f>
        <v>0.28760873014279187</v>
      </c>
      <c r="K7810" s="258">
        <f t="shared" ref="K7810:K7873" si="245">J7810/(1-$K$1*(1-J7810))</f>
        <v>0.47289693756948098</v>
      </c>
    </row>
    <row r="7811" spans="1:11">
      <c r="A7811" s="1">
        <v>7810</v>
      </c>
      <c r="B7811">
        <v>71551.95898499999</v>
      </c>
      <c r="C7811" s="255">
        <v>98</v>
      </c>
      <c r="D7811" s="256">
        <v>313.72952600000002</v>
      </c>
      <c r="E7811" s="256">
        <v>199.96665600000011</v>
      </c>
      <c r="F7811" s="1">
        <v>816650</v>
      </c>
      <c r="G7811" s="256">
        <v>117.585216</v>
      </c>
      <c r="H7811" s="256">
        <v>465.08506899999998</v>
      </c>
      <c r="I7811" s="257">
        <v>1</v>
      </c>
      <c r="J7811" s="258">
        <f t="shared" si="244"/>
        <v>0.35899989775702268</v>
      </c>
      <c r="K7811" s="258">
        <f t="shared" si="245"/>
        <v>0.55448286190070428</v>
      </c>
    </row>
    <row r="7812" spans="1:11">
      <c r="A7812" s="1">
        <v>7811</v>
      </c>
      <c r="B7812">
        <v>71858.07598899999</v>
      </c>
      <c r="C7812" s="255">
        <v>94</v>
      </c>
      <c r="D7812" s="256">
        <v>335.15705099999991</v>
      </c>
      <c r="E7812" s="256">
        <v>276.17438799999968</v>
      </c>
      <c r="F7812" s="1">
        <v>809038</v>
      </c>
      <c r="G7812" s="256">
        <v>89.960136000000006</v>
      </c>
      <c r="H7812" s="256">
        <v>315.71366</v>
      </c>
      <c r="I7812" s="257">
        <v>1</v>
      </c>
      <c r="J7812" s="258">
        <f t="shared" si="244"/>
        <v>0.38351936005393766</v>
      </c>
      <c r="K7812" s="258">
        <f t="shared" si="245"/>
        <v>0.58026732435640027</v>
      </c>
    </row>
    <row r="7813" spans="1:11">
      <c r="A7813" s="1">
        <v>7812</v>
      </c>
      <c r="B7813">
        <v>70927.141722999993</v>
      </c>
      <c r="C7813" s="255">
        <v>90</v>
      </c>
      <c r="D7813" s="256">
        <v>325.37373600000001</v>
      </c>
      <c r="E7813" s="256">
        <v>371.22205900000012</v>
      </c>
      <c r="F7813" s="1">
        <v>800376</v>
      </c>
      <c r="G7813" s="256">
        <v>1.4315279999999999</v>
      </c>
      <c r="H7813" s="256">
        <v>204.81977599999999</v>
      </c>
      <c r="I7813" s="257">
        <v>1</v>
      </c>
      <c r="J7813" s="258">
        <f t="shared" si="244"/>
        <v>0.37232433761054573</v>
      </c>
      <c r="K7813" s="258">
        <f t="shared" si="245"/>
        <v>0.56862649371142826</v>
      </c>
    </row>
    <row r="7814" spans="1:11">
      <c r="A7814" s="1">
        <v>7813</v>
      </c>
      <c r="B7814">
        <v>67058.928710000007</v>
      </c>
      <c r="C7814" s="255">
        <v>78</v>
      </c>
      <c r="D7814" s="256">
        <v>285.25697400000001</v>
      </c>
      <c r="E7814" s="256">
        <v>372.66856400000012</v>
      </c>
      <c r="F7814" s="1">
        <v>800161</v>
      </c>
      <c r="G7814" s="256">
        <v>0</v>
      </c>
      <c r="H7814" s="256">
        <v>94.191334999999995</v>
      </c>
      <c r="I7814" s="257">
        <v>1</v>
      </c>
      <c r="J7814" s="258">
        <f t="shared" si="244"/>
        <v>0.32641882900265395</v>
      </c>
      <c r="K7814" s="258">
        <f t="shared" si="245"/>
        <v>0.51851165859875192</v>
      </c>
    </row>
    <row r="7815" spans="1:11">
      <c r="A7815" s="1">
        <v>7814</v>
      </c>
      <c r="B7815">
        <v>65992.128052</v>
      </c>
      <c r="C7815" s="255">
        <v>70</v>
      </c>
      <c r="D7815" s="256">
        <v>352.80323399999997</v>
      </c>
      <c r="E7815" s="256">
        <v>357.83627200000012</v>
      </c>
      <c r="F7815" s="1">
        <v>778349</v>
      </c>
      <c r="G7815" s="256">
        <v>0</v>
      </c>
      <c r="H7815" s="256">
        <v>176.38742500000001</v>
      </c>
      <c r="I7815" s="257">
        <v>1</v>
      </c>
      <c r="J7815" s="258">
        <f t="shared" si="244"/>
        <v>0.40371184232862717</v>
      </c>
      <c r="K7815" s="258">
        <f t="shared" si="245"/>
        <v>0.60072455994244034</v>
      </c>
    </row>
    <row r="7816" spans="1:11">
      <c r="A7816" s="1">
        <v>7815</v>
      </c>
      <c r="B7816">
        <v>68237.300110000011</v>
      </c>
      <c r="C7816" s="255">
        <v>72</v>
      </c>
      <c r="D7816" s="256">
        <v>373.80719599999992</v>
      </c>
      <c r="E7816" s="256">
        <v>364.93125400000059</v>
      </c>
      <c r="F7816" s="1">
        <v>784084</v>
      </c>
      <c r="G7816" s="256">
        <v>0</v>
      </c>
      <c r="H7816" s="256">
        <v>182.78607600000001</v>
      </c>
      <c r="I7816" s="257">
        <v>1</v>
      </c>
      <c r="J7816" s="258">
        <f t="shared" si="244"/>
        <v>0.42774662256315427</v>
      </c>
      <c r="K7816" s="258">
        <f t="shared" si="245"/>
        <v>0.62421011231430634</v>
      </c>
    </row>
    <row r="7817" spans="1:11">
      <c r="A7817" s="1">
        <v>7816</v>
      </c>
      <c r="B7817">
        <v>67816.204589000001</v>
      </c>
      <c r="C7817" s="255">
        <v>73</v>
      </c>
      <c r="D7817" s="256">
        <v>423.51038199999988</v>
      </c>
      <c r="E7817" s="256">
        <v>230.0371079999999</v>
      </c>
      <c r="F7817" s="1">
        <v>788493</v>
      </c>
      <c r="G7817" s="256">
        <v>0</v>
      </c>
      <c r="H7817" s="256">
        <v>204.26642000000001</v>
      </c>
      <c r="I7817" s="257">
        <v>1</v>
      </c>
      <c r="J7817" s="258">
        <f t="shared" si="244"/>
        <v>0.48462185174447869</v>
      </c>
      <c r="K7817" s="258">
        <f t="shared" si="245"/>
        <v>0.67633417058555245</v>
      </c>
    </row>
    <row r="7818" spans="1:11">
      <c r="A7818" s="1">
        <v>7817</v>
      </c>
      <c r="B7818">
        <v>68426.616454999996</v>
      </c>
      <c r="C7818" s="255">
        <v>88</v>
      </c>
      <c r="D7818" s="256">
        <v>454.73886900000002</v>
      </c>
      <c r="E7818" s="256">
        <v>67.625695000000007</v>
      </c>
      <c r="F7818" s="1">
        <v>843791</v>
      </c>
      <c r="G7818" s="256">
        <v>0</v>
      </c>
      <c r="H7818" s="256">
        <v>218.36693299999999</v>
      </c>
      <c r="I7818" s="257">
        <v>1</v>
      </c>
      <c r="J7818" s="258">
        <f t="shared" si="244"/>
        <v>0.52035652990195169</v>
      </c>
      <c r="K7818" s="258">
        <f t="shared" si="245"/>
        <v>0.70681783827436684</v>
      </c>
    </row>
    <row r="7819" spans="1:11">
      <c r="A7819" s="1">
        <v>7818</v>
      </c>
      <c r="B7819">
        <v>68219.666137000007</v>
      </c>
      <c r="C7819" s="255">
        <v>90</v>
      </c>
      <c r="D7819" s="256">
        <v>488.27552999999989</v>
      </c>
      <c r="E7819" s="256">
        <v>7.9374089999999926</v>
      </c>
      <c r="F7819" s="1">
        <v>816221</v>
      </c>
      <c r="G7819" s="256">
        <v>0</v>
      </c>
      <c r="H7819" s="256">
        <v>282.15564499999999</v>
      </c>
      <c r="I7819" s="257">
        <v>1</v>
      </c>
      <c r="J7819" s="258">
        <f t="shared" si="244"/>
        <v>0.55873244569035563</v>
      </c>
      <c r="K7819" s="258">
        <f t="shared" si="245"/>
        <v>0.73779261399007046</v>
      </c>
    </row>
    <row r="7820" spans="1:11">
      <c r="A7820" s="1">
        <v>7819</v>
      </c>
      <c r="B7820">
        <v>67746.341004000002</v>
      </c>
      <c r="C7820" s="255">
        <v>128</v>
      </c>
      <c r="D7820" s="256">
        <v>557.93607100000008</v>
      </c>
      <c r="E7820" s="256">
        <v>12.261528</v>
      </c>
      <c r="F7820" s="1">
        <v>809680</v>
      </c>
      <c r="G7820" s="256">
        <v>0</v>
      </c>
      <c r="H7820" s="256">
        <v>243.07606200000001</v>
      </c>
      <c r="I7820" s="257">
        <v>1</v>
      </c>
      <c r="J7820" s="258">
        <f t="shared" si="244"/>
        <v>0.63844482538106717</v>
      </c>
      <c r="K7820" s="258">
        <f t="shared" si="245"/>
        <v>0.79691579070722107</v>
      </c>
    </row>
    <row r="7821" spans="1:11">
      <c r="A7821" s="1">
        <v>7820</v>
      </c>
      <c r="B7821">
        <v>66129.409453999993</v>
      </c>
      <c r="C7821" s="255">
        <v>136</v>
      </c>
      <c r="D7821" s="256">
        <v>609.14955900000007</v>
      </c>
      <c r="E7821" s="256">
        <v>6.9188599999999978</v>
      </c>
      <c r="F7821" s="1">
        <v>799688</v>
      </c>
      <c r="G7821" s="256">
        <v>0</v>
      </c>
      <c r="H7821" s="256">
        <v>215.045963</v>
      </c>
      <c r="I7821" s="257">
        <v>1</v>
      </c>
      <c r="J7821" s="258">
        <f t="shared" si="244"/>
        <v>0.69704828929533225</v>
      </c>
      <c r="K7821" s="258">
        <f t="shared" si="245"/>
        <v>0.83641456154911109</v>
      </c>
    </row>
    <row r="7822" spans="1:11">
      <c r="A7822" s="1">
        <v>7821</v>
      </c>
      <c r="B7822">
        <v>63603.034148999999</v>
      </c>
      <c r="C7822" s="255">
        <v>148</v>
      </c>
      <c r="D7822" s="256">
        <v>639.40491699999984</v>
      </c>
      <c r="E7822" s="256">
        <v>3.0492560000000002</v>
      </c>
      <c r="F7822" s="1">
        <v>791695</v>
      </c>
      <c r="G7822" s="256">
        <v>111.859776</v>
      </c>
      <c r="H7822" s="256">
        <v>205.69305499999999</v>
      </c>
      <c r="I7822" s="257">
        <v>1</v>
      </c>
      <c r="J7822" s="258">
        <f t="shared" si="244"/>
        <v>0.73166941841596866</v>
      </c>
      <c r="K7822" s="258">
        <f t="shared" si="245"/>
        <v>0.85834562832227312</v>
      </c>
    </row>
    <row r="7823" spans="1:11">
      <c r="A7823" s="1">
        <v>7822</v>
      </c>
      <c r="B7823">
        <v>61901.335113999987</v>
      </c>
      <c r="C7823" s="255">
        <v>155</v>
      </c>
      <c r="D7823" s="256">
        <v>638.94641899999999</v>
      </c>
      <c r="E7823" s="256">
        <v>0.98328000000000004</v>
      </c>
      <c r="F7823" s="1">
        <v>794981</v>
      </c>
      <c r="G7823" s="256">
        <v>149.649528</v>
      </c>
      <c r="H7823" s="256">
        <v>191.51043799999999</v>
      </c>
      <c r="I7823" s="257">
        <v>1</v>
      </c>
      <c r="J7823" s="258">
        <f t="shared" si="244"/>
        <v>0.73114476032203535</v>
      </c>
      <c r="K7823" s="258">
        <f t="shared" si="245"/>
        <v>0.8580205930244561</v>
      </c>
    </row>
    <row r="7824" spans="1:11">
      <c r="A7824" s="1">
        <v>7823</v>
      </c>
      <c r="B7824">
        <v>62493.679107999997</v>
      </c>
      <c r="C7824" s="255">
        <v>152</v>
      </c>
      <c r="D7824" s="256">
        <v>693.26970899999992</v>
      </c>
      <c r="E7824" s="256">
        <v>6.4123200000000011</v>
      </c>
      <c r="F7824" s="1">
        <v>809179</v>
      </c>
      <c r="G7824" s="256">
        <v>129.39931200000001</v>
      </c>
      <c r="H7824" s="256">
        <v>181.73452399999999</v>
      </c>
      <c r="I7824" s="257">
        <v>1</v>
      </c>
      <c r="J7824" s="258">
        <f t="shared" si="244"/>
        <v>0.79330676274645828</v>
      </c>
      <c r="K7824" s="258">
        <f t="shared" si="245"/>
        <v>0.89505811541986002</v>
      </c>
    </row>
    <row r="7825" spans="1:11">
      <c r="A7825" s="1">
        <v>7824</v>
      </c>
      <c r="B7825">
        <v>62160.621765000004</v>
      </c>
      <c r="C7825" s="255">
        <v>141</v>
      </c>
      <c r="D7825" s="256">
        <v>697.48965800000019</v>
      </c>
      <c r="E7825" s="256">
        <v>5.5104000000000006</v>
      </c>
      <c r="F7825" s="1">
        <v>854493</v>
      </c>
      <c r="G7825" s="256">
        <v>78.375696000000005</v>
      </c>
      <c r="H7825" s="256">
        <v>39.847186000000001</v>
      </c>
      <c r="I7825" s="257">
        <v>1</v>
      </c>
      <c r="J7825" s="258">
        <f t="shared" si="244"/>
        <v>0.79813563964196588</v>
      </c>
      <c r="K7825" s="258">
        <f t="shared" si="245"/>
        <v>0.89781602086621004</v>
      </c>
    </row>
    <row r="7826" spans="1:11">
      <c r="A7826" s="1">
        <v>7825</v>
      </c>
      <c r="B7826">
        <v>61129.245758999998</v>
      </c>
      <c r="C7826" s="255">
        <v>126</v>
      </c>
      <c r="D7826" s="256">
        <v>691.61345500000004</v>
      </c>
      <c r="E7826" s="256">
        <v>1.70448</v>
      </c>
      <c r="F7826" s="1">
        <v>831237</v>
      </c>
      <c r="G7826" s="256">
        <v>0</v>
      </c>
      <c r="H7826" s="256">
        <v>32.874383000000002</v>
      </c>
      <c r="I7826" s="257">
        <v>1</v>
      </c>
      <c r="J7826" s="258">
        <f t="shared" si="244"/>
        <v>0.79141151551155309</v>
      </c>
      <c r="K7826" s="258">
        <f t="shared" si="245"/>
        <v>0.89397116531357423</v>
      </c>
    </row>
    <row r="7827" spans="1:11">
      <c r="A7827" s="1">
        <v>7826</v>
      </c>
      <c r="B7827">
        <v>58028.525452000002</v>
      </c>
      <c r="C7827" s="255">
        <v>125</v>
      </c>
      <c r="D7827" s="256">
        <v>707.28176200000019</v>
      </c>
      <c r="E7827" s="256">
        <v>0</v>
      </c>
      <c r="F7827" s="1">
        <v>739419</v>
      </c>
      <c r="G7827" s="256">
        <v>0</v>
      </c>
      <c r="H7827" s="256">
        <v>32.73489</v>
      </c>
      <c r="I7827" s="257">
        <v>1</v>
      </c>
      <c r="J7827" s="258">
        <f t="shared" si="244"/>
        <v>0.80934071931567864</v>
      </c>
      <c r="K7827" s="258">
        <f t="shared" si="245"/>
        <v>0.90415250583049112</v>
      </c>
    </row>
    <row r="7828" spans="1:11">
      <c r="A7828" s="1">
        <v>7827</v>
      </c>
      <c r="B7828">
        <v>57067.318176000001</v>
      </c>
      <c r="C7828" s="255">
        <v>119</v>
      </c>
      <c r="D7828" s="256">
        <v>696.64102600000001</v>
      </c>
      <c r="E7828" s="256">
        <v>1.2959999999999999E-2</v>
      </c>
      <c r="F7828" s="1">
        <v>612855</v>
      </c>
      <c r="G7828" s="256">
        <v>0</v>
      </c>
      <c r="H7828" s="256">
        <v>32.743209999999998</v>
      </c>
      <c r="I7828" s="257">
        <v>1</v>
      </c>
      <c r="J7828" s="258">
        <f t="shared" si="244"/>
        <v>0.79716455220522464</v>
      </c>
      <c r="K7828" s="258">
        <f t="shared" si="245"/>
        <v>0.89726273045161897</v>
      </c>
    </row>
    <row r="7829" spans="1:11">
      <c r="A7829" s="1">
        <v>7828</v>
      </c>
      <c r="B7829">
        <v>56415.778319999998</v>
      </c>
      <c r="C7829" s="255">
        <v>114</v>
      </c>
      <c r="D7829" s="256">
        <v>650.681016</v>
      </c>
      <c r="E7829" s="256">
        <v>8.0000000000000007E-5</v>
      </c>
      <c r="F7829" s="1">
        <v>488057</v>
      </c>
      <c r="G7829" s="256">
        <v>0</v>
      </c>
      <c r="H7829" s="256">
        <v>32.752325999999996</v>
      </c>
      <c r="I7829" s="257">
        <v>1</v>
      </c>
      <c r="J7829" s="258">
        <f t="shared" si="244"/>
        <v>0.74457262978950733</v>
      </c>
      <c r="K7829" s="258">
        <f t="shared" si="245"/>
        <v>0.86627071806225575</v>
      </c>
    </row>
    <row r="7830" spans="1:11">
      <c r="A7830" s="1">
        <v>7829</v>
      </c>
      <c r="B7830">
        <v>56957.597227999999</v>
      </c>
      <c r="C7830" s="255">
        <v>118</v>
      </c>
      <c r="D7830" s="256">
        <v>577.84023200000001</v>
      </c>
      <c r="E7830" s="256">
        <v>1.248E-2</v>
      </c>
      <c r="F7830" s="1">
        <v>540085</v>
      </c>
      <c r="G7830" s="256">
        <v>0</v>
      </c>
      <c r="H7830" s="256">
        <v>32.733075999999997</v>
      </c>
      <c r="I7830" s="257">
        <v>1</v>
      </c>
      <c r="J7830" s="258">
        <f t="shared" si="244"/>
        <v>0.66122110613170104</v>
      </c>
      <c r="K7830" s="258">
        <f t="shared" si="245"/>
        <v>0.81263878366645115</v>
      </c>
    </row>
    <row r="7831" spans="1:11">
      <c r="A7831" s="1">
        <v>7830</v>
      </c>
      <c r="B7831">
        <v>58001.823088999998</v>
      </c>
      <c r="C7831" s="255">
        <v>123</v>
      </c>
      <c r="D7831" s="256">
        <v>518.051694</v>
      </c>
      <c r="E7831" s="256">
        <v>0</v>
      </c>
      <c r="F7831" s="1">
        <v>847860</v>
      </c>
      <c r="G7831" s="256">
        <v>0</v>
      </c>
      <c r="H7831" s="256">
        <v>32.759877000000003</v>
      </c>
      <c r="I7831" s="257">
        <v>1</v>
      </c>
      <c r="J7831" s="258">
        <f t="shared" si="244"/>
        <v>0.59280523433695687</v>
      </c>
      <c r="K7831" s="258">
        <f t="shared" si="245"/>
        <v>0.76388206175982976</v>
      </c>
    </row>
    <row r="7832" spans="1:11">
      <c r="A7832" s="1">
        <v>7831</v>
      </c>
      <c r="B7832">
        <v>59247.834747000001</v>
      </c>
      <c r="C7832" s="255">
        <v>138</v>
      </c>
      <c r="D7832" s="256">
        <v>443.32867600000009</v>
      </c>
      <c r="E7832" s="256">
        <v>0.16006200000000001</v>
      </c>
      <c r="F7832" s="1">
        <v>893517</v>
      </c>
      <c r="G7832" s="256">
        <v>0</v>
      </c>
      <c r="H7832" s="256">
        <v>46.261654</v>
      </c>
      <c r="I7832" s="257">
        <v>1</v>
      </c>
      <c r="J7832" s="258">
        <f t="shared" si="244"/>
        <v>0.50729987510565477</v>
      </c>
      <c r="K7832" s="258">
        <f t="shared" si="245"/>
        <v>0.69587034958993188</v>
      </c>
    </row>
    <row r="7833" spans="1:11">
      <c r="A7833" s="1">
        <v>7832</v>
      </c>
      <c r="B7833">
        <v>62039.245481999998</v>
      </c>
      <c r="C7833" s="255">
        <v>141</v>
      </c>
      <c r="D7833" s="256">
        <v>388.38572399999998</v>
      </c>
      <c r="E7833" s="256">
        <v>22.910391000000018</v>
      </c>
      <c r="F7833" s="1">
        <v>835030</v>
      </c>
      <c r="G7833" s="256">
        <v>0</v>
      </c>
      <c r="H7833" s="256">
        <v>54.022793</v>
      </c>
      <c r="I7833" s="257">
        <v>1</v>
      </c>
      <c r="J7833" s="258">
        <f t="shared" si="244"/>
        <v>0.44442879503246763</v>
      </c>
      <c r="K7833" s="258">
        <f t="shared" si="245"/>
        <v>0.63998539703970225</v>
      </c>
    </row>
    <row r="7834" spans="1:11">
      <c r="A7834" s="1">
        <v>7833</v>
      </c>
      <c r="B7834">
        <v>65269.514220999998</v>
      </c>
      <c r="C7834" s="255">
        <v>129</v>
      </c>
      <c r="D7834" s="256">
        <v>382.83214099999992</v>
      </c>
      <c r="E7834" s="256">
        <v>260.76735700000017</v>
      </c>
      <c r="F7834" s="1">
        <v>787501</v>
      </c>
      <c r="G7834" s="256">
        <v>0</v>
      </c>
      <c r="H7834" s="256">
        <v>181.265953</v>
      </c>
      <c r="I7834" s="257">
        <v>1</v>
      </c>
      <c r="J7834" s="258">
        <f t="shared" si="244"/>
        <v>0.43807384414657247</v>
      </c>
      <c r="K7834" s="258">
        <f t="shared" si="245"/>
        <v>0.63402532011044233</v>
      </c>
    </row>
    <row r="7835" spans="1:11">
      <c r="A7835" s="1">
        <v>7834</v>
      </c>
      <c r="B7835">
        <v>70152.675231999994</v>
      </c>
      <c r="C7835" s="255">
        <v>110</v>
      </c>
      <c r="D7835" s="256">
        <v>478.83051800000021</v>
      </c>
      <c r="E7835" s="256">
        <v>553.17199299999993</v>
      </c>
      <c r="F7835" s="1">
        <v>845597</v>
      </c>
      <c r="G7835" s="256">
        <v>32.359991999999998</v>
      </c>
      <c r="H7835" s="256">
        <v>262.01471600000002</v>
      </c>
      <c r="I7835" s="257">
        <v>1</v>
      </c>
      <c r="J7835" s="258">
        <f t="shared" si="244"/>
        <v>0.54792454250844813</v>
      </c>
      <c r="K7835" s="258">
        <f t="shared" si="245"/>
        <v>0.72924515220109065</v>
      </c>
    </row>
    <row r="7836" spans="1:11">
      <c r="A7836" s="1">
        <v>7835</v>
      </c>
      <c r="B7836">
        <v>70576.603820000004</v>
      </c>
      <c r="C7836" s="255">
        <v>103</v>
      </c>
      <c r="D7836" s="256">
        <v>582.6756519999999</v>
      </c>
      <c r="E7836" s="256">
        <v>700.10233800000162</v>
      </c>
      <c r="F7836" s="1">
        <v>779275</v>
      </c>
      <c r="G7836" s="256">
        <v>70.249368000000004</v>
      </c>
      <c r="H7836" s="256">
        <v>221.13317900000001</v>
      </c>
      <c r="I7836" s="257">
        <v>1</v>
      </c>
      <c r="J7836" s="258">
        <f t="shared" si="244"/>
        <v>0.66675426492534362</v>
      </c>
      <c r="K7836" s="258">
        <f t="shared" si="245"/>
        <v>0.81638563132347131</v>
      </c>
    </row>
    <row r="7837" spans="1:11">
      <c r="A7837" s="1">
        <v>7836</v>
      </c>
      <c r="B7837">
        <v>70346.812254999997</v>
      </c>
      <c r="C7837" s="255">
        <v>93</v>
      </c>
      <c r="D7837" s="256">
        <v>711.93471800000009</v>
      </c>
      <c r="E7837" s="256">
        <v>813.51181400000144</v>
      </c>
      <c r="F7837" s="1">
        <v>767302</v>
      </c>
      <c r="G7837" s="256">
        <v>45.846527999999999</v>
      </c>
      <c r="H7837" s="256">
        <v>290.06879800000002</v>
      </c>
      <c r="I7837" s="257">
        <v>1</v>
      </c>
      <c r="J7837" s="258">
        <f t="shared" si="244"/>
        <v>0.81466508501872659</v>
      </c>
      <c r="K7837" s="258">
        <f t="shared" si="245"/>
        <v>0.90713296058881832</v>
      </c>
    </row>
    <row r="7838" spans="1:11">
      <c r="A7838" s="1">
        <v>7837</v>
      </c>
      <c r="B7838">
        <v>66384.101381</v>
      </c>
      <c r="C7838" s="255">
        <v>83</v>
      </c>
      <c r="D7838" s="256">
        <v>726.85349399999996</v>
      </c>
      <c r="E7838" s="256">
        <v>818.43110400000091</v>
      </c>
      <c r="F7838" s="1">
        <v>783668</v>
      </c>
      <c r="G7838" s="256">
        <v>0</v>
      </c>
      <c r="H7838" s="256">
        <v>44.604539000000003</v>
      </c>
      <c r="I7838" s="257">
        <v>1</v>
      </c>
      <c r="J7838" s="258">
        <f t="shared" si="244"/>
        <v>0.83173660240807135</v>
      </c>
      <c r="K7838" s="258">
        <f t="shared" si="245"/>
        <v>0.91655947902806389</v>
      </c>
    </row>
    <row r="7839" spans="1:11">
      <c r="A7839" s="1">
        <v>7838</v>
      </c>
      <c r="B7839">
        <v>65680.775483000005</v>
      </c>
      <c r="C7839" s="255">
        <v>75</v>
      </c>
      <c r="D7839" s="256">
        <v>680.68598200000019</v>
      </c>
      <c r="E7839" s="256">
        <v>748.00668500000052</v>
      </c>
      <c r="F7839" s="1">
        <v>760473</v>
      </c>
      <c r="G7839" s="256">
        <v>0</v>
      </c>
      <c r="H7839" s="256">
        <v>331.50845900000002</v>
      </c>
      <c r="I7839" s="257">
        <v>1</v>
      </c>
      <c r="J7839" s="258">
        <f t="shared" si="244"/>
        <v>0.77890723598211353</v>
      </c>
      <c r="K7839" s="258">
        <f t="shared" si="245"/>
        <v>0.88673513278463034</v>
      </c>
    </row>
    <row r="7840" spans="1:11">
      <c r="A7840" s="1">
        <v>7839</v>
      </c>
      <c r="B7840">
        <v>68428.644836000007</v>
      </c>
      <c r="C7840" s="255">
        <v>83</v>
      </c>
      <c r="D7840" s="256">
        <v>673.78876400000001</v>
      </c>
      <c r="E7840" s="256">
        <v>657.17709899999977</v>
      </c>
      <c r="F7840" s="1">
        <v>814703</v>
      </c>
      <c r="G7840" s="256">
        <v>0</v>
      </c>
      <c r="H7840" s="256">
        <v>344.11501800000002</v>
      </c>
      <c r="I7840" s="257">
        <v>1</v>
      </c>
      <c r="J7840" s="258">
        <f t="shared" si="244"/>
        <v>0.77101476698699589</v>
      </c>
      <c r="K7840" s="258">
        <f t="shared" si="245"/>
        <v>0.88210926449765481</v>
      </c>
    </row>
    <row r="7841" spans="1:11">
      <c r="A7841" s="1">
        <v>7840</v>
      </c>
      <c r="B7841">
        <v>68604.021789999999</v>
      </c>
      <c r="C7841" s="255">
        <v>87</v>
      </c>
      <c r="D7841" s="256">
        <v>638.09545400000002</v>
      </c>
      <c r="E7841" s="256">
        <v>407.02897599999977</v>
      </c>
      <c r="F7841" s="1">
        <v>820759</v>
      </c>
      <c r="G7841" s="256">
        <v>0</v>
      </c>
      <c r="H7841" s="256">
        <v>155.40687299999999</v>
      </c>
      <c r="I7841" s="257">
        <v>1</v>
      </c>
      <c r="J7841" s="258">
        <f t="shared" si="244"/>
        <v>0.73017100323933481</v>
      </c>
      <c r="K7841" s="258">
        <f t="shared" si="245"/>
        <v>0.85741674887433961</v>
      </c>
    </row>
    <row r="7842" spans="1:11">
      <c r="A7842" s="1">
        <v>7841</v>
      </c>
      <c r="B7842">
        <v>69072.989197000003</v>
      </c>
      <c r="C7842" s="255">
        <v>96</v>
      </c>
      <c r="D7842" s="256">
        <v>606.17098299999998</v>
      </c>
      <c r="E7842" s="256">
        <v>119.9278799999999</v>
      </c>
      <c r="F7842" s="1">
        <v>806028</v>
      </c>
      <c r="G7842" s="256">
        <v>0</v>
      </c>
      <c r="H7842" s="256">
        <v>172.24315999999999</v>
      </c>
      <c r="I7842" s="257">
        <v>1</v>
      </c>
      <c r="J7842" s="258">
        <f t="shared" si="244"/>
        <v>0.69363991236283551</v>
      </c>
      <c r="K7842" s="258">
        <f t="shared" si="245"/>
        <v>0.83420118360713502</v>
      </c>
    </row>
    <row r="7843" spans="1:11">
      <c r="A7843" s="1">
        <v>7842</v>
      </c>
      <c r="B7843">
        <v>69516.914185000001</v>
      </c>
      <c r="C7843" s="255">
        <v>112</v>
      </c>
      <c r="D7843" s="256">
        <v>519.59594699999991</v>
      </c>
      <c r="E7843" s="256">
        <v>9.1772019999999639</v>
      </c>
      <c r="F7843" s="1">
        <v>827908</v>
      </c>
      <c r="G7843" s="256">
        <v>0</v>
      </c>
      <c r="H7843" s="256">
        <v>254.96660900000001</v>
      </c>
      <c r="I7843" s="257">
        <v>1</v>
      </c>
      <c r="J7843" s="258">
        <f t="shared" si="244"/>
        <v>0.59457231911274855</v>
      </c>
      <c r="K7843" s="258">
        <f t="shared" si="245"/>
        <v>0.76520078877645126</v>
      </c>
    </row>
    <row r="7844" spans="1:11">
      <c r="A7844" s="1">
        <v>7843</v>
      </c>
      <c r="B7844">
        <v>70048.347169000001</v>
      </c>
      <c r="C7844" s="255">
        <v>133</v>
      </c>
      <c r="D7844" s="256">
        <v>487.69685600000003</v>
      </c>
      <c r="E7844" s="256">
        <v>17.463011999999999</v>
      </c>
      <c r="F7844" s="1">
        <v>811099</v>
      </c>
      <c r="G7844" s="256">
        <v>0</v>
      </c>
      <c r="H7844" s="256">
        <v>251.03548499999999</v>
      </c>
      <c r="I7844" s="257">
        <v>1</v>
      </c>
      <c r="J7844" s="258">
        <f t="shared" si="244"/>
        <v>0.55807027050562463</v>
      </c>
      <c r="K7844" s="258">
        <f t="shared" si="245"/>
        <v>0.73727279140324387</v>
      </c>
    </row>
    <row r="7845" spans="1:11">
      <c r="A7845" s="1">
        <v>7844</v>
      </c>
      <c r="B7845">
        <v>68119.157531999997</v>
      </c>
      <c r="C7845" s="255">
        <v>157</v>
      </c>
      <c r="D7845" s="256">
        <v>433.83278500000011</v>
      </c>
      <c r="E7845" s="256">
        <v>16.602332000000001</v>
      </c>
      <c r="F7845" s="1">
        <v>805400</v>
      </c>
      <c r="G7845" s="256">
        <v>0</v>
      </c>
      <c r="H7845" s="256">
        <v>235.916054</v>
      </c>
      <c r="I7845" s="257">
        <v>1</v>
      </c>
      <c r="J7845" s="258">
        <f t="shared" si="244"/>
        <v>0.49643375121359928</v>
      </c>
      <c r="K7845" s="258">
        <f t="shared" si="245"/>
        <v>0.68659373995050499</v>
      </c>
    </row>
    <row r="7846" spans="1:11">
      <c r="A7846" s="1">
        <v>7845</v>
      </c>
      <c r="B7846">
        <v>66388.171019999994</v>
      </c>
      <c r="C7846" s="255">
        <v>167</v>
      </c>
      <c r="D7846" s="256">
        <v>410.97438399999999</v>
      </c>
      <c r="E7846" s="256">
        <v>10.513408</v>
      </c>
      <c r="F7846" s="1">
        <v>794752</v>
      </c>
      <c r="G7846" s="256">
        <v>0</v>
      </c>
      <c r="H7846" s="256">
        <v>215.80118200000001</v>
      </c>
      <c r="I7846" s="257">
        <v>1</v>
      </c>
      <c r="J7846" s="258">
        <f t="shared" si="244"/>
        <v>0.4702769411533021</v>
      </c>
      <c r="K7846" s="258">
        <f t="shared" si="245"/>
        <v>0.663621538306995</v>
      </c>
    </row>
    <row r="7847" spans="1:11">
      <c r="A7847" s="1">
        <v>7846</v>
      </c>
      <c r="B7847">
        <v>63765.196472000003</v>
      </c>
      <c r="C7847" s="255">
        <v>169</v>
      </c>
      <c r="D7847" s="256">
        <v>401.34115600000001</v>
      </c>
      <c r="E7847" s="256">
        <v>5.3722399999999988</v>
      </c>
      <c r="F7847" s="1">
        <v>828091</v>
      </c>
      <c r="G7847" s="256">
        <v>1.840776</v>
      </c>
      <c r="H7847" s="256">
        <v>161.55039099999999</v>
      </c>
      <c r="I7847" s="257">
        <v>1</v>
      </c>
      <c r="J7847" s="258">
        <f t="shared" si="244"/>
        <v>0.45925366288184583</v>
      </c>
      <c r="K7847" s="258">
        <f t="shared" si="245"/>
        <v>0.65365857780144099</v>
      </c>
    </row>
    <row r="7848" spans="1:11">
      <c r="A7848" s="1">
        <v>7847</v>
      </c>
      <c r="B7848">
        <v>63741.333618999997</v>
      </c>
      <c r="C7848" s="255">
        <v>165</v>
      </c>
      <c r="D7848" s="256">
        <v>348.34896700000002</v>
      </c>
      <c r="E7848" s="256">
        <v>8.7194999999999965</v>
      </c>
      <c r="F7848" s="1">
        <v>831212</v>
      </c>
      <c r="G7848" s="256">
        <v>107.63440799999999</v>
      </c>
      <c r="H7848" s="256">
        <v>57.853912999999999</v>
      </c>
      <c r="I7848" s="257">
        <v>1</v>
      </c>
      <c r="J7848" s="258">
        <f t="shared" si="244"/>
        <v>0.3986148359423603</v>
      </c>
      <c r="K7848" s="258">
        <f t="shared" si="245"/>
        <v>0.59562478636957528</v>
      </c>
    </row>
    <row r="7849" spans="1:11">
      <c r="A7849" s="1">
        <v>7848</v>
      </c>
      <c r="B7849">
        <v>63443.480223999999</v>
      </c>
      <c r="C7849" s="255">
        <v>152</v>
      </c>
      <c r="D7849" s="256">
        <v>315.31186500000001</v>
      </c>
      <c r="E7849" s="256">
        <v>5.3666800000000006</v>
      </c>
      <c r="F7849" s="1">
        <v>872390</v>
      </c>
      <c r="G7849" s="256">
        <v>97.842696000000004</v>
      </c>
      <c r="H7849" s="256">
        <v>26.915748000000001</v>
      </c>
      <c r="I7849" s="257">
        <v>1</v>
      </c>
      <c r="J7849" s="258">
        <f t="shared" si="244"/>
        <v>0.36081056424563668</v>
      </c>
      <c r="K7849" s="258">
        <f t="shared" si="245"/>
        <v>0.55642361858916012</v>
      </c>
    </row>
    <row r="7850" spans="1:11">
      <c r="A7850" s="1">
        <v>7849</v>
      </c>
      <c r="B7850">
        <v>63961.957762999999</v>
      </c>
      <c r="C7850" s="255">
        <v>131</v>
      </c>
      <c r="D7850" s="256">
        <v>321.01799199999988</v>
      </c>
      <c r="E7850" s="256">
        <v>2.6135999999999999</v>
      </c>
      <c r="F7850" s="1">
        <v>794825</v>
      </c>
      <c r="G7850" s="256">
        <v>68.521991999999997</v>
      </c>
      <c r="H7850" s="256">
        <v>26.979808999999999</v>
      </c>
      <c r="I7850" s="257">
        <v>1</v>
      </c>
      <c r="J7850" s="258">
        <f t="shared" si="244"/>
        <v>0.36734007084231107</v>
      </c>
      <c r="K7850" s="258">
        <f t="shared" si="245"/>
        <v>0.56337301240797022</v>
      </c>
    </row>
    <row r="7851" spans="1:11">
      <c r="A7851" s="1">
        <v>7850</v>
      </c>
      <c r="B7851">
        <v>60852.387695999998</v>
      </c>
      <c r="C7851" s="255">
        <v>124</v>
      </c>
      <c r="D7851" s="256">
        <v>344.49686100000002</v>
      </c>
      <c r="E7851" s="256">
        <v>3.0983999999999998</v>
      </c>
      <c r="F7851" s="1">
        <v>741023</v>
      </c>
      <c r="G7851" s="256">
        <v>17.933496000000002</v>
      </c>
      <c r="H7851" s="256">
        <v>27.023312000000001</v>
      </c>
      <c r="I7851" s="257">
        <v>1</v>
      </c>
      <c r="J7851" s="258">
        <f t="shared" si="244"/>
        <v>0.39420688085511996</v>
      </c>
      <c r="K7851" s="258">
        <f t="shared" si="245"/>
        <v>0.59117986165846659</v>
      </c>
    </row>
    <row r="7852" spans="1:11">
      <c r="A7852" s="1">
        <v>7851</v>
      </c>
      <c r="B7852">
        <v>58913.169983</v>
      </c>
      <c r="C7852" s="255">
        <v>119</v>
      </c>
      <c r="D7852" s="256">
        <v>389.28485499999999</v>
      </c>
      <c r="E7852" s="256">
        <v>4.3560000000000001E-2</v>
      </c>
      <c r="F7852" s="1">
        <v>603382</v>
      </c>
      <c r="G7852" s="256">
        <v>0</v>
      </c>
      <c r="H7852" s="256">
        <v>26.993518999999999</v>
      </c>
      <c r="I7852" s="257">
        <v>1</v>
      </c>
      <c r="J7852" s="258">
        <f t="shared" si="244"/>
        <v>0.44545766834632389</v>
      </c>
      <c r="K7852" s="258">
        <f t="shared" si="245"/>
        <v>0.64094470138965143</v>
      </c>
    </row>
    <row r="7853" spans="1:11">
      <c r="A7853" s="1">
        <v>7852</v>
      </c>
      <c r="B7853">
        <v>59690.165130000001</v>
      </c>
      <c r="C7853" s="255">
        <v>114</v>
      </c>
      <c r="D7853" s="256">
        <v>415.91893899999991</v>
      </c>
      <c r="E7853" s="256">
        <v>0</v>
      </c>
      <c r="F7853" s="1">
        <v>491067</v>
      </c>
      <c r="G7853" s="256">
        <v>0</v>
      </c>
      <c r="H7853" s="256">
        <v>27.017800999999999</v>
      </c>
      <c r="I7853" s="257">
        <v>1</v>
      </c>
      <c r="J7853" s="258">
        <f t="shared" si="244"/>
        <v>0.47593498284955593</v>
      </c>
      <c r="K7853" s="258">
        <f t="shared" si="245"/>
        <v>0.66866942131041784</v>
      </c>
    </row>
    <row r="7854" spans="1:11">
      <c r="A7854" s="1">
        <v>7853</v>
      </c>
      <c r="B7854">
        <v>59875.148926000002</v>
      </c>
      <c r="C7854" s="255">
        <v>109</v>
      </c>
      <c r="D7854" s="256">
        <v>427.66065600000002</v>
      </c>
      <c r="E7854" s="256">
        <v>0</v>
      </c>
      <c r="F7854" s="1">
        <v>545216</v>
      </c>
      <c r="G7854" s="256">
        <v>0</v>
      </c>
      <c r="H7854" s="256">
        <v>27.017095999999999</v>
      </c>
      <c r="I7854" s="257">
        <v>1</v>
      </c>
      <c r="J7854" s="258">
        <f t="shared" si="244"/>
        <v>0.4893709997148985</v>
      </c>
      <c r="K7854" s="258">
        <f t="shared" si="245"/>
        <v>0.68048146265963738</v>
      </c>
    </row>
    <row r="7855" spans="1:11">
      <c r="A7855" s="1">
        <v>7854</v>
      </c>
      <c r="B7855">
        <v>61011.652343000002</v>
      </c>
      <c r="C7855" s="255">
        <v>115</v>
      </c>
      <c r="D7855" s="256">
        <v>395.00240100000002</v>
      </c>
      <c r="E7855" s="256">
        <v>0</v>
      </c>
      <c r="F7855" s="1">
        <v>865778</v>
      </c>
      <c r="G7855" s="256">
        <v>0</v>
      </c>
      <c r="H7855" s="256">
        <v>27.046973000000001</v>
      </c>
      <c r="I7855" s="257">
        <v>1</v>
      </c>
      <c r="J7855" s="258">
        <f t="shared" si="244"/>
        <v>0.45200024167562242</v>
      </c>
      <c r="K7855" s="258">
        <f t="shared" si="245"/>
        <v>0.64700852515633989</v>
      </c>
    </row>
    <row r="7856" spans="1:11">
      <c r="A7856" s="1">
        <v>7855</v>
      </c>
      <c r="B7856">
        <v>61993.512145000001</v>
      </c>
      <c r="C7856" s="255">
        <v>127</v>
      </c>
      <c r="D7856" s="256">
        <v>368.11335800000012</v>
      </c>
      <c r="E7856" s="256">
        <v>0.10147100000000001</v>
      </c>
      <c r="F7856" s="1">
        <v>879204</v>
      </c>
      <c r="G7856" s="256">
        <v>0</v>
      </c>
      <c r="H7856" s="256">
        <v>26.930899</v>
      </c>
      <c r="I7856" s="257">
        <v>1</v>
      </c>
      <c r="J7856" s="258">
        <f t="shared" si="244"/>
        <v>0.42123117823788864</v>
      </c>
      <c r="K7856" s="258">
        <f t="shared" si="245"/>
        <v>0.61793354736138573</v>
      </c>
    </row>
    <row r="7857" spans="1:11">
      <c r="A7857" s="1">
        <v>7856</v>
      </c>
      <c r="B7857">
        <v>63426.792968999987</v>
      </c>
      <c r="C7857" s="255">
        <v>145</v>
      </c>
      <c r="D7857" s="256">
        <v>385.16167100000013</v>
      </c>
      <c r="E7857" s="256">
        <v>10.67403599999999</v>
      </c>
      <c r="F7857" s="1">
        <v>834847</v>
      </c>
      <c r="G7857" s="256">
        <v>0</v>
      </c>
      <c r="H7857" s="256">
        <v>29.945696000000002</v>
      </c>
      <c r="I7857" s="257">
        <v>1</v>
      </c>
      <c r="J7857" s="258">
        <f t="shared" si="244"/>
        <v>0.44073951939392547</v>
      </c>
      <c r="K7857" s="258">
        <f t="shared" si="245"/>
        <v>0.63653268619574477</v>
      </c>
    </row>
    <row r="7858" spans="1:11">
      <c r="A7858" s="1">
        <v>7857</v>
      </c>
      <c r="B7858">
        <v>66266.177886999998</v>
      </c>
      <c r="C7858" s="255">
        <v>130</v>
      </c>
      <c r="D7858" s="256">
        <v>428.05985599999991</v>
      </c>
      <c r="E7858" s="256">
        <v>135.76829699999999</v>
      </c>
      <c r="F7858" s="1">
        <v>847904</v>
      </c>
      <c r="G7858" s="256">
        <v>0</v>
      </c>
      <c r="H7858" s="256">
        <v>261.10720900000001</v>
      </c>
      <c r="I7858" s="257">
        <v>1</v>
      </c>
      <c r="J7858" s="258">
        <f t="shared" si="244"/>
        <v>0.48982780325842146</v>
      </c>
      <c r="K7858" s="258">
        <f t="shared" si="245"/>
        <v>0.68087878814207348</v>
      </c>
    </row>
    <row r="7859" spans="1:11">
      <c r="A7859" s="1">
        <v>7858</v>
      </c>
      <c r="B7859">
        <v>70855.393647000004</v>
      </c>
      <c r="C7859" s="255">
        <v>116</v>
      </c>
      <c r="D7859" s="256">
        <v>516.19629299999997</v>
      </c>
      <c r="E7859" s="256">
        <v>365.89089699999982</v>
      </c>
      <c r="F7859" s="1">
        <v>858722</v>
      </c>
      <c r="G7859" s="256">
        <v>0</v>
      </c>
      <c r="H7859" s="256">
        <v>290.66292600000003</v>
      </c>
      <c r="I7859" s="257">
        <v>1</v>
      </c>
      <c r="J7859" s="258">
        <f t="shared" si="244"/>
        <v>0.59068210369703644</v>
      </c>
      <c r="K7859" s="258">
        <f t="shared" si="245"/>
        <v>0.76229325244917956</v>
      </c>
    </row>
    <row r="7860" spans="1:11">
      <c r="A7860" s="1">
        <v>7859</v>
      </c>
      <c r="B7860">
        <v>71913.399047999992</v>
      </c>
      <c r="C7860" s="255">
        <v>109</v>
      </c>
      <c r="D7860" s="256">
        <v>561.67175300000008</v>
      </c>
      <c r="E7860" s="256">
        <v>629.01973100000043</v>
      </c>
      <c r="F7860" s="1">
        <v>785662</v>
      </c>
      <c r="G7860" s="256">
        <v>20.808648000000002</v>
      </c>
      <c r="H7860" s="256">
        <v>299.16771799999998</v>
      </c>
      <c r="I7860" s="257">
        <v>1</v>
      </c>
      <c r="J7860" s="258">
        <f t="shared" si="244"/>
        <v>0.64271955678155623</v>
      </c>
      <c r="K7860" s="258">
        <f t="shared" si="245"/>
        <v>0.79990410876257767</v>
      </c>
    </row>
    <row r="7861" spans="1:11">
      <c r="A7861" s="1">
        <v>7860</v>
      </c>
      <c r="B7861">
        <v>70967.349335000006</v>
      </c>
      <c r="C7861" s="255">
        <v>99</v>
      </c>
      <c r="D7861" s="256">
        <v>609.08837500000016</v>
      </c>
      <c r="E7861" s="256">
        <v>667.57122400000094</v>
      </c>
      <c r="F7861" s="1">
        <v>819731</v>
      </c>
      <c r="G7861" s="256">
        <v>86.673215999999996</v>
      </c>
      <c r="H7861" s="256">
        <v>279.36206600000003</v>
      </c>
      <c r="I7861" s="257">
        <v>1</v>
      </c>
      <c r="J7861" s="258">
        <f t="shared" si="244"/>
        <v>0.69697827659992428</v>
      </c>
      <c r="K7861" s="258">
        <f t="shared" si="245"/>
        <v>0.83636919593254233</v>
      </c>
    </row>
    <row r="7862" spans="1:11">
      <c r="A7862" s="1">
        <v>7861</v>
      </c>
      <c r="B7862">
        <v>67724.078491000007</v>
      </c>
      <c r="C7862" s="255">
        <v>88</v>
      </c>
      <c r="D7862" s="256">
        <v>627.7274819999999</v>
      </c>
      <c r="E7862" s="256">
        <v>710.36032700000089</v>
      </c>
      <c r="F7862" s="1">
        <v>812353</v>
      </c>
      <c r="G7862" s="256">
        <v>76.206648000000001</v>
      </c>
      <c r="H7862" s="256">
        <v>47.883839999999999</v>
      </c>
      <c r="I7862" s="257">
        <v>1</v>
      </c>
      <c r="J7862" s="258">
        <f t="shared" si="244"/>
        <v>0.71830695927954591</v>
      </c>
      <c r="K7862" s="258">
        <f t="shared" si="245"/>
        <v>0.84999817271257516</v>
      </c>
    </row>
    <row r="7863" spans="1:11">
      <c r="A7863" s="1">
        <v>7862</v>
      </c>
      <c r="B7863">
        <v>66001.827789000003</v>
      </c>
      <c r="C7863" s="255">
        <v>104</v>
      </c>
      <c r="D7863" s="256">
        <v>634.7230790000001</v>
      </c>
      <c r="E7863" s="256">
        <v>712.4114870000019</v>
      </c>
      <c r="F7863" s="1">
        <v>770116</v>
      </c>
      <c r="G7863" s="256">
        <v>30.547608</v>
      </c>
      <c r="H7863" s="256">
        <v>376.36774500000001</v>
      </c>
      <c r="I7863" s="257">
        <v>1</v>
      </c>
      <c r="J7863" s="258">
        <f t="shared" si="244"/>
        <v>0.72631200311386268</v>
      </c>
      <c r="K7863" s="258">
        <f t="shared" si="245"/>
        <v>0.85501622614521888</v>
      </c>
    </row>
    <row r="7864" spans="1:11">
      <c r="A7864" s="1">
        <v>7863</v>
      </c>
      <c r="B7864">
        <v>68903.267548000003</v>
      </c>
      <c r="C7864" s="255">
        <v>92</v>
      </c>
      <c r="D7864" s="256">
        <v>617.01826899999992</v>
      </c>
      <c r="E7864" s="256">
        <v>619.38312500000006</v>
      </c>
      <c r="F7864" s="1">
        <v>773279</v>
      </c>
      <c r="G7864" s="256">
        <v>0</v>
      </c>
      <c r="H7864" s="256">
        <v>399.75475999999998</v>
      </c>
      <c r="I7864" s="257">
        <v>1</v>
      </c>
      <c r="J7864" s="258">
        <f t="shared" si="244"/>
        <v>0.70605243411235408</v>
      </c>
      <c r="K7864" s="258">
        <f t="shared" si="245"/>
        <v>0.84221417833506484</v>
      </c>
    </row>
    <row r="7865" spans="1:11">
      <c r="A7865" s="1">
        <v>7864</v>
      </c>
      <c r="B7865">
        <v>68444.522094999993</v>
      </c>
      <c r="C7865" s="255">
        <v>86</v>
      </c>
      <c r="D7865" s="256">
        <v>607.32091199999991</v>
      </c>
      <c r="E7865" s="256">
        <v>419.35403099999968</v>
      </c>
      <c r="F7865" s="1">
        <v>800467</v>
      </c>
      <c r="G7865" s="256">
        <v>0</v>
      </c>
      <c r="H7865" s="256">
        <v>339.21029800000002</v>
      </c>
      <c r="I7865" s="257">
        <v>1</v>
      </c>
      <c r="J7865" s="258">
        <f t="shared" si="244"/>
        <v>0.69495577318948842</v>
      </c>
      <c r="K7865" s="258">
        <f t="shared" si="245"/>
        <v>0.83505687682274565</v>
      </c>
    </row>
    <row r="7866" spans="1:11">
      <c r="A7866" s="1">
        <v>7865</v>
      </c>
      <c r="B7866">
        <v>69669.010926000003</v>
      </c>
      <c r="C7866" s="255">
        <v>102</v>
      </c>
      <c r="D7866" s="256">
        <v>620.09640200000013</v>
      </c>
      <c r="E7866" s="256">
        <v>113.9907130000002</v>
      </c>
      <c r="F7866" s="1">
        <v>803531</v>
      </c>
      <c r="G7866" s="256">
        <v>0</v>
      </c>
      <c r="H7866" s="256">
        <v>322.74551500000001</v>
      </c>
      <c r="I7866" s="257">
        <v>1</v>
      </c>
      <c r="J7866" s="258">
        <f t="shared" si="244"/>
        <v>0.70957473386645054</v>
      </c>
      <c r="K7866" s="258">
        <f t="shared" si="245"/>
        <v>0.84446430815661899</v>
      </c>
    </row>
    <row r="7867" spans="1:11">
      <c r="A7867" s="1">
        <v>7866</v>
      </c>
      <c r="B7867">
        <v>70002.714783000003</v>
      </c>
      <c r="C7867" s="255">
        <v>122</v>
      </c>
      <c r="D7867" s="256">
        <v>575.94540400000005</v>
      </c>
      <c r="E7867" s="256">
        <v>9.0711829999999836</v>
      </c>
      <c r="F7867" s="1">
        <v>813019</v>
      </c>
      <c r="G7867" s="256">
        <v>0</v>
      </c>
      <c r="H7867" s="256">
        <v>315.73932000000002</v>
      </c>
      <c r="I7867" s="257">
        <v>1</v>
      </c>
      <c r="J7867" s="258">
        <f t="shared" si="244"/>
        <v>0.65905285927607316</v>
      </c>
      <c r="K7867" s="258">
        <f t="shared" si="245"/>
        <v>0.81116287360554029</v>
      </c>
    </row>
    <row r="7868" spans="1:11">
      <c r="A7868" s="1">
        <v>7867</v>
      </c>
      <c r="B7868">
        <v>69749.258667000002</v>
      </c>
      <c r="C7868" s="255">
        <v>138</v>
      </c>
      <c r="D7868" s="256">
        <v>535.55172300000004</v>
      </c>
      <c r="E7868" s="256">
        <v>16.0078</v>
      </c>
      <c r="F7868" s="1">
        <v>805765</v>
      </c>
      <c r="G7868" s="256">
        <v>0</v>
      </c>
      <c r="H7868" s="256">
        <v>290.72425399999997</v>
      </c>
      <c r="I7868" s="257">
        <v>1</v>
      </c>
      <c r="J7868" s="258">
        <f t="shared" si="244"/>
        <v>0.61283047296159598</v>
      </c>
      <c r="K7868" s="258">
        <f t="shared" si="245"/>
        <v>0.77863567662038391</v>
      </c>
    </row>
    <row r="7869" spans="1:11">
      <c r="A7869" s="1">
        <v>7868</v>
      </c>
      <c r="B7869">
        <v>67119.051696999988</v>
      </c>
      <c r="C7869" s="255">
        <v>149</v>
      </c>
      <c r="D7869" s="256">
        <v>492.827223</v>
      </c>
      <c r="E7869" s="256">
        <v>14.462272</v>
      </c>
      <c r="F7869" s="1">
        <v>820860</v>
      </c>
      <c r="G7869" s="256">
        <v>0</v>
      </c>
      <c r="H7869" s="256">
        <v>254.94274300000001</v>
      </c>
      <c r="I7869" s="257">
        <v>1</v>
      </c>
      <c r="J7869" s="258">
        <f t="shared" si="244"/>
        <v>0.56394093640034826</v>
      </c>
      <c r="K7869" s="258">
        <f t="shared" si="245"/>
        <v>0.74186403030570025</v>
      </c>
    </row>
    <row r="7870" spans="1:11">
      <c r="A7870" s="1">
        <v>7869</v>
      </c>
      <c r="B7870">
        <v>65275.288575000013</v>
      </c>
      <c r="C7870" s="255">
        <v>156</v>
      </c>
      <c r="D7870" s="256">
        <v>464.0031009999999</v>
      </c>
      <c r="E7870" s="256">
        <v>11.579167999999999</v>
      </c>
      <c r="F7870" s="1">
        <v>787318</v>
      </c>
      <c r="G7870" s="256">
        <v>0</v>
      </c>
      <c r="H7870" s="256">
        <v>201.22742500000001</v>
      </c>
      <c r="I7870" s="257">
        <v>1</v>
      </c>
      <c r="J7870" s="258">
        <f t="shared" si="244"/>
        <v>0.53095756699017682</v>
      </c>
      <c r="K7870" s="258">
        <f t="shared" si="245"/>
        <v>0.71555052438449362</v>
      </c>
    </row>
    <row r="7871" spans="1:11">
      <c r="A7871" s="1">
        <v>7870</v>
      </c>
      <c r="B7871">
        <v>63538.459046000004</v>
      </c>
      <c r="C7871" s="255">
        <v>161</v>
      </c>
      <c r="D7871" s="256">
        <v>449.20464900000002</v>
      </c>
      <c r="E7871" s="256">
        <v>4.5569640000000007</v>
      </c>
      <c r="F7871" s="1">
        <v>793891</v>
      </c>
      <c r="G7871" s="256">
        <v>0</v>
      </c>
      <c r="H7871" s="256">
        <v>139.54319100000001</v>
      </c>
      <c r="I7871" s="257">
        <v>1</v>
      </c>
      <c r="J7871" s="258">
        <f t="shared" si="244"/>
        <v>0.51402373604765295</v>
      </c>
      <c r="K7871" s="258">
        <f t="shared" si="245"/>
        <v>0.70153484049710746</v>
      </c>
    </row>
    <row r="7872" spans="1:11">
      <c r="A7872" s="1">
        <v>7871</v>
      </c>
      <c r="B7872">
        <v>62246.314940999997</v>
      </c>
      <c r="C7872" s="255">
        <v>162</v>
      </c>
      <c r="D7872" s="256">
        <v>397.96666199999999</v>
      </c>
      <c r="E7872" s="256">
        <v>7.5721999999999987</v>
      </c>
      <c r="F7872" s="1">
        <v>825637</v>
      </c>
      <c r="G7872" s="256">
        <v>0</v>
      </c>
      <c r="H7872" s="256">
        <v>123.01399600000001</v>
      </c>
      <c r="I7872" s="257">
        <v>1</v>
      </c>
      <c r="J7872" s="258">
        <f t="shared" si="244"/>
        <v>0.45539223799006917</v>
      </c>
      <c r="K7872" s="258">
        <f t="shared" si="245"/>
        <v>0.65012779056086734</v>
      </c>
    </row>
    <row r="7873" spans="1:11">
      <c r="A7873" s="1">
        <v>7872</v>
      </c>
      <c r="B7873">
        <v>62812.602232999998</v>
      </c>
      <c r="C7873" s="255">
        <v>157</v>
      </c>
      <c r="D7873" s="256">
        <v>342.16696000000002</v>
      </c>
      <c r="E7873" s="256">
        <v>5.9704800000000002</v>
      </c>
      <c r="F7873" s="1">
        <v>888378</v>
      </c>
      <c r="G7873" s="256">
        <v>40.021631999999997</v>
      </c>
      <c r="H7873" s="256">
        <v>30.238844</v>
      </c>
      <c r="I7873" s="257">
        <v>1</v>
      </c>
      <c r="J7873" s="258">
        <f t="shared" si="244"/>
        <v>0.39154078107341184</v>
      </c>
      <c r="K7873" s="258">
        <f t="shared" si="245"/>
        <v>0.58847568001347095</v>
      </c>
    </row>
    <row r="7874" spans="1:11">
      <c r="A7874" s="1">
        <v>7873</v>
      </c>
      <c r="B7874">
        <v>61388.758973000004</v>
      </c>
      <c r="C7874" s="255">
        <v>151</v>
      </c>
      <c r="D7874" s="256">
        <v>299.36883799999993</v>
      </c>
      <c r="E7874" s="256">
        <v>3.8870399999999998</v>
      </c>
      <c r="F7874" s="1">
        <v>832679</v>
      </c>
      <c r="G7874" s="256">
        <v>106.572816</v>
      </c>
      <c r="H7874" s="256">
        <v>27.696833999999999</v>
      </c>
      <c r="I7874" s="257">
        <v>1</v>
      </c>
      <c r="J7874" s="258">
        <f t="shared" ref="J7874:J7937" si="246">D7874/$L$1</f>
        <v>0.34256699904502663</v>
      </c>
      <c r="K7874" s="258">
        <f t="shared" ref="K7874:K7937" si="247">J7874/(1-$K$1*(1-J7874))</f>
        <v>0.53659248230881684</v>
      </c>
    </row>
    <row r="7875" spans="1:11">
      <c r="A7875" s="1">
        <v>7874</v>
      </c>
      <c r="B7875">
        <v>58712.509461000001</v>
      </c>
      <c r="C7875" s="255">
        <v>147</v>
      </c>
      <c r="D7875" s="256">
        <v>264.567497</v>
      </c>
      <c r="E7875" s="256">
        <v>0.47616000000000003</v>
      </c>
      <c r="F7875" s="1">
        <v>733150</v>
      </c>
      <c r="G7875" s="256">
        <v>73.945536000000004</v>
      </c>
      <c r="H7875" s="256">
        <v>27.546579000000001</v>
      </c>
      <c r="I7875" s="257">
        <v>1</v>
      </c>
      <c r="J7875" s="258">
        <f t="shared" si="246"/>
        <v>0.30274391315285831</v>
      </c>
      <c r="K7875" s="258">
        <f t="shared" si="247"/>
        <v>0.49106150663910109</v>
      </c>
    </row>
    <row r="7876" spans="1:11">
      <c r="A7876" s="1">
        <v>7875</v>
      </c>
      <c r="B7876">
        <v>57989.048431000003</v>
      </c>
      <c r="C7876" s="255">
        <v>141</v>
      </c>
      <c r="D7876" s="256">
        <v>219.14344</v>
      </c>
      <c r="E7876" s="256">
        <v>1.44E-2</v>
      </c>
      <c r="F7876" s="1">
        <v>612733</v>
      </c>
      <c r="G7876" s="256">
        <v>0</v>
      </c>
      <c r="H7876" s="256">
        <v>27.530740999999999</v>
      </c>
      <c r="I7876" s="257">
        <v>1</v>
      </c>
      <c r="J7876" s="258">
        <f t="shared" si="246"/>
        <v>0.25076528039035201</v>
      </c>
      <c r="K7876" s="258">
        <f t="shared" si="247"/>
        <v>0.42652894053037277</v>
      </c>
    </row>
    <row r="7877" spans="1:11">
      <c r="A7877" s="1">
        <v>7876</v>
      </c>
      <c r="B7877">
        <v>58198.085419000003</v>
      </c>
      <c r="C7877" s="255">
        <v>129</v>
      </c>
      <c r="D7877" s="256">
        <v>190.57749999999999</v>
      </c>
      <c r="E7877" s="256">
        <v>0</v>
      </c>
      <c r="F7877" s="1">
        <v>496354</v>
      </c>
      <c r="G7877" s="256">
        <v>0</v>
      </c>
      <c r="H7877" s="256">
        <v>27.535945000000002</v>
      </c>
      <c r="I7877" s="257">
        <v>1</v>
      </c>
      <c r="J7877" s="258">
        <f t="shared" si="246"/>
        <v>0.21807734798537573</v>
      </c>
      <c r="K7877" s="258">
        <f t="shared" si="247"/>
        <v>0.38263040946683996</v>
      </c>
    </row>
    <row r="7878" spans="1:11">
      <c r="A7878" s="1">
        <v>7877</v>
      </c>
      <c r="B7878">
        <v>58849.051698000003</v>
      </c>
      <c r="C7878" s="255">
        <v>128</v>
      </c>
      <c r="D7878" s="256">
        <v>167.71758299999999</v>
      </c>
      <c r="E7878" s="256">
        <v>0</v>
      </c>
      <c r="F7878" s="1">
        <v>553744</v>
      </c>
      <c r="G7878" s="256">
        <v>0</v>
      </c>
      <c r="H7878" s="256">
        <v>27.533059000000002</v>
      </c>
      <c r="I7878" s="257">
        <v>1</v>
      </c>
      <c r="J7878" s="258">
        <f t="shared" si="246"/>
        <v>0.19191880317013885</v>
      </c>
      <c r="K7878" s="258">
        <f t="shared" si="247"/>
        <v>0.34545397865820793</v>
      </c>
    </row>
    <row r="7879" spans="1:11">
      <c r="A7879" s="1">
        <v>7878</v>
      </c>
      <c r="B7879">
        <v>59507.401641999997</v>
      </c>
      <c r="C7879" s="255">
        <v>127</v>
      </c>
      <c r="D7879" s="256">
        <v>155.60902899999999</v>
      </c>
      <c r="E7879" s="256">
        <v>0</v>
      </c>
      <c r="F7879" s="1">
        <v>888520</v>
      </c>
      <c r="G7879" s="256">
        <v>0</v>
      </c>
      <c r="H7879" s="256">
        <v>27.532813000000001</v>
      </c>
      <c r="I7879" s="257">
        <v>1</v>
      </c>
      <c r="J7879" s="258">
        <f t="shared" si="246"/>
        <v>0.17806301565976793</v>
      </c>
      <c r="K7879" s="258">
        <f t="shared" si="247"/>
        <v>0.32497125863610188</v>
      </c>
    </row>
    <row r="7880" spans="1:11">
      <c r="A7880" s="1">
        <v>7879</v>
      </c>
      <c r="B7880">
        <v>59987.396941999999</v>
      </c>
      <c r="C7880" s="255">
        <v>127</v>
      </c>
      <c r="D7880" s="256">
        <v>151.38073700000001</v>
      </c>
      <c r="E7880" s="256">
        <v>7.3935999999999988E-2</v>
      </c>
      <c r="F7880" s="1">
        <v>889861</v>
      </c>
      <c r="G7880" s="256">
        <v>0</v>
      </c>
      <c r="H7880" s="256">
        <v>27.477124</v>
      </c>
      <c r="I7880" s="257">
        <v>1</v>
      </c>
      <c r="J7880" s="258">
        <f t="shared" si="246"/>
        <v>0.17322459189060432</v>
      </c>
      <c r="K7880" s="258">
        <f t="shared" si="247"/>
        <v>0.31768384815512229</v>
      </c>
    </row>
    <row r="7881" spans="1:11">
      <c r="A7881" s="1">
        <v>7880</v>
      </c>
      <c r="B7881">
        <v>58772.630431999998</v>
      </c>
      <c r="C7881" s="255">
        <v>130</v>
      </c>
      <c r="D7881" s="256">
        <v>209.05679499999999</v>
      </c>
      <c r="E7881" s="256">
        <v>10.32312499999999</v>
      </c>
      <c r="F7881" s="1">
        <v>868376</v>
      </c>
      <c r="G7881" s="256">
        <v>0</v>
      </c>
      <c r="H7881" s="256">
        <v>27.351365999999999</v>
      </c>
      <c r="I7881" s="257">
        <v>1</v>
      </c>
      <c r="J7881" s="258">
        <f t="shared" si="246"/>
        <v>0.23922315820032458</v>
      </c>
      <c r="K7881" s="258">
        <f t="shared" si="247"/>
        <v>0.41133832963036199</v>
      </c>
    </row>
    <row r="7882" spans="1:11">
      <c r="A7882" s="1">
        <v>7881</v>
      </c>
      <c r="B7882">
        <v>59361.901123000003</v>
      </c>
      <c r="C7882" s="255">
        <v>125</v>
      </c>
      <c r="D7882" s="256">
        <v>226.96058699999989</v>
      </c>
      <c r="E7882" s="256">
        <v>165.1959150000001</v>
      </c>
      <c r="F7882" s="1">
        <v>877836</v>
      </c>
      <c r="G7882" s="256">
        <v>0</v>
      </c>
      <c r="H7882" s="256">
        <v>246.88036399999999</v>
      </c>
      <c r="I7882" s="257">
        <v>1</v>
      </c>
      <c r="J7882" s="258">
        <f t="shared" si="246"/>
        <v>0.25971042179776793</v>
      </c>
      <c r="K7882" s="258">
        <f t="shared" si="247"/>
        <v>0.43807789813383902</v>
      </c>
    </row>
    <row r="7883" spans="1:11">
      <c r="A7883" s="1">
        <v>7882</v>
      </c>
      <c r="B7883">
        <v>60656.376405000003</v>
      </c>
      <c r="C7883" s="255">
        <v>106</v>
      </c>
      <c r="D7883" s="256">
        <v>264.67870299999998</v>
      </c>
      <c r="E7883" s="256">
        <v>483.17681900000008</v>
      </c>
      <c r="F7883" s="1">
        <v>843316</v>
      </c>
      <c r="G7883" s="256">
        <v>0</v>
      </c>
      <c r="H7883" s="256">
        <v>312.13401399999998</v>
      </c>
      <c r="I7883" s="257">
        <v>1</v>
      </c>
      <c r="J7883" s="258">
        <f t="shared" si="246"/>
        <v>0.30287116589549612</v>
      </c>
      <c r="K7883" s="258">
        <f t="shared" si="247"/>
        <v>0.4912121504550962</v>
      </c>
    </row>
    <row r="7884" spans="1:11">
      <c r="A7884" s="1">
        <v>7883</v>
      </c>
      <c r="B7884">
        <v>60977.962278999999</v>
      </c>
      <c r="C7884" s="255">
        <v>95</v>
      </c>
      <c r="D7884" s="256">
        <v>310.53701600000022</v>
      </c>
      <c r="E7884" s="256">
        <v>779.35216200000082</v>
      </c>
      <c r="F7884" s="1">
        <v>828622</v>
      </c>
      <c r="G7884" s="256">
        <v>0</v>
      </c>
      <c r="H7884" s="256">
        <v>302.09004099999999</v>
      </c>
      <c r="I7884" s="257">
        <v>1</v>
      </c>
      <c r="J7884" s="258">
        <f t="shared" si="246"/>
        <v>0.35534671669306317</v>
      </c>
      <c r="K7884" s="258">
        <f t="shared" si="247"/>
        <v>0.55054898133415819</v>
      </c>
    </row>
    <row r="7885" spans="1:11">
      <c r="A7885" s="1">
        <v>7884</v>
      </c>
      <c r="B7885">
        <v>61223.189148999998</v>
      </c>
      <c r="C7885" s="255">
        <v>84</v>
      </c>
      <c r="D7885" s="256">
        <v>379.31688500000013</v>
      </c>
      <c r="E7885" s="256">
        <v>940.56761600000016</v>
      </c>
      <c r="F7885" s="1">
        <v>775457</v>
      </c>
      <c r="G7885" s="256">
        <v>31.63944</v>
      </c>
      <c r="H7885" s="256">
        <v>225.92560700000001</v>
      </c>
      <c r="I7885" s="257">
        <v>1</v>
      </c>
      <c r="J7885" s="258">
        <f t="shared" si="246"/>
        <v>0.43405134565661624</v>
      </c>
      <c r="K7885" s="258">
        <f t="shared" si="247"/>
        <v>0.63022150157016088</v>
      </c>
    </row>
    <row r="7886" spans="1:11">
      <c r="A7886" s="1">
        <v>7885</v>
      </c>
      <c r="B7886">
        <v>58661.079375999987</v>
      </c>
      <c r="C7886" s="255">
        <v>70</v>
      </c>
      <c r="D7886" s="256">
        <v>409.21364699999998</v>
      </c>
      <c r="E7886" s="256">
        <v>972.44490099999894</v>
      </c>
      <c r="F7886" s="1">
        <v>747361</v>
      </c>
      <c r="G7886" s="256">
        <v>109.644024</v>
      </c>
      <c r="H7886" s="256">
        <v>46.441350999999997</v>
      </c>
      <c r="I7886" s="257">
        <v>1</v>
      </c>
      <c r="J7886" s="258">
        <f t="shared" si="246"/>
        <v>0.46826213428754027</v>
      </c>
      <c r="K7886" s="258">
        <f t="shared" si="247"/>
        <v>0.66181328542946971</v>
      </c>
    </row>
    <row r="7887" spans="1:11">
      <c r="A7887" s="1">
        <v>7886</v>
      </c>
      <c r="B7887">
        <v>57509.225890000002</v>
      </c>
      <c r="C7887" s="255">
        <v>69</v>
      </c>
      <c r="D7887" s="256">
        <v>407.00252499999999</v>
      </c>
      <c r="E7887" s="256">
        <v>868.18760400000019</v>
      </c>
      <c r="F7887" s="1">
        <v>758987</v>
      </c>
      <c r="G7887" s="256">
        <v>110.22295200000001</v>
      </c>
      <c r="H7887" s="256">
        <v>396.18628899999999</v>
      </c>
      <c r="I7887" s="257">
        <v>1</v>
      </c>
      <c r="J7887" s="258">
        <f t="shared" si="246"/>
        <v>0.46573195301308701</v>
      </c>
      <c r="K7887" s="258">
        <f t="shared" si="247"/>
        <v>0.65953445481515671</v>
      </c>
    </row>
    <row r="7888" spans="1:11">
      <c r="A7888" s="1">
        <v>7887</v>
      </c>
      <c r="B7888">
        <v>58952.763701999997</v>
      </c>
      <c r="C7888" s="255">
        <v>75</v>
      </c>
      <c r="D7888" s="256">
        <v>437.85676000000001</v>
      </c>
      <c r="E7888" s="256">
        <v>629.61576800000034</v>
      </c>
      <c r="F7888" s="1">
        <v>758590</v>
      </c>
      <c r="G7888" s="256">
        <v>84.151200000000003</v>
      </c>
      <c r="H7888" s="256">
        <v>503.25337999999999</v>
      </c>
      <c r="I7888" s="257">
        <v>1</v>
      </c>
      <c r="J7888" s="258">
        <f t="shared" si="246"/>
        <v>0.50103837555991215</v>
      </c>
      <c r="K7888" s="258">
        <f t="shared" si="247"/>
        <v>0.69054345057481148</v>
      </c>
    </row>
    <row r="7889" spans="1:11">
      <c r="A7889" s="1">
        <v>7888</v>
      </c>
      <c r="B7889">
        <v>59084.721162000002</v>
      </c>
      <c r="C7889" s="255">
        <v>93</v>
      </c>
      <c r="D7889" s="256">
        <v>436.73976099999987</v>
      </c>
      <c r="E7889" s="256">
        <v>338.12140499999992</v>
      </c>
      <c r="F7889" s="1">
        <v>834590</v>
      </c>
      <c r="G7889" s="256">
        <v>9.3846480000000003</v>
      </c>
      <c r="H7889" s="256">
        <v>567.26176699999996</v>
      </c>
      <c r="I7889" s="257">
        <v>1</v>
      </c>
      <c r="J7889" s="258">
        <f t="shared" si="246"/>
        <v>0.49976019644840974</v>
      </c>
      <c r="K7889" s="258">
        <f t="shared" si="247"/>
        <v>0.68944983356374112</v>
      </c>
    </row>
    <row r="7890" spans="1:11">
      <c r="A7890" s="1">
        <v>7889</v>
      </c>
      <c r="B7890">
        <v>59383.229828000003</v>
      </c>
      <c r="C7890" s="255">
        <v>110</v>
      </c>
      <c r="D7890" s="256">
        <v>464.46987200000001</v>
      </c>
      <c r="E7890" s="256">
        <v>95.107411999999954</v>
      </c>
      <c r="F7890" s="1">
        <v>818399</v>
      </c>
      <c r="G7890" s="256">
        <v>0</v>
      </c>
      <c r="H7890" s="256">
        <v>420.12709999999998</v>
      </c>
      <c r="I7890" s="257">
        <v>1</v>
      </c>
      <c r="J7890" s="258">
        <f t="shared" si="246"/>
        <v>0.531491691856945</v>
      </c>
      <c r="K7890" s="258">
        <f t="shared" si="247"/>
        <v>0.71598688383625231</v>
      </c>
    </row>
    <row r="7891" spans="1:11">
      <c r="A7891" s="1">
        <v>7890</v>
      </c>
      <c r="B7891">
        <v>58904.641173999997</v>
      </c>
      <c r="C7891" s="255">
        <v>130</v>
      </c>
      <c r="D7891" s="256">
        <v>475.18268900000021</v>
      </c>
      <c r="E7891" s="256">
        <v>8.4647089999999814</v>
      </c>
      <c r="F7891" s="1">
        <v>824134</v>
      </c>
      <c r="G7891" s="256">
        <v>0</v>
      </c>
      <c r="H7891" s="256">
        <v>399.97101700000002</v>
      </c>
      <c r="I7891" s="257">
        <v>1</v>
      </c>
      <c r="J7891" s="258">
        <f t="shared" si="246"/>
        <v>0.54375034107216025</v>
      </c>
      <c r="K7891" s="258">
        <f t="shared" si="247"/>
        <v>0.725907657771373</v>
      </c>
    </row>
    <row r="7892" spans="1:11">
      <c r="A7892" s="1">
        <v>7891</v>
      </c>
      <c r="B7892">
        <v>60045.744629000001</v>
      </c>
      <c r="C7892" s="255">
        <v>145</v>
      </c>
      <c r="D7892" s="256">
        <v>482.75610799999998</v>
      </c>
      <c r="E7892" s="256">
        <v>17.585424</v>
      </c>
      <c r="F7892" s="1">
        <v>822249</v>
      </c>
      <c r="G7892" s="256">
        <v>0</v>
      </c>
      <c r="H7892" s="256">
        <v>346.50603699999999</v>
      </c>
      <c r="I7892" s="257">
        <v>1</v>
      </c>
      <c r="J7892" s="258">
        <f t="shared" si="246"/>
        <v>0.55241658514977698</v>
      </c>
      <c r="K7892" s="258">
        <f t="shared" si="247"/>
        <v>0.73281406773856794</v>
      </c>
    </row>
    <row r="7893" spans="1:11">
      <c r="A7893" s="1">
        <v>7892</v>
      </c>
      <c r="B7893">
        <v>59021.023376999998</v>
      </c>
      <c r="C7893" s="255">
        <v>145</v>
      </c>
      <c r="D7893" s="256">
        <v>471.48216400000001</v>
      </c>
      <c r="E7893" s="256">
        <v>19.542788000000002</v>
      </c>
      <c r="F7893" s="1">
        <v>826366</v>
      </c>
      <c r="G7893" s="256">
        <v>0</v>
      </c>
      <c r="H7893" s="256">
        <v>259.20684199999999</v>
      </c>
      <c r="I7893" s="257">
        <v>1</v>
      </c>
      <c r="J7893" s="258">
        <f t="shared" si="246"/>
        <v>0.53951583973725126</v>
      </c>
      <c r="K7893" s="258">
        <f t="shared" si="247"/>
        <v>0.72250098150337849</v>
      </c>
    </row>
    <row r="7894" spans="1:11">
      <c r="A7894" s="1">
        <v>7893</v>
      </c>
      <c r="B7894">
        <v>58154.131958000013</v>
      </c>
      <c r="C7894" s="255">
        <v>152</v>
      </c>
      <c r="D7894" s="256">
        <v>475.68598600000001</v>
      </c>
      <c r="E7894" s="256">
        <v>17.25094399999999</v>
      </c>
      <c r="F7894" s="1">
        <v>799754</v>
      </c>
      <c r="G7894" s="256">
        <v>0</v>
      </c>
      <c r="H7894" s="256">
        <v>61.933213000000002</v>
      </c>
      <c r="I7894" s="257">
        <v>1</v>
      </c>
      <c r="J7894" s="258">
        <f t="shared" si="246"/>
        <v>0.54432626254772243</v>
      </c>
      <c r="K7894" s="258">
        <f t="shared" si="247"/>
        <v>0.72636935348905651</v>
      </c>
    </row>
    <row r="7895" spans="1:11">
      <c r="A7895" s="1">
        <v>7894</v>
      </c>
      <c r="B7895">
        <v>57255.304382000002</v>
      </c>
      <c r="C7895" s="255">
        <v>146</v>
      </c>
      <c r="D7895" s="256">
        <v>478.73227999999978</v>
      </c>
      <c r="E7895" s="256">
        <v>11.459784000000001</v>
      </c>
      <c r="F7895" s="1">
        <v>829989</v>
      </c>
      <c r="G7895" s="256">
        <v>0</v>
      </c>
      <c r="H7895" s="256">
        <v>44.811872999999999</v>
      </c>
      <c r="I7895" s="257">
        <v>1</v>
      </c>
      <c r="J7895" s="258">
        <f t="shared" si="246"/>
        <v>0.5478121290151895</v>
      </c>
      <c r="K7895" s="258">
        <f t="shared" si="247"/>
        <v>0.72915553893830021</v>
      </c>
    </row>
    <row r="7896" spans="1:11">
      <c r="A7896" s="1">
        <v>7895</v>
      </c>
      <c r="B7896">
        <v>57131.564759000001</v>
      </c>
      <c r="C7896" s="255">
        <v>145</v>
      </c>
      <c r="D7896" s="256">
        <v>471.58618799999999</v>
      </c>
      <c r="E7896" s="256">
        <v>8.2973599999999994</v>
      </c>
      <c r="F7896" s="1">
        <v>844024</v>
      </c>
      <c r="G7896" s="256">
        <v>0</v>
      </c>
      <c r="H7896" s="256">
        <v>30.750637999999999</v>
      </c>
      <c r="I7896" s="257">
        <v>1</v>
      </c>
      <c r="J7896" s="258">
        <f t="shared" si="246"/>
        <v>0.53963487413557643</v>
      </c>
      <c r="K7896" s="258">
        <f t="shared" si="247"/>
        <v>0.72259703549202681</v>
      </c>
    </row>
    <row r="7897" spans="1:11">
      <c r="A7897" s="1">
        <v>7896</v>
      </c>
      <c r="B7897">
        <v>58292.323607999999</v>
      </c>
      <c r="C7897" s="255">
        <v>136</v>
      </c>
      <c r="D7897" s="256">
        <v>475.62639699999988</v>
      </c>
      <c r="E7897" s="256">
        <v>1.3835999999999999</v>
      </c>
      <c r="F7897" s="1">
        <v>871630</v>
      </c>
      <c r="G7897" s="256">
        <v>0</v>
      </c>
      <c r="H7897" s="256">
        <v>26.833334000000001</v>
      </c>
      <c r="I7897" s="257">
        <v>1</v>
      </c>
      <c r="J7897" s="258">
        <f t="shared" si="246"/>
        <v>0.54425807500675283</v>
      </c>
      <c r="K7897" s="258">
        <f t="shared" si="247"/>
        <v>0.72631471033926354</v>
      </c>
    </row>
    <row r="7898" spans="1:11">
      <c r="A7898" s="1">
        <v>7897</v>
      </c>
      <c r="B7898">
        <v>57764.504852000013</v>
      </c>
      <c r="C7898" s="255">
        <v>125</v>
      </c>
      <c r="D7898" s="256">
        <v>453.02262900000022</v>
      </c>
      <c r="E7898" s="256">
        <v>0.18912000000000001</v>
      </c>
      <c r="F7898" s="1">
        <v>824039</v>
      </c>
      <c r="G7898" s="256">
        <v>101.029152</v>
      </c>
      <c r="H7898" s="256">
        <v>26.993013000000001</v>
      </c>
      <c r="I7898" s="257">
        <v>1</v>
      </c>
      <c r="J7898" s="258">
        <f t="shared" si="246"/>
        <v>0.51839264083998804</v>
      </c>
      <c r="K7898" s="258">
        <f t="shared" si="247"/>
        <v>0.70518486111453238</v>
      </c>
    </row>
    <row r="7899" spans="1:11">
      <c r="A7899" s="1">
        <v>7898</v>
      </c>
      <c r="B7899">
        <v>55327.174653000002</v>
      </c>
      <c r="C7899" s="255">
        <v>118</v>
      </c>
      <c r="D7899" s="256">
        <v>420.37101999999987</v>
      </c>
      <c r="E7899" s="256">
        <v>0.16031999999999999</v>
      </c>
      <c r="F7899" s="1">
        <v>734090</v>
      </c>
      <c r="G7899" s="256">
        <v>119.65464</v>
      </c>
      <c r="H7899" s="256">
        <v>26.956855000000001</v>
      </c>
      <c r="I7899" s="257">
        <v>1</v>
      </c>
      <c r="J7899" s="258">
        <f t="shared" si="246"/>
        <v>0.48102948780158894</v>
      </c>
      <c r="K7899" s="258">
        <f t="shared" si="247"/>
        <v>0.67317692257007788</v>
      </c>
    </row>
    <row r="7900" spans="1:11">
      <c r="A7900" s="1">
        <v>7899</v>
      </c>
      <c r="B7900">
        <v>53605.478272</v>
      </c>
      <c r="C7900" s="255">
        <v>114</v>
      </c>
      <c r="D7900" s="256">
        <v>381.81170400000002</v>
      </c>
      <c r="E7900" s="256">
        <v>1.0800000000000001E-2</v>
      </c>
      <c r="F7900" s="1">
        <v>631462</v>
      </c>
      <c r="G7900" s="256">
        <v>77.760143999999997</v>
      </c>
      <c r="H7900" s="256">
        <v>26.968285999999999</v>
      </c>
      <c r="I7900" s="257">
        <v>1</v>
      </c>
      <c r="J7900" s="258">
        <f t="shared" si="246"/>
        <v>0.43690616068579596</v>
      </c>
      <c r="K7900" s="258">
        <f t="shared" si="247"/>
        <v>0.63292362845133121</v>
      </c>
    </row>
    <row r="7901" spans="1:11">
      <c r="A7901" s="1">
        <v>7900</v>
      </c>
      <c r="B7901">
        <v>53832.239594000013</v>
      </c>
      <c r="C7901" s="255">
        <v>112</v>
      </c>
      <c r="D7901" s="256">
        <v>339.88779399999987</v>
      </c>
      <c r="E7901" s="256">
        <v>3.1759999999999997E-2</v>
      </c>
      <c r="F7901" s="1">
        <v>496624</v>
      </c>
      <c r="G7901" s="256">
        <v>0</v>
      </c>
      <c r="H7901" s="256">
        <v>26.969515999999999</v>
      </c>
      <c r="I7901" s="257">
        <v>1</v>
      </c>
      <c r="J7901" s="258">
        <f t="shared" si="246"/>
        <v>0.3889327372230178</v>
      </c>
      <c r="K7901" s="258">
        <f t="shared" si="247"/>
        <v>0.58581882568503807</v>
      </c>
    </row>
    <row r="7902" spans="1:11">
      <c r="A7902" s="1">
        <v>7901</v>
      </c>
      <c r="B7902">
        <v>54027.736083999996</v>
      </c>
      <c r="C7902" s="255">
        <v>104</v>
      </c>
      <c r="D7902" s="256">
        <v>297.89526699999999</v>
      </c>
      <c r="E7902" s="256">
        <v>0</v>
      </c>
      <c r="F7902" s="1">
        <v>555768</v>
      </c>
      <c r="G7902" s="256">
        <v>0</v>
      </c>
      <c r="H7902" s="256">
        <v>26.966539999999998</v>
      </c>
      <c r="I7902" s="257">
        <v>1</v>
      </c>
      <c r="J7902" s="258">
        <f t="shared" si="246"/>
        <v>0.3408807955018584</v>
      </c>
      <c r="K7902" s="258">
        <f t="shared" si="247"/>
        <v>0.53472802696919741</v>
      </c>
    </row>
    <row r="7903" spans="1:11">
      <c r="A7903" s="1">
        <v>7902</v>
      </c>
      <c r="B7903">
        <v>54428.979554000012</v>
      </c>
      <c r="C7903" s="255">
        <v>106</v>
      </c>
      <c r="D7903" s="256">
        <v>295.16723699999989</v>
      </c>
      <c r="E7903" s="256">
        <v>0</v>
      </c>
      <c r="F7903" s="1">
        <v>884776</v>
      </c>
      <c r="G7903" s="256">
        <v>0</v>
      </c>
      <c r="H7903" s="256">
        <v>26.885262999999998</v>
      </c>
      <c r="I7903" s="257">
        <v>1</v>
      </c>
      <c r="J7903" s="258">
        <f t="shared" si="246"/>
        <v>0.33775911771920009</v>
      </c>
      <c r="K7903" s="258">
        <f t="shared" si="247"/>
        <v>0.53126199418096154</v>
      </c>
    </row>
    <row r="7904" spans="1:11">
      <c r="A7904" s="1">
        <v>7903</v>
      </c>
      <c r="B7904">
        <v>54251.712799000001</v>
      </c>
      <c r="C7904" s="255">
        <v>109</v>
      </c>
      <c r="D7904" s="256">
        <v>284.49207700000011</v>
      </c>
      <c r="E7904" s="256">
        <v>6.7413000000000001E-2</v>
      </c>
      <c r="F7904" s="1">
        <v>930627</v>
      </c>
      <c r="G7904" s="256">
        <v>0</v>
      </c>
      <c r="H7904" s="256">
        <v>26.871234000000001</v>
      </c>
      <c r="I7904" s="257">
        <v>1</v>
      </c>
      <c r="J7904" s="258">
        <f t="shared" si="246"/>
        <v>0.32554355931319978</v>
      </c>
      <c r="K7904" s="258">
        <f t="shared" si="247"/>
        <v>0.51751704755019523</v>
      </c>
    </row>
    <row r="7905" spans="1:11">
      <c r="A7905" s="1">
        <v>7904</v>
      </c>
      <c r="B7905">
        <v>53647.086302999996</v>
      </c>
      <c r="C7905" s="255">
        <v>109</v>
      </c>
      <c r="D7905" s="256">
        <v>262.19762500000002</v>
      </c>
      <c r="E7905" s="256">
        <v>6.4943540000000084</v>
      </c>
      <c r="F7905" s="1">
        <v>887555</v>
      </c>
      <c r="G7905" s="256">
        <v>0</v>
      </c>
      <c r="H7905" s="256">
        <v>30.101389999999999</v>
      </c>
      <c r="I7905" s="257">
        <v>1</v>
      </c>
      <c r="J7905" s="258">
        <f t="shared" si="246"/>
        <v>0.30003207465762777</v>
      </c>
      <c r="K7905" s="258">
        <f t="shared" si="247"/>
        <v>0.48784303835526921</v>
      </c>
    </row>
    <row r="7906" spans="1:11">
      <c r="A7906" s="1">
        <v>7905</v>
      </c>
      <c r="B7906">
        <v>53205.035279000003</v>
      </c>
      <c r="C7906" s="255">
        <v>117</v>
      </c>
      <c r="D7906" s="256">
        <v>198.249844</v>
      </c>
      <c r="E7906" s="256">
        <v>125.2354890000001</v>
      </c>
      <c r="F7906" s="1">
        <v>873460</v>
      </c>
      <c r="G7906" s="256">
        <v>0</v>
      </c>
      <c r="H7906" s="256">
        <v>228.69993400000001</v>
      </c>
      <c r="I7906" s="257">
        <v>1</v>
      </c>
      <c r="J7906" s="258">
        <f t="shared" si="246"/>
        <v>0.22685679168860151</v>
      </c>
      <c r="K7906" s="258">
        <f t="shared" si="247"/>
        <v>0.39469057897336401</v>
      </c>
    </row>
    <row r="7907" spans="1:11">
      <c r="A7907" s="1">
        <v>7906</v>
      </c>
      <c r="B7907">
        <v>53325.335386999999</v>
      </c>
      <c r="C7907" s="255">
        <v>116</v>
      </c>
      <c r="D7907" s="256">
        <v>178.02520000000001</v>
      </c>
      <c r="E7907" s="256">
        <v>325.94966599999952</v>
      </c>
      <c r="F7907" s="1">
        <v>861895</v>
      </c>
      <c r="G7907" s="256">
        <v>0</v>
      </c>
      <c r="H7907" s="256">
        <v>241.03102100000001</v>
      </c>
      <c r="I7907" s="257">
        <v>1</v>
      </c>
      <c r="J7907" s="258">
        <f t="shared" si="246"/>
        <v>0.20371378305710861</v>
      </c>
      <c r="K7907" s="258">
        <f t="shared" si="247"/>
        <v>0.362452579322602</v>
      </c>
    </row>
    <row r="7908" spans="1:11">
      <c r="A7908" s="1">
        <v>7907</v>
      </c>
      <c r="B7908">
        <v>53571.323058000002</v>
      </c>
      <c r="C7908" s="255">
        <v>94</v>
      </c>
      <c r="D7908" s="256">
        <v>173.135639</v>
      </c>
      <c r="E7908" s="256">
        <v>521.28752400000042</v>
      </c>
      <c r="F7908" s="1">
        <v>810352</v>
      </c>
      <c r="G7908" s="256">
        <v>0</v>
      </c>
      <c r="H7908" s="256">
        <v>241.59967399999999</v>
      </c>
      <c r="I7908" s="257">
        <v>1</v>
      </c>
      <c r="J7908" s="258">
        <f t="shared" si="246"/>
        <v>0.1981186708550243</v>
      </c>
      <c r="K7908" s="258">
        <f t="shared" si="247"/>
        <v>0.35443824840853239</v>
      </c>
    </row>
    <row r="7909" spans="1:11">
      <c r="A7909" s="1">
        <v>7908</v>
      </c>
      <c r="B7909">
        <v>53982.684448</v>
      </c>
      <c r="C7909" s="255">
        <v>82</v>
      </c>
      <c r="D7909" s="256">
        <v>199.57581899999991</v>
      </c>
      <c r="E7909" s="256">
        <v>671.4638340000007</v>
      </c>
      <c r="F7909" s="1">
        <v>826112</v>
      </c>
      <c r="G7909" s="256">
        <v>0</v>
      </c>
      <c r="H7909" s="256">
        <v>232.37839099999999</v>
      </c>
      <c r="I7909" s="257">
        <v>1</v>
      </c>
      <c r="J7909" s="258">
        <f t="shared" si="246"/>
        <v>0.2283741015047912</v>
      </c>
      <c r="K7909" s="258">
        <f t="shared" si="247"/>
        <v>0.39675437431375815</v>
      </c>
    </row>
    <row r="7910" spans="1:11">
      <c r="A7910" s="1">
        <v>7909</v>
      </c>
      <c r="B7910">
        <v>53460.533996999999</v>
      </c>
      <c r="C7910" s="255">
        <v>77</v>
      </c>
      <c r="D7910" s="256">
        <v>201.873763</v>
      </c>
      <c r="E7910" s="256">
        <v>726.45266300000003</v>
      </c>
      <c r="F7910" s="1">
        <v>825645</v>
      </c>
      <c r="G7910" s="256">
        <v>73.698912000000007</v>
      </c>
      <c r="H7910" s="256">
        <v>153.89914300000001</v>
      </c>
      <c r="I7910" s="257">
        <v>1</v>
      </c>
      <c r="J7910" s="258">
        <f t="shared" si="246"/>
        <v>0.23100363297277102</v>
      </c>
      <c r="K7910" s="258">
        <f t="shared" si="247"/>
        <v>0.40031684097681369</v>
      </c>
    </row>
    <row r="7911" spans="1:11">
      <c r="A7911" s="1">
        <v>7910</v>
      </c>
      <c r="B7911">
        <v>53619.415040000007</v>
      </c>
      <c r="C7911" s="255">
        <v>68</v>
      </c>
      <c r="D7911" s="256">
        <v>240.89420000000001</v>
      </c>
      <c r="E7911" s="256">
        <v>696.64946300000042</v>
      </c>
      <c r="F7911" s="1">
        <v>826532</v>
      </c>
      <c r="G7911" s="256">
        <v>141.68666400000001</v>
      </c>
      <c r="H7911" s="256">
        <v>367.530596</v>
      </c>
      <c r="I7911" s="257">
        <v>1</v>
      </c>
      <c r="J7911" s="258">
        <f t="shared" si="246"/>
        <v>0.27565461967471871</v>
      </c>
      <c r="K7911" s="258">
        <f t="shared" si="247"/>
        <v>0.45819484544921674</v>
      </c>
    </row>
    <row r="7912" spans="1:11">
      <c r="A7912" s="1">
        <v>7911</v>
      </c>
      <c r="B7912">
        <v>53762.290130999987</v>
      </c>
      <c r="C7912" s="255">
        <v>67</v>
      </c>
      <c r="D7912" s="256">
        <v>274.750992</v>
      </c>
      <c r="E7912" s="256">
        <v>598.60813800000039</v>
      </c>
      <c r="F7912" s="1">
        <v>838153</v>
      </c>
      <c r="G7912" s="256">
        <v>139.05528000000001</v>
      </c>
      <c r="H7912" s="256">
        <v>402.46412299999997</v>
      </c>
      <c r="I7912" s="257">
        <v>1</v>
      </c>
      <c r="J7912" s="258">
        <f t="shared" si="246"/>
        <v>0.31439686055127802</v>
      </c>
      <c r="K7912" s="258">
        <f t="shared" si="247"/>
        <v>0.50471606633740007</v>
      </c>
    </row>
    <row r="7913" spans="1:11">
      <c r="A7913" s="1">
        <v>7912</v>
      </c>
      <c r="B7913">
        <v>53204.997802999998</v>
      </c>
      <c r="C7913" s="255">
        <v>70</v>
      </c>
      <c r="D7913" s="256">
        <v>264.08185099999997</v>
      </c>
      <c r="E7913" s="256">
        <v>399.47081099999951</v>
      </c>
      <c r="F7913" s="1">
        <v>862684</v>
      </c>
      <c r="G7913" s="256">
        <v>107.214072</v>
      </c>
      <c r="H7913" s="256">
        <v>402.43121400000001</v>
      </c>
      <c r="I7913" s="257">
        <v>1</v>
      </c>
      <c r="J7913" s="258">
        <f t="shared" si="246"/>
        <v>0.3021881896716514</v>
      </c>
      <c r="K7913" s="258">
        <f t="shared" si="247"/>
        <v>0.4904032313243914</v>
      </c>
    </row>
    <row r="7914" spans="1:11">
      <c r="A7914" s="1">
        <v>7913</v>
      </c>
      <c r="B7914">
        <v>54623.281555000001</v>
      </c>
      <c r="C7914" s="255">
        <v>82</v>
      </c>
      <c r="D7914" s="256">
        <v>216.72092499999991</v>
      </c>
      <c r="E7914" s="256">
        <v>116.969127</v>
      </c>
      <c r="F7914" s="1">
        <v>832527</v>
      </c>
      <c r="G7914" s="256">
        <v>30.075192000000001</v>
      </c>
      <c r="H7914" s="256">
        <v>244.315584</v>
      </c>
      <c r="I7914" s="257">
        <v>1</v>
      </c>
      <c r="J7914" s="258">
        <f t="shared" si="246"/>
        <v>0.24799320264426544</v>
      </c>
      <c r="K7914" s="258">
        <f t="shared" si="247"/>
        <v>0.42291061342923142</v>
      </c>
    </row>
    <row r="7915" spans="1:11">
      <c r="A7915" s="1">
        <v>7914</v>
      </c>
      <c r="B7915">
        <v>54648.792390000002</v>
      </c>
      <c r="C7915" s="255">
        <v>104</v>
      </c>
      <c r="D7915" s="256">
        <v>212.21086799999989</v>
      </c>
      <c r="E7915" s="256">
        <v>8.4363909999999827</v>
      </c>
      <c r="F7915" s="1">
        <v>825947</v>
      </c>
      <c r="G7915" s="256">
        <v>0</v>
      </c>
      <c r="H7915" s="256">
        <v>327.28887700000001</v>
      </c>
      <c r="I7915" s="257">
        <v>1</v>
      </c>
      <c r="J7915" s="258">
        <f t="shared" si="246"/>
        <v>0.2428323559030558</v>
      </c>
      <c r="K7915" s="258">
        <f t="shared" si="247"/>
        <v>0.41612391724172604</v>
      </c>
    </row>
    <row r="7916" spans="1:11">
      <c r="A7916" s="1">
        <v>7915</v>
      </c>
      <c r="B7916">
        <v>56744.451355999998</v>
      </c>
      <c r="C7916" s="255">
        <v>126</v>
      </c>
      <c r="D7916" s="256">
        <v>233.71638899999999</v>
      </c>
      <c r="E7916" s="256">
        <v>16.060292</v>
      </c>
      <c r="F7916" s="1">
        <v>823242</v>
      </c>
      <c r="G7916" s="256">
        <v>0</v>
      </c>
      <c r="H7916" s="256">
        <v>314.66960499999999</v>
      </c>
      <c r="I7916" s="257">
        <v>1</v>
      </c>
      <c r="J7916" s="258">
        <f t="shared" si="246"/>
        <v>0.26744106882417096</v>
      </c>
      <c r="K7916" s="258">
        <f t="shared" si="247"/>
        <v>0.44790552464516842</v>
      </c>
    </row>
    <row r="7917" spans="1:11">
      <c r="A7917" s="1">
        <v>7916</v>
      </c>
      <c r="B7917">
        <v>56939.600525999987</v>
      </c>
      <c r="C7917" s="255">
        <v>133</v>
      </c>
      <c r="D7917" s="256">
        <v>231.84397999999999</v>
      </c>
      <c r="E7917" s="256">
        <v>14.341004</v>
      </c>
      <c r="F7917" s="1">
        <v>817274</v>
      </c>
      <c r="G7917" s="256">
        <v>0</v>
      </c>
      <c r="H7917" s="256">
        <v>258.27968099999998</v>
      </c>
      <c r="I7917" s="257">
        <v>1</v>
      </c>
      <c r="J7917" s="258">
        <f t="shared" si="246"/>
        <v>0.26529847597315787</v>
      </c>
      <c r="K7917" s="258">
        <f t="shared" si="247"/>
        <v>0.44519578990769065</v>
      </c>
    </row>
    <row r="7918" spans="1:11">
      <c r="A7918" s="1">
        <v>7917</v>
      </c>
      <c r="B7918">
        <v>56770.936646000002</v>
      </c>
      <c r="C7918" s="255">
        <v>135</v>
      </c>
      <c r="D7918" s="256">
        <v>238.37906399999989</v>
      </c>
      <c r="E7918" s="256">
        <v>9.9585119999999989</v>
      </c>
      <c r="F7918" s="1">
        <v>819598</v>
      </c>
      <c r="G7918" s="256">
        <v>0</v>
      </c>
      <c r="H7918" s="256">
        <v>194.209371</v>
      </c>
      <c r="I7918" s="257">
        <v>1</v>
      </c>
      <c r="J7918" s="258">
        <f t="shared" si="246"/>
        <v>0.27277655595417155</v>
      </c>
      <c r="K7918" s="258">
        <f t="shared" si="247"/>
        <v>0.45460705579616201</v>
      </c>
    </row>
    <row r="7919" spans="1:11">
      <c r="A7919" s="1">
        <v>7918</v>
      </c>
      <c r="B7919">
        <v>55025.520019000003</v>
      </c>
      <c r="C7919" s="255">
        <v>140</v>
      </c>
      <c r="D7919" s="256">
        <v>194.764658</v>
      </c>
      <c r="E7919" s="256">
        <v>3.4295040000000001</v>
      </c>
      <c r="F7919" s="1">
        <v>813251</v>
      </c>
      <c r="G7919" s="256">
        <v>0</v>
      </c>
      <c r="H7919" s="256">
        <v>169.97139200000001</v>
      </c>
      <c r="I7919" s="257">
        <v>1</v>
      </c>
      <c r="J7919" s="258">
        <f t="shared" si="246"/>
        <v>0.22286870222307825</v>
      </c>
      <c r="K7919" s="258">
        <f t="shared" si="247"/>
        <v>0.38923742343088003</v>
      </c>
    </row>
    <row r="7920" spans="1:11">
      <c r="A7920" s="1">
        <v>7919</v>
      </c>
      <c r="B7920">
        <v>55765.490599999997</v>
      </c>
      <c r="C7920" s="255">
        <v>137</v>
      </c>
      <c r="D7920" s="256">
        <v>160.21984499999999</v>
      </c>
      <c r="E7920" s="256">
        <v>6.6855199999999986</v>
      </c>
      <c r="F7920" s="1">
        <v>872702</v>
      </c>
      <c r="G7920" s="256">
        <v>0</v>
      </c>
      <c r="H7920" s="256">
        <v>138.24635799999999</v>
      </c>
      <c r="I7920" s="257">
        <v>1</v>
      </c>
      <c r="J7920" s="258">
        <f t="shared" si="246"/>
        <v>0.18333916066811645</v>
      </c>
      <c r="K7920" s="258">
        <f t="shared" si="247"/>
        <v>0.33283768940144376</v>
      </c>
    </row>
    <row r="7921" spans="1:11">
      <c r="A7921" s="1">
        <v>7920</v>
      </c>
      <c r="B7921">
        <v>56824.453674999997</v>
      </c>
      <c r="C7921" s="255">
        <v>130</v>
      </c>
      <c r="D7921" s="256">
        <v>156.036349</v>
      </c>
      <c r="E7921" s="256">
        <v>6.1081600000000007</v>
      </c>
      <c r="F7921" s="1">
        <v>926657</v>
      </c>
      <c r="G7921" s="256">
        <v>0</v>
      </c>
      <c r="H7921" s="256">
        <v>124.561652</v>
      </c>
      <c r="I7921" s="257">
        <v>1</v>
      </c>
      <c r="J7921" s="258">
        <f t="shared" si="246"/>
        <v>0.17855199684768944</v>
      </c>
      <c r="K7921" s="258">
        <f t="shared" si="247"/>
        <v>0.32570380313515851</v>
      </c>
    </row>
    <row r="7922" spans="1:11">
      <c r="A7922" s="1">
        <v>7921</v>
      </c>
      <c r="B7922">
        <v>56482.534270999997</v>
      </c>
      <c r="C7922" s="255">
        <v>121</v>
      </c>
      <c r="D7922" s="256">
        <v>137.430137</v>
      </c>
      <c r="E7922" s="256">
        <v>4.9535999999999998</v>
      </c>
      <c r="F7922" s="1">
        <v>826135</v>
      </c>
      <c r="G7922" s="256">
        <v>44.101343999999997</v>
      </c>
      <c r="H7922" s="256">
        <v>122.926356</v>
      </c>
      <c r="I7922" s="257">
        <v>1</v>
      </c>
      <c r="J7922" s="258">
        <f t="shared" si="246"/>
        <v>0.15726095583280744</v>
      </c>
      <c r="K7922" s="258">
        <f t="shared" si="247"/>
        <v>0.29312740657076952</v>
      </c>
    </row>
    <row r="7923" spans="1:11">
      <c r="A7923" s="1">
        <v>7922</v>
      </c>
      <c r="B7923">
        <v>54072.799073000002</v>
      </c>
      <c r="C7923" s="255">
        <v>115</v>
      </c>
      <c r="D7923" s="256">
        <v>147.86368200000001</v>
      </c>
      <c r="E7923" s="256">
        <v>0.77476</v>
      </c>
      <c r="F7923" s="1">
        <v>696058</v>
      </c>
      <c r="G7923" s="256">
        <v>138.18991199999999</v>
      </c>
      <c r="H7923" s="256">
        <v>122.710634</v>
      </c>
      <c r="I7923" s="257">
        <v>1</v>
      </c>
      <c r="J7923" s="258">
        <f t="shared" si="246"/>
        <v>0.16920003480952864</v>
      </c>
      <c r="K7923" s="258">
        <f t="shared" si="247"/>
        <v>0.31156783568019636</v>
      </c>
    </row>
    <row r="7924" spans="1:11">
      <c r="A7924" s="1">
        <v>7923</v>
      </c>
      <c r="B7924">
        <v>53657.373808999997</v>
      </c>
      <c r="C7924" s="255">
        <v>114</v>
      </c>
      <c r="D7924" s="256">
        <v>147.45994999999999</v>
      </c>
      <c r="E7924" s="256">
        <v>0</v>
      </c>
      <c r="F7924" s="1">
        <v>591468</v>
      </c>
      <c r="G7924" s="256">
        <v>138.56388000000001</v>
      </c>
      <c r="H7924" s="256">
        <v>31.399577000000001</v>
      </c>
      <c r="I7924" s="257">
        <v>1</v>
      </c>
      <c r="J7924" s="258">
        <f t="shared" si="246"/>
        <v>0.16873804530994532</v>
      </c>
      <c r="K7924" s="258">
        <f t="shared" si="247"/>
        <v>0.31086257088050073</v>
      </c>
    </row>
    <row r="7925" spans="1:11">
      <c r="A7925" s="1">
        <v>7924</v>
      </c>
      <c r="B7925">
        <v>53843.476044000003</v>
      </c>
      <c r="C7925" s="255">
        <v>113</v>
      </c>
      <c r="D7925" s="256">
        <v>161.55000899999999</v>
      </c>
      <c r="E7925" s="256">
        <v>1.6799999999999999E-2</v>
      </c>
      <c r="F7925" s="1">
        <v>519460</v>
      </c>
      <c r="G7925" s="256">
        <v>109.51096800000001</v>
      </c>
      <c r="H7925" s="256">
        <v>27.275953999999999</v>
      </c>
      <c r="I7925" s="257">
        <v>1</v>
      </c>
      <c r="J7925" s="258">
        <f t="shared" si="246"/>
        <v>0.18486126394633984</v>
      </c>
      <c r="K7925" s="258">
        <f t="shared" si="247"/>
        <v>0.3350916774982558</v>
      </c>
    </row>
    <row r="7926" spans="1:11">
      <c r="A7926" s="1">
        <v>7925</v>
      </c>
      <c r="B7926">
        <v>54888.246702999997</v>
      </c>
      <c r="C7926" s="255">
        <v>114</v>
      </c>
      <c r="D7926" s="256">
        <v>146.88452799999999</v>
      </c>
      <c r="E7926" s="256">
        <v>0</v>
      </c>
      <c r="F7926" s="1">
        <v>567279</v>
      </c>
      <c r="G7926" s="256">
        <v>9.2746080000000006</v>
      </c>
      <c r="H7926" s="256">
        <v>27.262157999999999</v>
      </c>
      <c r="I7926" s="257">
        <v>1</v>
      </c>
      <c r="J7926" s="258">
        <f t="shared" si="246"/>
        <v>0.16807959138053372</v>
      </c>
      <c r="K7926" s="258">
        <f t="shared" si="247"/>
        <v>0.30985624510151305</v>
      </c>
    </row>
    <row r="7927" spans="1:11">
      <c r="A7927" s="1">
        <v>7926</v>
      </c>
      <c r="B7927">
        <v>56559.251312</v>
      </c>
      <c r="C7927" s="255">
        <v>117</v>
      </c>
      <c r="D7927" s="256">
        <v>142.22426300000001</v>
      </c>
      <c r="E7927" s="256">
        <v>8.0000000000000007E-5</v>
      </c>
      <c r="F7927" s="1">
        <v>869119</v>
      </c>
      <c r="G7927" s="256">
        <v>0</v>
      </c>
      <c r="H7927" s="256">
        <v>27.263846000000001</v>
      </c>
      <c r="I7927" s="257">
        <v>1</v>
      </c>
      <c r="J7927" s="258">
        <f t="shared" si="246"/>
        <v>0.16274686200739646</v>
      </c>
      <c r="K7927" s="258">
        <f t="shared" si="247"/>
        <v>0.30165637058436889</v>
      </c>
    </row>
    <row r="7928" spans="1:11">
      <c r="A7928" s="1">
        <v>7927</v>
      </c>
      <c r="B7928">
        <v>58698.615876000003</v>
      </c>
      <c r="C7928" s="255">
        <v>126</v>
      </c>
      <c r="D7928" s="256">
        <v>159.11841200000001</v>
      </c>
      <c r="E7928" s="256">
        <v>0.106375</v>
      </c>
      <c r="F7928" s="1">
        <v>1000020</v>
      </c>
      <c r="G7928" s="256">
        <v>0</v>
      </c>
      <c r="H7928" s="256">
        <v>27.134177000000001</v>
      </c>
      <c r="I7928" s="257">
        <v>1</v>
      </c>
      <c r="J7928" s="258">
        <f t="shared" si="246"/>
        <v>0.18207879369077876</v>
      </c>
      <c r="K7928" s="258">
        <f t="shared" si="247"/>
        <v>0.3309660984703639</v>
      </c>
    </row>
    <row r="7929" spans="1:11">
      <c r="A7929" s="1">
        <v>7928</v>
      </c>
      <c r="B7929">
        <v>61772.964354999996</v>
      </c>
      <c r="C7929" s="255">
        <v>142</v>
      </c>
      <c r="D7929" s="256">
        <v>156.57840400000001</v>
      </c>
      <c r="E7929" s="256">
        <v>16.592465999999991</v>
      </c>
      <c r="F7929" s="1">
        <v>929415</v>
      </c>
      <c r="G7929" s="256">
        <v>0</v>
      </c>
      <c r="H7929" s="256">
        <v>69.654117999999997</v>
      </c>
      <c r="I7929" s="257">
        <v>1</v>
      </c>
      <c r="J7929" s="258">
        <f t="shared" si="246"/>
        <v>0.17917226900396296</v>
      </c>
      <c r="K7929" s="258">
        <f t="shared" si="247"/>
        <v>0.32663200162401812</v>
      </c>
    </row>
    <row r="7930" spans="1:11">
      <c r="A7930" s="1">
        <v>7929</v>
      </c>
      <c r="B7930">
        <v>66743.199523999996</v>
      </c>
      <c r="C7930" s="255">
        <v>123</v>
      </c>
      <c r="D7930" s="256">
        <v>128.597793</v>
      </c>
      <c r="E7930" s="256">
        <v>233.41031200000049</v>
      </c>
      <c r="F7930" s="1">
        <v>890345</v>
      </c>
      <c r="G7930" s="256">
        <v>0</v>
      </c>
      <c r="H7930" s="256">
        <v>444.32053999999999</v>
      </c>
      <c r="I7930" s="257">
        <v>1</v>
      </c>
      <c r="J7930" s="258">
        <f t="shared" si="246"/>
        <v>0.14715412708327225</v>
      </c>
      <c r="K7930" s="258">
        <f t="shared" si="247"/>
        <v>0.27716046382148313</v>
      </c>
    </row>
    <row r="7931" spans="1:11">
      <c r="A7931" s="1">
        <v>7930</v>
      </c>
      <c r="B7931">
        <v>71112.785461000007</v>
      </c>
      <c r="C7931" s="255">
        <v>97</v>
      </c>
      <c r="D7931" s="256">
        <v>124.94860199999999</v>
      </c>
      <c r="E7931" s="256">
        <v>642.2193549999995</v>
      </c>
      <c r="F7931" s="1">
        <v>867518</v>
      </c>
      <c r="G7931" s="256">
        <v>0</v>
      </c>
      <c r="H7931" s="256">
        <v>466.73452500000002</v>
      </c>
      <c r="I7931" s="257">
        <v>1</v>
      </c>
      <c r="J7931" s="258">
        <f t="shared" si="246"/>
        <v>0.14297836711385245</v>
      </c>
      <c r="K7931" s="258">
        <f t="shared" si="247"/>
        <v>0.27046549727792046</v>
      </c>
    </row>
    <row r="7932" spans="1:11">
      <c r="A7932" s="1">
        <v>7931</v>
      </c>
      <c r="B7932">
        <v>71295.481507999997</v>
      </c>
      <c r="C7932" s="255">
        <v>84</v>
      </c>
      <c r="D7932" s="256">
        <v>104.848663</v>
      </c>
      <c r="E7932" s="256">
        <v>936.68518400000062</v>
      </c>
      <c r="F7932" s="1">
        <v>849007</v>
      </c>
      <c r="G7932" s="256">
        <v>0</v>
      </c>
      <c r="H7932" s="256">
        <v>338.12185899999997</v>
      </c>
      <c r="I7932" s="257">
        <v>1</v>
      </c>
      <c r="J7932" s="258">
        <f t="shared" si="246"/>
        <v>0.11997805809632507</v>
      </c>
      <c r="K7932" s="258">
        <f t="shared" si="247"/>
        <v>0.23252105459563055</v>
      </c>
    </row>
    <row r="7933" spans="1:11">
      <c r="A7933" s="1">
        <v>7932</v>
      </c>
      <c r="B7933">
        <v>69707.911529999998</v>
      </c>
      <c r="C7933" s="255">
        <v>72</v>
      </c>
      <c r="D7933" s="256">
        <v>117.15680999999999</v>
      </c>
      <c r="E7933" s="256">
        <v>1085.4460579999991</v>
      </c>
      <c r="F7933" s="1">
        <v>842760</v>
      </c>
      <c r="G7933" s="256">
        <v>0</v>
      </c>
      <c r="H7933" s="256">
        <v>286.79795100000001</v>
      </c>
      <c r="I7933" s="257">
        <v>1</v>
      </c>
      <c r="J7933" s="258">
        <f t="shared" si="246"/>
        <v>0.13406223936837533</v>
      </c>
      <c r="K7933" s="258">
        <f t="shared" si="247"/>
        <v>0.25597379599449022</v>
      </c>
    </row>
    <row r="7934" spans="1:11">
      <c r="A7934" s="1">
        <v>7933</v>
      </c>
      <c r="B7934">
        <v>65986.249573000008</v>
      </c>
      <c r="C7934" s="255">
        <v>65</v>
      </c>
      <c r="D7934" s="256">
        <v>115.78265500000001</v>
      </c>
      <c r="E7934" s="256">
        <v>1108.4914300000009</v>
      </c>
      <c r="F7934" s="1">
        <v>801561</v>
      </c>
      <c r="G7934" s="256">
        <v>11.331432</v>
      </c>
      <c r="H7934" s="256">
        <v>98.031328000000002</v>
      </c>
      <c r="I7934" s="257">
        <v>1</v>
      </c>
      <c r="J7934" s="258">
        <f t="shared" si="246"/>
        <v>0.13248979730086555</v>
      </c>
      <c r="K7934" s="258">
        <f t="shared" si="247"/>
        <v>0.25338985263036501</v>
      </c>
    </row>
    <row r="7935" spans="1:11">
      <c r="A7935" s="1">
        <v>7934</v>
      </c>
      <c r="B7935">
        <v>64352.059936999998</v>
      </c>
      <c r="C7935" s="255">
        <v>60</v>
      </c>
      <c r="D7935" s="256">
        <v>153.22412700000001</v>
      </c>
      <c r="E7935" s="256">
        <v>1034.3692169999999</v>
      </c>
      <c r="F7935" s="1">
        <v>804336</v>
      </c>
      <c r="G7935" s="256">
        <v>152.26663199999999</v>
      </c>
      <c r="H7935" s="256">
        <v>214.464697</v>
      </c>
      <c r="I7935" s="257">
        <v>1</v>
      </c>
      <c r="J7935" s="258">
        <f t="shared" si="246"/>
        <v>0.17533397837380807</v>
      </c>
      <c r="K7935" s="258">
        <f t="shared" si="247"/>
        <v>0.32086963558499715</v>
      </c>
    </row>
    <row r="7936" spans="1:11">
      <c r="A7936" s="1">
        <v>7935</v>
      </c>
      <c r="B7936">
        <v>67171.173003999997</v>
      </c>
      <c r="C7936" s="255">
        <v>65</v>
      </c>
      <c r="D7936" s="256">
        <v>164.191599</v>
      </c>
      <c r="E7936" s="256">
        <v>849.06441300000051</v>
      </c>
      <c r="F7936" s="1">
        <v>807062</v>
      </c>
      <c r="G7936" s="256">
        <v>172.77086399999999</v>
      </c>
      <c r="H7936" s="256">
        <v>220.34044700000001</v>
      </c>
      <c r="I7936" s="257">
        <v>1</v>
      </c>
      <c r="J7936" s="258">
        <f t="shared" si="246"/>
        <v>0.18788402865709894</v>
      </c>
      <c r="K7936" s="258">
        <f t="shared" si="247"/>
        <v>0.33954768060602336</v>
      </c>
    </row>
    <row r="7937" spans="1:11">
      <c r="A7937" s="1">
        <v>7936</v>
      </c>
      <c r="B7937">
        <v>66764.028867999994</v>
      </c>
      <c r="C7937" s="255">
        <v>66</v>
      </c>
      <c r="D7937" s="256">
        <v>169.953765</v>
      </c>
      <c r="E7937" s="256">
        <v>506.57418599999937</v>
      </c>
      <c r="F7937" s="1">
        <v>782179</v>
      </c>
      <c r="G7937" s="256">
        <v>160.29736800000001</v>
      </c>
      <c r="H7937" s="256">
        <v>190.20144300000001</v>
      </c>
      <c r="I7937" s="257">
        <v>1</v>
      </c>
      <c r="J7937" s="258">
        <f t="shared" si="246"/>
        <v>0.19447766053878224</v>
      </c>
      <c r="K7937" s="258">
        <f t="shared" si="247"/>
        <v>0.34917536828953044</v>
      </c>
    </row>
    <row r="7938" spans="1:11">
      <c r="A7938" s="1">
        <v>7937</v>
      </c>
      <c r="B7938">
        <v>67841.191894999996</v>
      </c>
      <c r="C7938" s="255">
        <v>73</v>
      </c>
      <c r="D7938" s="256">
        <v>161.854544</v>
      </c>
      <c r="E7938" s="256">
        <v>135.73030399999979</v>
      </c>
      <c r="F7938" s="1">
        <v>763960</v>
      </c>
      <c r="G7938" s="256">
        <v>116.222568</v>
      </c>
      <c r="H7938" s="256">
        <v>179.45034799999999</v>
      </c>
      <c r="I7938" s="257">
        <v>1</v>
      </c>
      <c r="J7938" s="258">
        <f t="shared" ref="J7938:J8001" si="248">D7938/$L$1</f>
        <v>0.18520974257140696</v>
      </c>
      <c r="K7938" s="258">
        <f t="shared" ref="K7938:K8001" si="249">J7938/(1-$K$1*(1-J7938))</f>
        <v>0.33560675579200577</v>
      </c>
    </row>
    <row r="7939" spans="1:11">
      <c r="A7939" s="1">
        <v>7938</v>
      </c>
      <c r="B7939">
        <v>68490.161681999991</v>
      </c>
      <c r="C7939" s="255">
        <v>88</v>
      </c>
      <c r="D7939" s="256">
        <v>190.46638899999999</v>
      </c>
      <c r="E7939" s="256">
        <v>8.7561889999999849</v>
      </c>
      <c r="F7939" s="1">
        <v>788775</v>
      </c>
      <c r="G7939" s="256">
        <v>24.045504000000001</v>
      </c>
      <c r="H7939" s="256">
        <v>258.13800600000002</v>
      </c>
      <c r="I7939" s="257">
        <v>1</v>
      </c>
      <c r="J7939" s="258">
        <f t="shared" si="248"/>
        <v>0.21795020395099601</v>
      </c>
      <c r="K7939" s="258">
        <f t="shared" si="249"/>
        <v>0.3824542525739299</v>
      </c>
    </row>
    <row r="7940" spans="1:11">
      <c r="A7940" s="1">
        <v>7939</v>
      </c>
      <c r="B7940">
        <v>68815.084288999991</v>
      </c>
      <c r="C7940" s="255">
        <v>111</v>
      </c>
      <c r="D7940" s="256">
        <v>225.90431899999999</v>
      </c>
      <c r="E7940" s="256">
        <v>16.798604000000001</v>
      </c>
      <c r="F7940" s="1">
        <v>754852</v>
      </c>
      <c r="G7940" s="256">
        <v>0</v>
      </c>
      <c r="H7940" s="256">
        <v>247.43905599999999</v>
      </c>
      <c r="I7940" s="257">
        <v>1</v>
      </c>
      <c r="J7940" s="258">
        <f t="shared" si="248"/>
        <v>0.2585017370149274</v>
      </c>
      <c r="K7940" s="258">
        <f t="shared" si="249"/>
        <v>0.43652859369907798</v>
      </c>
    </row>
    <row r="7941" spans="1:11">
      <c r="A7941" s="1">
        <v>7940</v>
      </c>
      <c r="B7941">
        <v>66788.847716999997</v>
      </c>
      <c r="C7941" s="255">
        <v>125</v>
      </c>
      <c r="D7941" s="256">
        <v>219.90144100000001</v>
      </c>
      <c r="E7941" s="256">
        <v>19.00487200000001</v>
      </c>
      <c r="F7941" s="1">
        <v>787625</v>
      </c>
      <c r="G7941" s="256">
        <v>0</v>
      </c>
      <c r="H7941" s="256">
        <v>196.99659199999999</v>
      </c>
      <c r="I7941" s="257">
        <v>1</v>
      </c>
      <c r="J7941" s="258">
        <f t="shared" si="248"/>
        <v>0.25163265900456544</v>
      </c>
      <c r="K7941" s="258">
        <f t="shared" si="249"/>
        <v>0.4276572576079824</v>
      </c>
    </row>
    <row r="7942" spans="1:11">
      <c r="A7942" s="1">
        <v>7941</v>
      </c>
      <c r="B7942">
        <v>64777.748718000003</v>
      </c>
      <c r="C7942" s="255">
        <v>133</v>
      </c>
      <c r="D7942" s="256">
        <v>211.50099700000001</v>
      </c>
      <c r="E7942" s="256">
        <v>17.74329199999999</v>
      </c>
      <c r="F7942" s="1">
        <v>810043</v>
      </c>
      <c r="G7942" s="256">
        <v>0</v>
      </c>
      <c r="H7942" s="256">
        <v>158.77747500000001</v>
      </c>
      <c r="I7942" s="257">
        <v>1</v>
      </c>
      <c r="J7942" s="258">
        <f t="shared" si="248"/>
        <v>0.24202005232528978</v>
      </c>
      <c r="K7942" s="258">
        <f t="shared" si="249"/>
        <v>0.41504969102042721</v>
      </c>
    </row>
    <row r="7943" spans="1:11">
      <c r="A7943" s="1">
        <v>7942</v>
      </c>
      <c r="B7943">
        <v>62751.490478</v>
      </c>
      <c r="C7943" s="255">
        <v>143</v>
      </c>
      <c r="D7943" s="256">
        <v>202.19219100000009</v>
      </c>
      <c r="E7943" s="256">
        <v>11.609776</v>
      </c>
      <c r="F7943" s="1">
        <v>858604</v>
      </c>
      <c r="G7943" s="256">
        <v>0</v>
      </c>
      <c r="H7943" s="256">
        <v>63.649104000000001</v>
      </c>
      <c r="I7943" s="257">
        <v>1</v>
      </c>
      <c r="J7943" s="258">
        <f t="shared" si="248"/>
        <v>0.23136800932236271</v>
      </c>
      <c r="K7943" s="258">
        <f t="shared" si="249"/>
        <v>0.40080908674835225</v>
      </c>
    </row>
    <row r="7944" spans="1:11">
      <c r="A7944" s="1">
        <v>7943</v>
      </c>
      <c r="B7944">
        <v>61285.409912000003</v>
      </c>
      <c r="C7944" s="255">
        <v>138</v>
      </c>
      <c r="D7944" s="256">
        <v>214.675375</v>
      </c>
      <c r="E7944" s="256">
        <v>10.613239999999999</v>
      </c>
      <c r="F7944" s="1">
        <v>912355</v>
      </c>
      <c r="G7944" s="256">
        <v>0</v>
      </c>
      <c r="H7944" s="256">
        <v>123.351456</v>
      </c>
      <c r="I7944" s="257">
        <v>1</v>
      </c>
      <c r="J7944" s="258">
        <f t="shared" si="248"/>
        <v>0.24565248498781878</v>
      </c>
      <c r="K7944" s="258">
        <f t="shared" si="249"/>
        <v>0.41984064667335103</v>
      </c>
    </row>
    <row r="7945" spans="1:11">
      <c r="A7945" s="1">
        <v>7944</v>
      </c>
      <c r="B7945">
        <v>61050.196899000002</v>
      </c>
      <c r="C7945" s="255">
        <v>125</v>
      </c>
      <c r="D7945" s="256">
        <v>238.54560799999999</v>
      </c>
      <c r="E7945" s="256">
        <v>7.2110800000000008</v>
      </c>
      <c r="F7945" s="1">
        <v>959416</v>
      </c>
      <c r="G7945" s="256">
        <v>0</v>
      </c>
      <c r="H7945" s="256">
        <v>126.358197</v>
      </c>
      <c r="I7945" s="257">
        <v>1</v>
      </c>
      <c r="J7945" s="258">
        <f t="shared" si="248"/>
        <v>0.27296713182930321</v>
      </c>
      <c r="K7945" s="258">
        <f t="shared" si="249"/>
        <v>0.45484521251495502</v>
      </c>
    </row>
    <row r="7946" spans="1:11">
      <c r="A7946" s="1">
        <v>7945</v>
      </c>
      <c r="B7946">
        <v>61070.78009</v>
      </c>
      <c r="C7946" s="255">
        <v>118</v>
      </c>
      <c r="D7946" s="256">
        <v>256.06759599999998</v>
      </c>
      <c r="E7946" s="256">
        <v>2.3500800000000002</v>
      </c>
      <c r="F7946" s="1">
        <v>890314</v>
      </c>
      <c r="G7946" s="256">
        <v>0</v>
      </c>
      <c r="H7946" s="256">
        <v>120.16225900000001</v>
      </c>
      <c r="I7946" s="257">
        <v>1</v>
      </c>
      <c r="J7946" s="258">
        <f t="shared" si="248"/>
        <v>0.29301749808172844</v>
      </c>
      <c r="K7946" s="258">
        <f t="shared" si="249"/>
        <v>0.47944511810243801</v>
      </c>
    </row>
    <row r="7947" spans="1:11">
      <c r="A7947" s="1">
        <v>7946</v>
      </c>
      <c r="B7947">
        <v>57022.092559999997</v>
      </c>
      <c r="C7947" s="255">
        <v>114</v>
      </c>
      <c r="D7947" s="256">
        <v>257.31027899999992</v>
      </c>
      <c r="E7947" s="256">
        <v>0.82140000000000013</v>
      </c>
      <c r="F7947" s="1">
        <v>765817</v>
      </c>
      <c r="G7947" s="256">
        <v>73.746623999999997</v>
      </c>
      <c r="H7947" s="256">
        <v>121.473516</v>
      </c>
      <c r="I7947" s="257">
        <v>1</v>
      </c>
      <c r="J7947" s="258">
        <f t="shared" si="248"/>
        <v>0.29443949707440337</v>
      </c>
      <c r="K7947" s="258">
        <f t="shared" si="249"/>
        <v>0.48115610656982277</v>
      </c>
    </row>
    <row r="7948" spans="1:11">
      <c r="A7948" s="1">
        <v>7947</v>
      </c>
      <c r="B7948">
        <v>56387.267090000001</v>
      </c>
      <c r="C7948" s="255">
        <v>106</v>
      </c>
      <c r="D7948" s="256">
        <v>269.07631600000002</v>
      </c>
      <c r="E7948" s="256">
        <v>0</v>
      </c>
      <c r="F7948" s="1">
        <v>627712</v>
      </c>
      <c r="G7948" s="256">
        <v>151.90022400000001</v>
      </c>
      <c r="H7948" s="256">
        <v>30.530920999999999</v>
      </c>
      <c r="I7948" s="257">
        <v>1</v>
      </c>
      <c r="J7948" s="258">
        <f t="shared" si="248"/>
        <v>0.30790334325382024</v>
      </c>
      <c r="K7948" s="258">
        <f t="shared" si="249"/>
        <v>0.49714202764893484</v>
      </c>
    </row>
    <row r="7949" spans="1:11">
      <c r="A7949" s="1">
        <v>7948</v>
      </c>
      <c r="B7949">
        <v>56315.727446999997</v>
      </c>
      <c r="C7949" s="255">
        <v>104</v>
      </c>
      <c r="D7949" s="256">
        <v>268.54544900000002</v>
      </c>
      <c r="E7949" s="256">
        <v>0</v>
      </c>
      <c r="F7949" s="1">
        <v>520903</v>
      </c>
      <c r="G7949" s="256">
        <v>146.47684799999999</v>
      </c>
      <c r="H7949" s="256">
        <v>26.980415000000001</v>
      </c>
      <c r="I7949" s="257">
        <v>1</v>
      </c>
      <c r="J7949" s="258">
        <f t="shared" si="248"/>
        <v>0.3072958734974589</v>
      </c>
      <c r="K7949" s="258">
        <f t="shared" si="249"/>
        <v>0.49642900443609683</v>
      </c>
    </row>
    <row r="7950" spans="1:11">
      <c r="A7950" s="1">
        <v>7949</v>
      </c>
      <c r="B7950">
        <v>56823.106598000013</v>
      </c>
      <c r="C7950" s="255">
        <v>102</v>
      </c>
      <c r="D7950" s="256">
        <v>301.48994900000002</v>
      </c>
      <c r="E7950" s="256">
        <v>0</v>
      </c>
      <c r="F7950" s="1">
        <v>554551</v>
      </c>
      <c r="G7950" s="256">
        <v>107.376864</v>
      </c>
      <c r="H7950" s="256">
        <v>26.995638</v>
      </c>
      <c r="I7950" s="257">
        <v>1</v>
      </c>
      <c r="J7950" s="258">
        <f t="shared" si="248"/>
        <v>0.34499418096137369</v>
      </c>
      <c r="K7950" s="258">
        <f t="shared" si="249"/>
        <v>0.53926675555938719</v>
      </c>
    </row>
    <row r="7951" spans="1:11">
      <c r="A7951" s="1">
        <v>7950</v>
      </c>
      <c r="B7951">
        <v>58120.992644999998</v>
      </c>
      <c r="C7951" s="255">
        <v>109</v>
      </c>
      <c r="D7951" s="256">
        <v>354.21335499999998</v>
      </c>
      <c r="E7951" s="256">
        <v>0</v>
      </c>
      <c r="F7951" s="1">
        <v>910270</v>
      </c>
      <c r="G7951" s="256">
        <v>23.020872000000001</v>
      </c>
      <c r="H7951" s="256">
        <v>26.935431999999999</v>
      </c>
      <c r="I7951" s="257">
        <v>1</v>
      </c>
      <c r="J7951" s="258">
        <f t="shared" si="248"/>
        <v>0.40532544019835726</v>
      </c>
      <c r="K7951" s="258">
        <f t="shared" si="249"/>
        <v>0.60233017889151252</v>
      </c>
    </row>
    <row r="7952" spans="1:11">
      <c r="A7952" s="1">
        <v>7951</v>
      </c>
      <c r="B7952">
        <v>60713.356871000004</v>
      </c>
      <c r="C7952" s="255">
        <v>115</v>
      </c>
      <c r="D7952" s="256">
        <v>360.24569500000001</v>
      </c>
      <c r="E7952" s="256">
        <v>7.5367000000000003E-2</v>
      </c>
      <c r="F7952" s="1">
        <v>1068253</v>
      </c>
      <c r="G7952" s="256">
        <v>0</v>
      </c>
      <c r="H7952" s="256">
        <v>26.923445000000001</v>
      </c>
      <c r="I7952" s="257">
        <v>1</v>
      </c>
      <c r="J7952" s="258">
        <f t="shared" si="248"/>
        <v>0.41222823150030058</v>
      </c>
      <c r="K7952" s="258">
        <f t="shared" si="249"/>
        <v>0.60915129525212319</v>
      </c>
    </row>
    <row r="7953" spans="1:11">
      <c r="A7953" s="1">
        <v>7952</v>
      </c>
      <c r="B7953">
        <v>63459.594542999999</v>
      </c>
      <c r="C7953" s="255">
        <v>133</v>
      </c>
      <c r="D7953" s="256">
        <v>352.34138300000012</v>
      </c>
      <c r="E7953" s="256">
        <v>10.36367499999999</v>
      </c>
      <c r="F7953" s="1">
        <v>1086553</v>
      </c>
      <c r="G7953" s="256">
        <v>0</v>
      </c>
      <c r="H7953" s="256">
        <v>35.922286999999997</v>
      </c>
      <c r="I7953" s="257">
        <v>1</v>
      </c>
      <c r="J7953" s="258">
        <f t="shared" si="248"/>
        <v>0.40318334740533157</v>
      </c>
      <c r="K7953" s="258">
        <f t="shared" si="249"/>
        <v>0.60019775600334202</v>
      </c>
    </row>
    <row r="7954" spans="1:11">
      <c r="A7954" s="1">
        <v>7953</v>
      </c>
      <c r="B7954">
        <v>65791.877380999998</v>
      </c>
      <c r="C7954" s="255">
        <v>119</v>
      </c>
      <c r="D7954" s="256">
        <v>332.30147699999998</v>
      </c>
      <c r="E7954" s="256">
        <v>133.10704299999989</v>
      </c>
      <c r="F7954" s="1">
        <v>949237</v>
      </c>
      <c r="G7954" s="256">
        <v>0</v>
      </c>
      <c r="H7954" s="256">
        <v>221.90398999999999</v>
      </c>
      <c r="I7954" s="257">
        <v>1</v>
      </c>
      <c r="J7954" s="258">
        <f t="shared" si="248"/>
        <v>0.38025173399684292</v>
      </c>
      <c r="K7954" s="258">
        <f t="shared" si="249"/>
        <v>0.57689205031711321</v>
      </c>
    </row>
    <row r="7955" spans="1:11">
      <c r="A7955" s="1">
        <v>7954</v>
      </c>
      <c r="B7955">
        <v>70512.348205000002</v>
      </c>
      <c r="C7955" s="255">
        <v>99</v>
      </c>
      <c r="D7955" s="256">
        <v>361.57454599999988</v>
      </c>
      <c r="E7955" s="256">
        <v>318.76506000000018</v>
      </c>
      <c r="F7955" s="1">
        <v>933164</v>
      </c>
      <c r="G7955" s="256">
        <v>0</v>
      </c>
      <c r="H7955" s="256">
        <v>230.783638</v>
      </c>
      <c r="I7955" s="257">
        <v>1</v>
      </c>
      <c r="J7955" s="258">
        <f t="shared" si="248"/>
        <v>0.4137488323159671</v>
      </c>
      <c r="K7955" s="258">
        <f t="shared" si="249"/>
        <v>0.61064362990471899</v>
      </c>
    </row>
    <row r="7956" spans="1:11">
      <c r="A7956" s="1">
        <v>7955</v>
      </c>
      <c r="B7956">
        <v>71053.171203999998</v>
      </c>
      <c r="C7956" s="255">
        <v>85</v>
      </c>
      <c r="D7956" s="256">
        <v>408.08330100000001</v>
      </c>
      <c r="E7956" s="256">
        <v>447.50289499999928</v>
      </c>
      <c r="F7956" s="1">
        <v>839896</v>
      </c>
      <c r="G7956" s="256">
        <v>0</v>
      </c>
      <c r="H7956" s="256">
        <v>438.574882</v>
      </c>
      <c r="I7956" s="257">
        <v>1</v>
      </c>
      <c r="J7956" s="258">
        <f t="shared" si="248"/>
        <v>0.46696868223792332</v>
      </c>
      <c r="K7956" s="258">
        <f t="shared" si="249"/>
        <v>0.660649447226619</v>
      </c>
    </row>
    <row r="7957" spans="1:11">
      <c r="A7957" s="1">
        <v>7956</v>
      </c>
      <c r="B7957">
        <v>70589.902526999998</v>
      </c>
      <c r="C7957" s="255">
        <v>73</v>
      </c>
      <c r="D7957" s="256">
        <v>372.59979199999998</v>
      </c>
      <c r="E7957" s="256">
        <v>553.83373799999958</v>
      </c>
      <c r="F7957" s="1">
        <v>860366</v>
      </c>
      <c r="G7957" s="256">
        <v>0</v>
      </c>
      <c r="H7957" s="256">
        <v>310.94233400000002</v>
      </c>
      <c r="I7957" s="257">
        <v>1</v>
      </c>
      <c r="J7957" s="258">
        <f t="shared" si="248"/>
        <v>0.42636499324034904</v>
      </c>
      <c r="K7957" s="258">
        <f t="shared" si="249"/>
        <v>0.62288462876938344</v>
      </c>
    </row>
    <row r="7958" spans="1:11">
      <c r="A7958" s="1">
        <v>7957</v>
      </c>
      <c r="B7958">
        <v>66816.340697000007</v>
      </c>
      <c r="C7958" s="255">
        <v>67</v>
      </c>
      <c r="D7958" s="256">
        <v>316.43272899999988</v>
      </c>
      <c r="E7958" s="256">
        <v>616.23878399999921</v>
      </c>
      <c r="F7958" s="1">
        <v>824628</v>
      </c>
      <c r="G7958" s="256">
        <v>0</v>
      </c>
      <c r="H7958" s="256">
        <v>94.891372000000004</v>
      </c>
      <c r="I7958" s="257">
        <v>1</v>
      </c>
      <c r="J7958" s="258">
        <f t="shared" si="248"/>
        <v>0.36209316606679737</v>
      </c>
      <c r="K7958" s="258">
        <f t="shared" si="249"/>
        <v>0.55779476801303118</v>
      </c>
    </row>
    <row r="7959" spans="1:11">
      <c r="A7959" s="1">
        <v>7958</v>
      </c>
      <c r="B7959">
        <v>64945.287965000003</v>
      </c>
      <c r="C7959" s="255">
        <v>67</v>
      </c>
      <c r="D7959" s="256">
        <v>288.58346100000011</v>
      </c>
      <c r="E7959" s="256">
        <v>608.36852200000067</v>
      </c>
      <c r="F7959" s="1">
        <v>823555</v>
      </c>
      <c r="G7959" s="256">
        <v>103.667592</v>
      </c>
      <c r="H7959" s="256">
        <v>207.57232400000001</v>
      </c>
      <c r="I7959" s="257">
        <v>1</v>
      </c>
      <c r="J7959" s="258">
        <f t="shared" si="248"/>
        <v>0.3302253196065702</v>
      </c>
      <c r="K7959" s="258">
        <f t="shared" si="249"/>
        <v>0.52281952302057222</v>
      </c>
    </row>
    <row r="7960" spans="1:11">
      <c r="A7960" s="1">
        <v>7959</v>
      </c>
      <c r="B7960">
        <v>67161.895506999994</v>
      </c>
      <c r="C7960" s="255">
        <v>61</v>
      </c>
      <c r="D7960" s="256">
        <v>247.98808199999999</v>
      </c>
      <c r="E7960" s="256">
        <v>510.33734599999963</v>
      </c>
      <c r="F7960" s="1">
        <v>843959</v>
      </c>
      <c r="G7960" s="256">
        <v>187.320168</v>
      </c>
      <c r="H7960" s="256">
        <v>219.27523400000001</v>
      </c>
      <c r="I7960" s="257">
        <v>1</v>
      </c>
      <c r="J7960" s="258">
        <f t="shared" si="248"/>
        <v>0.28377213078427355</v>
      </c>
      <c r="K7960" s="258">
        <f t="shared" si="249"/>
        <v>0.46821314918175005</v>
      </c>
    </row>
    <row r="7961" spans="1:11">
      <c r="A7961" s="1">
        <v>7960</v>
      </c>
      <c r="B7961">
        <v>67051.465758999999</v>
      </c>
      <c r="C7961" s="255">
        <v>57</v>
      </c>
      <c r="D7961" s="256">
        <v>261.18829899999997</v>
      </c>
      <c r="E7961" s="256">
        <v>305.38260900000017</v>
      </c>
      <c r="F7961" s="1">
        <v>837424</v>
      </c>
      <c r="G7961" s="256">
        <v>196.17477600000001</v>
      </c>
      <c r="H7961" s="256">
        <v>221.88082</v>
      </c>
      <c r="I7961" s="257">
        <v>1</v>
      </c>
      <c r="J7961" s="258">
        <f t="shared" si="248"/>
        <v>0.29887710548585933</v>
      </c>
      <c r="K7961" s="258">
        <f t="shared" si="249"/>
        <v>0.48646755113059986</v>
      </c>
    </row>
    <row r="7962" spans="1:11">
      <c r="A7962" s="1">
        <v>7961</v>
      </c>
      <c r="B7962">
        <v>67162.172669000007</v>
      </c>
      <c r="C7962" s="255">
        <v>71</v>
      </c>
      <c r="D7962" s="256">
        <v>293.43646199999989</v>
      </c>
      <c r="E7962" s="256">
        <v>70.663899000000114</v>
      </c>
      <c r="F7962" s="1">
        <v>861690</v>
      </c>
      <c r="G7962" s="256">
        <v>162.639624</v>
      </c>
      <c r="H7962" s="256">
        <v>224.12021999999999</v>
      </c>
      <c r="I7962" s="257">
        <v>1</v>
      </c>
      <c r="J7962" s="258">
        <f t="shared" si="248"/>
        <v>0.33577859629374646</v>
      </c>
      <c r="K7962" s="258">
        <f t="shared" si="249"/>
        <v>0.52905327692142445</v>
      </c>
    </row>
    <row r="7963" spans="1:11">
      <c r="A7963" s="1">
        <v>7962</v>
      </c>
      <c r="B7963">
        <v>67679.627257999993</v>
      </c>
      <c r="C7963" s="255">
        <v>87</v>
      </c>
      <c r="D7963" s="256">
        <v>319.73955100000001</v>
      </c>
      <c r="E7963" s="256">
        <v>7.5177919999999947</v>
      </c>
      <c r="F7963" s="1">
        <v>830894</v>
      </c>
      <c r="G7963" s="256">
        <v>102.25488</v>
      </c>
      <c r="H7963" s="256">
        <v>462.33344699999998</v>
      </c>
      <c r="I7963" s="257">
        <v>1</v>
      </c>
      <c r="J7963" s="258">
        <f t="shared" si="248"/>
        <v>0.36587715406128635</v>
      </c>
      <c r="K7963" s="258">
        <f t="shared" si="249"/>
        <v>0.56182268349532605</v>
      </c>
    </row>
    <row r="7964" spans="1:11">
      <c r="A7964" s="1">
        <v>7963</v>
      </c>
      <c r="B7964">
        <v>68646.015625</v>
      </c>
      <c r="C7964" s="255">
        <v>105</v>
      </c>
      <c r="D7964" s="256">
        <v>359.35768399999989</v>
      </c>
      <c r="E7964" s="256">
        <v>15.675064000000001</v>
      </c>
      <c r="F7964" s="1">
        <v>853729</v>
      </c>
      <c r="G7964" s="256">
        <v>6.3524159999999998</v>
      </c>
      <c r="H7964" s="256">
        <v>285.731765</v>
      </c>
      <c r="I7964" s="257">
        <v>1</v>
      </c>
      <c r="J7964" s="258">
        <f t="shared" si="248"/>
        <v>0.41121208277412952</v>
      </c>
      <c r="K7964" s="258">
        <f t="shared" si="249"/>
        <v>0.60815197776338226</v>
      </c>
    </row>
    <row r="7965" spans="1:11">
      <c r="A7965" s="1">
        <v>7964</v>
      </c>
      <c r="B7965">
        <v>66431.56683299999</v>
      </c>
      <c r="C7965" s="255">
        <v>124</v>
      </c>
      <c r="D7965" s="256">
        <v>386.29385000000008</v>
      </c>
      <c r="E7965" s="256">
        <v>13.771056</v>
      </c>
      <c r="F7965" s="1">
        <v>884807</v>
      </c>
      <c r="G7965" s="256">
        <v>0</v>
      </c>
      <c r="H7965" s="256">
        <v>189.221262</v>
      </c>
      <c r="I7965" s="257">
        <v>1</v>
      </c>
      <c r="J7965" s="258">
        <f t="shared" si="248"/>
        <v>0.44203506894077504</v>
      </c>
      <c r="K7965" s="258">
        <f t="shared" si="249"/>
        <v>0.63774746518587178</v>
      </c>
    </row>
    <row r="7966" spans="1:11">
      <c r="A7966" s="1">
        <v>7965</v>
      </c>
      <c r="B7966">
        <v>64865.196107000003</v>
      </c>
      <c r="C7966" s="255">
        <v>128</v>
      </c>
      <c r="D7966" s="256">
        <v>385.42518200000012</v>
      </c>
      <c r="E7966" s="256">
        <v>8.5108799999999984</v>
      </c>
      <c r="F7966" s="1">
        <v>863147</v>
      </c>
      <c r="G7966" s="256">
        <v>0</v>
      </c>
      <c r="H7966" s="256">
        <v>165.327236</v>
      </c>
      <c r="I7966" s="257">
        <v>1</v>
      </c>
      <c r="J7966" s="258">
        <f t="shared" si="248"/>
        <v>0.44104105436025137</v>
      </c>
      <c r="K7966" s="258">
        <f t="shared" si="249"/>
        <v>0.63681564526438306</v>
      </c>
    </row>
    <row r="7967" spans="1:11">
      <c r="A7967" s="1">
        <v>7966</v>
      </c>
      <c r="B7967">
        <v>62334.476439999999</v>
      </c>
      <c r="C7967" s="255">
        <v>134</v>
      </c>
      <c r="D7967" s="256">
        <v>344.15831900000001</v>
      </c>
      <c r="E7967" s="256">
        <v>2.963152</v>
      </c>
      <c r="F7967" s="1">
        <v>912163</v>
      </c>
      <c r="G7967" s="256">
        <v>0</v>
      </c>
      <c r="H7967" s="256">
        <v>143.40134900000001</v>
      </c>
      <c r="I7967" s="257">
        <v>1</v>
      </c>
      <c r="J7967" s="258">
        <f t="shared" si="248"/>
        <v>0.39381948810654432</v>
      </c>
      <c r="K7967" s="258">
        <f t="shared" si="249"/>
        <v>0.59078767424251333</v>
      </c>
    </row>
    <row r="7968" spans="1:11">
      <c r="A7968" s="1">
        <v>7967</v>
      </c>
      <c r="B7968">
        <v>62118.559631999997</v>
      </c>
      <c r="C7968" s="255">
        <v>130</v>
      </c>
      <c r="D7968" s="256">
        <v>354.86528199999998</v>
      </c>
      <c r="E7968" s="256">
        <v>6.8878000000000013</v>
      </c>
      <c r="F7968" s="1">
        <v>1006636</v>
      </c>
      <c r="G7968" s="256">
        <v>0</v>
      </c>
      <c r="H7968" s="256">
        <v>143.629955</v>
      </c>
      <c r="I7968" s="257">
        <v>1</v>
      </c>
      <c r="J7968" s="258">
        <f t="shared" si="248"/>
        <v>0.40607143860446532</v>
      </c>
      <c r="K7968" s="258">
        <f t="shared" si="249"/>
        <v>0.60307105777416747</v>
      </c>
    </row>
    <row r="7969" spans="1:11">
      <c r="A7969" s="1">
        <v>7968</v>
      </c>
      <c r="B7969">
        <v>61389.551513999999</v>
      </c>
      <c r="C7969" s="255">
        <v>123</v>
      </c>
      <c r="D7969" s="256">
        <v>362.35571800000002</v>
      </c>
      <c r="E7969" s="256">
        <v>5.35032</v>
      </c>
      <c r="F7969" s="1">
        <v>1000585</v>
      </c>
      <c r="G7969" s="256">
        <v>0</v>
      </c>
      <c r="H7969" s="256">
        <v>69.392128</v>
      </c>
      <c r="I7969" s="257">
        <v>1</v>
      </c>
      <c r="J7969" s="258">
        <f t="shared" si="248"/>
        <v>0.41464272544648073</v>
      </c>
      <c r="K7969" s="258">
        <f t="shared" si="249"/>
        <v>0.6115191884721668</v>
      </c>
    </row>
    <row r="7970" spans="1:11">
      <c r="A7970" s="1">
        <v>7969</v>
      </c>
      <c r="B7970">
        <v>60965.193786999997</v>
      </c>
      <c r="C7970" s="255">
        <v>110</v>
      </c>
      <c r="D7970" s="256">
        <v>342.47185300000001</v>
      </c>
      <c r="E7970" s="256">
        <v>5.63232</v>
      </c>
      <c r="F7970" s="1">
        <v>965362</v>
      </c>
      <c r="G7970" s="256">
        <v>0</v>
      </c>
      <c r="H7970" s="256">
        <v>36.798985999999999</v>
      </c>
      <c r="I7970" s="257">
        <v>1</v>
      </c>
      <c r="J7970" s="258">
        <f t="shared" si="248"/>
        <v>0.3918896693569674</v>
      </c>
      <c r="K7970" s="258">
        <f t="shared" si="249"/>
        <v>0.58883022936715912</v>
      </c>
    </row>
    <row r="7971" spans="1:11">
      <c r="A7971" s="1">
        <v>7970</v>
      </c>
      <c r="B7971">
        <v>57816.630431999998</v>
      </c>
      <c r="C7971" s="255">
        <v>103</v>
      </c>
      <c r="D7971" s="256">
        <v>361.32572199999993</v>
      </c>
      <c r="E7971" s="256">
        <v>1.2456</v>
      </c>
      <c r="F7971" s="1">
        <v>778627</v>
      </c>
      <c r="G7971" s="256">
        <v>20.980512000000001</v>
      </c>
      <c r="H7971" s="256">
        <v>36.906968999999997</v>
      </c>
      <c r="I7971" s="257">
        <v>1</v>
      </c>
      <c r="J7971" s="258">
        <f t="shared" si="248"/>
        <v>0.41346410364634395</v>
      </c>
      <c r="K7971" s="258">
        <f t="shared" si="249"/>
        <v>0.61036447439762576</v>
      </c>
    </row>
    <row r="7972" spans="1:11">
      <c r="A7972" s="1">
        <v>7971</v>
      </c>
      <c r="B7972">
        <v>57536.471922999997</v>
      </c>
      <c r="C7972" s="255">
        <v>97</v>
      </c>
      <c r="D7972" s="256">
        <v>380.86358899999999</v>
      </c>
      <c r="E7972" s="256">
        <v>1.2959999999999999E-2</v>
      </c>
      <c r="F7972" s="1">
        <v>596274</v>
      </c>
      <c r="G7972" s="256">
        <v>144.729984</v>
      </c>
      <c r="H7972" s="256">
        <v>36.958508999999999</v>
      </c>
      <c r="I7972" s="257">
        <v>1</v>
      </c>
      <c r="J7972" s="258">
        <f t="shared" si="248"/>
        <v>0.43582123510546694</v>
      </c>
      <c r="K7972" s="258">
        <f t="shared" si="249"/>
        <v>0.63189817885137844</v>
      </c>
    </row>
    <row r="7973" spans="1:11">
      <c r="A7973" s="1">
        <v>7972</v>
      </c>
      <c r="B7973">
        <v>57547.583038999997</v>
      </c>
      <c r="C7973" s="255">
        <v>86</v>
      </c>
      <c r="D7973" s="256">
        <v>374.81529399999999</v>
      </c>
      <c r="E7973" s="256">
        <v>0</v>
      </c>
      <c r="F7973" s="1">
        <v>498545</v>
      </c>
      <c r="G7973" s="256">
        <v>160.420344</v>
      </c>
      <c r="H7973" s="256">
        <v>36.969650999999999</v>
      </c>
      <c r="I7973" s="257">
        <v>1</v>
      </c>
      <c r="J7973" s="258">
        <f t="shared" si="248"/>
        <v>0.42890018653764961</v>
      </c>
      <c r="K7973" s="258">
        <f t="shared" si="249"/>
        <v>0.62531454870360814</v>
      </c>
    </row>
    <row r="7974" spans="1:11">
      <c r="A7974" s="1">
        <v>7973</v>
      </c>
      <c r="B7974">
        <v>57027.487854999999</v>
      </c>
      <c r="C7974" s="255">
        <v>83</v>
      </c>
      <c r="D7974" s="256">
        <v>417.45226300000002</v>
      </c>
      <c r="E7974" s="256">
        <v>0</v>
      </c>
      <c r="F7974" s="1">
        <v>558707</v>
      </c>
      <c r="G7974" s="256">
        <v>140.45522399999999</v>
      </c>
      <c r="H7974" s="256">
        <v>36.948124</v>
      </c>
      <c r="I7974" s="257">
        <v>1</v>
      </c>
      <c r="J7974" s="258">
        <f t="shared" si="248"/>
        <v>0.4776895615984762</v>
      </c>
      <c r="K7974" s="258">
        <f t="shared" si="249"/>
        <v>0.67022583350891318</v>
      </c>
    </row>
    <row r="7975" spans="1:11">
      <c r="A7975" s="1">
        <v>7974</v>
      </c>
      <c r="B7975">
        <v>58144.848145000004</v>
      </c>
      <c r="C7975" s="255">
        <v>89</v>
      </c>
      <c r="D7975" s="256">
        <v>506.46112900000008</v>
      </c>
      <c r="E7975" s="256">
        <v>0</v>
      </c>
      <c r="F7975" s="1">
        <v>880913</v>
      </c>
      <c r="G7975" s="256">
        <v>84.191016000000005</v>
      </c>
      <c r="H7975" s="256">
        <v>36.908529000000001</v>
      </c>
      <c r="I7975" s="257">
        <v>1</v>
      </c>
      <c r="J7975" s="258">
        <f t="shared" si="248"/>
        <v>0.57954218032033844</v>
      </c>
      <c r="K7975" s="258">
        <f t="shared" si="249"/>
        <v>0.75387777290586622</v>
      </c>
    </row>
    <row r="7976" spans="1:11">
      <c r="A7976" s="1">
        <v>7975</v>
      </c>
      <c r="B7976">
        <v>60226.189912000002</v>
      </c>
      <c r="C7976" s="255">
        <v>96</v>
      </c>
      <c r="D7976" s="256">
        <v>575.67647800000009</v>
      </c>
      <c r="E7976" s="256">
        <v>9.2122000000000009E-2</v>
      </c>
      <c r="F7976" s="1">
        <v>924008</v>
      </c>
      <c r="G7976" s="256">
        <v>8.1671519999999997</v>
      </c>
      <c r="H7976" s="256">
        <v>44.270862000000001</v>
      </c>
      <c r="I7976" s="257">
        <v>1</v>
      </c>
      <c r="J7976" s="258">
        <f t="shared" si="248"/>
        <v>0.65874512793903539</v>
      </c>
      <c r="K7976" s="258">
        <f t="shared" si="249"/>
        <v>0.81095305193016853</v>
      </c>
    </row>
    <row r="7977" spans="1:11">
      <c r="A7977" s="1">
        <v>7976</v>
      </c>
      <c r="B7977">
        <v>63056.272277999997</v>
      </c>
      <c r="C7977" s="255">
        <v>118</v>
      </c>
      <c r="D7977" s="256">
        <v>599.75366999999994</v>
      </c>
      <c r="E7977" s="256">
        <v>9.3728169999999924</v>
      </c>
      <c r="F7977" s="1">
        <v>928056</v>
      </c>
      <c r="G7977" s="256">
        <v>0</v>
      </c>
      <c r="H7977" s="256">
        <v>133.85391300000001</v>
      </c>
      <c r="I7977" s="257">
        <v>1</v>
      </c>
      <c r="J7977" s="258">
        <f t="shared" si="248"/>
        <v>0.68629659743724314</v>
      </c>
      <c r="K7977" s="258">
        <f t="shared" si="249"/>
        <v>0.82939840305186019</v>
      </c>
    </row>
    <row r="7978" spans="1:11">
      <c r="A7978" s="1">
        <v>7977</v>
      </c>
      <c r="B7978">
        <v>66203.614562999996</v>
      </c>
      <c r="C7978" s="255">
        <v>106</v>
      </c>
      <c r="D7978" s="256">
        <v>545.55786499999977</v>
      </c>
      <c r="E7978" s="256">
        <v>148.967905</v>
      </c>
      <c r="F7978" s="1">
        <v>929902</v>
      </c>
      <c r="G7978" s="256">
        <v>0</v>
      </c>
      <c r="H7978" s="256">
        <v>260.06115999999997</v>
      </c>
      <c r="I7978" s="257">
        <v>1</v>
      </c>
      <c r="J7978" s="258">
        <f t="shared" si="248"/>
        <v>0.62428047577370671</v>
      </c>
      <c r="K7978" s="258">
        <f t="shared" si="249"/>
        <v>0.78688740444306238</v>
      </c>
    </row>
    <row r="7979" spans="1:11">
      <c r="A7979" s="1">
        <v>7978</v>
      </c>
      <c r="B7979">
        <v>68987.311157000004</v>
      </c>
      <c r="C7979" s="255">
        <v>79</v>
      </c>
      <c r="D7979" s="256">
        <v>526.21002900000008</v>
      </c>
      <c r="E7979" s="256">
        <v>458.55692700000048</v>
      </c>
      <c r="F7979" s="1">
        <v>856920</v>
      </c>
      <c r="G7979" s="256">
        <v>0</v>
      </c>
      <c r="H7979" s="256">
        <v>301.97122000000002</v>
      </c>
      <c r="I7979" s="257">
        <v>1</v>
      </c>
      <c r="J7979" s="258">
        <f t="shared" si="248"/>
        <v>0.60214079630401107</v>
      </c>
      <c r="K7979" s="258">
        <f t="shared" si="249"/>
        <v>0.77081181180925118</v>
      </c>
    </row>
    <row r="7980" spans="1:11">
      <c r="A7980" s="1">
        <v>7979</v>
      </c>
      <c r="B7980">
        <v>68673.961639999994</v>
      </c>
      <c r="C7980" s="255">
        <v>73</v>
      </c>
      <c r="D7980" s="256">
        <v>472.22049700000008</v>
      </c>
      <c r="E7980" s="256">
        <v>770.12928399999953</v>
      </c>
      <c r="F7980" s="1">
        <v>859118</v>
      </c>
      <c r="G7980" s="256">
        <v>0</v>
      </c>
      <c r="H7980" s="256">
        <v>290.29253299999999</v>
      </c>
      <c r="I7980" s="257">
        <v>1</v>
      </c>
      <c r="J7980" s="258">
        <f t="shared" si="248"/>
        <v>0.54036071230914506</v>
      </c>
      <c r="K7980" s="258">
        <f t="shared" si="249"/>
        <v>0.72318238136071289</v>
      </c>
    </row>
    <row r="7981" spans="1:11">
      <c r="A7981" s="1">
        <v>7980</v>
      </c>
      <c r="B7981">
        <v>67380.622620000009</v>
      </c>
      <c r="C7981" s="255">
        <v>60</v>
      </c>
      <c r="D7981" s="256">
        <v>380.48509100000001</v>
      </c>
      <c r="E7981" s="256">
        <v>921.09823599999993</v>
      </c>
      <c r="F7981" s="1">
        <v>836656</v>
      </c>
      <c r="G7981" s="256">
        <v>0</v>
      </c>
      <c r="H7981" s="256">
        <v>267.02831600000002</v>
      </c>
      <c r="I7981" s="257">
        <v>1</v>
      </c>
      <c r="J7981" s="258">
        <f t="shared" si="248"/>
        <v>0.43538812080783074</v>
      </c>
      <c r="K7981" s="258">
        <f t="shared" si="249"/>
        <v>0.63148831228608726</v>
      </c>
    </row>
    <row r="7982" spans="1:11">
      <c r="A7982" s="1">
        <v>7981</v>
      </c>
      <c r="B7982">
        <v>64027.438110000003</v>
      </c>
      <c r="C7982" s="255">
        <v>58</v>
      </c>
      <c r="D7982" s="256">
        <v>307.28666900000002</v>
      </c>
      <c r="E7982" s="256">
        <v>822.31962999999894</v>
      </c>
      <c r="F7982" s="1">
        <v>848337</v>
      </c>
      <c r="G7982" s="256">
        <v>0</v>
      </c>
      <c r="H7982" s="256">
        <v>58.919753999999998</v>
      </c>
      <c r="I7982" s="257">
        <v>1</v>
      </c>
      <c r="J7982" s="258">
        <f t="shared" si="248"/>
        <v>0.35162735289727265</v>
      </c>
      <c r="K7982" s="258">
        <f t="shared" si="249"/>
        <v>0.54651859091126787</v>
      </c>
    </row>
    <row r="7983" spans="1:11">
      <c r="A7983" s="1">
        <v>7982</v>
      </c>
      <c r="B7983">
        <v>63815.660981000001</v>
      </c>
      <c r="C7983" s="255">
        <v>54</v>
      </c>
      <c r="D7983" s="256">
        <v>332.03615900000011</v>
      </c>
      <c r="E7983" s="256">
        <v>598.99506000000054</v>
      </c>
      <c r="F7983" s="1">
        <v>840225</v>
      </c>
      <c r="G7983" s="256">
        <v>32.855927999999999</v>
      </c>
      <c r="H7983" s="256">
        <v>210.77479700000001</v>
      </c>
      <c r="I7983" s="257">
        <v>1</v>
      </c>
      <c r="J7983" s="258">
        <f t="shared" si="248"/>
        <v>0.37994813128501831</v>
      </c>
      <c r="K7983" s="258">
        <f t="shared" si="249"/>
        <v>0.57657751103040933</v>
      </c>
    </row>
    <row r="7984" spans="1:11">
      <c r="A7984" s="1">
        <v>7983</v>
      </c>
      <c r="B7984">
        <v>66914.296691999989</v>
      </c>
      <c r="C7984" s="255">
        <v>63</v>
      </c>
      <c r="D7984" s="256">
        <v>340.88365299999998</v>
      </c>
      <c r="E7984" s="256">
        <v>387.90573600000022</v>
      </c>
      <c r="F7984" s="1">
        <v>823322</v>
      </c>
      <c r="G7984" s="256">
        <v>173.80171200000001</v>
      </c>
      <c r="H7984" s="256">
        <v>193.06157200000001</v>
      </c>
      <c r="I7984" s="257">
        <v>1</v>
      </c>
      <c r="J7984" s="258">
        <f t="shared" si="248"/>
        <v>0.3900722961409771</v>
      </c>
      <c r="K7984" s="258">
        <f t="shared" si="249"/>
        <v>0.58698112277272474</v>
      </c>
    </row>
    <row r="7985" spans="1:11">
      <c r="A7985" s="1">
        <v>7984</v>
      </c>
      <c r="B7985">
        <v>67474.278625999999</v>
      </c>
      <c r="C7985" s="255">
        <v>71</v>
      </c>
      <c r="D7985" s="256">
        <v>318.93460099999999</v>
      </c>
      <c r="E7985" s="256">
        <v>204.66152100000011</v>
      </c>
      <c r="F7985" s="1">
        <v>464971</v>
      </c>
      <c r="G7985" s="256">
        <v>210.78288000000001</v>
      </c>
      <c r="H7985" s="256">
        <v>201.63530399999999</v>
      </c>
      <c r="I7985" s="257">
        <v>1</v>
      </c>
      <c r="J7985" s="258">
        <f t="shared" si="248"/>
        <v>0.36495605182591839</v>
      </c>
      <c r="K7985" s="258">
        <f t="shared" si="249"/>
        <v>0.56084457668569698</v>
      </c>
    </row>
    <row r="7986" spans="1:11">
      <c r="A7986" s="1">
        <v>7985</v>
      </c>
      <c r="B7986">
        <v>68401.241820999989</v>
      </c>
      <c r="C7986" s="255">
        <v>82</v>
      </c>
      <c r="D7986" s="256">
        <v>337.88175999999999</v>
      </c>
      <c r="E7986" s="256">
        <v>48.460900000000002</v>
      </c>
      <c r="F7986" s="1">
        <v>857426</v>
      </c>
      <c r="G7986" s="256">
        <v>203.61667199999999</v>
      </c>
      <c r="H7986" s="256">
        <v>202.82586499999999</v>
      </c>
      <c r="I7986" s="257">
        <v>1</v>
      </c>
      <c r="J7986" s="258">
        <f t="shared" si="248"/>
        <v>0.38663723762475216</v>
      </c>
      <c r="K7986" s="258">
        <f t="shared" si="249"/>
        <v>0.58347084758777923</v>
      </c>
    </row>
    <row r="7987" spans="1:11">
      <c r="A7987" s="1">
        <v>7986</v>
      </c>
      <c r="B7987">
        <v>69014.193358999997</v>
      </c>
      <c r="C7987" s="255">
        <v>102</v>
      </c>
      <c r="D7987" s="256">
        <v>351.35880800000001</v>
      </c>
      <c r="E7987" s="256">
        <v>7.6470389999999977</v>
      </c>
      <c r="F7987" s="1">
        <v>836019</v>
      </c>
      <c r="G7987" s="256">
        <v>153.57064800000001</v>
      </c>
      <c r="H7987" s="256">
        <v>399.75413700000001</v>
      </c>
      <c r="I7987" s="257">
        <v>1</v>
      </c>
      <c r="J7987" s="258">
        <f t="shared" si="248"/>
        <v>0.40205898933474743</v>
      </c>
      <c r="K7987" s="258">
        <f t="shared" si="249"/>
        <v>0.59907547735004862</v>
      </c>
    </row>
    <row r="7988" spans="1:11">
      <c r="A7988" s="1">
        <v>7987</v>
      </c>
      <c r="B7988">
        <v>68907.358917000005</v>
      </c>
      <c r="C7988" s="255">
        <v>124</v>
      </c>
      <c r="D7988" s="256">
        <v>366.96027399999991</v>
      </c>
      <c r="E7988" s="256">
        <v>15.406079999999999</v>
      </c>
      <c r="F7988" s="1">
        <v>840063</v>
      </c>
      <c r="G7988" s="256">
        <v>79.929192</v>
      </c>
      <c r="H7988" s="256">
        <v>470.569365</v>
      </c>
      <c r="I7988" s="257">
        <v>1</v>
      </c>
      <c r="J7988" s="258">
        <f t="shared" si="248"/>
        <v>0.41991170715276888</v>
      </c>
      <c r="K7988" s="258">
        <f t="shared" si="249"/>
        <v>0.61665440902820967</v>
      </c>
    </row>
    <row r="7989" spans="1:11">
      <c r="A7989" s="1">
        <v>7988</v>
      </c>
      <c r="B7989">
        <v>66507.583222000001</v>
      </c>
      <c r="C7989" s="255">
        <v>134</v>
      </c>
      <c r="D7989" s="256">
        <v>379.21065800000008</v>
      </c>
      <c r="E7989" s="256">
        <v>15.843844000000001</v>
      </c>
      <c r="F7989" s="1">
        <v>842103</v>
      </c>
      <c r="G7989" s="256">
        <v>6.518904</v>
      </c>
      <c r="H7989" s="256">
        <v>376.75853599999999</v>
      </c>
      <c r="I7989" s="257">
        <v>1</v>
      </c>
      <c r="J7989" s="258">
        <f t="shared" si="248"/>
        <v>0.43392979037100038</v>
      </c>
      <c r="K7989" s="258">
        <f t="shared" si="249"/>
        <v>0.63010617410685832</v>
      </c>
    </row>
    <row r="7990" spans="1:11">
      <c r="A7990" s="1">
        <v>7989</v>
      </c>
      <c r="B7990">
        <v>64173.827484000001</v>
      </c>
      <c r="C7990" s="255">
        <v>141</v>
      </c>
      <c r="D7990" s="256">
        <v>431.68946799999998</v>
      </c>
      <c r="E7990" s="256">
        <v>10.237740000000001</v>
      </c>
      <c r="F7990" s="1">
        <v>830985</v>
      </c>
      <c r="G7990" s="256">
        <v>0</v>
      </c>
      <c r="H7990" s="256">
        <v>130.18584799999999</v>
      </c>
      <c r="I7990" s="257">
        <v>1</v>
      </c>
      <c r="J7990" s="258">
        <f t="shared" si="248"/>
        <v>0.493981159027995</v>
      </c>
      <c r="K7990" s="258">
        <f t="shared" si="249"/>
        <v>0.68447866421205183</v>
      </c>
    </row>
    <row r="7991" spans="1:11">
      <c r="A7991" s="1">
        <v>7990</v>
      </c>
      <c r="B7991">
        <v>62493.086241999998</v>
      </c>
      <c r="C7991" s="255">
        <v>148</v>
      </c>
      <c r="D7991" s="256">
        <v>427.77848000000012</v>
      </c>
      <c r="E7991" s="256">
        <v>6.4935440000000009</v>
      </c>
      <c r="F7991" s="1">
        <v>835203</v>
      </c>
      <c r="G7991" s="256">
        <v>0</v>
      </c>
      <c r="H7991" s="256">
        <v>35.763579999999997</v>
      </c>
      <c r="I7991" s="257">
        <v>1</v>
      </c>
      <c r="J7991" s="258">
        <f t="shared" si="248"/>
        <v>0.48950582541808513</v>
      </c>
      <c r="K7991" s="258">
        <f t="shared" si="249"/>
        <v>0.68059876226952498</v>
      </c>
    </row>
    <row r="7992" spans="1:11">
      <c r="A7992" s="1">
        <v>7991</v>
      </c>
      <c r="B7992">
        <v>61517.176117000003</v>
      </c>
      <c r="C7992" s="255">
        <v>145</v>
      </c>
      <c r="D7992" s="256">
        <v>430.63746400000002</v>
      </c>
      <c r="E7992" s="256">
        <v>8.149440000000002</v>
      </c>
      <c r="F7992" s="1">
        <v>873954</v>
      </c>
      <c r="G7992" s="256">
        <v>0</v>
      </c>
      <c r="H7992" s="256">
        <v>35.491413000000001</v>
      </c>
      <c r="I7992" s="257">
        <v>1</v>
      </c>
      <c r="J7992" s="258">
        <f t="shared" si="248"/>
        <v>0.49277735352949703</v>
      </c>
      <c r="K7992" s="258">
        <f t="shared" si="249"/>
        <v>0.6834376263827564</v>
      </c>
    </row>
    <row r="7993" spans="1:11">
      <c r="A7993" s="1">
        <v>7992</v>
      </c>
      <c r="B7993">
        <v>61467.705413000003</v>
      </c>
      <c r="C7993" s="255">
        <v>141</v>
      </c>
      <c r="D7993" s="256">
        <v>409.60891099999998</v>
      </c>
      <c r="E7993" s="256">
        <v>6.8482400000000014</v>
      </c>
      <c r="F7993" s="1">
        <v>913889</v>
      </c>
      <c r="G7993" s="256">
        <v>0</v>
      </c>
      <c r="H7993" s="256">
        <v>34.834034000000003</v>
      </c>
      <c r="I7993" s="257">
        <v>1</v>
      </c>
      <c r="J7993" s="258">
        <f t="shared" si="248"/>
        <v>0.46871443387628547</v>
      </c>
      <c r="K7993" s="258">
        <f t="shared" si="249"/>
        <v>0.66221970903274407</v>
      </c>
    </row>
    <row r="7994" spans="1:11">
      <c r="A7994" s="1">
        <v>7993</v>
      </c>
      <c r="B7994">
        <v>61418.018494000004</v>
      </c>
      <c r="C7994" s="255">
        <v>129</v>
      </c>
      <c r="D7994" s="256">
        <v>413.911745</v>
      </c>
      <c r="E7994" s="256">
        <v>5.6778000000000004</v>
      </c>
      <c r="F7994" s="1">
        <v>874195</v>
      </c>
      <c r="G7994" s="256">
        <v>0</v>
      </c>
      <c r="H7994" s="256">
        <v>37.090012999999999</v>
      </c>
      <c r="I7994" s="257">
        <v>1</v>
      </c>
      <c r="J7994" s="258">
        <f t="shared" si="248"/>
        <v>0.47363815586624397</v>
      </c>
      <c r="K7994" s="258">
        <f t="shared" si="249"/>
        <v>0.66662561401232168</v>
      </c>
    </row>
    <row r="7995" spans="1:11">
      <c r="A7995" s="1">
        <v>7994</v>
      </c>
      <c r="B7995">
        <v>57765.862365999987</v>
      </c>
      <c r="C7995" s="255">
        <v>120</v>
      </c>
      <c r="D7995" s="256">
        <v>424.76471299999997</v>
      </c>
      <c r="E7995" s="256">
        <v>1.39944</v>
      </c>
      <c r="F7995" s="1">
        <v>761295</v>
      </c>
      <c r="G7995" s="256">
        <v>0</v>
      </c>
      <c r="H7995" s="256">
        <v>37.155268999999997</v>
      </c>
      <c r="I7995" s="257">
        <v>1</v>
      </c>
      <c r="J7995" s="258">
        <f t="shared" si="248"/>
        <v>0.4860571795138946</v>
      </c>
      <c r="K7995" s="258">
        <f t="shared" si="249"/>
        <v>0.67759078508637072</v>
      </c>
    </row>
    <row r="7996" spans="1:11">
      <c r="A7996" s="1">
        <v>7995</v>
      </c>
      <c r="B7996">
        <v>57192.710875999997</v>
      </c>
      <c r="C7996" s="255">
        <v>121</v>
      </c>
      <c r="D7996" s="256">
        <v>448.37214099999989</v>
      </c>
      <c r="E7996" s="256">
        <v>1.3679999999999999E-2</v>
      </c>
      <c r="F7996" s="1">
        <v>637276</v>
      </c>
      <c r="G7996" s="256">
        <v>121.385544</v>
      </c>
      <c r="H7996" s="256">
        <v>37.120145999999998</v>
      </c>
      <c r="I7996" s="257">
        <v>1</v>
      </c>
      <c r="J7996" s="258">
        <f t="shared" si="248"/>
        <v>0.51307109926305539</v>
      </c>
      <c r="K7996" s="258">
        <f t="shared" si="249"/>
        <v>0.70073577446509161</v>
      </c>
    </row>
    <row r="7997" spans="1:11">
      <c r="A7997" s="1">
        <v>7996</v>
      </c>
      <c r="B7997">
        <v>56995.800874</v>
      </c>
      <c r="C7997" s="255">
        <v>114</v>
      </c>
      <c r="D7997" s="256">
        <v>466.20781299999999</v>
      </c>
      <c r="E7997" s="256">
        <v>0</v>
      </c>
      <c r="F7997" s="1">
        <v>533949</v>
      </c>
      <c r="G7997" s="256">
        <v>169.30871999999999</v>
      </c>
      <c r="H7997" s="256">
        <v>37.133215999999997</v>
      </c>
      <c r="I7997" s="257">
        <v>1</v>
      </c>
      <c r="J7997" s="258">
        <f t="shared" si="248"/>
        <v>0.53348041331795193</v>
      </c>
      <c r="K7997" s="258">
        <f t="shared" si="249"/>
        <v>0.71760856022038422</v>
      </c>
    </row>
    <row r="7998" spans="1:11">
      <c r="A7998" s="1">
        <v>7997</v>
      </c>
      <c r="B7998">
        <v>57415.272613000001</v>
      </c>
      <c r="C7998" s="255">
        <v>111</v>
      </c>
      <c r="D7998" s="256">
        <v>490.47950999999989</v>
      </c>
      <c r="E7998" s="256">
        <v>0</v>
      </c>
      <c r="F7998" s="1">
        <v>568816</v>
      </c>
      <c r="G7998" s="256">
        <v>173.10400799999999</v>
      </c>
      <c r="H7998" s="256">
        <v>37.074451000000003</v>
      </c>
      <c r="I7998" s="257">
        <v>1</v>
      </c>
      <c r="J7998" s="258">
        <f t="shared" si="248"/>
        <v>0.56125445439239452</v>
      </c>
      <c r="K7998" s="258">
        <f t="shared" si="249"/>
        <v>0.73976787810972111</v>
      </c>
    </row>
    <row r="7999" spans="1:11">
      <c r="A7999" s="1">
        <v>7998</v>
      </c>
      <c r="B7999">
        <v>58363.921692000004</v>
      </c>
      <c r="C7999" s="255">
        <v>118</v>
      </c>
      <c r="D7999" s="256">
        <v>486.83562599999988</v>
      </c>
      <c r="E7999" s="256">
        <v>8.0000000000000007E-5</v>
      </c>
      <c r="F7999" s="1">
        <v>893332</v>
      </c>
      <c r="G7999" s="256">
        <v>135.64353600000001</v>
      </c>
      <c r="H7999" s="256">
        <v>37.097343000000002</v>
      </c>
      <c r="I7999" s="257">
        <v>1</v>
      </c>
      <c r="J7999" s="258">
        <f t="shared" si="248"/>
        <v>0.55708476720956157</v>
      </c>
      <c r="K7999" s="258">
        <f t="shared" si="249"/>
        <v>0.73649822200706283</v>
      </c>
    </row>
    <row r="8000" spans="1:11">
      <c r="A8000" s="1">
        <v>7999</v>
      </c>
      <c r="B8000">
        <v>61243.634795999998</v>
      </c>
      <c r="C8000" s="255">
        <v>125</v>
      </c>
      <c r="D8000" s="256">
        <v>496.41610700000001</v>
      </c>
      <c r="E8000" s="256">
        <v>6.2311999999999992E-2</v>
      </c>
      <c r="F8000" s="1">
        <v>931556</v>
      </c>
      <c r="G8000" s="256">
        <v>64.257311999999999</v>
      </c>
      <c r="H8000" s="256">
        <v>37.067489000000002</v>
      </c>
      <c r="I8000" s="257">
        <v>1</v>
      </c>
      <c r="J8000" s="258">
        <f t="shared" si="248"/>
        <v>0.56804768722322685</v>
      </c>
      <c r="K8000" s="258">
        <f t="shared" si="249"/>
        <v>0.74505265740085624</v>
      </c>
    </row>
    <row r="8001" spans="1:11">
      <c r="A8001" s="1">
        <v>8000</v>
      </c>
      <c r="B8001">
        <v>63988.195800000001</v>
      </c>
      <c r="C8001" s="255">
        <v>143</v>
      </c>
      <c r="D8001" s="256">
        <v>518.52318799999989</v>
      </c>
      <c r="E8001" s="256">
        <v>4.8524200000000004</v>
      </c>
      <c r="F8001" s="1">
        <v>932008</v>
      </c>
      <c r="G8001" s="256">
        <v>0.160104</v>
      </c>
      <c r="H8001" s="256">
        <v>41.567476999999997</v>
      </c>
      <c r="I8001" s="257">
        <v>1</v>
      </c>
      <c r="J8001" s="258">
        <f t="shared" si="248"/>
        <v>0.59334476372059863</v>
      </c>
      <c r="K8001" s="258">
        <f t="shared" si="249"/>
        <v>0.76428504793454943</v>
      </c>
    </row>
    <row r="8002" spans="1:11">
      <c r="A8002" s="1">
        <v>8001</v>
      </c>
      <c r="B8002">
        <v>66265.751191000003</v>
      </c>
      <c r="C8002" s="255">
        <v>131</v>
      </c>
      <c r="D8002" s="256">
        <v>532.746398</v>
      </c>
      <c r="E8002" s="256">
        <v>146.83393700000011</v>
      </c>
      <c r="F8002" s="1">
        <v>905727</v>
      </c>
      <c r="G8002" s="256">
        <v>0</v>
      </c>
      <c r="H8002" s="256">
        <v>248.25389100000001</v>
      </c>
      <c r="I8002" s="257">
        <v>1</v>
      </c>
      <c r="J8002" s="258">
        <f t="shared" ref="J8002:J8065" si="250">D8002/$L$1</f>
        <v>0.60962034670725285</v>
      </c>
      <c r="K8002" s="258">
        <f t="shared" ref="K8002:K8065" si="251">J8002/(1-$K$1*(1-J8002))</f>
        <v>0.77629846601537922</v>
      </c>
    </row>
    <row r="8003" spans="1:11">
      <c r="A8003" s="1">
        <v>8002</v>
      </c>
      <c r="B8003">
        <v>71500.331816999998</v>
      </c>
      <c r="C8003" s="255">
        <v>101</v>
      </c>
      <c r="D8003" s="256">
        <v>601.53474799999981</v>
      </c>
      <c r="E8003" s="256">
        <v>536.63968100000034</v>
      </c>
      <c r="F8003" s="1">
        <v>889333</v>
      </c>
      <c r="G8003" s="256">
        <v>0</v>
      </c>
      <c r="H8003" s="256">
        <v>255.96938</v>
      </c>
      <c r="I8003" s="257">
        <v>1</v>
      </c>
      <c r="J8003" s="258">
        <f t="shared" si="250"/>
        <v>0.68833468045751078</v>
      </c>
      <c r="K8003" s="258">
        <f t="shared" si="251"/>
        <v>0.83073607355923174</v>
      </c>
    </row>
    <row r="8004" spans="1:11">
      <c r="A8004" s="1">
        <v>8003</v>
      </c>
      <c r="B8004">
        <v>71170.302794999996</v>
      </c>
      <c r="C8004" s="255">
        <v>103</v>
      </c>
      <c r="D8004" s="256">
        <v>619.70417600000019</v>
      </c>
      <c r="E8004" s="256">
        <v>919.61640500000135</v>
      </c>
      <c r="F8004" s="1">
        <v>844728</v>
      </c>
      <c r="G8004" s="256">
        <v>0</v>
      </c>
      <c r="H8004" s="256">
        <v>269.36729500000001</v>
      </c>
      <c r="I8004" s="257">
        <v>1</v>
      </c>
      <c r="J8004" s="258">
        <f t="shared" si="250"/>
        <v>0.70912591065336972</v>
      </c>
      <c r="K8004" s="258">
        <f t="shared" si="251"/>
        <v>0.84417816606931617</v>
      </c>
    </row>
    <row r="8005" spans="1:11">
      <c r="A8005" s="1">
        <v>8004</v>
      </c>
      <c r="B8005">
        <v>70044.675873</v>
      </c>
      <c r="C8005" s="255">
        <v>94</v>
      </c>
      <c r="D8005" s="256">
        <v>620.5275180000001</v>
      </c>
      <c r="E8005" s="256">
        <v>1108.5953260000001</v>
      </c>
      <c r="F8005" s="1">
        <v>847783</v>
      </c>
      <c r="G8005" s="256">
        <v>0</v>
      </c>
      <c r="H8005" s="256">
        <v>286.30656800000003</v>
      </c>
      <c r="I8005" s="257">
        <v>1</v>
      </c>
      <c r="J8005" s="258">
        <f t="shared" si="250"/>
        <v>0.71006805880750634</v>
      </c>
      <c r="K8005" s="258">
        <f t="shared" si="251"/>
        <v>0.84477862791575709</v>
      </c>
    </row>
    <row r="8006" spans="1:11">
      <c r="A8006" s="1">
        <v>8005</v>
      </c>
      <c r="B8006">
        <v>65887.184875999999</v>
      </c>
      <c r="C8006" s="255">
        <v>85</v>
      </c>
      <c r="D8006" s="256">
        <v>587.60212800000011</v>
      </c>
      <c r="E8006" s="256">
        <v>1184.451607999998</v>
      </c>
      <c r="F8006" s="1">
        <v>829393</v>
      </c>
      <c r="G8006" s="256">
        <v>0</v>
      </c>
      <c r="H8006" s="256">
        <v>97.956303000000005</v>
      </c>
      <c r="I8006" s="257">
        <v>1</v>
      </c>
      <c r="J8006" s="258">
        <f t="shared" si="250"/>
        <v>0.67239161886793208</v>
      </c>
      <c r="K8006" s="258">
        <f t="shared" si="251"/>
        <v>0.82017442799949014</v>
      </c>
    </row>
    <row r="8007" spans="1:11">
      <c r="A8007" s="1">
        <v>8006</v>
      </c>
      <c r="B8007">
        <v>64939.855467999987</v>
      </c>
      <c r="C8007" s="255">
        <v>82</v>
      </c>
      <c r="D8007" s="256">
        <v>511.75650300000001</v>
      </c>
      <c r="E8007" s="256">
        <v>1133.592556999999</v>
      </c>
      <c r="F8007" s="1">
        <v>835203</v>
      </c>
      <c r="G8007" s="256">
        <v>7.0356719999999999</v>
      </c>
      <c r="H8007" s="256">
        <v>93.059252000000001</v>
      </c>
      <c r="I8007" s="257">
        <v>1</v>
      </c>
      <c r="J8007" s="258">
        <f t="shared" si="250"/>
        <v>0.58560166330500707</v>
      </c>
      <c r="K8007" s="258">
        <f t="shared" si="251"/>
        <v>0.75847188042879632</v>
      </c>
    </row>
    <row r="8008" spans="1:11">
      <c r="A8008" s="1">
        <v>8007</v>
      </c>
      <c r="B8008">
        <v>67779.019988999993</v>
      </c>
      <c r="C8008" s="255">
        <v>85</v>
      </c>
      <c r="D8008" s="256">
        <v>519.25608799999986</v>
      </c>
      <c r="E8008" s="256">
        <v>980.28846599999986</v>
      </c>
      <c r="F8008" s="1">
        <v>831927</v>
      </c>
      <c r="G8008" s="256">
        <v>156.28200000000001</v>
      </c>
      <c r="H8008" s="256">
        <v>113.837591</v>
      </c>
      <c r="I8008" s="257">
        <v>1</v>
      </c>
      <c r="J8008" s="258">
        <f t="shared" si="250"/>
        <v>0.59418341932442631</v>
      </c>
      <c r="K8008" s="258">
        <f t="shared" si="251"/>
        <v>0.76491084670724108</v>
      </c>
    </row>
    <row r="8009" spans="1:11">
      <c r="A8009" s="1">
        <v>8008</v>
      </c>
      <c r="B8009">
        <v>66900.101653999998</v>
      </c>
      <c r="C8009" s="255">
        <v>98</v>
      </c>
      <c r="D8009" s="256">
        <v>535.85125799999992</v>
      </c>
      <c r="E8009" s="256">
        <v>606.21412699999973</v>
      </c>
      <c r="F8009" s="1">
        <v>852140</v>
      </c>
      <c r="G8009" s="256">
        <v>215.20665600000001</v>
      </c>
      <c r="H8009" s="256">
        <v>50.052025999999998</v>
      </c>
      <c r="I8009" s="257">
        <v>1</v>
      </c>
      <c r="J8009" s="258">
        <f t="shared" si="250"/>
        <v>0.6131732300993944</v>
      </c>
      <c r="K8009" s="258">
        <f t="shared" si="251"/>
        <v>0.77888460986760222</v>
      </c>
    </row>
    <row r="8010" spans="1:11">
      <c r="A8010" s="1">
        <v>8009</v>
      </c>
      <c r="B8010">
        <v>68887.631836</v>
      </c>
      <c r="C8010" s="255">
        <v>113</v>
      </c>
      <c r="D8010" s="256">
        <v>579.87625300000002</v>
      </c>
      <c r="E8010" s="256">
        <v>152.8246110000002</v>
      </c>
      <c r="F8010" s="1">
        <v>848563</v>
      </c>
      <c r="G8010" s="256">
        <v>233.15829600000001</v>
      </c>
      <c r="H8010" s="256">
        <v>150.01882599999999</v>
      </c>
      <c r="I8010" s="257">
        <v>1</v>
      </c>
      <c r="J8010" s="258">
        <f t="shared" si="250"/>
        <v>0.66355091977771141</v>
      </c>
      <c r="K8010" s="258">
        <f t="shared" si="251"/>
        <v>0.8142198568407476</v>
      </c>
    </row>
    <row r="8011" spans="1:11">
      <c r="A8011" s="1">
        <v>8010</v>
      </c>
      <c r="B8011">
        <v>70141.878021000011</v>
      </c>
      <c r="C8011" s="255">
        <v>141</v>
      </c>
      <c r="D8011" s="256">
        <v>691.74928599999987</v>
      </c>
      <c r="E8011" s="256">
        <v>9.3440359999999743</v>
      </c>
      <c r="F8011" s="1">
        <v>850337</v>
      </c>
      <c r="G8011" s="256">
        <v>210.269136</v>
      </c>
      <c r="H8011" s="256">
        <v>321.18375900000001</v>
      </c>
      <c r="I8011" s="257">
        <v>1</v>
      </c>
      <c r="J8011" s="258">
        <f t="shared" si="250"/>
        <v>0.79156694657898852</v>
      </c>
      <c r="K8011" s="258">
        <f t="shared" si="251"/>
        <v>0.89406040349250937</v>
      </c>
    </row>
    <row r="8012" spans="1:11">
      <c r="A8012" s="1">
        <v>8011</v>
      </c>
      <c r="B8012">
        <v>70514.760498000003</v>
      </c>
      <c r="C8012" s="255">
        <v>167</v>
      </c>
      <c r="D8012" s="256">
        <v>719.30998399999999</v>
      </c>
      <c r="E8012" s="256">
        <v>17.740991999999991</v>
      </c>
      <c r="F8012" s="1">
        <v>838955</v>
      </c>
      <c r="G8012" s="256">
        <v>141.71304000000001</v>
      </c>
      <c r="H8012" s="256">
        <v>447.99534599999998</v>
      </c>
      <c r="I8012" s="257">
        <v>1</v>
      </c>
      <c r="J8012" s="258">
        <f t="shared" si="250"/>
        <v>0.8231045831229975</v>
      </c>
      <c r="K8012" s="258">
        <f t="shared" si="251"/>
        <v>0.91181757571780608</v>
      </c>
    </row>
    <row r="8013" spans="1:11">
      <c r="A8013" s="1">
        <v>8012</v>
      </c>
      <c r="B8013">
        <v>69016.851899000001</v>
      </c>
      <c r="C8013" s="255">
        <v>166</v>
      </c>
      <c r="D8013" s="256">
        <v>703.59919300000013</v>
      </c>
      <c r="E8013" s="256">
        <v>20.316852000000001</v>
      </c>
      <c r="F8013" s="1">
        <v>845238</v>
      </c>
      <c r="G8013" s="256">
        <v>53.364863999999997</v>
      </c>
      <c r="H8013" s="256">
        <v>411.52732800000001</v>
      </c>
      <c r="I8013" s="257">
        <v>1</v>
      </c>
      <c r="J8013" s="258">
        <f t="shared" si="250"/>
        <v>0.80512676498584868</v>
      </c>
      <c r="K8013" s="258">
        <f t="shared" si="251"/>
        <v>0.90177977287120481</v>
      </c>
    </row>
    <row r="8014" spans="1:11">
      <c r="A8014" s="1">
        <v>8013</v>
      </c>
      <c r="B8014">
        <v>66716.100434000007</v>
      </c>
      <c r="C8014" s="255">
        <v>187</v>
      </c>
      <c r="D8014" s="256">
        <v>713.81086599999992</v>
      </c>
      <c r="E8014" s="256">
        <v>19.075164000000001</v>
      </c>
      <c r="F8014" s="1">
        <v>816950</v>
      </c>
      <c r="G8014" s="256">
        <v>0</v>
      </c>
      <c r="H8014" s="256">
        <v>332.87473799999998</v>
      </c>
      <c r="I8014" s="257">
        <v>1</v>
      </c>
      <c r="J8014" s="258">
        <f t="shared" si="250"/>
        <v>0.81681195639791893</v>
      </c>
      <c r="K8014" s="258">
        <f t="shared" si="251"/>
        <v>0.90832923714217406</v>
      </c>
    </row>
    <row r="8015" spans="1:11">
      <c r="A8015" s="1">
        <v>8014</v>
      </c>
      <c r="B8015">
        <v>64525.744567000002</v>
      </c>
      <c r="C8015" s="255">
        <v>185</v>
      </c>
      <c r="D8015" s="256">
        <v>717.79076500000008</v>
      </c>
      <c r="E8015" s="256">
        <v>12.06406</v>
      </c>
      <c r="F8015" s="1">
        <v>858332</v>
      </c>
      <c r="G8015" s="256">
        <v>0</v>
      </c>
      <c r="H8015" s="256">
        <v>158.75371699999999</v>
      </c>
      <c r="I8015" s="257">
        <v>1</v>
      </c>
      <c r="J8015" s="258">
        <f t="shared" si="250"/>
        <v>0.82136614468966207</v>
      </c>
      <c r="K8015" s="258">
        <f t="shared" si="251"/>
        <v>0.91085654348856837</v>
      </c>
    </row>
    <row r="8016" spans="1:11">
      <c r="A8016" s="1">
        <v>8015</v>
      </c>
      <c r="B8016">
        <v>63326.746247000003</v>
      </c>
      <c r="C8016" s="255">
        <v>185</v>
      </c>
      <c r="D8016" s="256">
        <v>693.08854100000008</v>
      </c>
      <c r="E8016" s="256">
        <v>11.808759999999999</v>
      </c>
      <c r="F8016" s="1">
        <v>855239</v>
      </c>
      <c r="G8016" s="256">
        <v>0</v>
      </c>
      <c r="H8016" s="256">
        <v>132.42397399999999</v>
      </c>
      <c r="I8016" s="257">
        <v>1</v>
      </c>
      <c r="J8016" s="258">
        <f t="shared" si="250"/>
        <v>0.79309945266536386</v>
      </c>
      <c r="K8016" s="258">
        <f t="shared" si="251"/>
        <v>0.8949393448159052</v>
      </c>
    </row>
    <row r="8017" spans="1:11">
      <c r="A8017" s="1">
        <v>8016</v>
      </c>
      <c r="B8017">
        <v>62952.722900000001</v>
      </c>
      <c r="C8017" s="255">
        <v>170</v>
      </c>
      <c r="D8017" s="256">
        <v>663.68768300000011</v>
      </c>
      <c r="E8017" s="256">
        <v>4.3152399999999993</v>
      </c>
      <c r="F8017" s="1">
        <v>862258</v>
      </c>
      <c r="G8017" s="256">
        <v>0</v>
      </c>
      <c r="H8017" s="256">
        <v>83.313062000000002</v>
      </c>
      <c r="I8017" s="257">
        <v>1</v>
      </c>
      <c r="J8017" s="258">
        <f t="shared" si="250"/>
        <v>0.75945612571892673</v>
      </c>
      <c r="K8017" s="258">
        <f t="shared" si="251"/>
        <v>0.87525108332196078</v>
      </c>
    </row>
    <row r="8018" spans="1:11">
      <c r="A8018" s="1">
        <v>8017</v>
      </c>
      <c r="B8018">
        <v>63128.570433999987</v>
      </c>
      <c r="C8018" s="255">
        <v>147</v>
      </c>
      <c r="D8018" s="256">
        <v>709.21553099999983</v>
      </c>
      <c r="E8018" s="256">
        <v>5.3887199999999993</v>
      </c>
      <c r="F8018" s="1">
        <v>866062</v>
      </c>
      <c r="G8018" s="256">
        <v>0</v>
      </c>
      <c r="H8018" s="256">
        <v>26.903161000000001</v>
      </c>
      <c r="I8018" s="257">
        <v>1</v>
      </c>
      <c r="J8018" s="258">
        <f t="shared" si="250"/>
        <v>0.81155352625845123</v>
      </c>
      <c r="K8018" s="258">
        <f t="shared" si="251"/>
        <v>0.90539354807404826</v>
      </c>
    </row>
    <row r="8019" spans="1:11">
      <c r="A8019" s="1">
        <v>8018</v>
      </c>
      <c r="B8019">
        <v>59389.416564000006</v>
      </c>
      <c r="C8019" s="255">
        <v>127</v>
      </c>
      <c r="D8019" s="256">
        <v>689.38574500000004</v>
      </c>
      <c r="E8019" s="256">
        <v>4.8050400000000009</v>
      </c>
      <c r="F8019" s="1">
        <v>770298</v>
      </c>
      <c r="G8019" s="256">
        <v>0</v>
      </c>
      <c r="H8019" s="256">
        <v>26.898925999999999</v>
      </c>
      <c r="I8019" s="257">
        <v>1</v>
      </c>
      <c r="J8019" s="258">
        <f t="shared" si="250"/>
        <v>0.78886235263093762</v>
      </c>
      <c r="K8019" s="258">
        <f t="shared" si="251"/>
        <v>0.89250514245437085</v>
      </c>
    </row>
    <row r="8020" spans="1:11">
      <c r="A8020" s="1">
        <v>8019</v>
      </c>
      <c r="B8020">
        <v>59167.465240999998</v>
      </c>
      <c r="C8020" s="255">
        <v>146</v>
      </c>
      <c r="D8020" s="256">
        <v>623.91886800000009</v>
      </c>
      <c r="E8020" s="256">
        <v>3.288E-2</v>
      </c>
      <c r="F8020" s="1">
        <v>643843</v>
      </c>
      <c r="G8020" s="256">
        <v>61.486151999999997</v>
      </c>
      <c r="H8020" s="256">
        <v>26.91996</v>
      </c>
      <c r="I8020" s="257">
        <v>1</v>
      </c>
      <c r="J8020" s="258">
        <f t="shared" si="250"/>
        <v>0.71394877197716278</v>
      </c>
      <c r="K8020" s="258">
        <f t="shared" si="251"/>
        <v>0.84724414789435054</v>
      </c>
    </row>
    <row r="8021" spans="1:11">
      <c r="A8021" s="1">
        <v>8020</v>
      </c>
      <c r="B8021">
        <v>58734.501708000003</v>
      </c>
      <c r="C8021" s="255">
        <v>135</v>
      </c>
      <c r="D8021" s="256">
        <v>584.30211199999985</v>
      </c>
      <c r="E8021" s="256">
        <v>5.0400000000000002E-3</v>
      </c>
      <c r="F8021" s="1">
        <v>508835</v>
      </c>
      <c r="G8021" s="256">
        <v>164.06963999999999</v>
      </c>
      <c r="H8021" s="256">
        <v>26.880289999999999</v>
      </c>
      <c r="I8021" s="257">
        <v>1</v>
      </c>
      <c r="J8021" s="258">
        <f t="shared" si="250"/>
        <v>0.6686154189619129</v>
      </c>
      <c r="K8021" s="258">
        <f t="shared" si="251"/>
        <v>0.81763966715997383</v>
      </c>
    </row>
    <row r="8022" spans="1:11">
      <c r="A8022" s="1">
        <v>8021</v>
      </c>
      <c r="B8022">
        <v>59318.752654999997</v>
      </c>
      <c r="C8022" s="255">
        <v>151</v>
      </c>
      <c r="D8022" s="256">
        <v>551.97269199999982</v>
      </c>
      <c r="E8022" s="256">
        <v>0</v>
      </c>
      <c r="F8022" s="1">
        <v>569112</v>
      </c>
      <c r="G8022" s="256">
        <v>190.54022399999999</v>
      </c>
      <c r="H8022" s="256">
        <v>26.919024</v>
      </c>
      <c r="I8022" s="257">
        <v>1</v>
      </c>
      <c r="J8022" s="258">
        <f t="shared" si="250"/>
        <v>0.63162094597582918</v>
      </c>
      <c r="K8022" s="258">
        <f t="shared" si="251"/>
        <v>0.79210893257145099</v>
      </c>
    </row>
    <row r="8023" spans="1:11">
      <c r="A8023" s="1">
        <v>8022</v>
      </c>
      <c r="B8023">
        <v>60537.268615000001</v>
      </c>
      <c r="C8023" s="255">
        <v>154</v>
      </c>
      <c r="D8023" s="256">
        <v>546.98765199999991</v>
      </c>
      <c r="E8023" s="256">
        <v>0</v>
      </c>
      <c r="F8023" s="1">
        <v>900696</v>
      </c>
      <c r="G8023" s="256">
        <v>169.91839200000001</v>
      </c>
      <c r="H8023" s="256">
        <v>26.902221000000001</v>
      </c>
      <c r="I8023" s="257">
        <v>1</v>
      </c>
      <c r="J8023" s="258">
        <f t="shared" si="250"/>
        <v>0.62591657739716167</v>
      </c>
      <c r="K8023" s="258">
        <f t="shared" si="251"/>
        <v>0.78805581683777426</v>
      </c>
    </row>
    <row r="8024" spans="1:11">
      <c r="A8024" s="1">
        <v>8023</v>
      </c>
      <c r="B8024">
        <v>63003.738617000003</v>
      </c>
      <c r="C8024" s="255">
        <v>164</v>
      </c>
      <c r="D8024" s="256">
        <v>480.72582199999988</v>
      </c>
      <c r="E8024" s="256">
        <v>0</v>
      </c>
      <c r="F8024" s="1">
        <v>919523</v>
      </c>
      <c r="G8024" s="256">
        <v>108.46416000000001</v>
      </c>
      <c r="H8024" s="256">
        <v>26.888704000000001</v>
      </c>
      <c r="I8024" s="257">
        <v>1</v>
      </c>
      <c r="J8024" s="258">
        <f t="shared" si="250"/>
        <v>0.55009333404966365</v>
      </c>
      <c r="K8024" s="258">
        <f t="shared" si="251"/>
        <v>0.73097117684331758</v>
      </c>
    </row>
    <row r="8025" spans="1:11">
      <c r="A8025" s="1">
        <v>8024</v>
      </c>
      <c r="B8025">
        <v>65884.186919</v>
      </c>
      <c r="C8025" s="255">
        <v>179</v>
      </c>
      <c r="D8025" s="256">
        <v>417.579318</v>
      </c>
      <c r="E8025" s="256">
        <v>10.998940999999981</v>
      </c>
      <c r="F8025" s="1">
        <v>910937</v>
      </c>
      <c r="G8025" s="256">
        <v>26.011944</v>
      </c>
      <c r="H8025" s="256">
        <v>26.846426999999998</v>
      </c>
      <c r="I8025" s="257">
        <v>1</v>
      </c>
      <c r="J8025" s="258">
        <f t="shared" si="250"/>
        <v>0.47783495031145795</v>
      </c>
      <c r="K8025" s="258">
        <f t="shared" si="251"/>
        <v>0.67035461258587314</v>
      </c>
    </row>
    <row r="8026" spans="1:11">
      <c r="A8026" s="1">
        <v>8025</v>
      </c>
      <c r="B8026">
        <v>67786.863037000003</v>
      </c>
      <c r="C8026" s="255">
        <v>148</v>
      </c>
      <c r="D8026" s="256">
        <v>379.38482099999999</v>
      </c>
      <c r="E8026" s="256">
        <v>218.2999770000001</v>
      </c>
      <c r="F8026" s="1">
        <v>899887</v>
      </c>
      <c r="G8026" s="256">
        <v>0</v>
      </c>
      <c r="H8026" s="256">
        <v>272.82043299999998</v>
      </c>
      <c r="I8026" s="257">
        <v>1</v>
      </c>
      <c r="J8026" s="258">
        <f t="shared" si="250"/>
        <v>0.43412908464843164</v>
      </c>
      <c r="K8026" s="258">
        <f t="shared" si="251"/>
        <v>0.63029524590722719</v>
      </c>
    </row>
    <row r="8027" spans="1:11">
      <c r="A8027" s="1">
        <v>8026</v>
      </c>
      <c r="B8027">
        <v>71537.113525000008</v>
      </c>
      <c r="C8027" s="255">
        <v>136</v>
      </c>
      <c r="D8027" s="256">
        <v>365.53727099999992</v>
      </c>
      <c r="E8027" s="256">
        <v>713.79559700000061</v>
      </c>
      <c r="F8027" s="1">
        <v>913312</v>
      </c>
      <c r="G8027" s="256">
        <v>0</v>
      </c>
      <c r="H8027" s="256">
        <v>358.47325000000001</v>
      </c>
      <c r="I8027" s="257">
        <v>1</v>
      </c>
      <c r="J8027" s="258">
        <f t="shared" si="250"/>
        <v>0.41828336844324004</v>
      </c>
      <c r="K8027" s="258">
        <f t="shared" si="251"/>
        <v>0.6150720809432394</v>
      </c>
    </row>
    <row r="8028" spans="1:11">
      <c r="A8028" s="1">
        <v>8027</v>
      </c>
      <c r="B8028">
        <v>70649.885802999997</v>
      </c>
      <c r="C8028" s="255">
        <v>117</v>
      </c>
      <c r="D8028" s="256">
        <v>386.82817300000011</v>
      </c>
      <c r="E8028" s="256">
        <v>1029.419801</v>
      </c>
      <c r="F8028" s="1">
        <v>863217</v>
      </c>
      <c r="G8028" s="256">
        <v>0</v>
      </c>
      <c r="H8028" s="256">
        <v>359.55588999999998</v>
      </c>
      <c r="I8028" s="257">
        <v>1</v>
      </c>
      <c r="J8028" s="258">
        <f t="shared" si="250"/>
        <v>0.44264649338913648</v>
      </c>
      <c r="K8028" s="258">
        <f t="shared" si="251"/>
        <v>0.63831990349208978</v>
      </c>
    </row>
    <row r="8029" spans="1:11">
      <c r="A8029" s="1">
        <v>8028</v>
      </c>
      <c r="B8029">
        <v>70434.233154999994</v>
      </c>
      <c r="C8029" s="255">
        <v>110</v>
      </c>
      <c r="D8029" s="256">
        <v>376.79785200000009</v>
      </c>
      <c r="E8029" s="256">
        <v>1198.7310239999999</v>
      </c>
      <c r="F8029" s="1">
        <v>837097</v>
      </c>
      <c r="G8029" s="256">
        <v>0</v>
      </c>
      <c r="H8029" s="256">
        <v>359.19331</v>
      </c>
      <c r="I8029" s="257">
        <v>1</v>
      </c>
      <c r="J8029" s="258">
        <f t="shared" si="250"/>
        <v>0.43116882260889206</v>
      </c>
      <c r="K8029" s="258">
        <f t="shared" si="251"/>
        <v>0.62748061932252575</v>
      </c>
    </row>
    <row r="8030" spans="1:11">
      <c r="A8030" s="1">
        <v>8029</v>
      </c>
      <c r="B8030">
        <v>66708.442870999992</v>
      </c>
      <c r="C8030" s="255">
        <v>96</v>
      </c>
      <c r="D8030" s="256">
        <v>277.37905799999999</v>
      </c>
      <c r="E8030" s="256">
        <v>1247.1491179999989</v>
      </c>
      <c r="F8030" s="1">
        <v>861749</v>
      </c>
      <c r="G8030" s="256">
        <v>0</v>
      </c>
      <c r="H8030" s="256">
        <v>73.657482000000002</v>
      </c>
      <c r="I8030" s="257">
        <v>1</v>
      </c>
      <c r="J8030" s="258">
        <f t="shared" si="250"/>
        <v>0.31740414978327303</v>
      </c>
      <c r="K8030" s="258">
        <f t="shared" si="251"/>
        <v>0.50819442158618322</v>
      </c>
    </row>
    <row r="8031" spans="1:11">
      <c r="A8031" s="1">
        <v>8030</v>
      </c>
      <c r="B8031">
        <v>64907.905425999998</v>
      </c>
      <c r="C8031" s="255">
        <v>92</v>
      </c>
      <c r="D8031" s="256">
        <v>264.54433799999998</v>
      </c>
      <c r="E8031" s="256">
        <v>1156.074846000002</v>
      </c>
      <c r="F8031" s="1">
        <v>814777</v>
      </c>
      <c r="G8031" s="256">
        <v>0</v>
      </c>
      <c r="H8031" s="256">
        <v>171.29214200000001</v>
      </c>
      <c r="I8031" s="257">
        <v>1</v>
      </c>
      <c r="J8031" s="258">
        <f t="shared" si="250"/>
        <v>0.30271741236812771</v>
      </c>
      <c r="K8031" s="258">
        <f t="shared" si="251"/>
        <v>0.4910301302863217</v>
      </c>
    </row>
    <row r="8032" spans="1:11">
      <c r="A8032" s="1">
        <v>8031</v>
      </c>
      <c r="B8032">
        <v>67519.964842999994</v>
      </c>
      <c r="C8032" s="255">
        <v>94</v>
      </c>
      <c r="D8032" s="256">
        <v>322.38371599999999</v>
      </c>
      <c r="E8032" s="256">
        <v>968.88991699999997</v>
      </c>
      <c r="F8032" s="1">
        <v>836534</v>
      </c>
      <c r="G8032" s="256">
        <v>74.732448000000005</v>
      </c>
      <c r="H8032" s="256">
        <v>177.744269</v>
      </c>
      <c r="I8032" s="257">
        <v>1</v>
      </c>
      <c r="J8032" s="258">
        <f t="shared" si="250"/>
        <v>0.36890286533798872</v>
      </c>
      <c r="K8032" s="258">
        <f t="shared" si="251"/>
        <v>0.56502496556852877</v>
      </c>
    </row>
    <row r="8033" spans="1:11">
      <c r="A8033" s="1">
        <v>8032</v>
      </c>
      <c r="B8033">
        <v>67706.302673000013</v>
      </c>
      <c r="C8033" s="255">
        <v>98</v>
      </c>
      <c r="D8033" s="256">
        <v>403.44780500000002</v>
      </c>
      <c r="E8033" s="256">
        <v>594.62993499999959</v>
      </c>
      <c r="F8033" s="1">
        <v>831800</v>
      </c>
      <c r="G8033" s="256">
        <v>197.49172799999999</v>
      </c>
      <c r="H8033" s="256">
        <v>178.551973</v>
      </c>
      <c r="I8033" s="257">
        <v>1</v>
      </c>
      <c r="J8033" s="258">
        <f t="shared" si="250"/>
        <v>0.46166429596841713</v>
      </c>
      <c r="K8033" s="258">
        <f t="shared" si="251"/>
        <v>0.65585199638692926</v>
      </c>
    </row>
    <row r="8034" spans="1:11">
      <c r="A8034" s="1">
        <v>8033</v>
      </c>
      <c r="B8034">
        <v>69013.975279999999</v>
      </c>
      <c r="C8034" s="255">
        <v>112</v>
      </c>
      <c r="D8034" s="256">
        <v>393.86303800000007</v>
      </c>
      <c r="E8034" s="256">
        <v>149.20380399999999</v>
      </c>
      <c r="F8034" s="1">
        <v>799648</v>
      </c>
      <c r="G8034" s="256">
        <v>239.015784</v>
      </c>
      <c r="H8034" s="256">
        <v>178.475269</v>
      </c>
      <c r="I8034" s="257">
        <v>1</v>
      </c>
      <c r="J8034" s="258">
        <f t="shared" si="250"/>
        <v>0.45069647149586539</v>
      </c>
      <c r="K8034" s="258">
        <f t="shared" si="251"/>
        <v>0.64580514668639821</v>
      </c>
    </row>
    <row r="8035" spans="1:11">
      <c r="A8035" s="1">
        <v>8034</v>
      </c>
      <c r="B8035">
        <v>69994.716979999997</v>
      </c>
      <c r="C8035" s="255">
        <v>127</v>
      </c>
      <c r="D8035" s="256">
        <v>330.06495799999999</v>
      </c>
      <c r="E8035" s="256">
        <v>10.77858499999998</v>
      </c>
      <c r="F8035" s="1">
        <v>804803</v>
      </c>
      <c r="G8035" s="256">
        <v>239.251992</v>
      </c>
      <c r="H8035" s="256">
        <v>275.65289000000001</v>
      </c>
      <c r="I8035" s="257">
        <v>1</v>
      </c>
      <c r="J8035" s="258">
        <f t="shared" si="250"/>
        <v>0.37769249099995761</v>
      </c>
      <c r="K8035" s="258">
        <f t="shared" si="251"/>
        <v>0.57423561550525859</v>
      </c>
    </row>
    <row r="8036" spans="1:11">
      <c r="A8036" s="1">
        <v>8035</v>
      </c>
      <c r="B8036">
        <v>69766.815001999988</v>
      </c>
      <c r="C8036" s="255">
        <v>149</v>
      </c>
      <c r="D8036" s="256">
        <v>376.68196900000009</v>
      </c>
      <c r="E8036" s="256">
        <v>17.62064800000001</v>
      </c>
      <c r="F8036" s="1">
        <v>809533</v>
      </c>
      <c r="G8036" s="256">
        <v>194.796672</v>
      </c>
      <c r="H8036" s="256">
        <v>322.584519</v>
      </c>
      <c r="I8036" s="257">
        <v>1</v>
      </c>
      <c r="J8036" s="258">
        <f t="shared" si="250"/>
        <v>0.43103621798706321</v>
      </c>
      <c r="K8036" s="258">
        <f t="shared" si="251"/>
        <v>0.62735422626893977</v>
      </c>
    </row>
    <row r="8037" spans="1:11">
      <c r="A8037" s="1">
        <v>8036</v>
      </c>
      <c r="B8037">
        <v>67629.230346000011</v>
      </c>
      <c r="C8037" s="255">
        <v>168</v>
      </c>
      <c r="D8037" s="256">
        <v>317.552415</v>
      </c>
      <c r="E8037" s="256">
        <v>20.195968000000011</v>
      </c>
      <c r="F8037" s="1">
        <v>792293</v>
      </c>
      <c r="G8037" s="256">
        <v>112.749</v>
      </c>
      <c r="H8037" s="256">
        <v>370.62078700000001</v>
      </c>
      <c r="I8037" s="257">
        <v>1</v>
      </c>
      <c r="J8037" s="258">
        <f t="shared" si="250"/>
        <v>0.36337441990555785</v>
      </c>
      <c r="K8037" s="258">
        <f t="shared" si="251"/>
        <v>0.55916150426670885</v>
      </c>
    </row>
    <row r="8038" spans="1:11">
      <c r="A8038" s="1">
        <v>8037</v>
      </c>
      <c r="B8038">
        <v>66130.702514999997</v>
      </c>
      <c r="C8038" s="255">
        <v>168</v>
      </c>
      <c r="D8038" s="256">
        <v>311.306465</v>
      </c>
      <c r="E8038" s="256">
        <v>18.968064000000009</v>
      </c>
      <c r="F8038" s="1">
        <v>801391</v>
      </c>
      <c r="G8038" s="256">
        <v>10.621295999999999</v>
      </c>
      <c r="H8038" s="256">
        <v>120.57655099999999</v>
      </c>
      <c r="I8038" s="257">
        <v>1</v>
      </c>
      <c r="J8038" s="258">
        <f t="shared" si="250"/>
        <v>0.35622719522452645</v>
      </c>
      <c r="K8038" s="258">
        <f t="shared" si="251"/>
        <v>0.5514993516786304</v>
      </c>
    </row>
    <row r="8039" spans="1:11">
      <c r="A8039" s="1">
        <v>8038</v>
      </c>
      <c r="B8039">
        <v>64164.313538000002</v>
      </c>
      <c r="C8039" s="255">
        <v>169</v>
      </c>
      <c r="D8039" s="256">
        <v>353.70070800000008</v>
      </c>
      <c r="E8039" s="256">
        <v>12.296583999999999</v>
      </c>
      <c r="F8039" s="1">
        <v>803960</v>
      </c>
      <c r="G8039" s="256">
        <v>0</v>
      </c>
      <c r="H8039" s="256">
        <v>53.099525999999997</v>
      </c>
      <c r="I8039" s="257">
        <v>1</v>
      </c>
      <c r="J8039" s="258">
        <f t="shared" si="250"/>
        <v>0.40473881954160273</v>
      </c>
      <c r="K8039" s="258">
        <f t="shared" si="251"/>
        <v>0.60174694915022342</v>
      </c>
    </row>
    <row r="8040" spans="1:11">
      <c r="A8040" s="1">
        <v>8039</v>
      </c>
      <c r="B8040">
        <v>63521.659973000002</v>
      </c>
      <c r="C8040" s="255">
        <v>167</v>
      </c>
      <c r="D8040" s="256">
        <v>377.95889199999999</v>
      </c>
      <c r="E8040" s="256">
        <v>11.87834</v>
      </c>
      <c r="F8040" s="1">
        <v>822970</v>
      </c>
      <c r="G8040" s="256">
        <v>0</v>
      </c>
      <c r="H8040" s="256">
        <v>37.692087000000001</v>
      </c>
      <c r="I8040" s="257">
        <v>1</v>
      </c>
      <c r="J8040" s="258">
        <f t="shared" si="250"/>
        <v>0.43249739772455326</v>
      </c>
      <c r="K8040" s="258">
        <f t="shared" si="251"/>
        <v>0.62874548081768222</v>
      </c>
    </row>
    <row r="8041" spans="1:11">
      <c r="A8041" s="1">
        <v>8040</v>
      </c>
      <c r="B8041">
        <v>63822.565491000001</v>
      </c>
      <c r="C8041" s="255">
        <v>168</v>
      </c>
      <c r="D8041" s="256">
        <v>397.935293</v>
      </c>
      <c r="E8041" s="256">
        <v>7.6037199999999991</v>
      </c>
      <c r="F8041" s="1">
        <v>359474</v>
      </c>
      <c r="G8041" s="256">
        <v>0</v>
      </c>
      <c r="H8041" s="256">
        <v>29.771015999999999</v>
      </c>
      <c r="I8041" s="257">
        <v>1</v>
      </c>
      <c r="J8041" s="258">
        <f t="shared" si="250"/>
        <v>0.45535634252324358</v>
      </c>
      <c r="K8041" s="258">
        <f t="shared" si="251"/>
        <v>0.65009486823007856</v>
      </c>
    </row>
    <row r="8042" spans="1:11">
      <c r="A8042" s="1">
        <v>8041</v>
      </c>
      <c r="B8042">
        <v>63120.619811999997</v>
      </c>
      <c r="C8042" s="255">
        <v>159</v>
      </c>
      <c r="D8042" s="256">
        <v>397.3066070000001</v>
      </c>
      <c r="E8042" s="256">
        <v>5.8974399999999996</v>
      </c>
      <c r="F8042" s="1">
        <v>814807</v>
      </c>
      <c r="G8042" s="256">
        <v>0</v>
      </c>
      <c r="H8042" s="256">
        <v>28.009687</v>
      </c>
      <c r="I8042" s="257">
        <v>1</v>
      </c>
      <c r="J8042" s="258">
        <f t="shared" si="250"/>
        <v>0.45463693873425742</v>
      </c>
      <c r="K8042" s="258">
        <f t="shared" si="251"/>
        <v>0.64943465940372802</v>
      </c>
    </row>
    <row r="8043" spans="1:11">
      <c r="A8043" s="1">
        <v>8042</v>
      </c>
      <c r="B8043">
        <v>59124.925567999999</v>
      </c>
      <c r="C8043" s="255">
        <v>152</v>
      </c>
      <c r="D8043" s="256">
        <v>390.29342200000008</v>
      </c>
      <c r="E8043" s="256">
        <v>1.35036</v>
      </c>
      <c r="F8043" s="1">
        <v>719767</v>
      </c>
      <c r="G8043" s="256">
        <v>0</v>
      </c>
      <c r="H8043" s="256">
        <v>28.137906999999998</v>
      </c>
      <c r="I8043" s="257">
        <v>1</v>
      </c>
      <c r="J8043" s="258">
        <f t="shared" si="250"/>
        <v>0.44661176899632499</v>
      </c>
      <c r="K8043" s="258">
        <f t="shared" si="251"/>
        <v>0.64201890838711617</v>
      </c>
    </row>
    <row r="8044" spans="1:11">
      <c r="A8044" s="1">
        <v>8043</v>
      </c>
      <c r="B8044">
        <v>58199.333617999997</v>
      </c>
      <c r="C8044" s="255">
        <v>147</v>
      </c>
      <c r="D8044" s="256">
        <v>411.62911000000008</v>
      </c>
      <c r="E8044" s="256">
        <v>1.2959999999999999E-2</v>
      </c>
      <c r="F8044" s="1">
        <v>596716</v>
      </c>
      <c r="G8044" s="256">
        <v>0</v>
      </c>
      <c r="H8044" s="256">
        <v>28.123687</v>
      </c>
      <c r="I8044" s="257">
        <v>1</v>
      </c>
      <c r="J8044" s="258">
        <f t="shared" si="250"/>
        <v>0.47102614244798324</v>
      </c>
      <c r="K8044" s="258">
        <f t="shared" si="251"/>
        <v>0.6642924913905045</v>
      </c>
    </row>
    <row r="8045" spans="1:11">
      <c r="A8045" s="1">
        <v>8044</v>
      </c>
      <c r="B8045">
        <v>57418.230925999997</v>
      </c>
      <c r="C8045" s="255">
        <v>149</v>
      </c>
      <c r="D8045" s="256">
        <v>433.81398999999999</v>
      </c>
      <c r="E8045" s="256">
        <v>5.4000000000000003E-3</v>
      </c>
      <c r="F8045" s="1">
        <v>502728</v>
      </c>
      <c r="G8045" s="256">
        <v>108.390072</v>
      </c>
      <c r="H8045" s="256">
        <v>28.162092999999999</v>
      </c>
      <c r="I8045" s="257">
        <v>1</v>
      </c>
      <c r="J8045" s="258">
        <f t="shared" si="250"/>
        <v>0.49641224414295659</v>
      </c>
      <c r="K8045" s="258">
        <f t="shared" si="251"/>
        <v>0.68657522690116579</v>
      </c>
    </row>
    <row r="8046" spans="1:11">
      <c r="A8046" s="1">
        <v>8045</v>
      </c>
      <c r="B8046">
        <v>57888.335510999997</v>
      </c>
      <c r="C8046" s="255">
        <v>145</v>
      </c>
      <c r="D8046" s="256">
        <v>378.72438599999998</v>
      </c>
      <c r="E8046" s="256">
        <v>0</v>
      </c>
      <c r="F8046" s="1">
        <v>563076</v>
      </c>
      <c r="G8046" s="256">
        <v>172.36884000000001</v>
      </c>
      <c r="H8046" s="256">
        <v>28.154071999999999</v>
      </c>
      <c r="I8046" s="257">
        <v>1</v>
      </c>
      <c r="J8046" s="258">
        <f t="shared" si="250"/>
        <v>0.43337335055958737</v>
      </c>
      <c r="K8046" s="258">
        <f t="shared" si="251"/>
        <v>0.62957795721011667</v>
      </c>
    </row>
    <row r="8047" spans="1:11">
      <c r="A8047" s="1">
        <v>8046</v>
      </c>
      <c r="B8047">
        <v>58444.381501000003</v>
      </c>
      <c r="C8047" s="255">
        <v>142</v>
      </c>
      <c r="D8047" s="256">
        <v>366.60589199999998</v>
      </c>
      <c r="E8047" s="256">
        <v>0</v>
      </c>
      <c r="F8047" s="1">
        <v>864329</v>
      </c>
      <c r="G8047" s="256">
        <v>176.96078399999999</v>
      </c>
      <c r="H8047" s="256">
        <v>28.136655000000001</v>
      </c>
      <c r="I8047" s="257">
        <v>1</v>
      </c>
      <c r="J8047" s="258">
        <f t="shared" si="250"/>
        <v>0.41950618873252654</v>
      </c>
      <c r="K8047" s="258">
        <f t="shared" si="251"/>
        <v>0.61626073833404782</v>
      </c>
    </row>
    <row r="8048" spans="1:11">
      <c r="A8048" s="1">
        <v>8047</v>
      </c>
      <c r="B8048">
        <v>58957.987334999998</v>
      </c>
      <c r="C8048" s="255">
        <v>148</v>
      </c>
      <c r="D8048" s="256">
        <v>317.43353000000008</v>
      </c>
      <c r="E8048" s="256">
        <v>0</v>
      </c>
      <c r="F8048" s="1">
        <v>837232</v>
      </c>
      <c r="G8048" s="256">
        <v>138.686688</v>
      </c>
      <c r="H8048" s="256">
        <v>28.155618</v>
      </c>
      <c r="I8048" s="257">
        <v>1</v>
      </c>
      <c r="J8048" s="258">
        <f t="shared" si="250"/>
        <v>0.36323838010277304</v>
      </c>
      <c r="K8048" s="258">
        <f t="shared" si="251"/>
        <v>0.55901652885875852</v>
      </c>
    </row>
    <row r="8049" spans="1:11">
      <c r="A8049" s="1">
        <v>8048</v>
      </c>
      <c r="B8049">
        <v>58933.691651000001</v>
      </c>
      <c r="C8049" s="255">
        <v>150</v>
      </c>
      <c r="D8049" s="256">
        <v>287.16124100000002</v>
      </c>
      <c r="E8049" s="256">
        <v>13.36759500000001</v>
      </c>
      <c r="F8049" s="1">
        <v>815822</v>
      </c>
      <c r="G8049" s="256">
        <v>66.401328000000007</v>
      </c>
      <c r="H8049" s="256">
        <v>31.360264000000001</v>
      </c>
      <c r="I8049" s="257">
        <v>1</v>
      </c>
      <c r="J8049" s="258">
        <f t="shared" si="250"/>
        <v>0.32859787688194753</v>
      </c>
      <c r="K8049" s="258">
        <f t="shared" si="251"/>
        <v>0.52098122055316298</v>
      </c>
    </row>
    <row r="8050" spans="1:11">
      <c r="A8050" s="1">
        <v>8049</v>
      </c>
      <c r="B8050">
        <v>59691.145813000003</v>
      </c>
      <c r="C8050" s="255">
        <v>150</v>
      </c>
      <c r="D8050" s="256">
        <v>217.79428200000001</v>
      </c>
      <c r="E8050" s="256">
        <v>192.40231700000001</v>
      </c>
      <c r="F8050" s="1">
        <v>775995</v>
      </c>
      <c r="G8050" s="256">
        <v>0.70425599999999999</v>
      </c>
      <c r="H8050" s="256">
        <v>243.26938100000001</v>
      </c>
      <c r="I8050" s="257">
        <v>1</v>
      </c>
      <c r="J8050" s="258">
        <f t="shared" si="250"/>
        <v>0.24922144232629276</v>
      </c>
      <c r="K8050" s="258">
        <f t="shared" si="251"/>
        <v>0.4245161242275135</v>
      </c>
    </row>
    <row r="8051" spans="1:11">
      <c r="A8051" s="1">
        <v>8050</v>
      </c>
      <c r="B8051">
        <v>61400.371704999998</v>
      </c>
      <c r="C8051" s="255">
        <v>133</v>
      </c>
      <c r="D8051" s="256">
        <v>205.37230400000001</v>
      </c>
      <c r="E8051" s="256">
        <v>567.46384299999988</v>
      </c>
      <c r="F8051" s="1">
        <v>745436</v>
      </c>
      <c r="G8051" s="256">
        <v>0</v>
      </c>
      <c r="H8051" s="256">
        <v>314.66212899999999</v>
      </c>
      <c r="I8051" s="257">
        <v>1</v>
      </c>
      <c r="J8051" s="258">
        <f t="shared" si="250"/>
        <v>0.23500700453078865</v>
      </c>
      <c r="K8051" s="258">
        <f t="shared" si="251"/>
        <v>0.40570641614172293</v>
      </c>
    </row>
    <row r="8052" spans="1:11">
      <c r="A8052" s="1">
        <v>8051</v>
      </c>
      <c r="B8052">
        <v>61767.850006000001</v>
      </c>
      <c r="C8052" s="255">
        <v>119</v>
      </c>
      <c r="D8052" s="256">
        <v>152.168859</v>
      </c>
      <c r="E8052" s="256">
        <v>827.16201300000159</v>
      </c>
      <c r="F8052" s="1">
        <v>732478</v>
      </c>
      <c r="G8052" s="256">
        <v>0</v>
      </c>
      <c r="H8052" s="256">
        <v>313.38962099999998</v>
      </c>
      <c r="I8052" s="257">
        <v>1</v>
      </c>
      <c r="J8052" s="258">
        <f t="shared" si="250"/>
        <v>0.17412643788842111</v>
      </c>
      <c r="K8052" s="258">
        <f t="shared" si="251"/>
        <v>0.31904755553206166</v>
      </c>
    </row>
    <row r="8053" spans="1:11">
      <c r="A8053" s="1">
        <v>8052</v>
      </c>
      <c r="B8053">
        <v>61771.073607999999</v>
      </c>
      <c r="C8053" s="255">
        <v>101</v>
      </c>
      <c r="D8053" s="256">
        <v>127.298524</v>
      </c>
      <c r="E8053" s="256">
        <v>961.83699499999943</v>
      </c>
      <c r="F8053" s="1">
        <v>746031</v>
      </c>
      <c r="G8053" s="256">
        <v>0</v>
      </c>
      <c r="H8053" s="256">
        <v>293.504458</v>
      </c>
      <c r="I8053" s="257">
        <v>1</v>
      </c>
      <c r="J8053" s="258">
        <f t="shared" si="250"/>
        <v>0.14566737687488138</v>
      </c>
      <c r="K8053" s="258">
        <f t="shared" si="251"/>
        <v>0.27478341787749055</v>
      </c>
    </row>
    <row r="8054" spans="1:11">
      <c r="A8054" s="1">
        <v>8053</v>
      </c>
      <c r="B8054">
        <v>60169.842132999998</v>
      </c>
      <c r="C8054" s="255">
        <v>96</v>
      </c>
      <c r="D8054" s="256">
        <v>90.643672999999993</v>
      </c>
      <c r="E8054" s="256">
        <v>955.62783199999978</v>
      </c>
      <c r="F8054" s="1">
        <v>736083</v>
      </c>
      <c r="G8054" s="256">
        <v>0</v>
      </c>
      <c r="H8054" s="256">
        <v>75.071190999999999</v>
      </c>
      <c r="I8054" s="257">
        <v>1</v>
      </c>
      <c r="J8054" s="258">
        <f t="shared" si="250"/>
        <v>0.10372332420927761</v>
      </c>
      <c r="K8054" s="258">
        <f t="shared" si="251"/>
        <v>0.20456319585066679</v>
      </c>
    </row>
    <row r="8055" spans="1:11">
      <c r="A8055" s="1">
        <v>8054</v>
      </c>
      <c r="B8055">
        <v>58361.903504999987</v>
      </c>
      <c r="C8055" s="255">
        <v>93</v>
      </c>
      <c r="D8055" s="256">
        <v>106.45354</v>
      </c>
      <c r="E8055" s="256">
        <v>798.01613999999995</v>
      </c>
      <c r="F8055" s="1">
        <v>747776</v>
      </c>
      <c r="G8055" s="256">
        <v>0</v>
      </c>
      <c r="H8055" s="256">
        <v>164.42627100000001</v>
      </c>
      <c r="I8055" s="257">
        <v>1</v>
      </c>
      <c r="J8055" s="258">
        <f t="shared" si="250"/>
        <v>0.12181451476095088</v>
      </c>
      <c r="K8055" s="258">
        <f t="shared" si="251"/>
        <v>0.23561893612460114</v>
      </c>
    </row>
    <row r="8056" spans="1:11">
      <c r="A8056" s="1">
        <v>8055</v>
      </c>
      <c r="B8056">
        <v>59489.952209000003</v>
      </c>
      <c r="C8056" s="255">
        <v>89</v>
      </c>
      <c r="D8056" s="256">
        <v>115.95841900000001</v>
      </c>
      <c r="E8056" s="256">
        <v>609.40434900000071</v>
      </c>
      <c r="F8056" s="1">
        <v>721840</v>
      </c>
      <c r="G8056" s="256">
        <v>33.745655999999997</v>
      </c>
      <c r="H8056" s="256">
        <v>192.35171099999999</v>
      </c>
      <c r="I8056" s="257">
        <v>1</v>
      </c>
      <c r="J8056" s="258">
        <f t="shared" si="250"/>
        <v>0.13269092359852033</v>
      </c>
      <c r="K8056" s="258">
        <f t="shared" si="251"/>
        <v>0.25372083363423947</v>
      </c>
    </row>
    <row r="8057" spans="1:11">
      <c r="A8057" s="1">
        <v>8056</v>
      </c>
      <c r="B8057">
        <v>59082.273375999997</v>
      </c>
      <c r="C8057" s="255">
        <v>94</v>
      </c>
      <c r="D8057" s="256">
        <v>130.95232899999999</v>
      </c>
      <c r="E8057" s="256">
        <v>370.77097100000032</v>
      </c>
      <c r="F8057" s="1">
        <v>726356</v>
      </c>
      <c r="G8057" s="256">
        <v>155.24812800000001</v>
      </c>
      <c r="H8057" s="256">
        <v>196.84277299999999</v>
      </c>
      <c r="I8057" s="257">
        <v>1</v>
      </c>
      <c r="J8057" s="258">
        <f t="shared" si="250"/>
        <v>0.14984841663275261</v>
      </c>
      <c r="K8057" s="258">
        <f t="shared" si="251"/>
        <v>0.28144954238665254</v>
      </c>
    </row>
    <row r="8058" spans="1:11">
      <c r="A8058" s="1">
        <v>8057</v>
      </c>
      <c r="B8058">
        <v>59373.55487</v>
      </c>
      <c r="C8058" s="255">
        <v>105</v>
      </c>
      <c r="D8058" s="256">
        <v>140.73073199999999</v>
      </c>
      <c r="E8058" s="256">
        <v>100.25164599999999</v>
      </c>
      <c r="F8058" s="1">
        <v>694226</v>
      </c>
      <c r="G8058" s="256">
        <v>216.78787199999999</v>
      </c>
      <c r="H8058" s="256">
        <v>365.62806699999999</v>
      </c>
      <c r="I8058" s="257">
        <v>1</v>
      </c>
      <c r="J8058" s="258">
        <f t="shared" si="250"/>
        <v>0.16103781828705199</v>
      </c>
      <c r="K8058" s="258">
        <f t="shared" si="251"/>
        <v>0.29900956061811323</v>
      </c>
    </row>
    <row r="8059" spans="1:11">
      <c r="A8059" s="1">
        <v>8058</v>
      </c>
      <c r="B8059">
        <v>59564.947022</v>
      </c>
      <c r="C8059" s="255">
        <v>125</v>
      </c>
      <c r="D8059" s="256">
        <v>161.072284</v>
      </c>
      <c r="E8059" s="256">
        <v>8.8749399999999792</v>
      </c>
      <c r="F8059" s="1">
        <v>701914</v>
      </c>
      <c r="G8059" s="256">
        <v>234.13504800000001</v>
      </c>
      <c r="H8059" s="256">
        <v>472.65710300000001</v>
      </c>
      <c r="I8059" s="257">
        <v>1</v>
      </c>
      <c r="J8059" s="258">
        <f t="shared" si="250"/>
        <v>0.18431460444526385</v>
      </c>
      <c r="K8059" s="258">
        <f t="shared" si="251"/>
        <v>0.33428295110476675</v>
      </c>
    </row>
    <row r="8060" spans="1:11">
      <c r="A8060" s="1">
        <v>8059</v>
      </c>
      <c r="B8060">
        <v>60522.927367999997</v>
      </c>
      <c r="C8060" s="255">
        <v>147</v>
      </c>
      <c r="D8060" s="256">
        <v>215.93060800000001</v>
      </c>
      <c r="E8060" s="256">
        <v>17.111668000000002</v>
      </c>
      <c r="F8060" s="1">
        <v>703619</v>
      </c>
      <c r="G8060" s="256">
        <v>211.443624</v>
      </c>
      <c r="H8060" s="256">
        <v>420.93644999999998</v>
      </c>
      <c r="I8060" s="257">
        <v>1</v>
      </c>
      <c r="J8060" s="258">
        <f t="shared" si="250"/>
        <v>0.24708884491353786</v>
      </c>
      <c r="K8060" s="258">
        <f t="shared" si="251"/>
        <v>0.42172610291543106</v>
      </c>
    </row>
    <row r="8061" spans="1:11">
      <c r="A8061" s="1">
        <v>8060</v>
      </c>
      <c r="B8061">
        <v>60025.838377999993</v>
      </c>
      <c r="C8061" s="255">
        <v>153</v>
      </c>
      <c r="D8061" s="256">
        <v>224.10680199999999</v>
      </c>
      <c r="E8061" s="256">
        <v>18.49938800000001</v>
      </c>
      <c r="F8061" s="1">
        <v>698312</v>
      </c>
      <c r="G8061" s="256">
        <v>144.40776</v>
      </c>
      <c r="H8061" s="256">
        <v>295.968568</v>
      </c>
      <c r="I8061" s="257">
        <v>1</v>
      </c>
      <c r="J8061" s="258">
        <f t="shared" si="250"/>
        <v>0.25644484288881791</v>
      </c>
      <c r="K8061" s="258">
        <f t="shared" si="251"/>
        <v>0.43388403396060343</v>
      </c>
    </row>
    <row r="8062" spans="1:11">
      <c r="A8062" s="1">
        <v>8061</v>
      </c>
      <c r="B8062">
        <v>59475.403138000001</v>
      </c>
      <c r="C8062" s="255">
        <v>155</v>
      </c>
      <c r="D8062" s="256">
        <v>211.18664200000001</v>
      </c>
      <c r="E8062" s="256">
        <v>14.476556</v>
      </c>
      <c r="F8062" s="1">
        <v>687916</v>
      </c>
      <c r="G8062" s="256">
        <v>59.753903999999999</v>
      </c>
      <c r="H8062" s="256">
        <v>132.73899599999999</v>
      </c>
      <c r="I8062" s="257">
        <v>1</v>
      </c>
      <c r="J8062" s="258">
        <f t="shared" si="250"/>
        <v>0.24166033669922718</v>
      </c>
      <c r="K8062" s="258">
        <f t="shared" si="251"/>
        <v>0.41457346109388027</v>
      </c>
    </row>
    <row r="8063" spans="1:11">
      <c r="A8063" s="1">
        <v>8062</v>
      </c>
      <c r="B8063">
        <v>58685.168518999999</v>
      </c>
      <c r="C8063" s="255">
        <v>163</v>
      </c>
      <c r="D8063" s="256">
        <v>240.21326400000009</v>
      </c>
      <c r="E8063" s="256">
        <v>8.1201240000000006</v>
      </c>
      <c r="F8063" s="1">
        <v>692020</v>
      </c>
      <c r="G8063" s="256">
        <v>2.6631360000000002</v>
      </c>
      <c r="H8063" s="256">
        <v>36.719895999999999</v>
      </c>
      <c r="I8063" s="257">
        <v>1</v>
      </c>
      <c r="J8063" s="258">
        <f t="shared" si="250"/>
        <v>0.27487542634377587</v>
      </c>
      <c r="K8063" s="258">
        <f t="shared" si="251"/>
        <v>0.45722536943629094</v>
      </c>
    </row>
    <row r="8064" spans="1:11">
      <c r="A8064" s="1">
        <v>8063</v>
      </c>
      <c r="B8064">
        <v>59057.917357999999</v>
      </c>
      <c r="C8064" s="255">
        <v>158</v>
      </c>
      <c r="D8064" s="256">
        <v>243.61604</v>
      </c>
      <c r="E8064" s="256">
        <v>9.6065200000000015</v>
      </c>
      <c r="F8064" s="1">
        <v>714285</v>
      </c>
      <c r="G8064" s="256">
        <v>0</v>
      </c>
      <c r="H8064" s="256">
        <v>32.183701999999997</v>
      </c>
      <c r="I8064" s="257">
        <v>1</v>
      </c>
      <c r="J8064" s="258">
        <f t="shared" si="250"/>
        <v>0.27876921425613838</v>
      </c>
      <c r="K8064" s="258">
        <f t="shared" si="251"/>
        <v>0.46205628313496305</v>
      </c>
    </row>
    <row r="8065" spans="1:11">
      <c r="A8065" s="1">
        <v>8064</v>
      </c>
      <c r="B8065">
        <v>59598.947935999997</v>
      </c>
      <c r="C8065" s="255">
        <v>155</v>
      </c>
      <c r="D8065" s="256">
        <v>234.47457</v>
      </c>
      <c r="E8065" s="256">
        <v>6.7215999999999996</v>
      </c>
      <c r="F8065" s="1">
        <v>776915</v>
      </c>
      <c r="G8065" s="256">
        <v>0</v>
      </c>
      <c r="H8065" s="256">
        <v>27.832429999999999</v>
      </c>
      <c r="I8065" s="257">
        <v>1</v>
      </c>
      <c r="J8065" s="258">
        <f t="shared" si="250"/>
        <v>0.26830865341192606</v>
      </c>
      <c r="K8065" s="258">
        <f t="shared" si="251"/>
        <v>0.44899971794397819</v>
      </c>
    </row>
    <row r="8066" spans="1:11">
      <c r="A8066" s="1">
        <v>8065</v>
      </c>
      <c r="B8066">
        <v>59419.068725999998</v>
      </c>
      <c r="C8066" s="255">
        <v>150</v>
      </c>
      <c r="D8066" s="256">
        <v>228.27127499999989</v>
      </c>
      <c r="E8066" s="256">
        <v>5.5470000000000006</v>
      </c>
      <c r="F8066" s="1">
        <v>783770</v>
      </c>
      <c r="G8066" s="256">
        <v>0</v>
      </c>
      <c r="H8066" s="256">
        <v>28.062068</v>
      </c>
      <c r="I8066" s="257">
        <v>1</v>
      </c>
      <c r="J8066" s="258">
        <f t="shared" ref="J8066:J8129" si="252">D8066/$L$1</f>
        <v>0.2612102387387828</v>
      </c>
      <c r="K8066" s="258">
        <f t="shared" ref="K8066:K8129" si="253">J8066/(1-$K$1*(1-J8066))</f>
        <v>0.43999555467612839</v>
      </c>
    </row>
    <row r="8067" spans="1:11">
      <c r="A8067" s="1">
        <v>8066</v>
      </c>
      <c r="B8067">
        <v>57006.864013999999</v>
      </c>
      <c r="C8067" s="255">
        <v>140</v>
      </c>
      <c r="D8067" s="256">
        <v>216.59979399999989</v>
      </c>
      <c r="E8067" s="256">
        <v>1.62384</v>
      </c>
      <c r="F8067" s="1">
        <v>713314</v>
      </c>
      <c r="G8067" s="256">
        <v>0</v>
      </c>
      <c r="H8067" s="256">
        <v>28.103407000000001</v>
      </c>
      <c r="I8067" s="257">
        <v>1</v>
      </c>
      <c r="J8067" s="258">
        <f t="shared" si="252"/>
        <v>0.24785459274939947</v>
      </c>
      <c r="K8067" s="258">
        <f t="shared" si="253"/>
        <v>0.4227291952403055</v>
      </c>
    </row>
    <row r="8068" spans="1:11">
      <c r="A8068" s="1">
        <v>8067</v>
      </c>
      <c r="B8068">
        <v>54743.111450999997</v>
      </c>
      <c r="C8068" s="255">
        <v>140</v>
      </c>
      <c r="D8068" s="256">
        <v>263.76525500000002</v>
      </c>
      <c r="E8068" s="256">
        <v>3.1759999999999997E-2</v>
      </c>
      <c r="F8068" s="1">
        <v>617503</v>
      </c>
      <c r="G8068" s="256">
        <v>0</v>
      </c>
      <c r="H8068" s="256">
        <v>28.104993</v>
      </c>
      <c r="I8068" s="257">
        <v>1</v>
      </c>
      <c r="J8068" s="258">
        <f t="shared" si="252"/>
        <v>0.30182590967499506</v>
      </c>
      <c r="K8068" s="258">
        <f t="shared" si="253"/>
        <v>0.48997374533956922</v>
      </c>
    </row>
    <row r="8069" spans="1:11">
      <c r="A8069" s="1">
        <v>8068</v>
      </c>
      <c r="B8069">
        <v>54633.746675000002</v>
      </c>
      <c r="C8069" s="255">
        <v>138</v>
      </c>
      <c r="D8069" s="256">
        <v>292.00308899999999</v>
      </c>
      <c r="E8069" s="256">
        <v>0</v>
      </c>
      <c r="F8069" s="1">
        <v>506559</v>
      </c>
      <c r="G8069" s="256">
        <v>76.059815999999998</v>
      </c>
      <c r="H8069" s="256">
        <v>28.117885000000001</v>
      </c>
      <c r="I8069" s="257">
        <v>1</v>
      </c>
      <c r="J8069" s="258">
        <f t="shared" si="252"/>
        <v>0.33413839121962269</v>
      </c>
      <c r="K8069" s="258">
        <f t="shared" si="253"/>
        <v>0.52721833975958177</v>
      </c>
    </row>
    <row r="8070" spans="1:11">
      <c r="A8070" s="1">
        <v>8069</v>
      </c>
      <c r="B8070">
        <v>55230.097748</v>
      </c>
      <c r="C8070" s="255">
        <v>133</v>
      </c>
      <c r="D8070" s="256">
        <v>304.72974299999998</v>
      </c>
      <c r="E8070" s="256">
        <v>0</v>
      </c>
      <c r="F8070" s="1">
        <v>548828</v>
      </c>
      <c r="G8070" s="256">
        <v>145.79056800000001</v>
      </c>
      <c r="H8070" s="256">
        <v>28.103370999999999</v>
      </c>
      <c r="I8070" s="257">
        <v>1</v>
      </c>
      <c r="J8070" s="258">
        <f t="shared" si="252"/>
        <v>0.34870146898613485</v>
      </c>
      <c r="K8070" s="258">
        <f t="shared" si="253"/>
        <v>0.54332997811856365</v>
      </c>
    </row>
    <row r="8071" spans="1:11">
      <c r="A8071" s="1">
        <v>8070</v>
      </c>
      <c r="B8071">
        <v>55790.713195999997</v>
      </c>
      <c r="C8071" s="255">
        <v>129</v>
      </c>
      <c r="D8071" s="256">
        <v>294.55474500000003</v>
      </c>
      <c r="E8071" s="256">
        <v>0</v>
      </c>
      <c r="F8071" s="1">
        <v>862396</v>
      </c>
      <c r="G8071" s="256">
        <v>178.832472</v>
      </c>
      <c r="H8071" s="256">
        <v>28.090098999999999</v>
      </c>
      <c r="I8071" s="257">
        <v>1</v>
      </c>
      <c r="J8071" s="258">
        <f t="shared" si="252"/>
        <v>0.33705824468317941</v>
      </c>
      <c r="K8071" s="258">
        <f t="shared" si="253"/>
        <v>0.53048123230024413</v>
      </c>
    </row>
    <row r="8072" spans="1:11">
      <c r="A8072" s="1">
        <v>8071</v>
      </c>
      <c r="B8072">
        <v>54925.703430000001</v>
      </c>
      <c r="C8072" s="255">
        <v>135</v>
      </c>
      <c r="D8072" s="256">
        <v>303.451572</v>
      </c>
      <c r="E8072" s="256">
        <v>0</v>
      </c>
      <c r="F8072" s="1">
        <v>803982</v>
      </c>
      <c r="G8072" s="256">
        <v>166.94479200000001</v>
      </c>
      <c r="H8072" s="256">
        <v>27.937027</v>
      </c>
      <c r="I8072" s="257">
        <v>1</v>
      </c>
      <c r="J8072" s="258">
        <f t="shared" si="252"/>
        <v>0.34723886116542246</v>
      </c>
      <c r="K8072" s="258">
        <f t="shared" si="253"/>
        <v>0.54173003373404272</v>
      </c>
    </row>
    <row r="8073" spans="1:11">
      <c r="A8073" s="1">
        <v>8072</v>
      </c>
      <c r="B8073">
        <v>55264.477357000003</v>
      </c>
      <c r="C8073" s="255">
        <v>135</v>
      </c>
      <c r="D8073" s="256">
        <v>295.365613</v>
      </c>
      <c r="E8073" s="256">
        <v>10.920358999999991</v>
      </c>
      <c r="F8073" s="1">
        <v>770182</v>
      </c>
      <c r="G8073" s="256">
        <v>114.288552</v>
      </c>
      <c r="H8073" s="256">
        <v>27.908087999999999</v>
      </c>
      <c r="I8073" s="257">
        <v>1</v>
      </c>
      <c r="J8073" s="258">
        <f t="shared" si="252"/>
        <v>0.33798611887087837</v>
      </c>
      <c r="K8073" s="258">
        <f t="shared" si="253"/>
        <v>0.5315146670607428</v>
      </c>
    </row>
    <row r="8074" spans="1:11">
      <c r="A8074" s="1">
        <v>8073</v>
      </c>
      <c r="B8074">
        <v>55168.941162000003</v>
      </c>
      <c r="C8074" s="255">
        <v>136</v>
      </c>
      <c r="D8074" s="256">
        <v>314.04843299999999</v>
      </c>
      <c r="E8074" s="256">
        <v>169.32614899999999</v>
      </c>
      <c r="F8074" s="1">
        <v>777546</v>
      </c>
      <c r="G8074" s="256">
        <v>33.770015999999998</v>
      </c>
      <c r="H8074" s="256">
        <v>360.34562699999998</v>
      </c>
      <c r="I8074" s="257">
        <v>1</v>
      </c>
      <c r="J8074" s="258">
        <f t="shared" si="252"/>
        <v>0.35936482222509453</v>
      </c>
      <c r="K8074" s="258">
        <f t="shared" si="253"/>
        <v>0.55487448517370219</v>
      </c>
    </row>
    <row r="8075" spans="1:11">
      <c r="A8075" s="1">
        <v>8074</v>
      </c>
      <c r="B8075">
        <v>54970.370847999999</v>
      </c>
      <c r="C8075" s="255">
        <v>129</v>
      </c>
      <c r="D8075" s="256">
        <v>346.46072100000009</v>
      </c>
      <c r="E8075" s="256">
        <v>425.51786800000031</v>
      </c>
      <c r="F8075" s="1">
        <v>771228</v>
      </c>
      <c r="G8075" s="256">
        <v>0</v>
      </c>
      <c r="H8075" s="256">
        <v>230.46996200000001</v>
      </c>
      <c r="I8075" s="257">
        <v>1</v>
      </c>
      <c r="J8075" s="258">
        <f t="shared" si="252"/>
        <v>0.39645412085257281</v>
      </c>
      <c r="K8075" s="258">
        <f t="shared" si="253"/>
        <v>0.59344998045294606</v>
      </c>
    </row>
    <row r="8076" spans="1:11">
      <c r="A8076" s="1">
        <v>8075</v>
      </c>
      <c r="B8076">
        <v>55943.279541000004</v>
      </c>
      <c r="C8076" s="255">
        <v>116</v>
      </c>
      <c r="D8076" s="256">
        <v>333.82105699999988</v>
      </c>
      <c r="E8076" s="256">
        <v>668.64136000000099</v>
      </c>
      <c r="F8076" s="1">
        <v>707819</v>
      </c>
      <c r="G8076" s="256">
        <v>0</v>
      </c>
      <c r="H8076" s="256">
        <v>227.30569299999999</v>
      </c>
      <c r="I8076" s="257">
        <v>1</v>
      </c>
      <c r="J8076" s="258">
        <f t="shared" si="252"/>
        <v>0.38199058552155907</v>
      </c>
      <c r="K8076" s="258">
        <f t="shared" si="253"/>
        <v>0.57869047410923335</v>
      </c>
    </row>
    <row r="8077" spans="1:11">
      <c r="A8077" s="1">
        <v>8076</v>
      </c>
      <c r="B8077">
        <v>56216.315583000003</v>
      </c>
      <c r="C8077" s="255">
        <v>112</v>
      </c>
      <c r="D8077" s="256">
        <v>337.60428300000001</v>
      </c>
      <c r="E8077" s="256">
        <v>773.38547600000061</v>
      </c>
      <c r="F8077" s="1">
        <v>735728</v>
      </c>
      <c r="G8077" s="256">
        <v>0</v>
      </c>
      <c r="H8077" s="256">
        <v>247.024317</v>
      </c>
      <c r="I8077" s="257">
        <v>1</v>
      </c>
      <c r="J8077" s="258">
        <f t="shared" si="252"/>
        <v>0.38631972140018772</v>
      </c>
      <c r="K8077" s="258">
        <f t="shared" si="253"/>
        <v>0.58314536791595817</v>
      </c>
    </row>
    <row r="8078" spans="1:11">
      <c r="A8078" s="1">
        <v>8077</v>
      </c>
      <c r="B8078">
        <v>55474.709534000001</v>
      </c>
      <c r="C8078" s="255">
        <v>110</v>
      </c>
      <c r="D8078" s="256">
        <v>303.16004900000001</v>
      </c>
      <c r="E8078" s="256">
        <v>793.68889799999965</v>
      </c>
      <c r="F8078" s="1">
        <v>747462</v>
      </c>
      <c r="G8078" s="256">
        <v>0</v>
      </c>
      <c r="H8078" s="256">
        <v>114.77285999999999</v>
      </c>
      <c r="I8078" s="257">
        <v>1</v>
      </c>
      <c r="J8078" s="258">
        <f t="shared" si="252"/>
        <v>0.34690527213882311</v>
      </c>
      <c r="K8078" s="258">
        <f t="shared" si="253"/>
        <v>0.54136455864483068</v>
      </c>
    </row>
    <row r="8079" spans="1:11">
      <c r="A8079" s="1">
        <v>8078</v>
      </c>
      <c r="B8079">
        <v>55929.727537999999</v>
      </c>
      <c r="C8079" s="255">
        <v>108</v>
      </c>
      <c r="D8079" s="256">
        <v>306.59591899999998</v>
      </c>
      <c r="E8079" s="256">
        <v>726.83397699999887</v>
      </c>
      <c r="F8079" s="1">
        <v>735655</v>
      </c>
      <c r="G8079" s="256">
        <v>0</v>
      </c>
      <c r="H8079" s="256">
        <v>207.32692</v>
      </c>
      <c r="I8079" s="257">
        <v>1</v>
      </c>
      <c r="J8079" s="258">
        <f t="shared" si="252"/>
        <v>0.35083692943111894</v>
      </c>
      <c r="K8079" s="258">
        <f t="shared" si="253"/>
        <v>0.54565876513179956</v>
      </c>
    </row>
    <row r="8080" spans="1:11">
      <c r="A8080" s="1">
        <v>8079</v>
      </c>
      <c r="B8080">
        <v>55809.276519999999</v>
      </c>
      <c r="C8080" s="255">
        <v>107</v>
      </c>
      <c r="D8080" s="256">
        <v>267.43298199999992</v>
      </c>
      <c r="E8080" s="256">
        <v>556.08339100000046</v>
      </c>
      <c r="F8080" s="1">
        <v>717899</v>
      </c>
      <c r="G8080" s="256">
        <v>0</v>
      </c>
      <c r="H8080" s="256">
        <v>307.93924600000003</v>
      </c>
      <c r="I8080" s="257">
        <v>1</v>
      </c>
      <c r="J8080" s="258">
        <f t="shared" si="252"/>
        <v>0.3060228803420168</v>
      </c>
      <c r="K8080" s="258">
        <f t="shared" si="253"/>
        <v>0.49493231767852147</v>
      </c>
    </row>
    <row r="8081" spans="1:11">
      <c r="A8081" s="1">
        <v>8080</v>
      </c>
      <c r="B8081">
        <v>55403.429231000002</v>
      </c>
      <c r="C8081" s="255">
        <v>107</v>
      </c>
      <c r="D8081" s="256">
        <v>156.23944700000001</v>
      </c>
      <c r="E8081" s="256">
        <v>319.51744799999989</v>
      </c>
      <c r="F8081" s="1">
        <v>745586</v>
      </c>
      <c r="G8081" s="256">
        <v>56.866487999999997</v>
      </c>
      <c r="H8081" s="256">
        <v>260.63282500000003</v>
      </c>
      <c r="I8081" s="257">
        <v>1</v>
      </c>
      <c r="J8081" s="258">
        <f t="shared" si="252"/>
        <v>0.17878440137194407</v>
      </c>
      <c r="K8081" s="258">
        <f t="shared" si="253"/>
        <v>0.32605171727331528</v>
      </c>
    </row>
    <row r="8082" spans="1:11">
      <c r="A8082" s="1">
        <v>8081</v>
      </c>
      <c r="B8082">
        <v>56336.861297000003</v>
      </c>
      <c r="C8082" s="255">
        <v>118</v>
      </c>
      <c r="D8082" s="256">
        <v>90.907545999999982</v>
      </c>
      <c r="E8082" s="256">
        <v>97.789368999999908</v>
      </c>
      <c r="F8082" s="1">
        <v>716915</v>
      </c>
      <c r="G8082" s="256">
        <v>183.714552</v>
      </c>
      <c r="H8082" s="256">
        <v>261.46520700000002</v>
      </c>
      <c r="I8082" s="257">
        <v>1</v>
      </c>
      <c r="J8082" s="258">
        <f t="shared" si="252"/>
        <v>0.10402527341128176</v>
      </c>
      <c r="K8082" s="258">
        <f t="shared" si="253"/>
        <v>0.20509152713307996</v>
      </c>
    </row>
    <row r="8083" spans="1:11">
      <c r="A8083" s="1">
        <v>8082</v>
      </c>
      <c r="B8083">
        <v>56794.2984</v>
      </c>
      <c r="C8083" s="255">
        <v>137</v>
      </c>
      <c r="D8083" s="256">
        <v>88.37317800000001</v>
      </c>
      <c r="E8083" s="256">
        <v>8.3910360000000015</v>
      </c>
      <c r="F8083" s="1">
        <v>708039</v>
      </c>
      <c r="G8083" s="256">
        <v>226.34219999999999</v>
      </c>
      <c r="H8083" s="256">
        <v>447.71529500000003</v>
      </c>
      <c r="I8083" s="257">
        <v>1</v>
      </c>
      <c r="J8083" s="258">
        <f t="shared" si="252"/>
        <v>0.10112520256210494</v>
      </c>
      <c r="K8083" s="258">
        <f t="shared" si="253"/>
        <v>0.2000028287715957</v>
      </c>
    </row>
    <row r="8084" spans="1:11">
      <c r="A8084" s="1">
        <v>8083</v>
      </c>
      <c r="B8084">
        <v>58902.147889</v>
      </c>
      <c r="C8084" s="255">
        <v>153</v>
      </c>
      <c r="D8084" s="256">
        <v>98.252313000000029</v>
      </c>
      <c r="E8084" s="256">
        <v>16.771104000000001</v>
      </c>
      <c r="F8084" s="1">
        <v>676499</v>
      </c>
      <c r="G8084" s="256">
        <v>226.99420799999999</v>
      </c>
      <c r="H8084" s="256">
        <v>378.08117299999998</v>
      </c>
      <c r="I8084" s="257">
        <v>1</v>
      </c>
      <c r="J8084" s="258">
        <f t="shared" si="252"/>
        <v>0.11242987158751197</v>
      </c>
      <c r="K8084" s="258">
        <f t="shared" si="253"/>
        <v>0.21965976850301525</v>
      </c>
    </row>
    <row r="8085" spans="1:11">
      <c r="A8085" s="1">
        <v>8084</v>
      </c>
      <c r="B8085">
        <v>58514.741212000001</v>
      </c>
      <c r="C8085" s="255">
        <v>162</v>
      </c>
      <c r="D8085" s="256">
        <v>101.149691</v>
      </c>
      <c r="E8085" s="256">
        <v>15.860528</v>
      </c>
      <c r="F8085" s="1">
        <v>696520</v>
      </c>
      <c r="G8085" s="256">
        <v>180.82192800000001</v>
      </c>
      <c r="H8085" s="256">
        <v>380.09875799999998</v>
      </c>
      <c r="I8085" s="257">
        <v>1</v>
      </c>
      <c r="J8085" s="258">
        <f t="shared" si="252"/>
        <v>0.11574533385536188</v>
      </c>
      <c r="K8085" s="258">
        <f t="shared" si="253"/>
        <v>0.22533455751463735</v>
      </c>
    </row>
    <row r="8086" spans="1:11">
      <c r="A8086" s="1">
        <v>8085</v>
      </c>
      <c r="B8086">
        <v>58527.334534000001</v>
      </c>
      <c r="C8086" s="255">
        <v>159</v>
      </c>
      <c r="D8086" s="256">
        <v>93.232286000000002</v>
      </c>
      <c r="E8086" s="256">
        <v>13.247496</v>
      </c>
      <c r="F8086" s="1">
        <v>726333</v>
      </c>
      <c r="G8086" s="256">
        <v>99.688175999999999</v>
      </c>
      <c r="H8086" s="256">
        <v>186.978846</v>
      </c>
      <c r="I8086" s="257">
        <v>1</v>
      </c>
      <c r="J8086" s="258">
        <f t="shared" si="252"/>
        <v>0.10668546747383126</v>
      </c>
      <c r="K8086" s="258">
        <f t="shared" si="253"/>
        <v>0.20973125575269708</v>
      </c>
    </row>
    <row r="8087" spans="1:11">
      <c r="A8087" s="1">
        <v>8086</v>
      </c>
      <c r="B8087">
        <v>57863.208860999999</v>
      </c>
      <c r="C8087" s="255">
        <v>160</v>
      </c>
      <c r="D8087" s="256">
        <v>99.685175999999998</v>
      </c>
      <c r="E8087" s="256">
        <v>8.7319839999999989</v>
      </c>
      <c r="F8087" s="1">
        <v>720225</v>
      </c>
      <c r="G8087" s="256">
        <v>0.396648</v>
      </c>
      <c r="H8087" s="256">
        <v>36.295712000000002</v>
      </c>
      <c r="I8087" s="257">
        <v>1</v>
      </c>
      <c r="J8087" s="258">
        <f t="shared" si="252"/>
        <v>0.11406949306993441</v>
      </c>
      <c r="K8087" s="258">
        <f t="shared" si="253"/>
        <v>0.22247121114851826</v>
      </c>
    </row>
    <row r="8088" spans="1:11">
      <c r="A8088" s="1">
        <v>8087</v>
      </c>
      <c r="B8088">
        <v>58157.698669999998</v>
      </c>
      <c r="C8088" s="255">
        <v>153</v>
      </c>
      <c r="D8088" s="256">
        <v>126.62656800000001</v>
      </c>
      <c r="E8088" s="256">
        <v>9.394280000000002</v>
      </c>
      <c r="F8088" s="1">
        <v>716159</v>
      </c>
      <c r="G8088" s="256">
        <v>0</v>
      </c>
      <c r="H8088" s="256">
        <v>36.014764</v>
      </c>
      <c r="I8088" s="257">
        <v>1</v>
      </c>
      <c r="J8088" s="258">
        <f t="shared" si="252"/>
        <v>0.14489845933507284</v>
      </c>
      <c r="K8088" s="258">
        <f t="shared" si="253"/>
        <v>0.27355117781546145</v>
      </c>
    </row>
    <row r="8089" spans="1:11">
      <c r="A8089" s="1">
        <v>8088</v>
      </c>
      <c r="B8089">
        <v>59640.851379</v>
      </c>
      <c r="C8089" s="255">
        <v>145</v>
      </c>
      <c r="D8089" s="256">
        <v>146.82870500000001</v>
      </c>
      <c r="E8089" s="256">
        <v>3.0986799999999999</v>
      </c>
      <c r="F8089" s="1">
        <v>745791</v>
      </c>
      <c r="G8089" s="256">
        <v>0</v>
      </c>
      <c r="H8089" s="256">
        <v>28.941614999999999</v>
      </c>
      <c r="I8089" s="257">
        <v>1</v>
      </c>
      <c r="J8089" s="258">
        <f t="shared" si="252"/>
        <v>0.16801571326377501</v>
      </c>
      <c r="K8089" s="258">
        <f t="shared" si="253"/>
        <v>0.30975854763828159</v>
      </c>
    </row>
    <row r="8090" spans="1:11">
      <c r="A8090" s="1">
        <v>8089</v>
      </c>
      <c r="B8090">
        <v>58722.539641000003</v>
      </c>
      <c r="C8090" s="255">
        <v>129</v>
      </c>
      <c r="D8090" s="256">
        <v>157.74831900000001</v>
      </c>
      <c r="E8090" s="256">
        <v>0.54600000000000004</v>
      </c>
      <c r="F8090" s="1">
        <v>764472</v>
      </c>
      <c r="G8090" s="256">
        <v>0</v>
      </c>
      <c r="H8090" s="256">
        <v>26.623117000000001</v>
      </c>
      <c r="I8090" s="257">
        <v>1</v>
      </c>
      <c r="J8090" s="258">
        <f t="shared" si="252"/>
        <v>0.18051099975952598</v>
      </c>
      <c r="K8090" s="258">
        <f t="shared" si="253"/>
        <v>0.32863139881303205</v>
      </c>
    </row>
    <row r="8091" spans="1:11">
      <c r="A8091" s="1">
        <v>8090</v>
      </c>
      <c r="B8091">
        <v>55673.320861</v>
      </c>
      <c r="C8091" s="255">
        <v>126</v>
      </c>
      <c r="D8091" s="256">
        <v>195.46595400000001</v>
      </c>
      <c r="E8091" s="256">
        <v>0.15744</v>
      </c>
      <c r="F8091" s="1">
        <v>676785</v>
      </c>
      <c r="G8091" s="256">
        <v>0</v>
      </c>
      <c r="H8091" s="256">
        <v>26.56277</v>
      </c>
      <c r="I8091" s="257">
        <v>1</v>
      </c>
      <c r="J8091" s="258">
        <f t="shared" si="252"/>
        <v>0.2236711934501788</v>
      </c>
      <c r="K8091" s="258">
        <f t="shared" si="253"/>
        <v>0.39033807326151765</v>
      </c>
    </row>
    <row r="8092" spans="1:11">
      <c r="A8092" s="1">
        <v>8091</v>
      </c>
      <c r="B8092">
        <v>54529.633820000003</v>
      </c>
      <c r="C8092" s="255">
        <v>125</v>
      </c>
      <c r="D8092" s="256">
        <v>241.092218</v>
      </c>
      <c r="E8092" s="256">
        <v>2.376E-2</v>
      </c>
      <c r="F8092" s="1">
        <v>566395</v>
      </c>
      <c r="G8092" s="256">
        <v>0</v>
      </c>
      <c r="H8092" s="256">
        <v>26.588003</v>
      </c>
      <c r="I8092" s="257">
        <v>1</v>
      </c>
      <c r="J8092" s="258">
        <f t="shared" si="252"/>
        <v>0.27588121116790842</v>
      </c>
      <c r="K8092" s="258">
        <f t="shared" si="253"/>
        <v>0.4584765124744275</v>
      </c>
    </row>
    <row r="8093" spans="1:11">
      <c r="A8093" s="1">
        <v>8092</v>
      </c>
      <c r="B8093">
        <v>54693.906097999999</v>
      </c>
      <c r="C8093" s="255">
        <v>123</v>
      </c>
      <c r="D8093" s="256">
        <v>268.64462800000013</v>
      </c>
      <c r="E8093" s="256">
        <v>0</v>
      </c>
      <c r="F8093" s="1">
        <v>498239</v>
      </c>
      <c r="G8093" s="256">
        <v>0.80471999999999999</v>
      </c>
      <c r="H8093" s="256">
        <v>26.558164999999999</v>
      </c>
      <c r="I8093" s="257">
        <v>1</v>
      </c>
      <c r="J8093" s="258">
        <f t="shared" si="252"/>
        <v>0.30740936377462103</v>
      </c>
      <c r="K8093" s="258">
        <f t="shared" si="253"/>
        <v>0.49656227315352858</v>
      </c>
    </row>
    <row r="8094" spans="1:11">
      <c r="A8094" s="1">
        <v>8093</v>
      </c>
      <c r="B8094">
        <v>55055.198394999999</v>
      </c>
      <c r="C8094" s="255">
        <v>121</v>
      </c>
      <c r="D8094" s="256">
        <v>296.93221899999992</v>
      </c>
      <c r="E8094" s="256">
        <v>8.0000000000000007E-5</v>
      </c>
      <c r="F8094" s="1">
        <v>550103</v>
      </c>
      <c r="G8094" s="256">
        <v>123.224136</v>
      </c>
      <c r="H8094" s="256">
        <v>26.575467</v>
      </c>
      <c r="I8094" s="257">
        <v>1</v>
      </c>
      <c r="J8094" s="258">
        <f t="shared" si="252"/>
        <v>0.33977878212765295</v>
      </c>
      <c r="K8094" s="258">
        <f t="shared" si="253"/>
        <v>0.53350658364658954</v>
      </c>
    </row>
    <row r="8095" spans="1:11">
      <c r="A8095" s="1">
        <v>8094</v>
      </c>
      <c r="B8095">
        <v>55875.723387999999</v>
      </c>
      <c r="C8095" s="255">
        <v>124</v>
      </c>
      <c r="D8095" s="256">
        <v>382.28369400000003</v>
      </c>
      <c r="E8095" s="256">
        <v>0</v>
      </c>
      <c r="F8095" s="1">
        <v>862022</v>
      </c>
      <c r="G8095" s="256">
        <v>168.148008</v>
      </c>
      <c r="H8095" s="256">
        <v>26.561792000000001</v>
      </c>
      <c r="I8095" s="257">
        <v>1</v>
      </c>
      <c r="J8095" s="258">
        <f t="shared" si="252"/>
        <v>0.43744625764097494</v>
      </c>
      <c r="K8095" s="258">
        <f t="shared" si="253"/>
        <v>0.63343345644235871</v>
      </c>
    </row>
    <row r="8096" spans="1:11">
      <c r="A8096" s="1">
        <v>8095</v>
      </c>
      <c r="B8096">
        <v>58478.727631000002</v>
      </c>
      <c r="C8096" s="255">
        <v>135</v>
      </c>
      <c r="D8096" s="256">
        <v>438.79812700000002</v>
      </c>
      <c r="E8096" s="256">
        <v>0</v>
      </c>
      <c r="F8096" s="1">
        <v>954233</v>
      </c>
      <c r="G8096" s="256">
        <v>175.65122400000001</v>
      </c>
      <c r="H8096" s="256">
        <v>26.551231000000001</v>
      </c>
      <c r="I8096" s="257">
        <v>1</v>
      </c>
      <c r="J8096" s="258">
        <f t="shared" si="252"/>
        <v>0.50211557942102347</v>
      </c>
      <c r="K8096" s="258">
        <f t="shared" si="253"/>
        <v>0.69146346784192791</v>
      </c>
    </row>
    <row r="8097" spans="1:11">
      <c r="A8097" s="1">
        <v>8096</v>
      </c>
      <c r="B8097">
        <v>61186.741545999997</v>
      </c>
      <c r="C8097" s="255">
        <v>161</v>
      </c>
      <c r="D8097" s="256">
        <v>494.85155399999991</v>
      </c>
      <c r="E8097" s="256">
        <v>3.9432750000000012</v>
      </c>
      <c r="F8097" s="1">
        <v>871297</v>
      </c>
      <c r="G8097" s="256">
        <v>139.63588799999999</v>
      </c>
      <c r="H8097" s="256">
        <v>30.266715999999999</v>
      </c>
      <c r="I8097" s="257">
        <v>1</v>
      </c>
      <c r="J8097" s="258">
        <f t="shared" si="252"/>
        <v>0.5662573732091245</v>
      </c>
      <c r="K8097" s="258">
        <f t="shared" si="253"/>
        <v>0.74366491990582206</v>
      </c>
    </row>
    <row r="8098" spans="1:11">
      <c r="A8098" s="1">
        <v>8097</v>
      </c>
      <c r="B8098">
        <v>65722.117400999996</v>
      </c>
      <c r="C8098" s="255">
        <v>148</v>
      </c>
      <c r="D8098" s="256">
        <v>559.40306300000009</v>
      </c>
      <c r="E8098" s="256">
        <v>117.86083600000001</v>
      </c>
      <c r="F8098" s="1">
        <v>805548</v>
      </c>
      <c r="G8098" s="256">
        <v>68.909064000000001</v>
      </c>
      <c r="H8098" s="256">
        <v>284.44177300000001</v>
      </c>
      <c r="I8098" s="257">
        <v>1</v>
      </c>
      <c r="J8098" s="258">
        <f t="shared" si="252"/>
        <v>0.64012350059128742</v>
      </c>
      <c r="K8098" s="258">
        <f t="shared" si="253"/>
        <v>0.79809138400808344</v>
      </c>
    </row>
    <row r="8099" spans="1:11">
      <c r="A8099" s="1">
        <v>8098</v>
      </c>
      <c r="B8099">
        <v>71713.745576000001</v>
      </c>
      <c r="C8099" s="255">
        <v>127</v>
      </c>
      <c r="D8099" s="256">
        <v>618.68352200000015</v>
      </c>
      <c r="E8099" s="256">
        <v>367.60370399999999</v>
      </c>
      <c r="F8099" s="1">
        <v>779741</v>
      </c>
      <c r="G8099" s="256">
        <v>2.286648</v>
      </c>
      <c r="H8099" s="256">
        <v>391.44670600000001</v>
      </c>
      <c r="I8099" s="257">
        <v>1</v>
      </c>
      <c r="J8099" s="258">
        <f t="shared" si="252"/>
        <v>0.70795797888004564</v>
      </c>
      <c r="K8099" s="258">
        <f t="shared" si="253"/>
        <v>0.84343277576180564</v>
      </c>
    </row>
    <row r="8100" spans="1:11">
      <c r="A8100" s="1">
        <v>8099</v>
      </c>
      <c r="B8100">
        <v>72403.367735999986</v>
      </c>
      <c r="C8100" s="255">
        <v>117</v>
      </c>
      <c r="D8100" s="256">
        <v>676.61174900000015</v>
      </c>
      <c r="E8100" s="256">
        <v>592.15264500000092</v>
      </c>
      <c r="F8100" s="1">
        <v>754118</v>
      </c>
      <c r="G8100" s="256">
        <v>0</v>
      </c>
      <c r="H8100" s="256">
        <v>380.99887000000001</v>
      </c>
      <c r="I8100" s="257">
        <v>1</v>
      </c>
      <c r="J8100" s="258">
        <f t="shared" si="252"/>
        <v>0.77424510153437176</v>
      </c>
      <c r="K8100" s="258">
        <f t="shared" si="253"/>
        <v>0.88400814442211317</v>
      </c>
    </row>
    <row r="8101" spans="1:11">
      <c r="A8101" s="1">
        <v>8100</v>
      </c>
      <c r="B8101">
        <v>71769.442137999999</v>
      </c>
      <c r="C8101" s="255">
        <v>108</v>
      </c>
      <c r="D8101" s="256">
        <v>757.64043199999992</v>
      </c>
      <c r="E8101" s="256">
        <v>801.33646000000113</v>
      </c>
      <c r="F8101" s="1">
        <v>740890</v>
      </c>
      <c r="G8101" s="256">
        <v>0</v>
      </c>
      <c r="H8101" s="256">
        <v>280.16682200000002</v>
      </c>
      <c r="I8101" s="257">
        <v>1</v>
      </c>
      <c r="J8101" s="258">
        <f t="shared" si="252"/>
        <v>0.86696601716915367</v>
      </c>
      <c r="K8101" s="258">
        <f t="shared" si="253"/>
        <v>0.93540864269048485</v>
      </c>
    </row>
    <row r="8102" spans="1:11">
      <c r="A8102" s="1">
        <v>8101</v>
      </c>
      <c r="B8102">
        <v>68157.689543999993</v>
      </c>
      <c r="C8102" s="255">
        <v>96</v>
      </c>
      <c r="D8102" s="256">
        <v>782.97470900000019</v>
      </c>
      <c r="E8102" s="256">
        <v>915.55377200000112</v>
      </c>
      <c r="F8102" s="1">
        <v>722177</v>
      </c>
      <c r="G8102" s="256">
        <v>0</v>
      </c>
      <c r="H8102" s="256">
        <v>102.203282</v>
      </c>
      <c r="I8102" s="257">
        <v>1</v>
      </c>
      <c r="J8102" s="258">
        <f t="shared" si="252"/>
        <v>0.89595596583196524</v>
      </c>
      <c r="K8102" s="258">
        <f t="shared" si="253"/>
        <v>0.95033833461902772</v>
      </c>
    </row>
    <row r="8103" spans="1:11">
      <c r="A8103" s="1">
        <v>8102</v>
      </c>
      <c r="B8103">
        <v>66174.231231999991</v>
      </c>
      <c r="C8103" s="255">
        <v>96</v>
      </c>
      <c r="D8103" s="256">
        <v>770.26859600000012</v>
      </c>
      <c r="E8103" s="256">
        <v>888.18532700000026</v>
      </c>
      <c r="F8103" s="1">
        <v>729224</v>
      </c>
      <c r="G8103" s="256">
        <v>0</v>
      </c>
      <c r="H8103" s="256">
        <v>222.20143200000001</v>
      </c>
      <c r="I8103" s="257">
        <v>1</v>
      </c>
      <c r="J8103" s="258">
        <f t="shared" si="252"/>
        <v>0.88141639307944974</v>
      </c>
      <c r="K8103" s="258">
        <f t="shared" si="253"/>
        <v>0.94291418379123071</v>
      </c>
    </row>
    <row r="8104" spans="1:11">
      <c r="A8104" s="1">
        <v>8103</v>
      </c>
      <c r="B8104">
        <v>69013.949553999992</v>
      </c>
      <c r="C8104" s="255">
        <v>108</v>
      </c>
      <c r="D8104" s="256">
        <v>805.90102199999978</v>
      </c>
      <c r="E8104" s="256">
        <v>733.76545799999906</v>
      </c>
      <c r="F8104" s="1">
        <v>730203</v>
      </c>
      <c r="G8104" s="256">
        <v>0</v>
      </c>
      <c r="H8104" s="256">
        <v>234.57687799999999</v>
      </c>
      <c r="I8104" s="257">
        <v>1</v>
      </c>
      <c r="J8104" s="258">
        <f t="shared" si="252"/>
        <v>0.92219048742093845</v>
      </c>
      <c r="K8104" s="258">
        <f t="shared" si="253"/>
        <v>0.9634202818162354</v>
      </c>
    </row>
    <row r="8105" spans="1:11">
      <c r="A8105" s="1">
        <v>8104</v>
      </c>
      <c r="B8105">
        <v>69462.777068999989</v>
      </c>
      <c r="C8105" s="255">
        <v>118</v>
      </c>
      <c r="D8105" s="256">
        <v>801.39968999999996</v>
      </c>
      <c r="E8105" s="256">
        <v>438.91064400000039</v>
      </c>
      <c r="F8105" s="1">
        <v>764268</v>
      </c>
      <c r="G8105" s="256">
        <v>0.41932799999999998</v>
      </c>
      <c r="H8105" s="256">
        <v>229.51135099999999</v>
      </c>
      <c r="I8105" s="257">
        <v>1</v>
      </c>
      <c r="J8105" s="258">
        <f t="shared" si="252"/>
        <v>0.91703962467501277</v>
      </c>
      <c r="K8105" s="258">
        <f t="shared" si="253"/>
        <v>0.96088299219683837</v>
      </c>
    </row>
    <row r="8106" spans="1:11">
      <c r="A8106" s="1">
        <v>8105</v>
      </c>
      <c r="B8106">
        <v>71158.075410000005</v>
      </c>
      <c r="C8106" s="255">
        <v>135</v>
      </c>
      <c r="D8106" s="256">
        <v>801.31311800000015</v>
      </c>
      <c r="E8106" s="256">
        <v>111.5008099999999</v>
      </c>
      <c r="F8106" s="1">
        <v>694958</v>
      </c>
      <c r="G8106" s="256">
        <v>144.54400799999999</v>
      </c>
      <c r="H8106" s="256">
        <v>237.65903900000001</v>
      </c>
      <c r="I8106" s="257">
        <v>1</v>
      </c>
      <c r="J8106" s="258">
        <f t="shared" si="252"/>
        <v>0.91694056055584994</v>
      </c>
      <c r="K8106" s="258">
        <f t="shared" si="253"/>
        <v>0.96083404605096623</v>
      </c>
    </row>
    <row r="8107" spans="1:11">
      <c r="A8107" s="1">
        <v>8106</v>
      </c>
      <c r="B8107">
        <v>73053.237670999995</v>
      </c>
      <c r="C8107" s="255">
        <v>158</v>
      </c>
      <c r="D8107" s="256">
        <v>795.09009600000002</v>
      </c>
      <c r="E8107" s="256">
        <v>11.15116699999998</v>
      </c>
      <c r="F8107" s="1">
        <v>678884</v>
      </c>
      <c r="G8107" s="256">
        <v>211.94728799999999</v>
      </c>
      <c r="H8107" s="256">
        <v>346.30310900000001</v>
      </c>
      <c r="I8107" s="257">
        <v>1</v>
      </c>
      <c r="J8107" s="258">
        <f t="shared" si="252"/>
        <v>0.90981957232683719</v>
      </c>
      <c r="K8107" s="258">
        <f t="shared" si="253"/>
        <v>0.95730096822646471</v>
      </c>
    </row>
    <row r="8108" spans="1:11">
      <c r="A8108" s="1">
        <v>8107</v>
      </c>
      <c r="B8108">
        <v>73365.669983</v>
      </c>
      <c r="C8108" s="255">
        <v>170</v>
      </c>
      <c r="D8108" s="256">
        <v>784.30681700000002</v>
      </c>
      <c r="E8108" s="256">
        <v>16.439167999999999</v>
      </c>
      <c r="F8108" s="1">
        <v>637322</v>
      </c>
      <c r="G8108" s="256">
        <v>234.40384800000001</v>
      </c>
      <c r="H8108" s="256">
        <v>304.12862899999999</v>
      </c>
      <c r="I8108" s="257">
        <v>1</v>
      </c>
      <c r="J8108" s="258">
        <f t="shared" si="252"/>
        <v>0.89748029362443849</v>
      </c>
      <c r="K8108" s="258">
        <f t="shared" si="253"/>
        <v>0.95110939433551167</v>
      </c>
    </row>
    <row r="8109" spans="1:11">
      <c r="A8109" s="1">
        <v>8108</v>
      </c>
      <c r="B8109">
        <v>71061.885376000006</v>
      </c>
      <c r="C8109" s="255">
        <v>189</v>
      </c>
      <c r="D8109" s="256">
        <v>789.70553300000006</v>
      </c>
      <c r="E8109" s="256">
        <v>16.756484</v>
      </c>
      <c r="F8109" s="1">
        <v>675651</v>
      </c>
      <c r="G8109" s="256">
        <v>219.294768</v>
      </c>
      <c r="H8109" s="256">
        <v>285.79863399999999</v>
      </c>
      <c r="I8109" s="257">
        <v>1</v>
      </c>
      <c r="J8109" s="258">
        <f t="shared" si="252"/>
        <v>0.90365803059656902</v>
      </c>
      <c r="K8109" s="258">
        <f t="shared" si="253"/>
        <v>0.95422033718778132</v>
      </c>
    </row>
    <row r="8110" spans="1:11">
      <c r="A8110" s="1">
        <v>8109</v>
      </c>
      <c r="B8110">
        <v>69368.542603999987</v>
      </c>
      <c r="C8110" s="255">
        <v>193</v>
      </c>
      <c r="D8110" s="256">
        <v>766.56697700000018</v>
      </c>
      <c r="E8110" s="256">
        <v>14.869464000000001</v>
      </c>
      <c r="F8110" s="1">
        <v>684135</v>
      </c>
      <c r="G8110" s="256">
        <v>156.93232800000001</v>
      </c>
      <c r="H8110" s="256">
        <v>255.65801400000001</v>
      </c>
      <c r="I8110" s="257">
        <v>1</v>
      </c>
      <c r="J8110" s="258">
        <f t="shared" si="252"/>
        <v>0.87718063988312656</v>
      </c>
      <c r="K8110" s="258">
        <f t="shared" si="253"/>
        <v>0.94072738434762404</v>
      </c>
    </row>
    <row r="8111" spans="1:11">
      <c r="A8111" s="1">
        <v>8110</v>
      </c>
      <c r="B8111">
        <v>66859.472198000003</v>
      </c>
      <c r="C8111" s="255">
        <v>199</v>
      </c>
      <c r="D8111" s="256">
        <v>730.44438000000002</v>
      </c>
      <c r="E8111" s="256">
        <v>8.0381919999999987</v>
      </c>
      <c r="F8111" s="1">
        <v>762040</v>
      </c>
      <c r="G8111" s="256">
        <v>75.606551999999994</v>
      </c>
      <c r="H8111" s="256">
        <v>217.84554399999999</v>
      </c>
      <c r="I8111" s="257">
        <v>1</v>
      </c>
      <c r="J8111" s="258">
        <f t="shared" si="252"/>
        <v>0.83584564411445228</v>
      </c>
      <c r="K8111" s="258">
        <f t="shared" si="253"/>
        <v>0.9187993473975069</v>
      </c>
    </row>
    <row r="8112" spans="1:11">
      <c r="A8112" s="1">
        <v>8111</v>
      </c>
      <c r="B8112">
        <v>65349.882018999997</v>
      </c>
      <c r="C8112" s="255">
        <v>194</v>
      </c>
      <c r="D8112" s="256">
        <v>700.54628600000012</v>
      </c>
      <c r="E8112" s="256">
        <v>9.5359600000000029</v>
      </c>
      <c r="F8112" s="1">
        <v>786642</v>
      </c>
      <c r="G8112" s="256">
        <v>1.5587040000000001</v>
      </c>
      <c r="H8112" s="256">
        <v>174.16068300000001</v>
      </c>
      <c r="I8112" s="257">
        <v>1</v>
      </c>
      <c r="J8112" s="258">
        <f t="shared" si="252"/>
        <v>0.80163333127931991</v>
      </c>
      <c r="K8112" s="258">
        <f t="shared" si="253"/>
        <v>0.89980338081505873</v>
      </c>
    </row>
    <row r="8113" spans="1:11">
      <c r="A8113" s="1">
        <v>8112</v>
      </c>
      <c r="B8113">
        <v>66459.802216000011</v>
      </c>
      <c r="C8113" s="255">
        <v>184</v>
      </c>
      <c r="D8113" s="256">
        <v>639.73094800000013</v>
      </c>
      <c r="E8113" s="256">
        <v>5.3062800000000001</v>
      </c>
      <c r="F8113" s="1">
        <v>883709</v>
      </c>
      <c r="G8113" s="256">
        <v>0</v>
      </c>
      <c r="H8113" s="256">
        <v>127.842482</v>
      </c>
      <c r="I8113" s="257">
        <v>1</v>
      </c>
      <c r="J8113" s="258">
        <f t="shared" si="252"/>
        <v>0.73204249485910111</v>
      </c>
      <c r="K8113" s="258">
        <f t="shared" si="253"/>
        <v>0.85857662216535136</v>
      </c>
    </row>
    <row r="8114" spans="1:11">
      <c r="A8114" s="1">
        <v>8113</v>
      </c>
      <c r="B8114">
        <v>64790.693359999997</v>
      </c>
      <c r="C8114" s="255">
        <v>178</v>
      </c>
      <c r="D8114" s="256">
        <v>639.0277339999999</v>
      </c>
      <c r="E8114" s="256">
        <v>5.2941599999999998</v>
      </c>
      <c r="F8114" s="1">
        <v>779612</v>
      </c>
      <c r="G8114" s="256">
        <v>0</v>
      </c>
      <c r="H8114" s="256">
        <v>101.50216899999999</v>
      </c>
      <c r="I8114" s="257">
        <v>1</v>
      </c>
      <c r="J8114" s="258">
        <f t="shared" si="252"/>
        <v>0.73123780886948408</v>
      </c>
      <c r="K8114" s="258">
        <f t="shared" si="253"/>
        <v>0.85807825436148677</v>
      </c>
    </row>
    <row r="8115" spans="1:11">
      <c r="A8115" s="1">
        <v>8114</v>
      </c>
      <c r="B8115">
        <v>60817.674041999999</v>
      </c>
      <c r="C8115" s="255">
        <v>167</v>
      </c>
      <c r="D8115" s="256">
        <v>646.83990599999981</v>
      </c>
      <c r="E8115" s="256">
        <v>3.19224</v>
      </c>
      <c r="F8115" s="1">
        <v>714196</v>
      </c>
      <c r="G8115" s="256">
        <v>0</v>
      </c>
      <c r="H8115" s="256">
        <v>101.421978</v>
      </c>
      <c r="I8115" s="257">
        <v>1</v>
      </c>
      <c r="J8115" s="258">
        <f t="shared" si="252"/>
        <v>0.74017725739706786</v>
      </c>
      <c r="K8115" s="258">
        <f t="shared" si="253"/>
        <v>0.86358584020894846</v>
      </c>
    </row>
    <row r="8116" spans="1:11">
      <c r="A8116" s="1">
        <v>8115</v>
      </c>
      <c r="B8116">
        <v>59670.270751999997</v>
      </c>
      <c r="C8116" s="255">
        <v>165</v>
      </c>
      <c r="D8116" s="256">
        <v>631.19786199999999</v>
      </c>
      <c r="E8116" s="256">
        <v>1.2959999999999999E-2</v>
      </c>
      <c r="F8116" s="1">
        <v>594066</v>
      </c>
      <c r="G8116" s="256">
        <v>0</v>
      </c>
      <c r="H8116" s="256">
        <v>35.405298999999999</v>
      </c>
      <c r="I8116" s="257">
        <v>1</v>
      </c>
      <c r="J8116" s="258">
        <f t="shared" si="252"/>
        <v>0.72227810627696964</v>
      </c>
      <c r="K8116" s="258">
        <f t="shared" si="253"/>
        <v>0.85249405041482096</v>
      </c>
    </row>
    <row r="8117" spans="1:11">
      <c r="A8117" s="1">
        <v>8116</v>
      </c>
      <c r="B8117">
        <v>60627.806793000003</v>
      </c>
      <c r="C8117" s="255">
        <v>163</v>
      </c>
      <c r="D8117" s="256">
        <v>644.30355100000008</v>
      </c>
      <c r="E8117" s="256">
        <v>2.8799999999999999E-2</v>
      </c>
      <c r="F8117" s="1">
        <v>499230</v>
      </c>
      <c r="G8117" s="256">
        <v>0</v>
      </c>
      <c r="H8117" s="256">
        <v>26.744755999999999</v>
      </c>
      <c r="I8117" s="257">
        <v>1</v>
      </c>
      <c r="J8117" s="258">
        <f t="shared" si="252"/>
        <v>0.73727491282885071</v>
      </c>
      <c r="K8117" s="258">
        <f t="shared" si="253"/>
        <v>0.86180464861661699</v>
      </c>
    </row>
    <row r="8118" spans="1:11">
      <c r="A8118" s="1">
        <v>8117</v>
      </c>
      <c r="B8118">
        <v>61424.566223000002</v>
      </c>
      <c r="C8118" s="255">
        <v>148</v>
      </c>
      <c r="D8118" s="256">
        <v>641.57907799999998</v>
      </c>
      <c r="E8118" s="256">
        <v>0</v>
      </c>
      <c r="F8118" s="1">
        <v>542114</v>
      </c>
      <c r="G8118" s="256">
        <v>11.02332</v>
      </c>
      <c r="H8118" s="256">
        <v>26.742726000000001</v>
      </c>
      <c r="I8118" s="257">
        <v>1</v>
      </c>
      <c r="J8118" s="258">
        <f t="shared" si="252"/>
        <v>0.73415730531223533</v>
      </c>
      <c r="K8118" s="258">
        <f t="shared" si="253"/>
        <v>0.85988392871242192</v>
      </c>
    </row>
    <row r="8119" spans="1:11">
      <c r="A8119" s="1">
        <v>8118</v>
      </c>
      <c r="B8119">
        <v>63777.121216</v>
      </c>
      <c r="C8119" s="255">
        <v>166</v>
      </c>
      <c r="D8119" s="256">
        <v>646.8889200000001</v>
      </c>
      <c r="E8119" s="256">
        <v>6.1199999999999996E-3</v>
      </c>
      <c r="F8119" s="1">
        <v>897927</v>
      </c>
      <c r="G8119" s="256">
        <v>138.15345600000001</v>
      </c>
      <c r="H8119" s="256">
        <v>26.724226999999999</v>
      </c>
      <c r="I8119" s="257">
        <v>1</v>
      </c>
      <c r="J8119" s="258">
        <f t="shared" si="252"/>
        <v>0.74023334399246454</v>
      </c>
      <c r="K8119" s="258">
        <f t="shared" si="253"/>
        <v>0.86362019564881021</v>
      </c>
    </row>
    <row r="8120" spans="1:11">
      <c r="A8120" s="1">
        <v>8119</v>
      </c>
      <c r="B8120">
        <v>65885.493133999989</v>
      </c>
      <c r="C8120" s="255">
        <v>176</v>
      </c>
      <c r="D8120" s="256">
        <v>624.26796799999988</v>
      </c>
      <c r="E8120" s="256">
        <v>0</v>
      </c>
      <c r="F8120" s="1">
        <v>1043224</v>
      </c>
      <c r="G8120" s="256">
        <v>163.42586399999999</v>
      </c>
      <c r="H8120" s="256">
        <v>26.708932999999998</v>
      </c>
      <c r="I8120" s="257">
        <v>1</v>
      </c>
      <c r="J8120" s="258">
        <f t="shared" si="252"/>
        <v>0.71434824621825443</v>
      </c>
      <c r="K8120" s="258">
        <f t="shared" si="253"/>
        <v>0.84749723564642487</v>
      </c>
    </row>
    <row r="8121" spans="1:11">
      <c r="A8121" s="1">
        <v>8120</v>
      </c>
      <c r="B8121">
        <v>68347.597716999997</v>
      </c>
      <c r="C8121" s="255">
        <v>195</v>
      </c>
      <c r="D8121" s="256">
        <v>591.24843499999997</v>
      </c>
      <c r="E8121" s="256">
        <v>7.7311120000000004</v>
      </c>
      <c r="F8121" s="1">
        <v>1052301</v>
      </c>
      <c r="G8121" s="256">
        <v>154.440552</v>
      </c>
      <c r="H8121" s="256">
        <v>26.654482999999999</v>
      </c>
      <c r="I8121" s="257">
        <v>1</v>
      </c>
      <c r="J8121" s="258">
        <f t="shared" si="252"/>
        <v>0.67656407868349522</v>
      </c>
      <c r="K8121" s="258">
        <f t="shared" si="253"/>
        <v>0.82296028326753501</v>
      </c>
    </row>
    <row r="8122" spans="1:11">
      <c r="A8122" s="1">
        <v>8121</v>
      </c>
      <c r="B8122">
        <v>70705.293640000004</v>
      </c>
      <c r="C8122" s="255">
        <v>160</v>
      </c>
      <c r="D8122" s="256">
        <v>568.18964400000004</v>
      </c>
      <c r="E8122" s="256">
        <v>170.6254799999999</v>
      </c>
      <c r="F8122" s="1">
        <v>875041</v>
      </c>
      <c r="G8122" s="256">
        <v>108.087672</v>
      </c>
      <c r="H8122" s="256">
        <v>240.821595</v>
      </c>
      <c r="I8122" s="257">
        <v>1</v>
      </c>
      <c r="J8122" s="258">
        <f t="shared" si="252"/>
        <v>0.65017796285644824</v>
      </c>
      <c r="K8122" s="258">
        <f t="shared" si="253"/>
        <v>0.80507636201544819</v>
      </c>
    </row>
    <row r="8123" spans="1:11">
      <c r="A8123" s="1">
        <v>8122</v>
      </c>
      <c r="B8123">
        <v>75787.256592999998</v>
      </c>
      <c r="C8123" s="255">
        <v>140</v>
      </c>
      <c r="D8123" s="256">
        <v>592.9852709999999</v>
      </c>
      <c r="E8123" s="256">
        <v>552.41164800000047</v>
      </c>
      <c r="F8123" s="1">
        <v>845730</v>
      </c>
      <c r="G8123" s="256">
        <v>25.294584</v>
      </c>
      <c r="H8123" s="256">
        <v>259.81041900000002</v>
      </c>
      <c r="I8123" s="257">
        <v>1</v>
      </c>
      <c r="J8123" s="258">
        <f t="shared" si="252"/>
        <v>0.67855153569581572</v>
      </c>
      <c r="K8123" s="258">
        <f t="shared" si="253"/>
        <v>0.82428180123414774</v>
      </c>
    </row>
    <row r="8124" spans="1:11">
      <c r="A8124" s="1">
        <v>8123</v>
      </c>
      <c r="B8124">
        <v>75280.498108</v>
      </c>
      <c r="C8124" s="255">
        <v>121</v>
      </c>
      <c r="D8124" s="256">
        <v>571.90097500000002</v>
      </c>
      <c r="E8124" s="256">
        <v>929.93509499999993</v>
      </c>
      <c r="F8124" s="1">
        <v>781952</v>
      </c>
      <c r="G8124" s="256">
        <v>0</v>
      </c>
      <c r="H8124" s="256">
        <v>265.94166999999999</v>
      </c>
      <c r="I8124" s="257">
        <v>1</v>
      </c>
      <c r="J8124" s="258">
        <f t="shared" si="252"/>
        <v>0.65442482946964187</v>
      </c>
      <c r="K8124" s="258">
        <f t="shared" si="253"/>
        <v>0.80799806805575369</v>
      </c>
    </row>
    <row r="8125" spans="1:11">
      <c r="A8125" s="1">
        <v>8124</v>
      </c>
      <c r="B8125">
        <v>74502.380248999994</v>
      </c>
      <c r="C8125" s="255">
        <v>108</v>
      </c>
      <c r="D8125" s="256">
        <v>568.43746099999998</v>
      </c>
      <c r="E8125" s="256">
        <v>1135.2659609999989</v>
      </c>
      <c r="F8125" s="1">
        <v>739429</v>
      </c>
      <c r="G8125" s="256">
        <v>0</v>
      </c>
      <c r="H8125" s="256">
        <v>264.38720999999998</v>
      </c>
      <c r="I8125" s="257">
        <v>1</v>
      </c>
      <c r="J8125" s="258">
        <f t="shared" si="252"/>
        <v>0.65046153921853544</v>
      </c>
      <c r="K8125" s="258">
        <f t="shared" si="253"/>
        <v>0.8052719797998632</v>
      </c>
    </row>
    <row r="8126" spans="1:11">
      <c r="A8126" s="1">
        <v>8125</v>
      </c>
      <c r="B8126">
        <v>70860.262816000002</v>
      </c>
      <c r="C8126" s="255">
        <v>98</v>
      </c>
      <c r="D8126" s="256">
        <v>531.96220000000005</v>
      </c>
      <c r="E8126" s="256">
        <v>1151.640770999998</v>
      </c>
      <c r="F8126" s="1">
        <v>736918</v>
      </c>
      <c r="G8126" s="256">
        <v>0</v>
      </c>
      <c r="H8126" s="256">
        <v>178.12385399999999</v>
      </c>
      <c r="I8126" s="257">
        <v>1</v>
      </c>
      <c r="J8126" s="258">
        <f t="shared" si="252"/>
        <v>0.60872299093264448</v>
      </c>
      <c r="K8126" s="258">
        <f t="shared" si="253"/>
        <v>0.7756432435810845</v>
      </c>
    </row>
    <row r="8127" spans="1:11">
      <c r="A8127" s="1">
        <v>8126</v>
      </c>
      <c r="B8127">
        <v>69782.212646</v>
      </c>
      <c r="C8127" s="255">
        <v>98</v>
      </c>
      <c r="D8127" s="256">
        <v>518.72068900000011</v>
      </c>
      <c r="E8127" s="256">
        <v>1029.106379000001</v>
      </c>
      <c r="F8127" s="1">
        <v>714247</v>
      </c>
      <c r="G8127" s="256">
        <v>0</v>
      </c>
      <c r="H8127" s="256">
        <v>196.120025</v>
      </c>
      <c r="I8127" s="257">
        <v>1</v>
      </c>
      <c r="J8127" s="258">
        <f t="shared" si="252"/>
        <v>0.593570763612005</v>
      </c>
      <c r="K8127" s="258">
        <f t="shared" si="253"/>
        <v>0.76445376061034043</v>
      </c>
    </row>
    <row r="8128" spans="1:11">
      <c r="A8128" s="1">
        <v>8127</v>
      </c>
      <c r="B8128">
        <v>72315.355592000007</v>
      </c>
      <c r="C8128" s="255">
        <v>108</v>
      </c>
      <c r="D8128" s="256">
        <v>536.0689329999999</v>
      </c>
      <c r="E8128" s="256">
        <v>779.10963400000094</v>
      </c>
      <c r="F8128" s="1">
        <v>752714</v>
      </c>
      <c r="G8128" s="256">
        <v>0</v>
      </c>
      <c r="H8128" s="256">
        <v>189.454465</v>
      </c>
      <c r="I8128" s="257">
        <v>1</v>
      </c>
      <c r="J8128" s="258">
        <f t="shared" si="252"/>
        <v>0.61342231504763178</v>
      </c>
      <c r="K8128" s="258">
        <f t="shared" si="253"/>
        <v>0.77906543729421229</v>
      </c>
    </row>
    <row r="8129" spans="1:11">
      <c r="A8129" s="1">
        <v>8128</v>
      </c>
      <c r="B8129">
        <v>72229.465270000001</v>
      </c>
      <c r="C8129" s="255">
        <v>110</v>
      </c>
      <c r="D8129" s="256">
        <v>527.87571099999991</v>
      </c>
      <c r="E8129" s="256">
        <v>438.95535899999959</v>
      </c>
      <c r="F8129" s="1">
        <v>747523</v>
      </c>
      <c r="G8129" s="256">
        <v>0</v>
      </c>
      <c r="H8129" s="256">
        <v>194.28339600000001</v>
      </c>
      <c r="I8129" s="257">
        <v>1</v>
      </c>
      <c r="J8129" s="258">
        <f t="shared" si="252"/>
        <v>0.60404683197530984</v>
      </c>
      <c r="K8129" s="258">
        <f t="shared" si="253"/>
        <v>0.7722154711948036</v>
      </c>
    </row>
    <row r="8130" spans="1:11">
      <c r="A8130" s="1">
        <v>8129</v>
      </c>
      <c r="B8130">
        <v>73452.005613999994</v>
      </c>
      <c r="C8130" s="255">
        <v>127</v>
      </c>
      <c r="D8130" s="256">
        <v>543.20374900000002</v>
      </c>
      <c r="E8130" s="256">
        <v>106.7524640000001</v>
      </c>
      <c r="F8130" s="1">
        <v>785623</v>
      </c>
      <c r="G8130" s="256">
        <v>30.349703999999999</v>
      </c>
      <c r="H8130" s="256">
        <v>190.47410500000001</v>
      </c>
      <c r="I8130" s="257">
        <v>1</v>
      </c>
      <c r="J8130" s="258">
        <f t="shared" ref="J8130:J8193" si="254">D8130/$L$1</f>
        <v>0.6215866668291572</v>
      </c>
      <c r="K8130" s="258">
        <f t="shared" ref="K8130:K8193" si="255">J8130/(1-$K$1*(1-J8130))</f>
        <v>0.78495785108423033</v>
      </c>
    </row>
    <row r="8131" spans="1:11">
      <c r="A8131" s="1">
        <v>8130</v>
      </c>
      <c r="B8131">
        <v>74724.908142</v>
      </c>
      <c r="C8131" s="255">
        <v>150</v>
      </c>
      <c r="D8131" s="256">
        <v>554.03004399999986</v>
      </c>
      <c r="E8131" s="256">
        <v>14.80648599999998</v>
      </c>
      <c r="F8131" s="1">
        <v>734573</v>
      </c>
      <c r="G8131" s="256">
        <v>167.50020000000001</v>
      </c>
      <c r="H8131" s="256">
        <v>191.322104</v>
      </c>
      <c r="I8131" s="257">
        <v>1</v>
      </c>
      <c r="J8131" s="258">
        <f t="shared" si="254"/>
        <v>0.6339751686308247</v>
      </c>
      <c r="K8131" s="258">
        <f t="shared" si="255"/>
        <v>0.79377239186332993</v>
      </c>
    </row>
    <row r="8132" spans="1:11">
      <c r="A8132" s="1">
        <v>8131</v>
      </c>
      <c r="B8132">
        <v>74116.298339000001</v>
      </c>
      <c r="C8132" s="255">
        <v>171</v>
      </c>
      <c r="D8132" s="256">
        <v>541.55896100000007</v>
      </c>
      <c r="E8132" s="256">
        <v>17.617352</v>
      </c>
      <c r="F8132" s="1">
        <v>726718</v>
      </c>
      <c r="G8132" s="256">
        <v>213.030384</v>
      </c>
      <c r="H8132" s="256">
        <v>284.81735099999997</v>
      </c>
      <c r="I8132" s="257">
        <v>1</v>
      </c>
      <c r="J8132" s="258">
        <f t="shared" si="254"/>
        <v>0.61970454010885623</v>
      </c>
      <c r="K8132" s="258">
        <f t="shared" si="255"/>
        <v>0.7836054087126082</v>
      </c>
    </row>
    <row r="8133" spans="1:11">
      <c r="A8133" s="1">
        <v>8132</v>
      </c>
      <c r="B8133">
        <v>72136.482118</v>
      </c>
      <c r="C8133" s="255">
        <v>185</v>
      </c>
      <c r="D8133" s="256">
        <v>519.68335400000012</v>
      </c>
      <c r="E8133" s="256">
        <v>20.182511999999999</v>
      </c>
      <c r="F8133" s="1">
        <v>749273</v>
      </c>
      <c r="G8133" s="256">
        <v>217.90776</v>
      </c>
      <c r="H8133" s="256">
        <v>294.00190500000002</v>
      </c>
      <c r="I8133" s="257">
        <v>1</v>
      </c>
      <c r="J8133" s="258">
        <f t="shared" si="254"/>
        <v>0.59467233872028558</v>
      </c>
      <c r="K8133" s="258">
        <f t="shared" si="255"/>
        <v>0.76527533203259024</v>
      </c>
    </row>
    <row r="8134" spans="1:11">
      <c r="A8134" s="1">
        <v>8133</v>
      </c>
      <c r="B8134">
        <v>70255.83129799999</v>
      </c>
      <c r="C8134" s="255">
        <v>196</v>
      </c>
      <c r="D8134" s="256">
        <v>492.37572900000009</v>
      </c>
      <c r="E8134" s="256">
        <v>17.862100000000009</v>
      </c>
      <c r="F8134" s="1">
        <v>771207</v>
      </c>
      <c r="G8134" s="256">
        <v>182.31998400000001</v>
      </c>
      <c r="H8134" s="256">
        <v>280.04592500000001</v>
      </c>
      <c r="I8134" s="257">
        <v>1</v>
      </c>
      <c r="J8134" s="258">
        <f t="shared" si="254"/>
        <v>0.56342429296578078</v>
      </c>
      <c r="K8134" s="258">
        <f t="shared" si="255"/>
        <v>0.74146154763417216</v>
      </c>
    </row>
    <row r="8135" spans="1:11">
      <c r="A8135" s="1">
        <v>8134</v>
      </c>
      <c r="B8135">
        <v>68396.853210000001</v>
      </c>
      <c r="C8135" s="255">
        <v>201</v>
      </c>
      <c r="D8135" s="256">
        <v>433.30163199999998</v>
      </c>
      <c r="E8135" s="256">
        <v>11.760396</v>
      </c>
      <c r="F8135" s="1">
        <v>825446</v>
      </c>
      <c r="G8135" s="256">
        <v>114.321144</v>
      </c>
      <c r="H8135" s="256">
        <v>234.70369400000001</v>
      </c>
      <c r="I8135" s="257">
        <v>1</v>
      </c>
      <c r="J8135" s="258">
        <f t="shared" si="254"/>
        <v>0.49582595418816605</v>
      </c>
      <c r="K8135" s="258">
        <f t="shared" si="255"/>
        <v>0.68607032153363812</v>
      </c>
    </row>
    <row r="8136" spans="1:11">
      <c r="A8136" s="1">
        <v>8135</v>
      </c>
      <c r="B8136">
        <v>66992.686523000011</v>
      </c>
      <c r="C8136" s="255">
        <v>191</v>
      </c>
      <c r="D8136" s="256">
        <v>341.11418200000003</v>
      </c>
      <c r="E8136" s="256">
        <v>11.421519999999999</v>
      </c>
      <c r="F8136" s="1">
        <v>941370</v>
      </c>
      <c r="G8136" s="256">
        <v>24.456432</v>
      </c>
      <c r="H8136" s="256">
        <v>287.42537900000002</v>
      </c>
      <c r="I8136" s="257">
        <v>1</v>
      </c>
      <c r="J8136" s="258">
        <f t="shared" si="254"/>
        <v>0.39033608988868468</v>
      </c>
      <c r="K8136" s="258">
        <f t="shared" si="255"/>
        <v>0.58724986769032428</v>
      </c>
    </row>
    <row r="8137" spans="1:11">
      <c r="A8137" s="1">
        <v>8136</v>
      </c>
      <c r="B8137">
        <v>66627.783508000008</v>
      </c>
      <c r="C8137" s="255">
        <v>195</v>
      </c>
      <c r="D8137" s="256">
        <v>316.96938699999998</v>
      </c>
      <c r="E8137" s="256">
        <v>7.4795199999999991</v>
      </c>
      <c r="F8137" s="1">
        <v>966332</v>
      </c>
      <c r="G8137" s="256">
        <v>0</v>
      </c>
      <c r="H8137" s="256">
        <v>307.22112800000002</v>
      </c>
      <c r="I8137" s="257">
        <v>1</v>
      </c>
      <c r="J8137" s="258">
        <f t="shared" si="254"/>
        <v>0.36270726244971324</v>
      </c>
      <c r="K8137" s="258">
        <f t="shared" si="255"/>
        <v>0.55845020563310721</v>
      </c>
    </row>
    <row r="8138" spans="1:11">
      <c r="A8138" s="1">
        <v>8137</v>
      </c>
      <c r="B8138">
        <v>65619.907409000007</v>
      </c>
      <c r="C8138" s="255">
        <v>181</v>
      </c>
      <c r="D8138" s="256">
        <v>221.01417900000001</v>
      </c>
      <c r="E8138" s="256">
        <v>5.651040000000001</v>
      </c>
      <c r="F8138" s="1">
        <v>925114</v>
      </c>
      <c r="G8138" s="256">
        <v>0</v>
      </c>
      <c r="H8138" s="256">
        <v>118.290809</v>
      </c>
      <c r="I8138" s="257">
        <v>1</v>
      </c>
      <c r="J8138" s="258">
        <f t="shared" si="254"/>
        <v>0.25290596226461742</v>
      </c>
      <c r="K8138" s="258">
        <f t="shared" si="255"/>
        <v>0.42931030555464372</v>
      </c>
    </row>
    <row r="8139" spans="1:11">
      <c r="A8139" s="1">
        <v>8138</v>
      </c>
      <c r="B8139">
        <v>62359.035034</v>
      </c>
      <c r="C8139" s="255">
        <v>170</v>
      </c>
      <c r="D8139" s="256">
        <v>159.75745000000001</v>
      </c>
      <c r="E8139" s="256">
        <v>0.98063999999999996</v>
      </c>
      <c r="F8139" s="1">
        <v>746700</v>
      </c>
      <c r="G8139" s="256">
        <v>0</v>
      </c>
      <c r="H8139" s="256">
        <v>102.576874</v>
      </c>
      <c r="I8139" s="257">
        <v>1</v>
      </c>
      <c r="J8139" s="258">
        <f t="shared" si="254"/>
        <v>0.18281004324700589</v>
      </c>
      <c r="K8139" s="258">
        <f t="shared" si="255"/>
        <v>0.33205254669932416</v>
      </c>
    </row>
    <row r="8140" spans="1:11">
      <c r="A8140" s="1">
        <v>8139</v>
      </c>
      <c r="B8140">
        <v>61974.330262000003</v>
      </c>
      <c r="C8140" s="255">
        <v>157</v>
      </c>
      <c r="D8140" s="256">
        <v>125.14958</v>
      </c>
      <c r="E8140" s="256">
        <v>4.5359999999999998E-2</v>
      </c>
      <c r="F8140" s="1">
        <v>599756</v>
      </c>
      <c r="G8140" s="256">
        <v>0</v>
      </c>
      <c r="H8140" s="256">
        <v>26.630555999999999</v>
      </c>
      <c r="I8140" s="257">
        <v>1</v>
      </c>
      <c r="J8140" s="258">
        <f t="shared" si="254"/>
        <v>0.14320834572750518</v>
      </c>
      <c r="K8140" s="258">
        <f t="shared" si="255"/>
        <v>0.27083573369927283</v>
      </c>
    </row>
    <row r="8141" spans="1:11">
      <c r="A8141" s="1">
        <v>8140</v>
      </c>
      <c r="B8141">
        <v>61362.307984999999</v>
      </c>
      <c r="C8141" s="255">
        <v>154</v>
      </c>
      <c r="D8141" s="256">
        <v>131.816024</v>
      </c>
      <c r="E8141" s="256">
        <v>0</v>
      </c>
      <c r="F8141" s="1">
        <v>491489</v>
      </c>
      <c r="G8141" s="256">
        <v>0</v>
      </c>
      <c r="H8141" s="256">
        <v>26.639917000000001</v>
      </c>
      <c r="I8141" s="257">
        <v>1</v>
      </c>
      <c r="J8141" s="258">
        <f t="shared" si="254"/>
        <v>0.150836740622039</v>
      </c>
      <c r="K8141" s="258">
        <f t="shared" si="255"/>
        <v>0.28301689046216705</v>
      </c>
    </row>
    <row r="8142" spans="1:11">
      <c r="A8142" s="1">
        <v>8141</v>
      </c>
      <c r="B8142">
        <v>60999.690063000002</v>
      </c>
      <c r="C8142" s="255">
        <v>156</v>
      </c>
      <c r="D8142" s="256">
        <v>154.66274300000001</v>
      </c>
      <c r="E8142" s="256">
        <v>0</v>
      </c>
      <c r="F8142" s="1">
        <v>542019</v>
      </c>
      <c r="G8142" s="256">
        <v>0</v>
      </c>
      <c r="H8142" s="256">
        <v>26.624262999999999</v>
      </c>
      <c r="I8142" s="257">
        <v>1</v>
      </c>
      <c r="J8142" s="258">
        <f t="shared" si="254"/>
        <v>0.17698018299948176</v>
      </c>
      <c r="K8142" s="258">
        <f t="shared" si="255"/>
        <v>0.3233465008975217</v>
      </c>
    </row>
    <row r="8143" spans="1:11">
      <c r="A8143" s="1">
        <v>8142</v>
      </c>
      <c r="B8143">
        <v>61386.030396000002</v>
      </c>
      <c r="C8143" s="255">
        <v>154</v>
      </c>
      <c r="D8143" s="256">
        <v>182.548371</v>
      </c>
      <c r="E8143" s="256">
        <v>0</v>
      </c>
      <c r="F8143" s="1">
        <v>855536</v>
      </c>
      <c r="G8143" s="256">
        <v>40.091687999999998</v>
      </c>
      <c r="H8143" s="256">
        <v>26.652470000000001</v>
      </c>
      <c r="I8143" s="257">
        <v>1</v>
      </c>
      <c r="J8143" s="258">
        <f t="shared" si="254"/>
        <v>0.20888963611512626</v>
      </c>
      <c r="K8143" s="258">
        <f t="shared" si="255"/>
        <v>0.36978862259502737</v>
      </c>
    </row>
    <row r="8144" spans="1:11">
      <c r="A8144" s="1">
        <v>8143</v>
      </c>
      <c r="B8144">
        <v>63449.550474999996</v>
      </c>
      <c r="C8144" s="255">
        <v>163</v>
      </c>
      <c r="D8144" s="256">
        <v>164.803787</v>
      </c>
      <c r="E8144" s="256">
        <v>0</v>
      </c>
      <c r="F8144" s="1">
        <v>835136</v>
      </c>
      <c r="G8144" s="256">
        <v>139.72291200000001</v>
      </c>
      <c r="H8144" s="256">
        <v>26.554347</v>
      </c>
      <c r="I8144" s="257">
        <v>1</v>
      </c>
      <c r="J8144" s="258">
        <f t="shared" si="254"/>
        <v>0.18858455382669381</v>
      </c>
      <c r="K8144" s="258">
        <f t="shared" si="255"/>
        <v>0.34057653939470894</v>
      </c>
    </row>
    <row r="8145" spans="1:11">
      <c r="A8145" s="1">
        <v>8144</v>
      </c>
      <c r="B8145">
        <v>67072.312682999996</v>
      </c>
      <c r="C8145" s="255">
        <v>181</v>
      </c>
      <c r="D8145" s="256">
        <v>152.32566199999999</v>
      </c>
      <c r="E8145" s="256">
        <v>4.436900999999998</v>
      </c>
      <c r="F8145" s="1">
        <v>815625</v>
      </c>
      <c r="G8145" s="256">
        <v>150.03878399999999</v>
      </c>
      <c r="H8145" s="256">
        <v>135.299182</v>
      </c>
      <c r="I8145" s="257">
        <v>1</v>
      </c>
      <c r="J8145" s="258">
        <f t="shared" si="254"/>
        <v>0.17430586716205598</v>
      </c>
      <c r="K8145" s="258">
        <f t="shared" si="255"/>
        <v>0.31931858012591868</v>
      </c>
    </row>
    <row r="8146" spans="1:11">
      <c r="A8146" s="1">
        <v>8145</v>
      </c>
      <c r="B8146">
        <v>70201.858519999994</v>
      </c>
      <c r="C8146" s="255">
        <v>166</v>
      </c>
      <c r="D8146" s="256">
        <v>150.237292</v>
      </c>
      <c r="E8146" s="256">
        <v>104.7586300000002</v>
      </c>
      <c r="F8146" s="1">
        <v>774770</v>
      </c>
      <c r="G8146" s="256">
        <v>127.06092</v>
      </c>
      <c r="H8146" s="256">
        <v>231.461277</v>
      </c>
      <c r="I8146" s="257">
        <v>1</v>
      </c>
      <c r="J8146" s="258">
        <f t="shared" si="254"/>
        <v>0.17191615068864113</v>
      </c>
      <c r="K8146" s="258">
        <f t="shared" si="255"/>
        <v>0.31570089956904968</v>
      </c>
    </row>
    <row r="8147" spans="1:11">
      <c r="A8147" s="1">
        <v>8146</v>
      </c>
      <c r="B8147">
        <v>75640.200622999997</v>
      </c>
      <c r="C8147" s="255">
        <v>155</v>
      </c>
      <c r="D8147" s="256">
        <v>189.21563599999999</v>
      </c>
      <c r="E8147" s="256">
        <v>374.68655500000011</v>
      </c>
      <c r="F8147" s="1">
        <v>763840</v>
      </c>
      <c r="G8147" s="256">
        <v>58.195031999999998</v>
      </c>
      <c r="H8147" s="256">
        <v>244.350538</v>
      </c>
      <c r="I8147" s="257">
        <v>1</v>
      </c>
      <c r="J8147" s="258">
        <f t="shared" si="254"/>
        <v>0.21651897047786955</v>
      </c>
      <c r="K8147" s="258">
        <f t="shared" si="255"/>
        <v>0.38046830516506575</v>
      </c>
    </row>
    <row r="8148" spans="1:11">
      <c r="A8148" s="1">
        <v>8147</v>
      </c>
      <c r="B8148">
        <v>75430.58013799999</v>
      </c>
      <c r="C8148" s="255">
        <v>140</v>
      </c>
      <c r="D8148" s="256">
        <v>171.03401400000001</v>
      </c>
      <c r="E8148" s="256">
        <v>686.20212499999911</v>
      </c>
      <c r="F8148" s="1">
        <v>732179</v>
      </c>
      <c r="G8148" s="256">
        <v>0</v>
      </c>
      <c r="H8148" s="256">
        <v>261.22681299999999</v>
      </c>
      <c r="I8148" s="257">
        <v>1</v>
      </c>
      <c r="J8148" s="258">
        <f t="shared" si="254"/>
        <v>0.19571378671886047</v>
      </c>
      <c r="K8148" s="258">
        <f t="shared" si="255"/>
        <v>0.35096635872546739</v>
      </c>
    </row>
    <row r="8149" spans="1:11">
      <c r="A8149" s="1">
        <v>8148</v>
      </c>
      <c r="B8149">
        <v>74901.671692000004</v>
      </c>
      <c r="C8149" s="255">
        <v>120</v>
      </c>
      <c r="D8149" s="256">
        <v>154.684957</v>
      </c>
      <c r="E8149" s="256">
        <v>909.35493499999825</v>
      </c>
      <c r="F8149" s="1">
        <v>732542</v>
      </c>
      <c r="G8149" s="256">
        <v>0</v>
      </c>
      <c r="H8149" s="256">
        <v>250.22141300000001</v>
      </c>
      <c r="I8149" s="257">
        <v>1</v>
      </c>
      <c r="J8149" s="258">
        <f t="shared" si="254"/>
        <v>0.17700560242311858</v>
      </c>
      <c r="K8149" s="258">
        <f t="shared" si="255"/>
        <v>0.32338468250172064</v>
      </c>
    </row>
    <row r="8150" spans="1:11">
      <c r="A8150" s="1">
        <v>8149</v>
      </c>
      <c r="B8150">
        <v>70584.099119999999</v>
      </c>
      <c r="C8150" s="255">
        <v>105</v>
      </c>
      <c r="D8150" s="256">
        <v>137.27058600000001</v>
      </c>
      <c r="E8150" s="256">
        <v>941.68339200000037</v>
      </c>
      <c r="F8150" s="1">
        <v>789830</v>
      </c>
      <c r="G8150" s="256">
        <v>0</v>
      </c>
      <c r="H8150" s="256">
        <v>119.96253</v>
      </c>
      <c r="I8150" s="257">
        <v>1</v>
      </c>
      <c r="J8150" s="258">
        <f t="shared" si="254"/>
        <v>0.15707838202976979</v>
      </c>
      <c r="K8150" s="258">
        <f t="shared" si="255"/>
        <v>0.2928419084199102</v>
      </c>
    </row>
    <row r="8151" spans="1:11">
      <c r="A8151" s="1">
        <v>8150</v>
      </c>
      <c r="B8151">
        <v>69404.325133999999</v>
      </c>
      <c r="C8151" s="255">
        <v>97</v>
      </c>
      <c r="D8151" s="256">
        <v>142.71964899999989</v>
      </c>
      <c r="E8151" s="256">
        <v>855.60767100000066</v>
      </c>
      <c r="F8151" s="1">
        <v>758949</v>
      </c>
      <c r="G8151" s="256">
        <v>0</v>
      </c>
      <c r="H8151" s="256">
        <v>217.34920700000001</v>
      </c>
      <c r="I8151" s="257">
        <v>1</v>
      </c>
      <c r="J8151" s="258">
        <f t="shared" si="254"/>
        <v>0.1633137309458024</v>
      </c>
      <c r="K8151" s="258">
        <f t="shared" si="255"/>
        <v>0.30253224941164353</v>
      </c>
    </row>
    <row r="8152" spans="1:11">
      <c r="A8152" s="1">
        <v>8151</v>
      </c>
      <c r="B8152">
        <v>71375.317565999998</v>
      </c>
      <c r="C8152" s="255">
        <v>100</v>
      </c>
      <c r="D8152" s="256">
        <v>166.60644600000001</v>
      </c>
      <c r="E8152" s="256">
        <v>677.230502</v>
      </c>
      <c r="F8152" s="1">
        <v>735055</v>
      </c>
      <c r="G8152" s="256">
        <v>0</v>
      </c>
      <c r="H8152" s="256">
        <v>242.395591</v>
      </c>
      <c r="I8152" s="257">
        <v>1</v>
      </c>
      <c r="J8152" s="258">
        <f t="shared" si="254"/>
        <v>0.1906473319303103</v>
      </c>
      <c r="K8152" s="258">
        <f t="shared" si="255"/>
        <v>0.34359783573069541</v>
      </c>
    </row>
    <row r="8153" spans="1:11">
      <c r="A8153" s="1">
        <v>8152</v>
      </c>
      <c r="B8153">
        <v>71228.213745000001</v>
      </c>
      <c r="C8153" s="255">
        <v>99</v>
      </c>
      <c r="D8153" s="256">
        <v>156.62138200000001</v>
      </c>
      <c r="E8153" s="256">
        <v>374.40736500000031</v>
      </c>
      <c r="F8153" s="1">
        <v>748627</v>
      </c>
      <c r="G8153" s="256">
        <v>0</v>
      </c>
      <c r="H8153" s="256">
        <v>265.70392199999998</v>
      </c>
      <c r="I8153" s="257">
        <v>1</v>
      </c>
      <c r="J8153" s="258">
        <f t="shared" si="254"/>
        <v>0.17922144861992872</v>
      </c>
      <c r="K8153" s="258">
        <f t="shared" si="255"/>
        <v>0.32670554644747496</v>
      </c>
    </row>
    <row r="8154" spans="1:11">
      <c r="A8154" s="1">
        <v>8153</v>
      </c>
      <c r="B8154">
        <v>71686.899108000012</v>
      </c>
      <c r="C8154" s="255">
        <v>114</v>
      </c>
      <c r="D8154" s="256">
        <v>160.33221999999989</v>
      </c>
      <c r="E8154" s="256">
        <v>89.61217299999997</v>
      </c>
      <c r="F8154" s="1">
        <v>729227</v>
      </c>
      <c r="G8154" s="256">
        <v>0</v>
      </c>
      <c r="H8154" s="256">
        <v>427.17389400000002</v>
      </c>
      <c r="I8154" s="257">
        <v>1</v>
      </c>
      <c r="J8154" s="258">
        <f t="shared" si="254"/>
        <v>0.18346775109447755</v>
      </c>
      <c r="K8154" s="258">
        <f t="shared" si="255"/>
        <v>0.33302837588569073</v>
      </c>
    </row>
    <row r="8155" spans="1:11">
      <c r="A8155" s="1">
        <v>8154</v>
      </c>
      <c r="B8155">
        <v>72277.839292999997</v>
      </c>
      <c r="C8155" s="255">
        <v>138</v>
      </c>
      <c r="D8155" s="256">
        <v>161.63339300000001</v>
      </c>
      <c r="E8155" s="256">
        <v>10.64919899999998</v>
      </c>
      <c r="F8155" s="1">
        <v>733756</v>
      </c>
      <c r="G8155" s="256">
        <v>54.518183999999998</v>
      </c>
      <c r="H8155" s="256">
        <v>517.63989600000002</v>
      </c>
      <c r="I8155" s="257">
        <v>1</v>
      </c>
      <c r="J8155" s="258">
        <f t="shared" si="254"/>
        <v>0.18495668004522045</v>
      </c>
      <c r="K8155" s="258">
        <f t="shared" si="255"/>
        <v>0.33523274543230713</v>
      </c>
    </row>
    <row r="8156" spans="1:11">
      <c r="A8156" s="1">
        <v>8155</v>
      </c>
      <c r="B8156">
        <v>71929.840513999996</v>
      </c>
      <c r="C8156" s="255">
        <v>161</v>
      </c>
      <c r="D8156" s="256">
        <v>202.085736</v>
      </c>
      <c r="E8156" s="256">
        <v>17.666200000000011</v>
      </c>
      <c r="F8156" s="1">
        <v>710647</v>
      </c>
      <c r="G8156" s="256">
        <v>172.89417599999999</v>
      </c>
      <c r="H8156" s="256">
        <v>455.15553699999998</v>
      </c>
      <c r="I8156" s="257">
        <v>1</v>
      </c>
      <c r="J8156" s="258">
        <f t="shared" si="254"/>
        <v>0.23124619313692735</v>
      </c>
      <c r="K8156" s="258">
        <f t="shared" si="255"/>
        <v>0.40064456003701882</v>
      </c>
    </row>
    <row r="8157" spans="1:11">
      <c r="A8157" s="1">
        <v>8156</v>
      </c>
      <c r="B8157">
        <v>69930.457641999994</v>
      </c>
      <c r="C8157" s="255">
        <v>155</v>
      </c>
      <c r="D8157" s="256">
        <v>215.51931099999999</v>
      </c>
      <c r="E8157" s="256">
        <v>18.567100000000011</v>
      </c>
      <c r="F8157" s="1">
        <v>714307</v>
      </c>
      <c r="G8157" s="256">
        <v>199.8486</v>
      </c>
      <c r="H8157" s="256">
        <v>333.22393199999999</v>
      </c>
      <c r="I8157" s="257">
        <v>1</v>
      </c>
      <c r="J8157" s="258">
        <f t="shared" si="254"/>
        <v>0.24661819880371721</v>
      </c>
      <c r="K8157" s="258">
        <f t="shared" si="255"/>
        <v>0.42110886358462452</v>
      </c>
    </row>
    <row r="8158" spans="1:11">
      <c r="A8158" s="1">
        <v>8157</v>
      </c>
      <c r="B8158">
        <v>68044.020447000003</v>
      </c>
      <c r="C8158" s="255">
        <v>160</v>
      </c>
      <c r="D8158" s="256">
        <v>243.73894999999999</v>
      </c>
      <c r="E8158" s="256">
        <v>17.152691999999998</v>
      </c>
      <c r="F8158" s="1">
        <v>693631</v>
      </c>
      <c r="G8158" s="256">
        <v>188.79991200000001</v>
      </c>
      <c r="H8158" s="256">
        <v>272.69376499999998</v>
      </c>
      <c r="I8158" s="257">
        <v>1</v>
      </c>
      <c r="J8158" s="258">
        <f t="shared" si="254"/>
        <v>0.2789098598561745</v>
      </c>
      <c r="K8158" s="258">
        <f t="shared" si="255"/>
        <v>0.46223013650876865</v>
      </c>
    </row>
    <row r="8159" spans="1:11">
      <c r="A8159" s="1">
        <v>8158</v>
      </c>
      <c r="B8159">
        <v>65950.769715000002</v>
      </c>
      <c r="C8159" s="255">
        <v>160</v>
      </c>
      <c r="D8159" s="256">
        <v>237.571169</v>
      </c>
      <c r="E8159" s="256">
        <v>8.8673839999999995</v>
      </c>
      <c r="F8159" s="1">
        <v>718367</v>
      </c>
      <c r="G8159" s="256">
        <v>144.41145599999999</v>
      </c>
      <c r="H8159" s="256">
        <v>173.56277700000001</v>
      </c>
      <c r="I8159" s="257">
        <v>1</v>
      </c>
      <c r="J8159" s="258">
        <f t="shared" si="254"/>
        <v>0.27185208376280257</v>
      </c>
      <c r="K8159" s="258">
        <f t="shared" si="255"/>
        <v>0.45345058997759508</v>
      </c>
    </row>
    <row r="8160" spans="1:11">
      <c r="A8160" s="1">
        <v>8159</v>
      </c>
      <c r="B8160">
        <v>65633.497375999999</v>
      </c>
      <c r="C8160" s="255">
        <v>160</v>
      </c>
      <c r="D8160" s="256">
        <v>228.828508</v>
      </c>
      <c r="E8160" s="256">
        <v>9.4327199999999998</v>
      </c>
      <c r="F8160" s="1">
        <v>737999</v>
      </c>
      <c r="G8160" s="256">
        <v>64.892184</v>
      </c>
      <c r="H8160" s="256">
        <v>150.04037700000001</v>
      </c>
      <c r="I8160" s="257">
        <v>1</v>
      </c>
      <c r="J8160" s="258">
        <f t="shared" si="254"/>
        <v>0.2618478790418089</v>
      </c>
      <c r="K8160" s="258">
        <f t="shared" si="255"/>
        <v>0.44080922406776379</v>
      </c>
    </row>
    <row r="8161" spans="1:11">
      <c r="A8161" s="1">
        <v>8160</v>
      </c>
      <c r="B8161">
        <v>65460.893615000001</v>
      </c>
      <c r="C8161" s="255">
        <v>158</v>
      </c>
      <c r="D8161" s="256">
        <v>232.588312</v>
      </c>
      <c r="E8161" s="256">
        <v>4.1201600000000003</v>
      </c>
      <c r="F8161" s="1">
        <v>786976</v>
      </c>
      <c r="G8161" s="256">
        <v>0</v>
      </c>
      <c r="H8161" s="256">
        <v>99.309822999999994</v>
      </c>
      <c r="I8161" s="257">
        <v>1</v>
      </c>
      <c r="J8161" s="258">
        <f t="shared" si="254"/>
        <v>0.26615021318547649</v>
      </c>
      <c r="K8161" s="258">
        <f t="shared" si="255"/>
        <v>0.44627426334428189</v>
      </c>
    </row>
    <row r="8162" spans="1:11">
      <c r="A8162" s="1">
        <v>8161</v>
      </c>
      <c r="B8162">
        <v>65757.015625999993</v>
      </c>
      <c r="C8162" s="255">
        <v>153</v>
      </c>
      <c r="D8162" s="256">
        <v>259.32923299999999</v>
      </c>
      <c r="E8162" s="256">
        <v>2.6249600000000011</v>
      </c>
      <c r="F8162" s="1">
        <v>773131</v>
      </c>
      <c r="G8162" s="256">
        <v>0</v>
      </c>
      <c r="H8162" s="256">
        <v>31.368831</v>
      </c>
      <c r="I8162" s="257">
        <v>1</v>
      </c>
      <c r="J8162" s="258">
        <f t="shared" si="254"/>
        <v>0.29674978099577121</v>
      </c>
      <c r="K8162" s="258">
        <f t="shared" si="255"/>
        <v>0.4839265985051765</v>
      </c>
    </row>
    <row r="8163" spans="1:11">
      <c r="A8163" s="1">
        <v>8162</v>
      </c>
      <c r="B8163">
        <v>61976.879945000001</v>
      </c>
      <c r="C8163" s="255">
        <v>142</v>
      </c>
      <c r="D8163" s="256">
        <v>242.33667600000001</v>
      </c>
      <c r="E8163" s="256">
        <v>0.15456</v>
      </c>
      <c r="F8163" s="1">
        <v>740435</v>
      </c>
      <c r="G8163" s="256">
        <v>0</v>
      </c>
      <c r="H8163" s="256">
        <v>31.357188000000001</v>
      </c>
      <c r="I8163" s="257">
        <v>1</v>
      </c>
      <c r="J8163" s="258">
        <f t="shared" si="254"/>
        <v>0.27730524128856376</v>
      </c>
      <c r="K8163" s="258">
        <f t="shared" si="255"/>
        <v>0.46024400145917038</v>
      </c>
    </row>
    <row r="8164" spans="1:11">
      <c r="A8164" s="1">
        <v>8163</v>
      </c>
      <c r="B8164">
        <v>60437.652527000013</v>
      </c>
      <c r="C8164" s="255">
        <v>129</v>
      </c>
      <c r="D8164" s="256">
        <v>227.83917299999999</v>
      </c>
      <c r="E8164" s="256">
        <v>4.5359999999999998E-2</v>
      </c>
      <c r="F8164" s="1">
        <v>618277</v>
      </c>
      <c r="G8164" s="256">
        <v>0</v>
      </c>
      <c r="H8164" s="256">
        <v>31.358588000000001</v>
      </c>
      <c r="I8164" s="257">
        <v>1</v>
      </c>
      <c r="J8164" s="258">
        <f t="shared" si="254"/>
        <v>0.26071578552043773</v>
      </c>
      <c r="K8164" s="258">
        <f t="shared" si="255"/>
        <v>0.43936393900553006</v>
      </c>
    </row>
    <row r="8165" spans="1:11">
      <c r="A8165" s="1">
        <v>8164</v>
      </c>
      <c r="B8165">
        <v>60802.523133000002</v>
      </c>
      <c r="C8165" s="255">
        <v>128</v>
      </c>
      <c r="D8165" s="256">
        <v>222.39040199999999</v>
      </c>
      <c r="E8165" s="256">
        <v>0</v>
      </c>
      <c r="F8165" s="1">
        <v>507569</v>
      </c>
      <c r="G8165" s="256">
        <v>0</v>
      </c>
      <c r="H8165" s="256">
        <v>31.344422999999999</v>
      </c>
      <c r="I8165" s="257">
        <v>1</v>
      </c>
      <c r="J8165" s="258">
        <f t="shared" si="254"/>
        <v>0.25448077073926145</v>
      </c>
      <c r="K8165" s="258">
        <f t="shared" si="255"/>
        <v>0.43134934993902646</v>
      </c>
    </row>
    <row r="8166" spans="1:11">
      <c r="A8166" s="1">
        <v>8165</v>
      </c>
      <c r="B8166">
        <v>61012.901580999998</v>
      </c>
      <c r="C8166" s="255">
        <v>118</v>
      </c>
      <c r="D8166" s="256">
        <v>230.487225</v>
      </c>
      <c r="E8166" s="256">
        <v>8.0000000000000007E-5</v>
      </c>
      <c r="F8166" s="1">
        <v>546834</v>
      </c>
      <c r="G8166" s="256">
        <v>0</v>
      </c>
      <c r="H8166" s="256">
        <v>31.373307</v>
      </c>
      <c r="I8166" s="257">
        <v>1</v>
      </c>
      <c r="J8166" s="258">
        <f t="shared" si="254"/>
        <v>0.26374594468134271</v>
      </c>
      <c r="K8166" s="258">
        <f t="shared" si="255"/>
        <v>0.44322559943353218</v>
      </c>
    </row>
    <row r="8167" spans="1:11">
      <c r="A8167" s="1">
        <v>8166</v>
      </c>
      <c r="B8167">
        <v>61792.017211999999</v>
      </c>
      <c r="C8167" s="255">
        <v>124</v>
      </c>
      <c r="D8167" s="256">
        <v>216.12763099999989</v>
      </c>
      <c r="E8167" s="256">
        <v>0</v>
      </c>
      <c r="F8167" s="1">
        <v>857328</v>
      </c>
      <c r="G8167" s="256">
        <v>0</v>
      </c>
      <c r="H8167" s="256">
        <v>27.001135999999999</v>
      </c>
      <c r="I8167" s="257">
        <v>1</v>
      </c>
      <c r="J8167" s="258">
        <f t="shared" si="254"/>
        <v>0.24731429783076103</v>
      </c>
      <c r="K8167" s="258">
        <f t="shared" si="255"/>
        <v>0.42202158500123915</v>
      </c>
    </row>
    <row r="8168" spans="1:11">
      <c r="A8168" s="1">
        <v>8167</v>
      </c>
      <c r="B8168">
        <v>63700.846190999997</v>
      </c>
      <c r="C8168" s="255">
        <v>135</v>
      </c>
      <c r="D8168" s="256">
        <v>206.943039</v>
      </c>
      <c r="E8168" s="256">
        <v>0</v>
      </c>
      <c r="F8168" s="1">
        <v>804827</v>
      </c>
      <c r="G8168" s="256">
        <v>38.310048000000002</v>
      </c>
      <c r="H8168" s="256">
        <v>26.305508</v>
      </c>
      <c r="I8168" s="257">
        <v>1</v>
      </c>
      <c r="J8168" s="258">
        <f t="shared" si="254"/>
        <v>0.23680439259174973</v>
      </c>
      <c r="K8168" s="258">
        <f t="shared" si="255"/>
        <v>0.40811286126688384</v>
      </c>
    </row>
    <row r="8169" spans="1:11">
      <c r="A8169" s="1">
        <v>8168</v>
      </c>
      <c r="B8169">
        <v>66864.215148999996</v>
      </c>
      <c r="C8169" s="255">
        <v>151</v>
      </c>
      <c r="D8169" s="256">
        <v>173.51219</v>
      </c>
      <c r="E8169" s="256">
        <v>6.6383389999999984</v>
      </c>
      <c r="F8169" s="1">
        <v>784748</v>
      </c>
      <c r="G8169" s="256">
        <v>106.983912</v>
      </c>
      <c r="H8169" s="256">
        <v>109.25747699999999</v>
      </c>
      <c r="I8169" s="257">
        <v>1</v>
      </c>
      <c r="J8169" s="258">
        <f t="shared" si="254"/>
        <v>0.19854955720551815</v>
      </c>
      <c r="K8169" s="258">
        <f t="shared" si="255"/>
        <v>0.35505857658970819</v>
      </c>
    </row>
    <row r="8170" spans="1:11">
      <c r="A8170" s="1">
        <v>8169</v>
      </c>
      <c r="B8170">
        <v>70590.872376999992</v>
      </c>
      <c r="C8170" s="255">
        <v>152</v>
      </c>
      <c r="D8170" s="256">
        <v>136.56602699999999</v>
      </c>
      <c r="E8170" s="256">
        <v>101.4561920000001</v>
      </c>
      <c r="F8170" s="1">
        <v>761386</v>
      </c>
      <c r="G8170" s="256">
        <v>109.52860800000001</v>
      </c>
      <c r="H8170" s="256">
        <v>241.25444200000001</v>
      </c>
      <c r="I8170" s="257">
        <v>1</v>
      </c>
      <c r="J8170" s="258">
        <f t="shared" si="254"/>
        <v>0.15627215696007773</v>
      </c>
      <c r="K8170" s="258">
        <f t="shared" si="255"/>
        <v>0.29157990189479666</v>
      </c>
    </row>
    <row r="8171" spans="1:11">
      <c r="A8171" s="1">
        <v>8170</v>
      </c>
      <c r="B8171">
        <v>74810.059755000009</v>
      </c>
      <c r="C8171" s="255">
        <v>139</v>
      </c>
      <c r="D8171" s="256">
        <v>154.745081</v>
      </c>
      <c r="E8171" s="256">
        <v>286.71239899999989</v>
      </c>
      <c r="F8171" s="1">
        <v>771463</v>
      </c>
      <c r="G8171" s="256">
        <v>82.665744000000004</v>
      </c>
      <c r="H8171" s="256">
        <v>339.49877700000002</v>
      </c>
      <c r="I8171" s="257">
        <v>1</v>
      </c>
      <c r="J8171" s="258">
        <f t="shared" si="254"/>
        <v>0.17707440216322576</v>
      </c>
      <c r="K8171" s="258">
        <f t="shared" si="255"/>
        <v>0.32348801433963881</v>
      </c>
    </row>
    <row r="8172" spans="1:11">
      <c r="A8172" s="1">
        <v>8171</v>
      </c>
      <c r="B8172">
        <v>75432.021363000007</v>
      </c>
      <c r="C8172" s="255">
        <v>128</v>
      </c>
      <c r="D8172" s="256">
        <v>156.264476</v>
      </c>
      <c r="E8172" s="256">
        <v>473.48685799999998</v>
      </c>
      <c r="F8172" s="1">
        <v>791988</v>
      </c>
      <c r="G8172" s="256">
        <v>27.090167999999998</v>
      </c>
      <c r="H8172" s="256">
        <v>337.43222900000001</v>
      </c>
      <c r="I8172" s="257">
        <v>1</v>
      </c>
      <c r="J8172" s="258">
        <f t="shared" si="254"/>
        <v>0.17881304199291309</v>
      </c>
      <c r="K8172" s="258">
        <f t="shared" si="255"/>
        <v>0.32609458161932514</v>
      </c>
    </row>
    <row r="8173" spans="1:11">
      <c r="A8173" s="1">
        <v>8172</v>
      </c>
      <c r="B8173">
        <v>74768.247070000012</v>
      </c>
      <c r="C8173" s="255">
        <v>111</v>
      </c>
      <c r="D8173" s="256">
        <v>174.608003</v>
      </c>
      <c r="E8173" s="256">
        <v>633.68209200000013</v>
      </c>
      <c r="F8173" s="1">
        <v>744308</v>
      </c>
      <c r="G8173" s="256">
        <v>0</v>
      </c>
      <c r="H8173" s="256">
        <v>235.13544099999999</v>
      </c>
      <c r="I8173" s="257">
        <v>1</v>
      </c>
      <c r="J8173" s="258">
        <f t="shared" si="254"/>
        <v>0.19980349323116595</v>
      </c>
      <c r="K8173" s="258">
        <f t="shared" si="255"/>
        <v>0.35686082552397658</v>
      </c>
    </row>
    <row r="8174" spans="1:11">
      <c r="A8174" s="1">
        <v>8173</v>
      </c>
      <c r="B8174">
        <v>70377.95556599999</v>
      </c>
      <c r="C8174" s="255">
        <v>101</v>
      </c>
      <c r="D8174" s="256">
        <v>187.34591900000001</v>
      </c>
      <c r="E8174" s="256">
        <v>725.19691199999988</v>
      </c>
      <c r="F8174" s="1">
        <v>737349</v>
      </c>
      <c r="G8174" s="256">
        <v>0</v>
      </c>
      <c r="H8174" s="256">
        <v>120.020565</v>
      </c>
      <c r="I8174" s="257">
        <v>1</v>
      </c>
      <c r="J8174" s="258">
        <f t="shared" si="254"/>
        <v>0.21437945807560188</v>
      </c>
      <c r="K8174" s="258">
        <f t="shared" si="255"/>
        <v>0.37748929949950732</v>
      </c>
    </row>
    <row r="8175" spans="1:11">
      <c r="A8175" s="1">
        <v>8174</v>
      </c>
      <c r="B8175">
        <v>69669.792998999998</v>
      </c>
      <c r="C8175" s="255">
        <v>98</v>
      </c>
      <c r="D8175" s="256">
        <v>216.02733699999999</v>
      </c>
      <c r="E8175" s="256">
        <v>680.18593200000078</v>
      </c>
      <c r="F8175" s="1">
        <v>716574</v>
      </c>
      <c r="G8175" s="256">
        <v>0</v>
      </c>
      <c r="H8175" s="256">
        <v>194.54863700000001</v>
      </c>
      <c r="I8175" s="257">
        <v>1</v>
      </c>
      <c r="J8175" s="258">
        <f t="shared" si="254"/>
        <v>0.24719953166193823</v>
      </c>
      <c r="K8175" s="258">
        <f t="shared" si="255"/>
        <v>0.42187118630968296</v>
      </c>
    </row>
    <row r="8176" spans="1:11">
      <c r="A8176" s="1">
        <v>8175</v>
      </c>
      <c r="B8176">
        <v>71531.849273</v>
      </c>
      <c r="C8176" s="255">
        <v>105</v>
      </c>
      <c r="D8176" s="256">
        <v>268.71683800000011</v>
      </c>
      <c r="E8176" s="256">
        <v>507.10108299999968</v>
      </c>
      <c r="F8176" s="1">
        <v>729084</v>
      </c>
      <c r="G8176" s="256">
        <v>0</v>
      </c>
      <c r="H8176" s="256">
        <v>251.51688899999999</v>
      </c>
      <c r="I8176" s="257">
        <v>1</v>
      </c>
      <c r="J8176" s="258">
        <f t="shared" si="254"/>
        <v>0.30749199349375378</v>
      </c>
      <c r="K8176" s="258">
        <f t="shared" si="255"/>
        <v>0.49665928620533223</v>
      </c>
    </row>
    <row r="8177" spans="1:11">
      <c r="A8177" s="1">
        <v>8176</v>
      </c>
      <c r="B8177">
        <v>71523.047974999994</v>
      </c>
      <c r="C8177" s="255">
        <v>115</v>
      </c>
      <c r="D8177" s="256">
        <v>279.971386</v>
      </c>
      <c r="E8177" s="256">
        <v>308.82567300000039</v>
      </c>
      <c r="F8177" s="1">
        <v>723314</v>
      </c>
      <c r="G8177" s="256">
        <v>0</v>
      </c>
      <c r="H8177" s="256">
        <v>266.92664100000002</v>
      </c>
      <c r="I8177" s="257">
        <v>1</v>
      </c>
      <c r="J8177" s="258">
        <f t="shared" si="254"/>
        <v>0.32037054411286719</v>
      </c>
      <c r="K8177" s="258">
        <f t="shared" si="255"/>
        <v>0.51160747426060671</v>
      </c>
    </row>
    <row r="8178" spans="1:11">
      <c r="A8178" s="1">
        <v>8177</v>
      </c>
      <c r="B8178">
        <v>72127.975829999996</v>
      </c>
      <c r="C8178" s="255">
        <v>124</v>
      </c>
      <c r="D8178" s="256">
        <v>252.98073299999999</v>
      </c>
      <c r="E8178" s="256">
        <v>87.771440000000169</v>
      </c>
      <c r="F8178" s="1">
        <v>724111</v>
      </c>
      <c r="G8178" s="256">
        <v>0</v>
      </c>
      <c r="H8178" s="256">
        <v>256.67871000000002</v>
      </c>
      <c r="I8178" s="257">
        <v>1</v>
      </c>
      <c r="J8178" s="258">
        <f t="shared" si="254"/>
        <v>0.28948520861086136</v>
      </c>
      <c r="K8178" s="258">
        <f t="shared" si="255"/>
        <v>0.4751759601013677</v>
      </c>
    </row>
    <row r="8179" spans="1:11">
      <c r="A8179" s="1">
        <v>8178</v>
      </c>
      <c r="B8179">
        <v>73375.719360000003</v>
      </c>
      <c r="C8179" s="255">
        <v>146</v>
      </c>
      <c r="D8179" s="256">
        <v>284.33814100000001</v>
      </c>
      <c r="E8179" s="256">
        <v>8.0545259999999921</v>
      </c>
      <c r="F8179" s="1">
        <v>701534</v>
      </c>
      <c r="G8179" s="256">
        <v>0</v>
      </c>
      <c r="H8179" s="256">
        <v>401.91759400000001</v>
      </c>
      <c r="I8179" s="257">
        <v>1</v>
      </c>
      <c r="J8179" s="258">
        <f t="shared" si="254"/>
        <v>0.32536741074036463</v>
      </c>
      <c r="K8179" s="258">
        <f t="shared" si="255"/>
        <v>0.51731669741459185</v>
      </c>
    </row>
    <row r="8180" spans="1:11">
      <c r="A8180" s="1">
        <v>8179</v>
      </c>
      <c r="B8180">
        <v>73148.114744999999</v>
      </c>
      <c r="C8180" s="255">
        <v>158</v>
      </c>
      <c r="D8180" s="256">
        <v>346.56480099999987</v>
      </c>
      <c r="E8180" s="256">
        <v>14.932624000000001</v>
      </c>
      <c r="F8180" s="1">
        <v>726208</v>
      </c>
      <c r="G8180" s="256">
        <v>63.377160000000003</v>
      </c>
      <c r="H8180" s="256">
        <v>408.790617</v>
      </c>
      <c r="I8180" s="257">
        <v>1</v>
      </c>
      <c r="J8180" s="258">
        <f t="shared" si="254"/>
        <v>0.39657321933155526</v>
      </c>
      <c r="K8180" s="258">
        <f t="shared" si="255"/>
        <v>0.59357005708941224</v>
      </c>
    </row>
    <row r="8181" spans="1:11">
      <c r="A8181" s="1">
        <v>8180</v>
      </c>
      <c r="B8181">
        <v>70820.007202000008</v>
      </c>
      <c r="C8181" s="255">
        <v>185</v>
      </c>
      <c r="D8181" s="256">
        <v>371.35008200000021</v>
      </c>
      <c r="E8181" s="256">
        <v>9.4159760000000006</v>
      </c>
      <c r="F8181" s="1">
        <v>702334</v>
      </c>
      <c r="G8181" s="256">
        <v>165.86824799999999</v>
      </c>
      <c r="H8181" s="256">
        <v>329.742458</v>
      </c>
      <c r="I8181" s="257">
        <v>1</v>
      </c>
      <c r="J8181" s="258">
        <f t="shared" si="254"/>
        <v>0.42493495326946706</v>
      </c>
      <c r="K8181" s="258">
        <f t="shared" si="255"/>
        <v>0.62150959884685486</v>
      </c>
    </row>
    <row r="8182" spans="1:11">
      <c r="A8182" s="1">
        <v>8181</v>
      </c>
      <c r="B8182">
        <v>68750.531310999999</v>
      </c>
      <c r="C8182" s="255">
        <v>196</v>
      </c>
      <c r="D8182" s="256">
        <v>431.57268099999999</v>
      </c>
      <c r="E8182" s="256">
        <v>6.9233079999999996</v>
      </c>
      <c r="F8182" s="1">
        <v>697766</v>
      </c>
      <c r="G8182" s="256">
        <v>183.397368</v>
      </c>
      <c r="H8182" s="256">
        <v>227.130652</v>
      </c>
      <c r="I8182" s="257">
        <v>1</v>
      </c>
      <c r="J8182" s="258">
        <f t="shared" si="254"/>
        <v>0.49384751996126802</v>
      </c>
      <c r="K8182" s="258">
        <f t="shared" si="255"/>
        <v>0.68436318887393444</v>
      </c>
    </row>
    <row r="8183" spans="1:11">
      <c r="A8183" s="1">
        <v>8182</v>
      </c>
      <c r="B8183">
        <v>67031.199341</v>
      </c>
      <c r="C8183" s="255">
        <v>200</v>
      </c>
      <c r="D8183" s="256">
        <v>413.60565899999989</v>
      </c>
      <c r="E8183" s="256">
        <v>3.496128000000001</v>
      </c>
      <c r="F8183" s="1">
        <v>711159</v>
      </c>
      <c r="G8183" s="256">
        <v>166.856424</v>
      </c>
      <c r="H8183" s="256">
        <v>181.10986600000001</v>
      </c>
      <c r="I8183" s="257">
        <v>1</v>
      </c>
      <c r="J8183" s="258">
        <f t="shared" si="254"/>
        <v>0.47328790243582602</v>
      </c>
      <c r="K8183" s="258">
        <f t="shared" si="255"/>
        <v>0.66631330586882409</v>
      </c>
    </row>
    <row r="8184" spans="1:11">
      <c r="A8184" s="1">
        <v>8183</v>
      </c>
      <c r="B8184">
        <v>66632.331420000002</v>
      </c>
      <c r="C8184" s="255">
        <v>201</v>
      </c>
      <c r="D8184" s="256">
        <v>493.56216200000011</v>
      </c>
      <c r="E8184" s="256">
        <v>7.5600799999999992</v>
      </c>
      <c r="F8184" s="1">
        <v>721072</v>
      </c>
      <c r="G8184" s="256">
        <v>124.720176</v>
      </c>
      <c r="H8184" s="256">
        <v>130.74278100000001</v>
      </c>
      <c r="I8184" s="257">
        <v>1</v>
      </c>
      <c r="J8184" s="258">
        <f t="shared" si="254"/>
        <v>0.56478192522668424</v>
      </c>
      <c r="K8184" s="258">
        <f t="shared" si="255"/>
        <v>0.74251854582536203</v>
      </c>
    </row>
    <row r="8185" spans="1:11">
      <c r="A8185" s="1">
        <v>8184</v>
      </c>
      <c r="B8185">
        <v>67545.258207999999</v>
      </c>
      <c r="C8185" s="255">
        <v>186</v>
      </c>
      <c r="D8185" s="256">
        <v>519.53648699999997</v>
      </c>
      <c r="E8185" s="256">
        <v>6.0766799999999996</v>
      </c>
      <c r="F8185" s="1">
        <v>788346</v>
      </c>
      <c r="G8185" s="256">
        <v>39.090071999999999</v>
      </c>
      <c r="H8185" s="256">
        <v>129.19681800000001</v>
      </c>
      <c r="I8185" s="257">
        <v>1</v>
      </c>
      <c r="J8185" s="258">
        <f t="shared" si="254"/>
        <v>0.59450427918615067</v>
      </c>
      <c r="K8185" s="258">
        <f t="shared" si="255"/>
        <v>0.76515007350992237</v>
      </c>
    </row>
    <row r="8186" spans="1:11">
      <c r="A8186" s="1">
        <v>8185</v>
      </c>
      <c r="B8186">
        <v>66056.199095999997</v>
      </c>
      <c r="C8186" s="255">
        <v>177</v>
      </c>
      <c r="D8186" s="256">
        <v>527.37759400000004</v>
      </c>
      <c r="E8186" s="256">
        <v>5.4311999999999996</v>
      </c>
      <c r="F8186" s="1">
        <v>784805</v>
      </c>
      <c r="G8186" s="256">
        <v>0</v>
      </c>
      <c r="H8186" s="256">
        <v>128.42770899999999</v>
      </c>
      <c r="I8186" s="257">
        <v>1</v>
      </c>
      <c r="J8186" s="258">
        <f t="shared" si="254"/>
        <v>0.60347683796055784</v>
      </c>
      <c r="K8186" s="258">
        <f t="shared" si="255"/>
        <v>0.77179610571994883</v>
      </c>
    </row>
    <row r="8187" spans="1:11">
      <c r="A8187" s="1">
        <v>8186</v>
      </c>
      <c r="B8187">
        <v>63234.651306</v>
      </c>
      <c r="C8187" s="255">
        <v>159</v>
      </c>
      <c r="D8187" s="256">
        <v>568.05939499999999</v>
      </c>
      <c r="E8187" s="256">
        <v>1.1864399999999999</v>
      </c>
      <c r="F8187" s="1">
        <v>700671</v>
      </c>
      <c r="G8187" s="256">
        <v>0</v>
      </c>
      <c r="H8187" s="256">
        <v>43.061006999999996</v>
      </c>
      <c r="I8187" s="257">
        <v>1</v>
      </c>
      <c r="J8187" s="258">
        <f t="shared" si="254"/>
        <v>0.65002891925739925</v>
      </c>
      <c r="K8187" s="258">
        <f t="shared" si="255"/>
        <v>0.80497351786674887</v>
      </c>
    </row>
    <row r="8188" spans="1:11">
      <c r="A8188" s="1">
        <v>8187</v>
      </c>
      <c r="B8188">
        <v>62182.199400999998</v>
      </c>
      <c r="C8188" s="255">
        <v>160</v>
      </c>
      <c r="D8188" s="256">
        <v>616.94324499999993</v>
      </c>
      <c r="E8188" s="256">
        <v>1.304E-2</v>
      </c>
      <c r="F8188" s="1">
        <v>605619</v>
      </c>
      <c r="G8188" s="256">
        <v>0</v>
      </c>
      <c r="H8188" s="256">
        <v>30.370742</v>
      </c>
      <c r="I8188" s="257">
        <v>1</v>
      </c>
      <c r="J8188" s="258">
        <f t="shared" si="254"/>
        <v>0.70596658434018655</v>
      </c>
      <c r="K8188" s="258">
        <f t="shared" si="255"/>
        <v>0.84215920560446655</v>
      </c>
    </row>
    <row r="8189" spans="1:11">
      <c r="A8189" s="1">
        <v>8188</v>
      </c>
      <c r="B8189">
        <v>61008.567811000001</v>
      </c>
      <c r="C8189" s="255">
        <v>157</v>
      </c>
      <c r="D8189" s="256">
        <v>632.71354300000007</v>
      </c>
      <c r="E8189" s="256">
        <v>0</v>
      </c>
      <c r="F8189" s="1">
        <v>486707</v>
      </c>
      <c r="G8189" s="256">
        <v>0</v>
      </c>
      <c r="H8189" s="256">
        <v>30.453513000000001</v>
      </c>
      <c r="I8189" s="257">
        <v>1</v>
      </c>
      <c r="J8189" s="258">
        <f t="shared" si="254"/>
        <v>0.7240124961859139</v>
      </c>
      <c r="K8189" s="258">
        <f t="shared" si="255"/>
        <v>0.85358008678780084</v>
      </c>
    </row>
    <row r="8190" spans="1:11">
      <c r="A8190" s="1">
        <v>8189</v>
      </c>
      <c r="B8190">
        <v>61346.42035</v>
      </c>
      <c r="C8190" s="255">
        <v>155</v>
      </c>
      <c r="D8190" s="256">
        <v>602.72503299999983</v>
      </c>
      <c r="E8190" s="256">
        <v>0</v>
      </c>
      <c r="F8190" s="1">
        <v>551233</v>
      </c>
      <c r="G8190" s="256">
        <v>0</v>
      </c>
      <c r="H8190" s="256">
        <v>30.512127</v>
      </c>
      <c r="I8190" s="257">
        <v>1</v>
      </c>
      <c r="J8190" s="258">
        <f t="shared" si="254"/>
        <v>0.68969672055220599</v>
      </c>
      <c r="K8190" s="258">
        <f t="shared" si="255"/>
        <v>0.83162801588811541</v>
      </c>
    </row>
    <row r="8191" spans="1:11">
      <c r="A8191" s="1">
        <v>8190</v>
      </c>
      <c r="B8191">
        <v>62472.811400999999</v>
      </c>
      <c r="C8191" s="255">
        <v>154</v>
      </c>
      <c r="D8191" s="256">
        <v>669.58267400000022</v>
      </c>
      <c r="E8191" s="256">
        <v>0</v>
      </c>
      <c r="F8191" s="1">
        <v>850320</v>
      </c>
      <c r="G8191" s="256">
        <v>0</v>
      </c>
      <c r="H8191" s="256">
        <v>26.344185</v>
      </c>
      <c r="I8191" s="257">
        <v>1</v>
      </c>
      <c r="J8191" s="258">
        <f t="shared" si="254"/>
        <v>0.76620174890989989</v>
      </c>
      <c r="K8191" s="258">
        <f t="shared" si="255"/>
        <v>0.87926567648277454</v>
      </c>
    </row>
    <row r="8192" spans="1:11">
      <c r="A8192" s="1">
        <v>8191</v>
      </c>
      <c r="B8192">
        <v>63605.703583000002</v>
      </c>
      <c r="C8192" s="255">
        <v>163</v>
      </c>
      <c r="D8192" s="256">
        <v>627.54579200000001</v>
      </c>
      <c r="E8192" s="256">
        <v>0</v>
      </c>
      <c r="F8192" s="1">
        <v>811479</v>
      </c>
      <c r="G8192" s="256">
        <v>0</v>
      </c>
      <c r="H8192" s="256">
        <v>25.718620999999999</v>
      </c>
      <c r="I8192" s="257">
        <v>1</v>
      </c>
      <c r="J8192" s="258">
        <f t="shared" si="254"/>
        <v>0.71809905187518053</v>
      </c>
      <c r="K8192" s="258">
        <f t="shared" si="255"/>
        <v>0.84986714683534015</v>
      </c>
    </row>
    <row r="8193" spans="1:11">
      <c r="A8193" s="1">
        <v>8192</v>
      </c>
      <c r="B8193">
        <v>66350.283719999992</v>
      </c>
      <c r="C8193" s="255">
        <v>181</v>
      </c>
      <c r="D8193" s="256">
        <v>631.79696600000011</v>
      </c>
      <c r="E8193" s="256">
        <v>5.1691530000000014</v>
      </c>
      <c r="F8193" s="1">
        <v>758753</v>
      </c>
      <c r="G8193" s="256">
        <v>0</v>
      </c>
      <c r="H8193" s="256">
        <v>112.457522</v>
      </c>
      <c r="I8193" s="257">
        <v>1</v>
      </c>
      <c r="J8193" s="258">
        <f t="shared" si="254"/>
        <v>0.72296365945868024</v>
      </c>
      <c r="K8193" s="258">
        <f t="shared" si="255"/>
        <v>0.85292362071258754</v>
      </c>
    </row>
    <row r="8194" spans="1:11">
      <c r="A8194" s="1">
        <v>8193</v>
      </c>
      <c r="B8194">
        <v>71167.30200299999</v>
      </c>
      <c r="C8194" s="255">
        <v>161</v>
      </c>
      <c r="D8194" s="256">
        <v>653.5632690000001</v>
      </c>
      <c r="E8194" s="256">
        <v>135.98966299999989</v>
      </c>
      <c r="F8194" s="1">
        <v>748538</v>
      </c>
      <c r="G8194" s="256">
        <v>86.5578</v>
      </c>
      <c r="H8194" s="256">
        <v>248.45563100000001</v>
      </c>
      <c r="I8194" s="257">
        <v>1</v>
      </c>
      <c r="J8194" s="258">
        <f t="shared" ref="J8194:J8257" si="256">D8194/$L$1</f>
        <v>0.74787078455836997</v>
      </c>
      <c r="K8194" s="258">
        <f t="shared" ref="K8194:K8257" si="257">J8194/(1-$K$1*(1-J8194))</f>
        <v>0.86827547200787625</v>
      </c>
    </row>
    <row r="8195" spans="1:11">
      <c r="A8195" s="1">
        <v>8194</v>
      </c>
      <c r="B8195">
        <v>75383.001067999998</v>
      </c>
      <c r="C8195" s="255">
        <v>139</v>
      </c>
      <c r="D8195" s="256">
        <v>640.54459299999996</v>
      </c>
      <c r="E8195" s="256">
        <v>458.38480400000037</v>
      </c>
      <c r="F8195" s="1">
        <v>759906</v>
      </c>
      <c r="G8195" s="256">
        <v>102.60381599999999</v>
      </c>
      <c r="H8195" s="256">
        <v>255.50183899999999</v>
      </c>
      <c r="I8195" s="257">
        <v>1</v>
      </c>
      <c r="J8195" s="258">
        <f t="shared" si="256"/>
        <v>0.73297354676082893</v>
      </c>
      <c r="K8195" s="258">
        <f t="shared" si="257"/>
        <v>0.85915260717810482</v>
      </c>
    </row>
    <row r="8196" spans="1:11">
      <c r="A8196" s="1">
        <v>8195</v>
      </c>
      <c r="B8196">
        <v>75610.779663000008</v>
      </c>
      <c r="C8196" s="255">
        <v>127</v>
      </c>
      <c r="D8196" s="256">
        <v>595.02040099999999</v>
      </c>
      <c r="E8196" s="256">
        <v>739.62244600000031</v>
      </c>
      <c r="F8196" s="1">
        <v>740929</v>
      </c>
      <c r="G8196" s="256">
        <v>45.875256</v>
      </c>
      <c r="H8196" s="256">
        <v>264.79224599999998</v>
      </c>
      <c r="I8196" s="257">
        <v>1</v>
      </c>
      <c r="J8196" s="258">
        <f t="shared" si="256"/>
        <v>0.68088032977279489</v>
      </c>
      <c r="K8196" s="258">
        <f t="shared" si="257"/>
        <v>0.82582582559346818</v>
      </c>
    </row>
    <row r="8197" spans="1:11">
      <c r="A8197" s="1">
        <v>8196</v>
      </c>
      <c r="B8197">
        <v>74975.098205000002</v>
      </c>
      <c r="C8197" s="255">
        <v>113</v>
      </c>
      <c r="D8197" s="256">
        <v>576.10147899999981</v>
      </c>
      <c r="E8197" s="256">
        <v>898.82573200000104</v>
      </c>
      <c r="F8197" s="1">
        <v>698604</v>
      </c>
      <c r="G8197" s="256">
        <v>0</v>
      </c>
      <c r="H8197" s="256">
        <v>251.03556599999999</v>
      </c>
      <c r="I8197" s="257">
        <v>1</v>
      </c>
      <c r="J8197" s="258">
        <f t="shared" si="256"/>
        <v>0.65923145550116147</v>
      </c>
      <c r="K8197" s="258">
        <f t="shared" si="257"/>
        <v>0.81128460649186085</v>
      </c>
    </row>
    <row r="8198" spans="1:11">
      <c r="A8198" s="1">
        <v>8197</v>
      </c>
      <c r="B8198">
        <v>71479.143584999998</v>
      </c>
      <c r="C8198" s="255">
        <v>104</v>
      </c>
      <c r="D8198" s="256">
        <v>548.48600299999998</v>
      </c>
      <c r="E8198" s="256">
        <v>966.80301500000041</v>
      </c>
      <c r="F8198" s="1">
        <v>792588</v>
      </c>
      <c r="G8198" s="256">
        <v>0</v>
      </c>
      <c r="H8198" s="256">
        <v>67.184839999999994</v>
      </c>
      <c r="I8198" s="257">
        <v>1</v>
      </c>
      <c r="J8198" s="258">
        <f t="shared" si="256"/>
        <v>0.62763113663123316</v>
      </c>
      <c r="K8198" s="258">
        <f t="shared" si="257"/>
        <v>0.7892774216394064</v>
      </c>
    </row>
    <row r="8199" spans="1:11">
      <c r="A8199" s="1">
        <v>8198</v>
      </c>
      <c r="B8199">
        <v>70337.874878000002</v>
      </c>
      <c r="C8199" s="255">
        <v>104</v>
      </c>
      <c r="D8199" s="256">
        <v>568.55487099999982</v>
      </c>
      <c r="E8199" s="256">
        <v>900.95590800000048</v>
      </c>
      <c r="F8199" s="1">
        <v>724794</v>
      </c>
      <c r="G8199" s="256">
        <v>0</v>
      </c>
      <c r="H8199" s="256">
        <v>159.29945900000001</v>
      </c>
      <c r="I8199" s="257">
        <v>1</v>
      </c>
      <c r="J8199" s="258">
        <f t="shared" si="256"/>
        <v>0.65059589118257599</v>
      </c>
      <c r="K8199" s="258">
        <f t="shared" si="257"/>
        <v>0.80536463263991853</v>
      </c>
    </row>
    <row r="8200" spans="1:11">
      <c r="A8200" s="1">
        <v>8199</v>
      </c>
      <c r="B8200">
        <v>72709.573608000006</v>
      </c>
      <c r="C8200" s="255">
        <v>104</v>
      </c>
      <c r="D8200" s="256">
        <v>625.51921000000004</v>
      </c>
      <c r="E8200" s="256">
        <v>764.61110999999892</v>
      </c>
      <c r="F8200" s="1">
        <v>701151</v>
      </c>
      <c r="G8200" s="256">
        <v>0</v>
      </c>
      <c r="H8200" s="256">
        <v>222.92305400000001</v>
      </c>
      <c r="I8200" s="257">
        <v>1</v>
      </c>
      <c r="J8200" s="258">
        <f t="shared" si="256"/>
        <v>0.71578003925283595</v>
      </c>
      <c r="K8200" s="258">
        <f t="shared" si="257"/>
        <v>0.84840326822951284</v>
      </c>
    </row>
    <row r="8201" spans="1:11">
      <c r="A8201" s="1">
        <v>8200</v>
      </c>
      <c r="B8201">
        <v>72949.719085999997</v>
      </c>
      <c r="C8201" s="255">
        <v>112</v>
      </c>
      <c r="D8201" s="256">
        <v>651.92320900000004</v>
      </c>
      <c r="E8201" s="256">
        <v>436.27700999999979</v>
      </c>
      <c r="F8201" s="1">
        <v>719323</v>
      </c>
      <c r="G8201" s="256">
        <v>0</v>
      </c>
      <c r="H8201" s="256">
        <v>252.45140599999999</v>
      </c>
      <c r="I8201" s="257">
        <v>1</v>
      </c>
      <c r="J8201" s="258">
        <f t="shared" si="256"/>
        <v>0.74599406807643009</v>
      </c>
      <c r="K8201" s="258">
        <f t="shared" si="257"/>
        <v>0.86713576328852726</v>
      </c>
    </row>
    <row r="8202" spans="1:11">
      <c r="A8202" s="1">
        <v>8201</v>
      </c>
      <c r="B8202">
        <v>73653.324980999998</v>
      </c>
      <c r="C8202" s="255">
        <v>135</v>
      </c>
      <c r="D8202" s="256">
        <v>703.0943309999999</v>
      </c>
      <c r="E8202" s="256">
        <v>109.87724299999979</v>
      </c>
      <c r="F8202" s="1">
        <v>701277</v>
      </c>
      <c r="G8202" s="256">
        <v>0</v>
      </c>
      <c r="H8202" s="256">
        <v>406.26467500000001</v>
      </c>
      <c r="I8202" s="257">
        <v>1</v>
      </c>
      <c r="J8202" s="258">
        <f t="shared" si="256"/>
        <v>0.80454905268477095</v>
      </c>
      <c r="K8202" s="258">
        <f t="shared" si="257"/>
        <v>0.90145352238579557</v>
      </c>
    </row>
    <row r="8203" spans="1:11">
      <c r="A8203" s="1">
        <v>8202</v>
      </c>
      <c r="B8203">
        <v>74598.645323999997</v>
      </c>
      <c r="C8203" s="255">
        <v>155</v>
      </c>
      <c r="D8203" s="256">
        <v>690.02366299999983</v>
      </c>
      <c r="E8203" s="256">
        <v>12.26805499999997</v>
      </c>
      <c r="F8203" s="1">
        <v>691694</v>
      </c>
      <c r="G8203" s="256">
        <v>0</v>
      </c>
      <c r="H8203" s="256">
        <v>475.45501999999999</v>
      </c>
      <c r="I8203" s="257">
        <v>1</v>
      </c>
      <c r="J8203" s="258">
        <f t="shared" si="256"/>
        <v>0.7895923205740164</v>
      </c>
      <c r="K8203" s="258">
        <f t="shared" si="257"/>
        <v>0.89292542182237933</v>
      </c>
    </row>
    <row r="8204" spans="1:11">
      <c r="A8204" s="1">
        <v>8203</v>
      </c>
      <c r="B8204">
        <v>73422.641906999997</v>
      </c>
      <c r="C8204" s="255">
        <v>181</v>
      </c>
      <c r="D8204" s="256">
        <v>686.56673399999988</v>
      </c>
      <c r="E8204" s="256">
        <v>15.675456000000001</v>
      </c>
      <c r="F8204" s="1">
        <v>681464</v>
      </c>
      <c r="G8204" s="256">
        <v>0</v>
      </c>
      <c r="H8204" s="256">
        <v>402.77672799999999</v>
      </c>
      <c r="I8204" s="257">
        <v>1</v>
      </c>
      <c r="J8204" s="258">
        <f t="shared" si="256"/>
        <v>0.78563656552164274</v>
      </c>
      <c r="K8204" s="258">
        <f t="shared" si="257"/>
        <v>0.89064331326081747</v>
      </c>
    </row>
    <row r="8205" spans="1:11">
      <c r="A8205" s="1">
        <v>8204</v>
      </c>
      <c r="B8205">
        <v>71015.415771</v>
      </c>
      <c r="C8205" s="255">
        <v>194</v>
      </c>
      <c r="D8205" s="256">
        <v>627.15759099999991</v>
      </c>
      <c r="E8205" s="256">
        <v>17.6708</v>
      </c>
      <c r="F8205" s="1">
        <v>691465</v>
      </c>
      <c r="G8205" s="256">
        <v>1.2991440000000001</v>
      </c>
      <c r="H8205" s="256">
        <v>202.28540799999999</v>
      </c>
      <c r="I8205" s="257">
        <v>1</v>
      </c>
      <c r="J8205" s="258">
        <f t="shared" si="256"/>
        <v>0.71765483445935085</v>
      </c>
      <c r="K8205" s="258">
        <f t="shared" si="257"/>
        <v>0.84958707652950682</v>
      </c>
    </row>
    <row r="8206" spans="1:11">
      <c r="A8206" s="1">
        <v>8205</v>
      </c>
      <c r="B8206">
        <v>68677.151366999999</v>
      </c>
      <c r="C8206" s="255">
        <v>192</v>
      </c>
      <c r="D8206" s="256">
        <v>535.428943</v>
      </c>
      <c r="E8206" s="256">
        <v>16.87136400000001</v>
      </c>
      <c r="F8206" s="1">
        <v>679477</v>
      </c>
      <c r="G8206" s="256">
        <v>142.36857599999999</v>
      </c>
      <c r="H8206" s="256">
        <v>187.16658100000001</v>
      </c>
      <c r="I8206" s="257">
        <v>1</v>
      </c>
      <c r="J8206" s="258">
        <f t="shared" si="256"/>
        <v>0.6126899761202288</v>
      </c>
      <c r="K8206" s="258">
        <f t="shared" si="257"/>
        <v>0.77853360391902349</v>
      </c>
    </row>
    <row r="8207" spans="1:11">
      <c r="A8207" s="1">
        <v>8206</v>
      </c>
      <c r="B8207">
        <v>66757.401915999988</v>
      </c>
      <c r="C8207" s="255">
        <v>198</v>
      </c>
      <c r="D8207" s="256">
        <v>484.29063500000001</v>
      </c>
      <c r="E8207" s="256">
        <v>10.606263999999999</v>
      </c>
      <c r="F8207" s="1">
        <v>736077</v>
      </c>
      <c r="G8207" s="256">
        <v>151.49332799999999</v>
      </c>
      <c r="H8207" s="256">
        <v>149.36327399999999</v>
      </c>
      <c r="I8207" s="257">
        <v>1</v>
      </c>
      <c r="J8207" s="258">
        <f t="shared" si="256"/>
        <v>0.55417254048853404</v>
      </c>
      <c r="K8207" s="258">
        <f t="shared" si="257"/>
        <v>0.73420281786994956</v>
      </c>
    </row>
    <row r="8208" spans="1:11">
      <c r="A8208" s="1">
        <v>8207</v>
      </c>
      <c r="B8208">
        <v>65361.577147999997</v>
      </c>
      <c r="C8208" s="255">
        <v>194</v>
      </c>
      <c r="D8208" s="256">
        <v>458.07179600000001</v>
      </c>
      <c r="E8208" s="256">
        <v>11.327059999999999</v>
      </c>
      <c r="F8208" s="1">
        <v>765138</v>
      </c>
      <c r="G8208" s="256">
        <v>134.33078399999999</v>
      </c>
      <c r="H8208" s="256">
        <v>143.91718</v>
      </c>
      <c r="I8208" s="257">
        <v>1</v>
      </c>
      <c r="J8208" s="258">
        <f t="shared" si="256"/>
        <v>0.52417038978146979</v>
      </c>
      <c r="K8208" s="258">
        <f t="shared" si="257"/>
        <v>0.70997541977150747</v>
      </c>
    </row>
    <row r="8209" spans="1:11">
      <c r="A8209" s="1">
        <v>8208</v>
      </c>
      <c r="B8209">
        <v>65517.418640000004</v>
      </c>
      <c r="C8209" s="255">
        <v>185</v>
      </c>
      <c r="D8209" s="256">
        <v>396.38493099999988</v>
      </c>
      <c r="E8209" s="256">
        <v>7.5928000000000004</v>
      </c>
      <c r="F8209" s="1">
        <v>798647</v>
      </c>
      <c r="G8209" s="256">
        <v>79.299863999999999</v>
      </c>
      <c r="H8209" s="256">
        <v>128.06207900000001</v>
      </c>
      <c r="I8209" s="257">
        <v>1</v>
      </c>
      <c r="J8209" s="258">
        <f t="shared" si="256"/>
        <v>0.45358226723430689</v>
      </c>
      <c r="K8209" s="258">
        <f t="shared" si="257"/>
        <v>0.64846541964208781</v>
      </c>
    </row>
    <row r="8210" spans="1:11">
      <c r="A8210" s="1">
        <v>8209</v>
      </c>
      <c r="B8210">
        <v>64274.576416000004</v>
      </c>
      <c r="C8210" s="255">
        <v>174</v>
      </c>
      <c r="D8210" s="256">
        <v>402.06311999999991</v>
      </c>
      <c r="E8210" s="256">
        <v>5.5180800000000003</v>
      </c>
      <c r="F8210" s="1">
        <v>807122</v>
      </c>
      <c r="G8210" s="256">
        <v>0</v>
      </c>
      <c r="H8210" s="256">
        <v>126.207831</v>
      </c>
      <c r="I8210" s="257">
        <v>1</v>
      </c>
      <c r="J8210" s="258">
        <f t="shared" si="256"/>
        <v>0.46007980444871965</v>
      </c>
      <c r="K8210" s="258">
        <f t="shared" si="257"/>
        <v>0.65441121015575443</v>
      </c>
    </row>
    <row r="8211" spans="1:11">
      <c r="A8211" s="1">
        <v>8210</v>
      </c>
      <c r="B8211">
        <v>61695.610779000002</v>
      </c>
      <c r="C8211" s="255">
        <v>165</v>
      </c>
      <c r="D8211" s="256">
        <v>380.09547400000002</v>
      </c>
      <c r="E8211" s="256">
        <v>1.3792800000000001</v>
      </c>
      <c r="F8211" s="1">
        <v>715160</v>
      </c>
      <c r="G8211" s="256">
        <v>0</v>
      </c>
      <c r="H8211" s="256">
        <v>41.690832999999998</v>
      </c>
      <c r="I8211" s="257">
        <v>1</v>
      </c>
      <c r="J8211" s="258">
        <f t="shared" si="256"/>
        <v>0.43494228306680666</v>
      </c>
      <c r="K8211" s="258">
        <f t="shared" si="257"/>
        <v>0.63106610928845175</v>
      </c>
    </row>
    <row r="8212" spans="1:11">
      <c r="A8212" s="1">
        <v>8211</v>
      </c>
      <c r="B8212">
        <v>60318.523621</v>
      </c>
      <c r="C8212" s="255">
        <v>160</v>
      </c>
      <c r="D8212" s="256">
        <v>352.86598099999998</v>
      </c>
      <c r="E8212" s="256">
        <v>1.3679999999999999E-2</v>
      </c>
      <c r="F8212" s="1">
        <v>605694</v>
      </c>
      <c r="G8212" s="256">
        <v>0</v>
      </c>
      <c r="H8212" s="256">
        <v>30.278904000000001</v>
      </c>
      <c r="I8212" s="257">
        <v>1</v>
      </c>
      <c r="J8212" s="258">
        <f t="shared" si="256"/>
        <v>0.40378364356095542</v>
      </c>
      <c r="K8212" s="258">
        <f t="shared" si="257"/>
        <v>0.60079609627811048</v>
      </c>
    </row>
    <row r="8213" spans="1:11">
      <c r="A8213" s="1">
        <v>8212</v>
      </c>
      <c r="B8213">
        <v>60271.806396</v>
      </c>
      <c r="C8213" s="255">
        <v>151</v>
      </c>
      <c r="D8213" s="256">
        <v>356.28523899999988</v>
      </c>
      <c r="E8213" s="256">
        <v>3.2399999999999998E-2</v>
      </c>
      <c r="F8213" s="1">
        <v>495794</v>
      </c>
      <c r="G8213" s="256">
        <v>0</v>
      </c>
      <c r="H8213" s="256">
        <v>30.305966999999999</v>
      </c>
      <c r="I8213" s="257">
        <v>1</v>
      </c>
      <c r="J8213" s="258">
        <f t="shared" si="256"/>
        <v>0.40769629178395006</v>
      </c>
      <c r="K8213" s="258">
        <f t="shared" si="257"/>
        <v>0.6046816392556571</v>
      </c>
    </row>
    <row r="8214" spans="1:11">
      <c r="A8214" s="1">
        <v>8213</v>
      </c>
      <c r="B8214">
        <v>59820.538025999987</v>
      </c>
      <c r="C8214" s="255">
        <v>144</v>
      </c>
      <c r="D8214" s="256">
        <v>355.90817900000002</v>
      </c>
      <c r="E8214" s="256">
        <v>0</v>
      </c>
      <c r="F8214" s="1">
        <v>553515</v>
      </c>
      <c r="G8214" s="256">
        <v>0</v>
      </c>
      <c r="H8214" s="256">
        <v>30.303201999999999</v>
      </c>
      <c r="I8214" s="257">
        <v>1</v>
      </c>
      <c r="J8214" s="258">
        <f t="shared" si="256"/>
        <v>0.40726482298605243</v>
      </c>
      <c r="K8214" s="258">
        <f t="shared" si="257"/>
        <v>0.60425437670022597</v>
      </c>
    </row>
    <row r="8215" spans="1:11">
      <c r="A8215" s="1">
        <v>8214</v>
      </c>
      <c r="B8215">
        <v>60526.038025000002</v>
      </c>
      <c r="C8215" s="255">
        <v>145</v>
      </c>
      <c r="D8215" s="256">
        <v>350.91177899999991</v>
      </c>
      <c r="E8215" s="256">
        <v>0</v>
      </c>
      <c r="F8215" s="1">
        <v>868019</v>
      </c>
      <c r="G8215" s="256">
        <v>0</v>
      </c>
      <c r="H8215" s="256">
        <v>25.510933999999999</v>
      </c>
      <c r="I8215" s="257">
        <v>1</v>
      </c>
      <c r="J8215" s="258">
        <f t="shared" si="256"/>
        <v>0.40154745518831053</v>
      </c>
      <c r="K8215" s="258">
        <f t="shared" si="257"/>
        <v>0.59856420445114533</v>
      </c>
    </row>
    <row r="8216" spans="1:11">
      <c r="A8216" s="1">
        <v>8215</v>
      </c>
      <c r="B8216">
        <v>61373.676877999998</v>
      </c>
      <c r="C8216" s="255">
        <v>145</v>
      </c>
      <c r="D8216" s="256">
        <v>387.588593</v>
      </c>
      <c r="E8216" s="256">
        <v>8.0000000000000007E-5</v>
      </c>
      <c r="F8216" s="1">
        <v>822586</v>
      </c>
      <c r="G8216" s="256">
        <v>0</v>
      </c>
      <c r="H8216" s="256">
        <v>25.370898</v>
      </c>
      <c r="I8216" s="257">
        <v>1</v>
      </c>
      <c r="J8216" s="258">
        <f t="shared" si="256"/>
        <v>0.4435166400588903</v>
      </c>
      <c r="K8216" s="258">
        <f t="shared" si="257"/>
        <v>0.63913361053051188</v>
      </c>
    </row>
    <row r="8217" spans="1:11">
      <c r="A8217" s="1">
        <v>8216</v>
      </c>
      <c r="B8217">
        <v>62164.073729999996</v>
      </c>
      <c r="C8217" s="255">
        <v>154</v>
      </c>
      <c r="D8217" s="256">
        <v>335.11625199999997</v>
      </c>
      <c r="E8217" s="256">
        <v>5.034047999999995</v>
      </c>
      <c r="F8217" s="1">
        <v>789736</v>
      </c>
      <c r="G8217" s="256">
        <v>0</v>
      </c>
      <c r="H8217" s="256">
        <v>62.363450999999998</v>
      </c>
      <c r="I8217" s="257">
        <v>1</v>
      </c>
      <c r="J8217" s="258">
        <f t="shared" si="256"/>
        <v>0.38347267386212364</v>
      </c>
      <c r="K8217" s="258">
        <f t="shared" si="257"/>
        <v>0.58021922940573789</v>
      </c>
    </row>
    <row r="8218" spans="1:11">
      <c r="A8218" s="1">
        <v>8217</v>
      </c>
      <c r="B8218">
        <v>62166.754149</v>
      </c>
      <c r="C8218" s="255">
        <v>158</v>
      </c>
      <c r="D8218" s="256">
        <v>299.55414899999988</v>
      </c>
      <c r="E8218" s="256">
        <v>120.24689000000021</v>
      </c>
      <c r="F8218" s="1">
        <v>731069</v>
      </c>
      <c r="G8218" s="256">
        <v>0</v>
      </c>
      <c r="H8218" s="256">
        <v>282.31055900000001</v>
      </c>
      <c r="I8218" s="257">
        <v>1</v>
      </c>
      <c r="J8218" s="258">
        <f t="shared" si="256"/>
        <v>0.34277904995047198</v>
      </c>
      <c r="K8218" s="258">
        <f t="shared" si="257"/>
        <v>0.53682656614965996</v>
      </c>
    </row>
    <row r="8219" spans="1:11">
      <c r="A8219" s="1">
        <v>8218</v>
      </c>
      <c r="B8219">
        <v>63570.347351999997</v>
      </c>
      <c r="C8219" s="255">
        <v>150</v>
      </c>
      <c r="D8219" s="256">
        <v>328.38611800000001</v>
      </c>
      <c r="E8219" s="256">
        <v>349.19012200000009</v>
      </c>
      <c r="F8219" s="1">
        <v>722139</v>
      </c>
      <c r="G8219" s="256">
        <v>87.619056</v>
      </c>
      <c r="H8219" s="256">
        <v>289.47815800000001</v>
      </c>
      <c r="I8219" s="257">
        <v>1</v>
      </c>
      <c r="J8219" s="258">
        <f t="shared" si="256"/>
        <v>0.37577139866276271</v>
      </c>
      <c r="K8219" s="258">
        <f t="shared" si="257"/>
        <v>0.57223408354895611</v>
      </c>
    </row>
    <row r="8220" spans="1:11">
      <c r="A8220" s="1">
        <v>8219</v>
      </c>
      <c r="B8220">
        <v>64366.236266</v>
      </c>
      <c r="C8220" s="255">
        <v>130</v>
      </c>
      <c r="D8220" s="256">
        <v>350.83130399999999</v>
      </c>
      <c r="E8220" s="256">
        <v>573.39747000000091</v>
      </c>
      <c r="F8220" s="1">
        <v>715567</v>
      </c>
      <c r="G8220" s="256">
        <v>106.119552</v>
      </c>
      <c r="H8220" s="256">
        <v>283.45020399999999</v>
      </c>
      <c r="I8220" s="257">
        <v>1</v>
      </c>
      <c r="J8220" s="258">
        <f t="shared" si="256"/>
        <v>0.40145536785072289</v>
      </c>
      <c r="K8220" s="258">
        <f t="shared" si="257"/>
        <v>0.59847211859134231</v>
      </c>
    </row>
    <row r="8221" spans="1:11">
      <c r="A8221" s="1">
        <v>8220</v>
      </c>
      <c r="B8221">
        <v>64358.474854</v>
      </c>
      <c r="C8221" s="255">
        <v>114</v>
      </c>
      <c r="D8221" s="256">
        <v>360.243424</v>
      </c>
      <c r="E8221" s="256">
        <v>681.82853199999977</v>
      </c>
      <c r="F8221" s="1">
        <v>709062</v>
      </c>
      <c r="G8221" s="256">
        <v>85.569624000000005</v>
      </c>
      <c r="H8221" s="256">
        <v>299.76632599999999</v>
      </c>
      <c r="I8221" s="257">
        <v>1</v>
      </c>
      <c r="J8221" s="258">
        <f t="shared" si="256"/>
        <v>0.41222563280078317</v>
      </c>
      <c r="K8221" s="258">
        <f t="shared" si="257"/>
        <v>0.60914874170205002</v>
      </c>
    </row>
    <row r="8222" spans="1:11">
      <c r="A8222" s="1">
        <v>8221</v>
      </c>
      <c r="B8222">
        <v>61069.490357000002</v>
      </c>
      <c r="C8222" s="255">
        <v>103</v>
      </c>
      <c r="D8222" s="256">
        <v>283.76600599999989</v>
      </c>
      <c r="E8222" s="256">
        <v>702.35002300000087</v>
      </c>
      <c r="F8222" s="1">
        <v>742319</v>
      </c>
      <c r="G8222" s="256">
        <v>11.825688</v>
      </c>
      <c r="H8222" s="256">
        <v>192.61562599999999</v>
      </c>
      <c r="I8222" s="257">
        <v>1</v>
      </c>
      <c r="J8222" s="258">
        <f t="shared" si="256"/>
        <v>0.32471271811668323</v>
      </c>
      <c r="K8222" s="258">
        <f t="shared" si="257"/>
        <v>0.51657151334736462</v>
      </c>
    </row>
    <row r="8223" spans="1:11">
      <c r="A8223" s="1">
        <v>8222</v>
      </c>
      <c r="B8223">
        <v>60709.136780000001</v>
      </c>
      <c r="C8223" s="255">
        <v>101</v>
      </c>
      <c r="D8223" s="256">
        <v>275.66156999999998</v>
      </c>
      <c r="E8223" s="256">
        <v>623.70693199999937</v>
      </c>
      <c r="F8223" s="1">
        <v>724882</v>
      </c>
      <c r="G8223" s="256">
        <v>0</v>
      </c>
      <c r="H8223" s="256">
        <v>222.444412</v>
      </c>
      <c r="I8223" s="257">
        <v>1</v>
      </c>
      <c r="J8223" s="258">
        <f t="shared" si="256"/>
        <v>0.31543883263808692</v>
      </c>
      <c r="K8223" s="258">
        <f t="shared" si="257"/>
        <v>0.50592334378899861</v>
      </c>
    </row>
    <row r="8224" spans="1:11">
      <c r="A8224" s="1">
        <v>8223</v>
      </c>
      <c r="B8224">
        <v>61285.914612</v>
      </c>
      <c r="C8224" s="255">
        <v>98</v>
      </c>
      <c r="D8224" s="256">
        <v>309.170322</v>
      </c>
      <c r="E8224" s="256">
        <v>476.4050500000007</v>
      </c>
      <c r="F8224" s="1">
        <v>694370</v>
      </c>
      <c r="G8224" s="256">
        <v>0</v>
      </c>
      <c r="H8224" s="256">
        <v>235.59975299999999</v>
      </c>
      <c r="I8224" s="257">
        <v>1</v>
      </c>
      <c r="J8224" s="258">
        <f t="shared" si="256"/>
        <v>0.35378281222885527</v>
      </c>
      <c r="K8224" s="258">
        <f t="shared" si="257"/>
        <v>0.54885741436952384</v>
      </c>
    </row>
    <row r="8225" spans="1:11">
      <c r="A8225" s="1">
        <v>8224</v>
      </c>
      <c r="B8225">
        <v>60350.587767999998</v>
      </c>
      <c r="C8225" s="255">
        <v>111</v>
      </c>
      <c r="D8225" s="256">
        <v>295.65883200000007</v>
      </c>
      <c r="E8225" s="256">
        <v>241.87490799999981</v>
      </c>
      <c r="F8225" s="1">
        <v>728131</v>
      </c>
      <c r="G8225" s="256">
        <v>0</v>
      </c>
      <c r="H8225" s="256">
        <v>240.56728000000001</v>
      </c>
      <c r="I8225" s="257">
        <v>1</v>
      </c>
      <c r="J8225" s="258">
        <f t="shared" si="256"/>
        <v>0.33832164862595931</v>
      </c>
      <c r="K8225" s="258">
        <f t="shared" si="257"/>
        <v>0.53188796046320708</v>
      </c>
    </row>
    <row r="8226" spans="1:11">
      <c r="A8226" s="1">
        <v>8225</v>
      </c>
      <c r="B8226">
        <v>60611.547302999999</v>
      </c>
      <c r="C8226" s="255">
        <v>125</v>
      </c>
      <c r="D8226" s="256">
        <v>217.63488599999999</v>
      </c>
      <c r="E8226" s="256">
        <v>70.014158000000066</v>
      </c>
      <c r="F8226" s="1">
        <v>718700</v>
      </c>
      <c r="G8226" s="256">
        <v>0</v>
      </c>
      <c r="H8226" s="256">
        <v>419.466927</v>
      </c>
      <c r="I8226" s="257">
        <v>1</v>
      </c>
      <c r="J8226" s="258">
        <f t="shared" si="256"/>
        <v>0.24903904588936038</v>
      </c>
      <c r="K8226" s="258">
        <f t="shared" si="257"/>
        <v>0.42427793580240858</v>
      </c>
    </row>
    <row r="8227" spans="1:11">
      <c r="A8227" s="1">
        <v>8226</v>
      </c>
      <c r="B8227">
        <v>61554.979552999997</v>
      </c>
      <c r="C8227" s="255">
        <v>140</v>
      </c>
      <c r="D8227" s="256">
        <v>162.56670800000001</v>
      </c>
      <c r="E8227" s="256">
        <v>11.261672999999981</v>
      </c>
      <c r="F8227" s="1">
        <v>685277</v>
      </c>
      <c r="G8227" s="256">
        <v>0</v>
      </c>
      <c r="H8227" s="256">
        <v>378.93401999999998</v>
      </c>
      <c r="I8227" s="257">
        <v>1</v>
      </c>
      <c r="J8227" s="258">
        <f t="shared" si="256"/>
        <v>0.18602467002323447</v>
      </c>
      <c r="K8227" s="258">
        <f t="shared" si="257"/>
        <v>0.33680988595689443</v>
      </c>
    </row>
    <row r="8228" spans="1:11">
      <c r="A8228" s="1">
        <v>8227</v>
      </c>
      <c r="B8228">
        <v>61843.285155999998</v>
      </c>
      <c r="C8228" s="255">
        <v>154</v>
      </c>
      <c r="D8228" s="256">
        <v>189.15745999999999</v>
      </c>
      <c r="E8228" s="256">
        <v>14.385135999999999</v>
      </c>
      <c r="F8228" s="1">
        <v>700207</v>
      </c>
      <c r="G8228" s="256">
        <v>0</v>
      </c>
      <c r="H8228" s="256">
        <v>348.59636799999998</v>
      </c>
      <c r="I8228" s="257">
        <v>1</v>
      </c>
      <c r="J8228" s="258">
        <f t="shared" si="256"/>
        <v>0.21645239982920222</v>
      </c>
      <c r="K8228" s="258">
        <f t="shared" si="257"/>
        <v>0.38037579950510086</v>
      </c>
    </row>
    <row r="8229" spans="1:11">
      <c r="A8229" s="1">
        <v>8228</v>
      </c>
      <c r="B8229">
        <v>60319.182372000003</v>
      </c>
      <c r="C8229" s="255">
        <v>163</v>
      </c>
      <c r="D8229" s="256">
        <v>214.45066600000001</v>
      </c>
      <c r="E8229" s="256">
        <v>12.924892</v>
      </c>
      <c r="F8229" s="1">
        <v>668123</v>
      </c>
      <c r="G8229" s="256">
        <v>0</v>
      </c>
      <c r="H8229" s="256">
        <v>297.34736299999997</v>
      </c>
      <c r="I8229" s="257">
        <v>1</v>
      </c>
      <c r="J8229" s="258">
        <f t="shared" si="256"/>
        <v>0.24539535105129193</v>
      </c>
      <c r="K8229" s="258">
        <f t="shared" si="257"/>
        <v>0.41950257908367455</v>
      </c>
    </row>
    <row r="8230" spans="1:11">
      <c r="A8230" s="1">
        <v>8229</v>
      </c>
      <c r="B8230">
        <v>59464.255859999997</v>
      </c>
      <c r="C8230" s="255">
        <v>168</v>
      </c>
      <c r="D8230" s="256">
        <v>208.98327399999999</v>
      </c>
      <c r="E8230" s="256">
        <v>8.7184519999999992</v>
      </c>
      <c r="F8230" s="1">
        <v>671272</v>
      </c>
      <c r="G8230" s="256">
        <v>0</v>
      </c>
      <c r="H8230" s="256">
        <v>240.037555</v>
      </c>
      <c r="I8230" s="257">
        <v>1</v>
      </c>
      <c r="J8230" s="258">
        <f t="shared" si="256"/>
        <v>0.23913902830722999</v>
      </c>
      <c r="K8230" s="258">
        <f t="shared" si="257"/>
        <v>0.41122638859308297</v>
      </c>
    </row>
    <row r="8231" spans="1:11">
      <c r="A8231" s="1">
        <v>8230</v>
      </c>
      <c r="B8231">
        <v>59172.740846000001</v>
      </c>
      <c r="C8231" s="255">
        <v>164</v>
      </c>
      <c r="D8231" s="256">
        <v>246.2160990000001</v>
      </c>
      <c r="E8231" s="256">
        <v>4.6166400000000003</v>
      </c>
      <c r="F8231" s="1">
        <v>699582</v>
      </c>
      <c r="G8231" s="256">
        <v>64.611288000000002</v>
      </c>
      <c r="H8231" s="256">
        <v>134.685249</v>
      </c>
      <c r="I8231" s="257">
        <v>1</v>
      </c>
      <c r="J8231" s="258">
        <f t="shared" si="256"/>
        <v>0.28174445514934737</v>
      </c>
      <c r="K8231" s="258">
        <f t="shared" si="257"/>
        <v>0.46572452913110324</v>
      </c>
    </row>
    <row r="8232" spans="1:11">
      <c r="A8232" s="1">
        <v>8231</v>
      </c>
      <c r="B8232">
        <v>59137.164306999999</v>
      </c>
      <c r="C8232" s="255">
        <v>166</v>
      </c>
      <c r="D8232" s="256">
        <v>258.77151700000007</v>
      </c>
      <c r="E8232" s="256">
        <v>8.1586000000000016</v>
      </c>
      <c r="F8232" s="1">
        <v>702800</v>
      </c>
      <c r="G8232" s="256">
        <v>134.459136</v>
      </c>
      <c r="H8232" s="256">
        <v>122.164017</v>
      </c>
      <c r="I8232" s="257">
        <v>1</v>
      </c>
      <c r="J8232" s="258">
        <f t="shared" si="256"/>
        <v>0.29611158799707515</v>
      </c>
      <c r="K8232" s="258">
        <f t="shared" si="257"/>
        <v>0.48316242603951393</v>
      </c>
    </row>
    <row r="8233" spans="1:11">
      <c r="A8233" s="1">
        <v>8232</v>
      </c>
      <c r="B8233">
        <v>59957.043396000001</v>
      </c>
      <c r="C8233" s="255">
        <v>158</v>
      </c>
      <c r="D8233" s="256">
        <v>260.54540200000002</v>
      </c>
      <c r="E8233" s="256">
        <v>3.7025600000000001</v>
      </c>
      <c r="F8233" s="1">
        <v>810684</v>
      </c>
      <c r="G8233" s="256">
        <v>126.89543999999999</v>
      </c>
      <c r="H8233" s="256">
        <v>118.228877</v>
      </c>
      <c r="I8233" s="257">
        <v>1</v>
      </c>
      <c r="J8233" s="258">
        <f t="shared" si="256"/>
        <v>0.29814144008575838</v>
      </c>
      <c r="K8233" s="258">
        <f t="shared" si="257"/>
        <v>0.48558994144018569</v>
      </c>
    </row>
    <row r="8234" spans="1:11">
      <c r="A8234" s="1">
        <v>8233</v>
      </c>
      <c r="B8234">
        <v>60666.079344999998</v>
      </c>
      <c r="C8234" s="255">
        <v>154</v>
      </c>
      <c r="D8234" s="256">
        <v>302.15753099999989</v>
      </c>
      <c r="E8234" s="256">
        <v>0.72119999999999995</v>
      </c>
      <c r="F8234" s="1">
        <v>832806</v>
      </c>
      <c r="G8234" s="256">
        <v>41.440896000000002</v>
      </c>
      <c r="H8234" s="256">
        <v>116.950065</v>
      </c>
      <c r="I8234" s="257">
        <v>1</v>
      </c>
      <c r="J8234" s="258">
        <f t="shared" si="256"/>
        <v>0.3457580933441195</v>
      </c>
      <c r="K8234" s="258">
        <f t="shared" si="257"/>
        <v>0.54010612797298252</v>
      </c>
    </row>
    <row r="8235" spans="1:11">
      <c r="A8235" s="1">
        <v>8234</v>
      </c>
      <c r="B8235">
        <v>58203.061034999999</v>
      </c>
      <c r="C8235" s="255">
        <v>153</v>
      </c>
      <c r="D8235" s="256">
        <v>315.06227599999983</v>
      </c>
      <c r="E8235" s="256">
        <v>0</v>
      </c>
      <c r="F8235" s="1">
        <v>750098</v>
      </c>
      <c r="G8235" s="256">
        <v>0</v>
      </c>
      <c r="H8235" s="256">
        <v>42.809868999999999</v>
      </c>
      <c r="I8235" s="257">
        <v>1</v>
      </c>
      <c r="J8235" s="258">
        <f t="shared" si="256"/>
        <v>0.36052496018846114</v>
      </c>
      <c r="K8235" s="258">
        <f t="shared" si="257"/>
        <v>0.55611789093272268</v>
      </c>
    </row>
    <row r="8236" spans="1:11">
      <c r="A8236" s="1">
        <v>8235</v>
      </c>
      <c r="B8236">
        <v>57569.151367999999</v>
      </c>
      <c r="C8236" s="255">
        <v>144</v>
      </c>
      <c r="D8236" s="256">
        <v>309.86497600000001</v>
      </c>
      <c r="E8236" s="256">
        <v>4.6080000000000003E-2</v>
      </c>
      <c r="F8236" s="1">
        <v>610180</v>
      </c>
      <c r="G8236" s="256">
        <v>0</v>
      </c>
      <c r="H8236" s="256">
        <v>26.125769999999999</v>
      </c>
      <c r="I8236" s="257">
        <v>1</v>
      </c>
      <c r="J8236" s="258">
        <f t="shared" si="256"/>
        <v>0.35457770303226827</v>
      </c>
      <c r="K8236" s="258">
        <f t="shared" si="257"/>
        <v>0.54971775638925313</v>
      </c>
    </row>
    <row r="8237" spans="1:11">
      <c r="A8237" s="1">
        <v>8236</v>
      </c>
      <c r="B8237">
        <v>56924.242064999999</v>
      </c>
      <c r="C8237" s="255">
        <v>137</v>
      </c>
      <c r="D8237" s="256">
        <v>285.73479900000001</v>
      </c>
      <c r="E8237" s="256">
        <v>0</v>
      </c>
      <c r="F8237" s="1">
        <v>499880</v>
      </c>
      <c r="G8237" s="256">
        <v>0</v>
      </c>
      <c r="H8237" s="256">
        <v>26.110040999999999</v>
      </c>
      <c r="I8237" s="257">
        <v>1</v>
      </c>
      <c r="J8237" s="258">
        <f t="shared" si="256"/>
        <v>0.32696560293347532</v>
      </c>
      <c r="K8237" s="258">
        <f t="shared" si="257"/>
        <v>0.51913221255435904</v>
      </c>
    </row>
    <row r="8238" spans="1:11">
      <c r="A8238" s="1">
        <v>8237</v>
      </c>
      <c r="B8238">
        <v>56914.596253000003</v>
      </c>
      <c r="C8238" s="255">
        <v>130</v>
      </c>
      <c r="D8238" s="256">
        <v>299.11836799999998</v>
      </c>
      <c r="E8238" s="256">
        <v>0</v>
      </c>
      <c r="F8238" s="1">
        <v>555455</v>
      </c>
      <c r="G8238" s="256">
        <v>0</v>
      </c>
      <c r="H8238" s="256">
        <v>26.146089</v>
      </c>
      <c r="I8238" s="257">
        <v>1</v>
      </c>
      <c r="J8238" s="258">
        <f t="shared" si="256"/>
        <v>0.34228038686179468</v>
      </c>
      <c r="K8238" s="258">
        <f t="shared" si="257"/>
        <v>0.53627595401865369</v>
      </c>
    </row>
    <row r="8239" spans="1:11">
      <c r="A8239" s="1">
        <v>8238</v>
      </c>
      <c r="B8239">
        <v>57222.100373000001</v>
      </c>
      <c r="C8239" s="255">
        <v>125</v>
      </c>
      <c r="D8239" s="256">
        <v>303.25356399999998</v>
      </c>
      <c r="E8239" s="256">
        <v>0</v>
      </c>
      <c r="F8239" s="1">
        <v>882734</v>
      </c>
      <c r="G8239" s="256">
        <v>0</v>
      </c>
      <c r="H8239" s="256">
        <v>26.163589000000002</v>
      </c>
      <c r="I8239" s="257">
        <v>1</v>
      </c>
      <c r="J8239" s="258">
        <f t="shared" si="256"/>
        <v>0.34701228111520727</v>
      </c>
      <c r="K8239" s="258">
        <f t="shared" si="257"/>
        <v>0.54148181885757563</v>
      </c>
    </row>
    <row r="8240" spans="1:11">
      <c r="A8240" s="1">
        <v>8239</v>
      </c>
      <c r="B8240">
        <v>57211.545592000002</v>
      </c>
      <c r="C8240" s="255">
        <v>128</v>
      </c>
      <c r="D8240" s="256">
        <v>286.77453700000001</v>
      </c>
      <c r="E8240" s="256">
        <v>8.0000000000000007E-5</v>
      </c>
      <c r="F8240" s="1">
        <v>825413</v>
      </c>
      <c r="G8240" s="256">
        <v>0</v>
      </c>
      <c r="H8240" s="256">
        <v>26.149543999999999</v>
      </c>
      <c r="I8240" s="257">
        <v>1</v>
      </c>
      <c r="J8240" s="258">
        <f t="shared" si="256"/>
        <v>0.32815537247940607</v>
      </c>
      <c r="K8240" s="258">
        <f t="shared" si="257"/>
        <v>0.52048048047414741</v>
      </c>
    </row>
    <row r="8241" spans="1:11">
      <c r="A8241" s="1">
        <v>8240</v>
      </c>
      <c r="B8241">
        <v>57071.257140999987</v>
      </c>
      <c r="C8241" s="255">
        <v>127</v>
      </c>
      <c r="D8241" s="256">
        <v>323.57312000000007</v>
      </c>
      <c r="E8241" s="256">
        <v>0.34100499999999989</v>
      </c>
      <c r="F8241" s="1">
        <v>801599</v>
      </c>
      <c r="G8241" s="256">
        <v>0</v>
      </c>
      <c r="H8241" s="256">
        <v>64.652479999999997</v>
      </c>
      <c r="I8241" s="257">
        <v>1</v>
      </c>
      <c r="J8241" s="258">
        <f t="shared" si="256"/>
        <v>0.37026389730662729</v>
      </c>
      <c r="K8241" s="258">
        <f t="shared" si="257"/>
        <v>0.56646010603468311</v>
      </c>
    </row>
    <row r="8242" spans="1:11">
      <c r="A8242" s="1">
        <v>8241</v>
      </c>
      <c r="B8242">
        <v>56718.429991999998</v>
      </c>
      <c r="C8242" s="255">
        <v>142</v>
      </c>
      <c r="D8242" s="256">
        <v>369.74156499999998</v>
      </c>
      <c r="E8242" s="256">
        <v>27.788897000000009</v>
      </c>
      <c r="F8242" s="1">
        <v>757138</v>
      </c>
      <c r="G8242" s="256">
        <v>0</v>
      </c>
      <c r="H8242" s="256">
        <v>286.62489399999998</v>
      </c>
      <c r="I8242" s="257">
        <v>1</v>
      </c>
      <c r="J8242" s="258">
        <f t="shared" si="256"/>
        <v>0.4230943313621095</v>
      </c>
      <c r="K8242" s="258">
        <f t="shared" si="257"/>
        <v>0.61973511771818468</v>
      </c>
    </row>
    <row r="8243" spans="1:11">
      <c r="A8243" s="1">
        <v>8242</v>
      </c>
      <c r="B8243">
        <v>56708.154724</v>
      </c>
      <c r="C8243" s="255">
        <v>137</v>
      </c>
      <c r="D8243" s="256">
        <v>443.61034500000022</v>
      </c>
      <c r="E8243" s="256">
        <v>159.86120700000029</v>
      </c>
      <c r="F8243" s="1">
        <v>755989</v>
      </c>
      <c r="G8243" s="256">
        <v>0</v>
      </c>
      <c r="H8243" s="256">
        <v>379.14482600000002</v>
      </c>
      <c r="I8243" s="257">
        <v>1</v>
      </c>
      <c r="J8243" s="258">
        <f t="shared" si="256"/>
        <v>0.50762218822514538</v>
      </c>
      <c r="K8243" s="258">
        <f t="shared" si="257"/>
        <v>0.69614319211321118</v>
      </c>
    </row>
    <row r="8244" spans="1:11">
      <c r="A8244" s="1">
        <v>8243</v>
      </c>
      <c r="B8244">
        <v>58479.528076000002</v>
      </c>
      <c r="C8244" s="255">
        <v>128</v>
      </c>
      <c r="D8244" s="256">
        <v>445.16139600000002</v>
      </c>
      <c r="E8244" s="256">
        <v>362.61334700000032</v>
      </c>
      <c r="F8244" s="1">
        <v>730740</v>
      </c>
      <c r="G8244" s="256">
        <v>53.445</v>
      </c>
      <c r="H8244" s="256">
        <v>378.64448199999998</v>
      </c>
      <c r="I8244" s="257">
        <v>1</v>
      </c>
      <c r="J8244" s="258">
        <f t="shared" si="256"/>
        <v>0.50939705193502727</v>
      </c>
      <c r="K8244" s="258">
        <f t="shared" si="257"/>
        <v>0.6976432654296234</v>
      </c>
    </row>
    <row r="8245" spans="1:11">
      <c r="A8245" s="1">
        <v>8244</v>
      </c>
      <c r="B8245">
        <v>58197.260069999997</v>
      </c>
      <c r="C8245" s="255">
        <v>126</v>
      </c>
      <c r="D8245" s="256">
        <v>538.23894000000007</v>
      </c>
      <c r="E8245" s="256">
        <v>522.74059600000044</v>
      </c>
      <c r="F8245" s="1">
        <v>704115</v>
      </c>
      <c r="G8245" s="256">
        <v>110.960808</v>
      </c>
      <c r="H8245" s="256">
        <v>269.722418</v>
      </c>
      <c r="I8245" s="257">
        <v>1</v>
      </c>
      <c r="J8245" s="258">
        <f t="shared" si="256"/>
        <v>0.6159054485322758</v>
      </c>
      <c r="K8245" s="258">
        <f t="shared" si="257"/>
        <v>0.78086467555517003</v>
      </c>
    </row>
    <row r="8246" spans="1:11">
      <c r="A8246" s="1">
        <v>8245</v>
      </c>
      <c r="B8246">
        <v>57948.064545000001</v>
      </c>
      <c r="C8246" s="255">
        <v>126</v>
      </c>
      <c r="D8246" s="256">
        <v>565.07253199999991</v>
      </c>
      <c r="E8246" s="256">
        <v>622.69341200000054</v>
      </c>
      <c r="F8246" s="1">
        <v>739970</v>
      </c>
      <c r="G8246" s="256">
        <v>102.814488</v>
      </c>
      <c r="H8246" s="256">
        <v>130.97745900000001</v>
      </c>
      <c r="I8246" s="257">
        <v>1</v>
      </c>
      <c r="J8246" s="258">
        <f t="shared" si="256"/>
        <v>0.64661105953190356</v>
      </c>
      <c r="K8246" s="258">
        <f t="shared" si="257"/>
        <v>0.80260935847201598</v>
      </c>
    </row>
    <row r="8247" spans="1:11">
      <c r="A8247" s="1">
        <v>8246</v>
      </c>
      <c r="B8247">
        <v>57247.21112</v>
      </c>
      <c r="C8247" s="255">
        <v>118</v>
      </c>
      <c r="D8247" s="256">
        <v>592.63904700000001</v>
      </c>
      <c r="E8247" s="256">
        <v>571.96887700000059</v>
      </c>
      <c r="F8247" s="1">
        <v>767116</v>
      </c>
      <c r="G8247" s="256">
        <v>61.153511999999999</v>
      </c>
      <c r="H8247" s="256">
        <v>212.38445999999999</v>
      </c>
      <c r="I8247" s="257">
        <v>1</v>
      </c>
      <c r="J8247" s="258">
        <f t="shared" si="256"/>
        <v>0.67815535245420078</v>
      </c>
      <c r="K8247" s="258">
        <f t="shared" si="257"/>
        <v>0.82401864762259369</v>
      </c>
    </row>
    <row r="8248" spans="1:11">
      <c r="A8248" s="1">
        <v>8247</v>
      </c>
      <c r="B8248">
        <v>57458.298188000001</v>
      </c>
      <c r="C8248" s="255">
        <v>108</v>
      </c>
      <c r="D8248" s="256">
        <v>627.79759100000001</v>
      </c>
      <c r="E8248" s="256">
        <v>447.54897399999999</v>
      </c>
      <c r="F8248" s="1">
        <v>751168</v>
      </c>
      <c r="G8248" s="256">
        <v>0</v>
      </c>
      <c r="H8248" s="256">
        <v>221.26782399999999</v>
      </c>
      <c r="I8248" s="257">
        <v>1</v>
      </c>
      <c r="J8248" s="258">
        <f t="shared" si="256"/>
        <v>0.71838718482972852</v>
      </c>
      <c r="K8248" s="258">
        <f t="shared" si="257"/>
        <v>0.85004872238882356</v>
      </c>
    </row>
    <row r="8249" spans="1:11">
      <c r="A8249" s="1">
        <v>8248</v>
      </c>
      <c r="B8249">
        <v>57947.703339</v>
      </c>
      <c r="C8249" s="255">
        <v>116</v>
      </c>
      <c r="D8249" s="256">
        <v>676.61400900000001</v>
      </c>
      <c r="E8249" s="256">
        <v>240.49846400000021</v>
      </c>
      <c r="F8249" s="1">
        <v>759733</v>
      </c>
      <c r="G8249" s="256">
        <v>0</v>
      </c>
      <c r="H8249" s="256">
        <v>224.63511199999999</v>
      </c>
      <c r="I8249" s="257">
        <v>1</v>
      </c>
      <c r="J8249" s="258">
        <f t="shared" si="256"/>
        <v>0.774247687646617</v>
      </c>
      <c r="K8249" s="258">
        <f t="shared" si="257"/>
        <v>0.88400966152410609</v>
      </c>
    </row>
    <row r="8250" spans="1:11">
      <c r="A8250" s="1">
        <v>8249</v>
      </c>
      <c r="B8250">
        <v>58732.108856999999</v>
      </c>
      <c r="C8250" s="255">
        <v>137</v>
      </c>
      <c r="D8250" s="256">
        <v>724.96418800000015</v>
      </c>
      <c r="E8250" s="256">
        <v>62.923196999999959</v>
      </c>
      <c r="F8250" s="1">
        <v>756425</v>
      </c>
      <c r="G8250" s="256">
        <v>0</v>
      </c>
      <c r="H8250" s="256">
        <v>381.44136200000003</v>
      </c>
      <c r="I8250" s="257">
        <v>1</v>
      </c>
      <c r="J8250" s="258">
        <f t="shared" si="256"/>
        <v>0.82957467436298304</v>
      </c>
      <c r="K8250" s="258">
        <f t="shared" si="257"/>
        <v>0.91537651138089404</v>
      </c>
    </row>
    <row r="8251" spans="1:11">
      <c r="A8251" s="1">
        <v>8250</v>
      </c>
      <c r="B8251">
        <v>58968.996674000002</v>
      </c>
      <c r="C8251" s="255">
        <v>147</v>
      </c>
      <c r="D8251" s="256">
        <v>729.24337400000002</v>
      </c>
      <c r="E8251" s="256">
        <v>8.3388500000000008</v>
      </c>
      <c r="F8251" s="1">
        <v>710220</v>
      </c>
      <c r="G8251" s="256">
        <v>0</v>
      </c>
      <c r="H8251" s="256">
        <v>386.85042900000002</v>
      </c>
      <c r="I8251" s="257">
        <v>1</v>
      </c>
      <c r="J8251" s="258">
        <f t="shared" si="256"/>
        <v>0.83447133600675583</v>
      </c>
      <c r="K8251" s="258">
        <f t="shared" si="257"/>
        <v>0.91805144175355125</v>
      </c>
    </row>
    <row r="8252" spans="1:11">
      <c r="A8252" s="1">
        <v>8251</v>
      </c>
      <c r="B8252">
        <v>60080.874726000002</v>
      </c>
      <c r="C8252" s="255">
        <v>165</v>
      </c>
      <c r="D8252" s="256">
        <v>746.53012199999966</v>
      </c>
      <c r="E8252" s="256">
        <v>16.689188000000001</v>
      </c>
      <c r="F8252" s="1">
        <v>696428</v>
      </c>
      <c r="G8252" s="256">
        <v>0</v>
      </c>
      <c r="H8252" s="256">
        <v>353.22723500000001</v>
      </c>
      <c r="I8252" s="257">
        <v>1</v>
      </c>
      <c r="J8252" s="258">
        <f t="shared" si="256"/>
        <v>0.85425251772616884</v>
      </c>
      <c r="K8252" s="258">
        <f t="shared" si="257"/>
        <v>0.92869798384192814</v>
      </c>
    </row>
    <row r="8253" spans="1:11">
      <c r="A8253" s="1">
        <v>8252</v>
      </c>
      <c r="B8253">
        <v>58714.200012000001</v>
      </c>
      <c r="C8253" s="255">
        <v>180</v>
      </c>
      <c r="D8253" s="256">
        <v>775.90847200000007</v>
      </c>
      <c r="E8253" s="256">
        <v>13.283644000000001</v>
      </c>
      <c r="F8253" s="1">
        <v>708877</v>
      </c>
      <c r="G8253" s="256">
        <v>0</v>
      </c>
      <c r="H8253" s="256">
        <v>241.538545</v>
      </c>
      <c r="I8253" s="257">
        <v>1</v>
      </c>
      <c r="J8253" s="258">
        <f t="shared" si="256"/>
        <v>0.8878700888255181</v>
      </c>
      <c r="K8253" s="258">
        <f t="shared" si="257"/>
        <v>0.94622516804999601</v>
      </c>
    </row>
    <row r="8254" spans="1:11">
      <c r="A8254" s="1">
        <v>8253</v>
      </c>
      <c r="B8254">
        <v>58377.433228000002</v>
      </c>
      <c r="C8254" s="255">
        <v>181</v>
      </c>
      <c r="D8254" s="256">
        <v>797.81794200000013</v>
      </c>
      <c r="E8254" s="256">
        <v>6.9291600000000004</v>
      </c>
      <c r="F8254" s="1">
        <v>658852</v>
      </c>
      <c r="G8254" s="256">
        <v>0</v>
      </c>
      <c r="H8254" s="256">
        <v>179.45687100000001</v>
      </c>
      <c r="I8254" s="257">
        <v>1</v>
      </c>
      <c r="J8254" s="258">
        <f t="shared" si="256"/>
        <v>0.91294103955876404</v>
      </c>
      <c r="K8254" s="258">
        <f t="shared" si="257"/>
        <v>0.95885326207534616</v>
      </c>
    </row>
    <row r="8255" spans="1:11">
      <c r="A8255" s="1">
        <v>8254</v>
      </c>
      <c r="B8255">
        <v>57655.761292000003</v>
      </c>
      <c r="C8255" s="255">
        <v>185</v>
      </c>
      <c r="D8255" s="256">
        <v>771.0048670000001</v>
      </c>
      <c r="E8255" s="256">
        <v>1.5178320000000001</v>
      </c>
      <c r="F8255" s="1">
        <v>686809</v>
      </c>
      <c r="G8255" s="256">
        <v>0</v>
      </c>
      <c r="H8255" s="256">
        <v>152.39472699999999</v>
      </c>
      <c r="I8255" s="257">
        <v>1</v>
      </c>
      <c r="J8255" s="258">
        <f t="shared" si="256"/>
        <v>0.88225890610999391</v>
      </c>
      <c r="K8255" s="258">
        <f t="shared" si="257"/>
        <v>0.9433478504146261</v>
      </c>
    </row>
    <row r="8256" spans="1:11">
      <c r="A8256" s="1">
        <v>8255</v>
      </c>
      <c r="B8256">
        <v>58556.096863999999</v>
      </c>
      <c r="C8256" s="255">
        <v>179</v>
      </c>
      <c r="D8256" s="256">
        <v>754.64060800000016</v>
      </c>
      <c r="E8256" s="256">
        <v>6.3322799999999999</v>
      </c>
      <c r="F8256" s="1">
        <v>818591</v>
      </c>
      <c r="G8256" s="256">
        <v>38.248055999999998</v>
      </c>
      <c r="H8256" s="256">
        <v>134.12297000000001</v>
      </c>
      <c r="I8256" s="257">
        <v>1</v>
      </c>
      <c r="J8256" s="258">
        <f t="shared" si="256"/>
        <v>0.86353332620436074</v>
      </c>
      <c r="K8256" s="258">
        <f t="shared" si="257"/>
        <v>0.93360673972636732</v>
      </c>
    </row>
    <row r="8257" spans="1:11">
      <c r="A8257" s="1">
        <v>8256</v>
      </c>
      <c r="B8257">
        <v>59922.404878000001</v>
      </c>
      <c r="C8257" s="255">
        <v>175</v>
      </c>
      <c r="D8257" s="256">
        <v>728.77013300000021</v>
      </c>
      <c r="E8257" s="256">
        <v>3.504</v>
      </c>
      <c r="F8257" s="1">
        <v>770397</v>
      </c>
      <c r="G8257" s="256">
        <v>124.415088</v>
      </c>
      <c r="H8257" s="256">
        <v>120.795001</v>
      </c>
      <c r="I8257" s="257">
        <v>1</v>
      </c>
      <c r="J8257" s="258">
        <f t="shared" si="256"/>
        <v>0.83392980753546253</v>
      </c>
      <c r="K8257" s="258">
        <f t="shared" si="257"/>
        <v>0.91775639738782899</v>
      </c>
    </row>
    <row r="8258" spans="1:11">
      <c r="A8258" s="1">
        <v>8257</v>
      </c>
      <c r="B8258">
        <v>59156.06018</v>
      </c>
      <c r="C8258" s="255">
        <v>163</v>
      </c>
      <c r="D8258" s="256">
        <v>722.16999499999997</v>
      </c>
      <c r="E8258" s="256">
        <v>0.73751999999999995</v>
      </c>
      <c r="F8258" s="1">
        <v>722170</v>
      </c>
      <c r="G8258" s="256">
        <v>123.19036800000001</v>
      </c>
      <c r="H8258" s="256">
        <v>121.57437299999999</v>
      </c>
      <c r="I8258" s="257">
        <v>1</v>
      </c>
      <c r="J8258" s="258">
        <f t="shared" ref="J8258:J8321" si="258">D8258/$L$1</f>
        <v>0.82637728642789443</v>
      </c>
      <c r="K8258" s="258">
        <f t="shared" ref="K8258:K8321" si="259">J8258/(1-$K$1*(1-J8258))</f>
        <v>0.91362125747265321</v>
      </c>
    </row>
    <row r="8259" spans="1:11">
      <c r="A8259" s="1">
        <v>8258</v>
      </c>
      <c r="B8259">
        <v>56504.429046999998</v>
      </c>
      <c r="C8259" s="255">
        <v>153</v>
      </c>
      <c r="D8259" s="256">
        <v>734.53646400000014</v>
      </c>
      <c r="E8259" s="256">
        <v>6.4399999999999999E-2</v>
      </c>
      <c r="F8259" s="1">
        <v>638805</v>
      </c>
      <c r="G8259" s="256">
        <v>99.638447999999997</v>
      </c>
      <c r="H8259" s="256">
        <v>38.006562000000002</v>
      </c>
      <c r="I8259" s="257">
        <v>1</v>
      </c>
      <c r="J8259" s="258">
        <f t="shared" si="258"/>
        <v>0.84052820541604045</v>
      </c>
      <c r="K8259" s="258">
        <f t="shared" si="259"/>
        <v>0.92133831653201936</v>
      </c>
    </row>
    <row r="8260" spans="1:11">
      <c r="A8260" s="1">
        <v>8259</v>
      </c>
      <c r="B8260">
        <v>55386.655516999999</v>
      </c>
      <c r="C8260" s="255">
        <v>160</v>
      </c>
      <c r="D8260" s="256">
        <v>708.94625199999996</v>
      </c>
      <c r="E8260" s="256">
        <v>0</v>
      </c>
      <c r="F8260" s="1">
        <v>538821</v>
      </c>
      <c r="G8260" s="256">
        <v>33.382607999999998</v>
      </c>
      <c r="H8260" s="256">
        <v>26.123996000000002</v>
      </c>
      <c r="I8260" s="257">
        <v>1</v>
      </c>
      <c r="J8260" s="258">
        <f t="shared" si="258"/>
        <v>0.81124539098441251</v>
      </c>
      <c r="K8260" s="258">
        <f t="shared" si="259"/>
        <v>0.90522093388044289</v>
      </c>
    </row>
    <row r="8261" spans="1:11">
      <c r="A8261" s="1">
        <v>8260</v>
      </c>
      <c r="B8261">
        <v>55730.311646000002</v>
      </c>
      <c r="C8261" s="255">
        <v>158</v>
      </c>
      <c r="D8261" s="256">
        <v>691.28378999999973</v>
      </c>
      <c r="E8261" s="256">
        <v>0</v>
      </c>
      <c r="F8261" s="1">
        <v>497219</v>
      </c>
      <c r="G8261" s="256">
        <v>0</v>
      </c>
      <c r="H8261" s="256">
        <v>26.131724999999999</v>
      </c>
      <c r="I8261" s="257">
        <v>1</v>
      </c>
      <c r="J8261" s="258">
        <f t="shared" si="258"/>
        <v>0.79103428069147375</v>
      </c>
      <c r="K8261" s="258">
        <f t="shared" si="259"/>
        <v>0.89375451048418597</v>
      </c>
    </row>
    <row r="8262" spans="1:11">
      <c r="A8262" s="1">
        <v>8261</v>
      </c>
      <c r="B8262">
        <v>57000.856903</v>
      </c>
      <c r="C8262" s="255">
        <v>157</v>
      </c>
      <c r="D8262" s="256">
        <v>672.5725809999999</v>
      </c>
      <c r="E8262" s="256">
        <v>0</v>
      </c>
      <c r="F8262" s="1">
        <v>538676</v>
      </c>
      <c r="G8262" s="256">
        <v>0</v>
      </c>
      <c r="H8262" s="256">
        <v>26.141680999999998</v>
      </c>
      <c r="I8262" s="257">
        <v>1</v>
      </c>
      <c r="J8262" s="258">
        <f t="shared" si="258"/>
        <v>0.7696230918768443</v>
      </c>
      <c r="K8262" s="258">
        <f t="shared" si="259"/>
        <v>0.88128881806496917</v>
      </c>
    </row>
    <row r="8263" spans="1:11">
      <c r="A8263" s="1">
        <v>8262</v>
      </c>
      <c r="B8263">
        <v>59251.424651000001</v>
      </c>
      <c r="C8263" s="255">
        <v>155</v>
      </c>
      <c r="D8263" s="256">
        <v>645.22066200000006</v>
      </c>
      <c r="E8263" s="256">
        <v>0</v>
      </c>
      <c r="F8263" s="1">
        <v>859997</v>
      </c>
      <c r="G8263" s="256">
        <v>0</v>
      </c>
      <c r="H8263" s="256">
        <v>26.074068</v>
      </c>
      <c r="I8263" s="257">
        <v>1</v>
      </c>
      <c r="J8263" s="258">
        <f t="shared" si="258"/>
        <v>0.73832436061092477</v>
      </c>
      <c r="K8263" s="258">
        <f t="shared" si="259"/>
        <v>0.86244946963506286</v>
      </c>
    </row>
    <row r="8264" spans="1:11">
      <c r="A8264" s="1">
        <v>8263</v>
      </c>
      <c r="B8264">
        <v>62428.802733999997</v>
      </c>
      <c r="C8264" s="255">
        <v>172</v>
      </c>
      <c r="D8264" s="256">
        <v>650.48315899999989</v>
      </c>
      <c r="E8264" s="256">
        <v>0</v>
      </c>
      <c r="F8264" s="1">
        <v>968625</v>
      </c>
      <c r="G8264" s="256">
        <v>0</v>
      </c>
      <c r="H8264" s="256">
        <v>26.035350999999999</v>
      </c>
      <c r="I8264" s="257">
        <v>1</v>
      </c>
      <c r="J8264" s="258">
        <f t="shared" si="258"/>
        <v>0.74434622252820759</v>
      </c>
      <c r="K8264" s="258">
        <f t="shared" si="259"/>
        <v>0.86613278800304161</v>
      </c>
    </row>
    <row r="8265" spans="1:11">
      <c r="A8265" s="1">
        <v>8264</v>
      </c>
      <c r="B8265">
        <v>66490.465760000006</v>
      </c>
      <c r="C8265" s="255">
        <v>197</v>
      </c>
      <c r="D8265" s="256">
        <v>673.93740600000012</v>
      </c>
      <c r="E8265" s="256">
        <v>5.6383909999999959</v>
      </c>
      <c r="F8265" s="1">
        <v>866607</v>
      </c>
      <c r="G8265" s="256">
        <v>0</v>
      </c>
      <c r="H8265" s="256">
        <v>188.58911699999999</v>
      </c>
      <c r="I8265" s="257">
        <v>1</v>
      </c>
      <c r="J8265" s="258">
        <f t="shared" si="258"/>
        <v>0.77118485764911116</v>
      </c>
      <c r="K8265" s="258">
        <f t="shared" si="259"/>
        <v>0.88220944100372167</v>
      </c>
    </row>
    <row r="8266" spans="1:11">
      <c r="A8266" s="1">
        <v>8265</v>
      </c>
      <c r="B8266">
        <v>69233.496339000005</v>
      </c>
      <c r="C8266" s="255">
        <v>178</v>
      </c>
      <c r="D8266" s="256">
        <v>676.65585299999998</v>
      </c>
      <c r="E8266" s="256">
        <v>143.1787970000002</v>
      </c>
      <c r="F8266" s="1">
        <v>756940</v>
      </c>
      <c r="G8266" s="256">
        <v>0</v>
      </c>
      <c r="H8266" s="256">
        <v>286.68479300000001</v>
      </c>
      <c r="I8266" s="257">
        <v>1</v>
      </c>
      <c r="J8266" s="258">
        <f t="shared" si="258"/>
        <v>0.77429556962927026</v>
      </c>
      <c r="K8266" s="258">
        <f t="shared" si="259"/>
        <v>0.88403774984444439</v>
      </c>
    </row>
    <row r="8267" spans="1:11">
      <c r="A8267" s="1">
        <v>8266</v>
      </c>
      <c r="B8267">
        <v>76600.351684000008</v>
      </c>
      <c r="C8267" s="255">
        <v>161</v>
      </c>
      <c r="D8267" s="256">
        <v>723.24980399999981</v>
      </c>
      <c r="E8267" s="256">
        <v>435.66976999999957</v>
      </c>
      <c r="F8267" s="1">
        <v>746618</v>
      </c>
      <c r="G8267" s="256">
        <v>0</v>
      </c>
      <c r="H8267" s="256">
        <v>292.034018</v>
      </c>
      <c r="I8267" s="257">
        <v>1</v>
      </c>
      <c r="J8267" s="258">
        <f t="shared" si="258"/>
        <v>0.82761290911709284</v>
      </c>
      <c r="K8267" s="258">
        <f t="shared" si="259"/>
        <v>0.91430037956122656</v>
      </c>
    </row>
    <row r="8268" spans="1:11">
      <c r="A8268" s="1">
        <v>8267</v>
      </c>
      <c r="B8268">
        <v>77276.448822000006</v>
      </c>
      <c r="C8268" s="255">
        <v>145</v>
      </c>
      <c r="D8268" s="256">
        <v>741.96970399999998</v>
      </c>
      <c r="E8268" s="256">
        <v>620.20330200000114</v>
      </c>
      <c r="F8268" s="1">
        <v>759612</v>
      </c>
      <c r="G8268" s="256">
        <v>0</v>
      </c>
      <c r="H8268" s="256">
        <v>288.29469599999999</v>
      </c>
      <c r="I8268" s="257">
        <v>1</v>
      </c>
      <c r="J8268" s="258">
        <f t="shared" si="258"/>
        <v>0.84903404302089303</v>
      </c>
      <c r="K8268" s="258">
        <f t="shared" si="259"/>
        <v>0.925913851925797</v>
      </c>
    </row>
    <row r="8269" spans="1:11">
      <c r="A8269" s="1">
        <v>8268</v>
      </c>
      <c r="B8269">
        <v>77300.538665999993</v>
      </c>
      <c r="C8269" s="255">
        <v>131</v>
      </c>
      <c r="D8269" s="256">
        <v>733.0092380000001</v>
      </c>
      <c r="E8269" s="256">
        <v>739.91211899999894</v>
      </c>
      <c r="F8269" s="1">
        <v>731185</v>
      </c>
      <c r="G8269" s="256">
        <v>95.004168000000007</v>
      </c>
      <c r="H8269" s="256">
        <v>283.49557800000002</v>
      </c>
      <c r="I8269" s="257">
        <v>1</v>
      </c>
      <c r="J8269" s="258">
        <f t="shared" si="258"/>
        <v>0.83878060459299297</v>
      </c>
      <c r="K8269" s="258">
        <f t="shared" si="259"/>
        <v>0.92039241430751195</v>
      </c>
    </row>
    <row r="8270" spans="1:11">
      <c r="A8270" s="1">
        <v>8269</v>
      </c>
      <c r="B8270">
        <v>73354.731476999994</v>
      </c>
      <c r="C8270" s="255">
        <v>131</v>
      </c>
      <c r="D8270" s="256">
        <v>678.13350100000002</v>
      </c>
      <c r="E8270" s="256">
        <v>734.61481699999968</v>
      </c>
      <c r="F8270" s="1">
        <v>717873</v>
      </c>
      <c r="G8270" s="256">
        <v>151.68888000000001</v>
      </c>
      <c r="H8270" s="256">
        <v>147.79851099999999</v>
      </c>
      <c r="I8270" s="257">
        <v>1</v>
      </c>
      <c r="J8270" s="258">
        <f t="shared" si="258"/>
        <v>0.7759864384731574</v>
      </c>
      <c r="K8270" s="258">
        <f t="shared" si="259"/>
        <v>0.88502855811970638</v>
      </c>
    </row>
    <row r="8271" spans="1:11">
      <c r="A8271" s="1">
        <v>8270</v>
      </c>
      <c r="B8271">
        <v>72349.177398</v>
      </c>
      <c r="C8271" s="255">
        <v>145</v>
      </c>
      <c r="D8271" s="256">
        <v>689.55029400000001</v>
      </c>
      <c r="E8271" s="256">
        <v>704.58508399999971</v>
      </c>
      <c r="F8271" s="1">
        <v>719145</v>
      </c>
      <c r="G8271" s="256">
        <v>148.981392</v>
      </c>
      <c r="H8271" s="256">
        <v>211.37268</v>
      </c>
      <c r="I8271" s="257">
        <v>1</v>
      </c>
      <c r="J8271" s="258">
        <f t="shared" si="258"/>
        <v>0.78905064563264893</v>
      </c>
      <c r="K8271" s="258">
        <f t="shared" si="259"/>
        <v>0.89261358877051422</v>
      </c>
    </row>
    <row r="8272" spans="1:11">
      <c r="A8272" s="1">
        <v>8271</v>
      </c>
      <c r="B8272">
        <v>75542.513214999999</v>
      </c>
      <c r="C8272" s="255">
        <v>153</v>
      </c>
      <c r="D8272" s="256">
        <v>694.33268400000009</v>
      </c>
      <c r="E8272" s="256">
        <v>517.10469700000044</v>
      </c>
      <c r="F8272" s="1">
        <v>701098</v>
      </c>
      <c r="G8272" s="256">
        <v>116.166792</v>
      </c>
      <c r="H8272" s="256">
        <v>217.65721099999999</v>
      </c>
      <c r="I8272" s="257">
        <v>1</v>
      </c>
      <c r="J8272" s="258">
        <f t="shared" si="258"/>
        <v>0.79452312233232125</v>
      </c>
      <c r="K8272" s="258">
        <f t="shared" si="259"/>
        <v>0.89575436824118138</v>
      </c>
    </row>
    <row r="8273" spans="1:11">
      <c r="A8273" s="1">
        <v>8272</v>
      </c>
      <c r="B8273">
        <v>75986.097290999998</v>
      </c>
      <c r="C8273" s="255">
        <v>162</v>
      </c>
      <c r="D8273" s="256">
        <v>679.87500300000011</v>
      </c>
      <c r="E8273" s="256">
        <v>294.98902399999997</v>
      </c>
      <c r="F8273" s="1">
        <v>718715</v>
      </c>
      <c r="G8273" s="256">
        <v>43.836407999999999</v>
      </c>
      <c r="H8273" s="256">
        <v>221.38350299999999</v>
      </c>
      <c r="I8273" s="257">
        <v>1</v>
      </c>
      <c r="J8273" s="258">
        <f t="shared" si="258"/>
        <v>0.77797923477739717</v>
      </c>
      <c r="K8273" s="258">
        <f t="shared" si="259"/>
        <v>0.88619359366827666</v>
      </c>
    </row>
    <row r="8274" spans="1:11">
      <c r="A8274" s="1">
        <v>8273</v>
      </c>
      <c r="B8274">
        <v>77252.803832999998</v>
      </c>
      <c r="C8274" s="255">
        <v>175</v>
      </c>
      <c r="D8274" s="256">
        <v>708.51864000000012</v>
      </c>
      <c r="E8274" s="256">
        <v>64.874815999999981</v>
      </c>
      <c r="F8274" s="1">
        <v>734391</v>
      </c>
      <c r="G8274" s="256">
        <v>0</v>
      </c>
      <c r="H8274" s="256">
        <v>303.22683899999998</v>
      </c>
      <c r="I8274" s="257">
        <v>1</v>
      </c>
      <c r="J8274" s="258">
        <f t="shared" si="258"/>
        <v>0.81075607566163466</v>
      </c>
      <c r="K8274" s="258">
        <f t="shared" si="259"/>
        <v>0.90494669030647124</v>
      </c>
    </row>
    <row r="8275" spans="1:11">
      <c r="A8275" s="1">
        <v>8274</v>
      </c>
      <c r="B8275">
        <v>78232.000548999989</v>
      </c>
      <c r="C8275" s="255">
        <v>208</v>
      </c>
      <c r="D8275" s="256">
        <v>717.92571699999996</v>
      </c>
      <c r="E8275" s="256">
        <v>15.31127</v>
      </c>
      <c r="F8275" s="1">
        <v>694877</v>
      </c>
      <c r="G8275" s="256">
        <v>0</v>
      </c>
      <c r="H8275" s="256">
        <v>295.15407099999999</v>
      </c>
      <c r="I8275" s="257">
        <v>1</v>
      </c>
      <c r="J8275" s="258">
        <f t="shared" si="258"/>
        <v>0.82152056991963573</v>
      </c>
      <c r="K8275" s="258">
        <f t="shared" si="259"/>
        <v>0.91094199430892586</v>
      </c>
    </row>
    <row r="8276" spans="1:11">
      <c r="A8276" s="1">
        <v>8275</v>
      </c>
      <c r="B8276">
        <v>77444.140809000004</v>
      </c>
      <c r="C8276" s="255">
        <v>217</v>
      </c>
      <c r="D8276" s="256">
        <v>729.97560700000008</v>
      </c>
      <c r="E8276" s="256">
        <v>17.105115999999999</v>
      </c>
      <c r="F8276" s="1">
        <v>671141</v>
      </c>
      <c r="G8276" s="256">
        <v>0</v>
      </c>
      <c r="H8276" s="256">
        <v>375.98173700000001</v>
      </c>
      <c r="I8276" s="257">
        <v>1</v>
      </c>
      <c r="J8276" s="258">
        <f t="shared" si="258"/>
        <v>0.83530922836418209</v>
      </c>
      <c r="K8276" s="258">
        <f t="shared" si="259"/>
        <v>0.91850757507502989</v>
      </c>
    </row>
    <row r="8277" spans="1:11">
      <c r="A8277" s="1">
        <v>8276</v>
      </c>
      <c r="B8277">
        <v>74442.819275000002</v>
      </c>
      <c r="C8277" s="255">
        <v>210</v>
      </c>
      <c r="D8277" s="256">
        <v>719.35175299999992</v>
      </c>
      <c r="E8277" s="256">
        <v>14.739424</v>
      </c>
      <c r="F8277" s="1">
        <v>699712</v>
      </c>
      <c r="G8277" s="256">
        <v>0</v>
      </c>
      <c r="H8277" s="256">
        <v>396.069998</v>
      </c>
      <c r="I8277" s="257">
        <v>1</v>
      </c>
      <c r="J8277" s="258">
        <f t="shared" si="258"/>
        <v>0.82315237928334162</v>
      </c>
      <c r="K8277" s="258">
        <f t="shared" si="259"/>
        <v>0.91184396932535405</v>
      </c>
    </row>
    <row r="8278" spans="1:11">
      <c r="A8278" s="1">
        <v>8277</v>
      </c>
      <c r="B8278">
        <v>71332.567565999998</v>
      </c>
      <c r="C8278" s="255">
        <v>223</v>
      </c>
      <c r="D8278" s="256">
        <v>722.54470199999992</v>
      </c>
      <c r="E8278" s="256">
        <v>10.727244000000001</v>
      </c>
      <c r="F8278" s="1">
        <v>700958</v>
      </c>
      <c r="G8278" s="256">
        <v>0</v>
      </c>
      <c r="H8278" s="256">
        <v>226.90711400000001</v>
      </c>
      <c r="I8278" s="257">
        <v>1</v>
      </c>
      <c r="J8278" s="258">
        <f t="shared" si="258"/>
        <v>0.82680606269388357</v>
      </c>
      <c r="K8278" s="258">
        <f t="shared" si="259"/>
        <v>0.91385703677783292</v>
      </c>
    </row>
    <row r="8279" spans="1:11">
      <c r="A8279" s="1">
        <v>8278</v>
      </c>
      <c r="B8279">
        <v>69003.608398000011</v>
      </c>
      <c r="C8279" s="255">
        <v>224</v>
      </c>
      <c r="D8279" s="256">
        <v>713.51528200000007</v>
      </c>
      <c r="E8279" s="256">
        <v>5.7956399999999997</v>
      </c>
      <c r="F8279" s="1">
        <v>754774</v>
      </c>
      <c r="G8279" s="256">
        <v>0</v>
      </c>
      <c r="H8279" s="256">
        <v>131.23204899999999</v>
      </c>
      <c r="I8279" s="257">
        <v>1</v>
      </c>
      <c r="J8279" s="258">
        <f t="shared" si="258"/>
        <v>0.81647372037936017</v>
      </c>
      <c r="K8279" s="258">
        <f t="shared" si="259"/>
        <v>0.90814097428970963</v>
      </c>
    </row>
    <row r="8280" spans="1:11">
      <c r="A8280" s="1">
        <v>8279</v>
      </c>
      <c r="B8280">
        <v>67551.220275999993</v>
      </c>
      <c r="C8280" s="255">
        <v>220</v>
      </c>
      <c r="D8280" s="256">
        <v>692.72751600000004</v>
      </c>
      <c r="E8280" s="256">
        <v>8.6018000000000026</v>
      </c>
      <c r="F8280" s="1">
        <v>792358</v>
      </c>
      <c r="G8280" s="256">
        <v>0</v>
      </c>
      <c r="H8280" s="256">
        <v>119.162626</v>
      </c>
      <c r="I8280" s="257">
        <v>1</v>
      </c>
      <c r="J8280" s="258">
        <f t="shared" si="258"/>
        <v>0.79268633267713628</v>
      </c>
      <c r="K8280" s="258">
        <f t="shared" si="259"/>
        <v>0.8947025719183066</v>
      </c>
    </row>
    <row r="8281" spans="1:11">
      <c r="A8281" s="1">
        <v>8280</v>
      </c>
      <c r="B8281">
        <v>67554.931458000006</v>
      </c>
      <c r="C8281" s="255">
        <v>211</v>
      </c>
      <c r="D8281" s="256">
        <v>653.08429099999989</v>
      </c>
      <c r="E8281" s="256">
        <v>6.2536800000000001</v>
      </c>
      <c r="F8281" s="1">
        <v>870413</v>
      </c>
      <c r="G8281" s="256">
        <v>26.698391999999998</v>
      </c>
      <c r="H8281" s="256">
        <v>81.478403</v>
      </c>
      <c r="I8281" s="257">
        <v>1</v>
      </c>
      <c r="J8281" s="258">
        <f t="shared" si="258"/>
        <v>0.74732269125258421</v>
      </c>
      <c r="K8281" s="258">
        <f t="shared" si="259"/>
        <v>0.86794290362092896</v>
      </c>
    </row>
    <row r="8282" spans="1:11">
      <c r="A8282" s="1">
        <v>8281</v>
      </c>
      <c r="B8282">
        <v>66642.963072999992</v>
      </c>
      <c r="C8282" s="255">
        <v>192</v>
      </c>
      <c r="D8282" s="256">
        <v>656.97997099999998</v>
      </c>
      <c r="E8282" s="256">
        <v>2.9865200000000001</v>
      </c>
      <c r="F8282" s="1">
        <v>781830</v>
      </c>
      <c r="G8282" s="256">
        <v>145.65499199999999</v>
      </c>
      <c r="H8282" s="256">
        <v>116.300179</v>
      </c>
      <c r="I8282" s="257">
        <v>1</v>
      </c>
      <c r="J8282" s="258">
        <f t="shared" si="258"/>
        <v>0.75178050795707285</v>
      </c>
      <c r="K8282" s="258">
        <f t="shared" si="259"/>
        <v>0.8706410517459241</v>
      </c>
    </row>
    <row r="8283" spans="1:11">
      <c r="A8283" s="1">
        <v>8282</v>
      </c>
      <c r="B8283">
        <v>64271.307739999997</v>
      </c>
      <c r="C8283" s="255">
        <v>188</v>
      </c>
      <c r="D8283" s="256">
        <v>607.96528400000011</v>
      </c>
      <c r="E8283" s="256">
        <v>1.6559999999999998E-2</v>
      </c>
      <c r="F8283" s="1">
        <v>696240</v>
      </c>
      <c r="G8283" s="256">
        <v>150.93304800000001</v>
      </c>
      <c r="H8283" s="256">
        <v>38.816228000000002</v>
      </c>
      <c r="I8283" s="257">
        <v>1</v>
      </c>
      <c r="J8283" s="258">
        <f t="shared" si="258"/>
        <v>0.69569312642833392</v>
      </c>
      <c r="K8283" s="258">
        <f t="shared" si="259"/>
        <v>0.83553572110396057</v>
      </c>
    </row>
    <row r="8284" spans="1:11">
      <c r="A8284" s="1">
        <v>8283</v>
      </c>
      <c r="B8284">
        <v>63324.138122999997</v>
      </c>
      <c r="C8284" s="255">
        <v>189</v>
      </c>
      <c r="D8284" s="256">
        <v>558.67503600000009</v>
      </c>
      <c r="E8284" s="256">
        <v>3.0599999999999999E-2</v>
      </c>
      <c r="F8284" s="1">
        <v>604891</v>
      </c>
      <c r="G8284" s="256">
        <v>126.40168799999999</v>
      </c>
      <c r="H8284" s="256">
        <v>26.332356000000001</v>
      </c>
      <c r="I8284" s="257">
        <v>1</v>
      </c>
      <c r="J8284" s="258">
        <f t="shared" si="258"/>
        <v>0.63929042114895174</v>
      </c>
      <c r="K8284" s="258">
        <f t="shared" si="259"/>
        <v>0.79750830849755172</v>
      </c>
    </row>
    <row r="8285" spans="1:11">
      <c r="A8285" s="1">
        <v>8284</v>
      </c>
      <c r="B8285">
        <v>62868.722351999997</v>
      </c>
      <c r="C8285" s="255">
        <v>181</v>
      </c>
      <c r="D8285" s="256">
        <v>498.22091599999999</v>
      </c>
      <c r="E8285" s="256">
        <v>0</v>
      </c>
      <c r="F8285" s="1">
        <v>482637</v>
      </c>
      <c r="G8285" s="256">
        <v>54.105575999999999</v>
      </c>
      <c r="H8285" s="256">
        <v>26.028306000000001</v>
      </c>
      <c r="I8285" s="257">
        <v>1</v>
      </c>
      <c r="J8285" s="258">
        <f t="shared" si="258"/>
        <v>0.57011292556636883</v>
      </c>
      <c r="K8285" s="258">
        <f t="shared" si="259"/>
        <v>0.74664905290690353</v>
      </c>
    </row>
    <row r="8286" spans="1:11">
      <c r="A8286" s="1">
        <v>8285</v>
      </c>
      <c r="B8286">
        <v>62809.414674</v>
      </c>
      <c r="C8286" s="255">
        <v>176</v>
      </c>
      <c r="D8286" s="256">
        <v>478.08124199999997</v>
      </c>
      <c r="E8286" s="256">
        <v>0</v>
      </c>
      <c r="F8286" s="1">
        <v>552086</v>
      </c>
      <c r="G8286" s="256">
        <v>0</v>
      </c>
      <c r="H8286" s="256">
        <v>26.040879</v>
      </c>
      <c r="I8286" s="257">
        <v>1</v>
      </c>
      <c r="J8286" s="258">
        <f t="shared" si="258"/>
        <v>0.54706714788951805</v>
      </c>
      <c r="K8286" s="258">
        <f t="shared" si="259"/>
        <v>0.72856128540392007</v>
      </c>
    </row>
    <row r="8287" spans="1:11">
      <c r="A8287" s="1">
        <v>8286</v>
      </c>
      <c r="B8287">
        <v>63813.824647000001</v>
      </c>
      <c r="C8287" s="255">
        <v>175</v>
      </c>
      <c r="D8287" s="256">
        <v>463.43770000000012</v>
      </c>
      <c r="E8287" s="256">
        <v>0</v>
      </c>
      <c r="F8287" s="1">
        <v>883306</v>
      </c>
      <c r="G8287" s="256">
        <v>0</v>
      </c>
      <c r="H8287" s="256">
        <v>25.956676999999999</v>
      </c>
      <c r="I8287" s="257">
        <v>1</v>
      </c>
      <c r="J8287" s="258">
        <f t="shared" si="258"/>
        <v>0.5303105800655491</v>
      </c>
      <c r="K8287" s="258">
        <f t="shared" si="259"/>
        <v>0.71502149802090464</v>
      </c>
    </row>
    <row r="8288" spans="1:11">
      <c r="A8288" s="1">
        <v>8287</v>
      </c>
      <c r="B8288">
        <v>65935.374786</v>
      </c>
      <c r="C8288" s="255">
        <v>193</v>
      </c>
      <c r="D8288" s="256">
        <v>476.28419799999989</v>
      </c>
      <c r="E8288" s="256">
        <v>0</v>
      </c>
      <c r="F8288" s="1">
        <v>1049770</v>
      </c>
      <c r="G8288" s="256">
        <v>0</v>
      </c>
      <c r="H8288" s="256">
        <v>25.932631000000001</v>
      </c>
      <c r="I8288" s="257">
        <v>1</v>
      </c>
      <c r="J8288" s="258">
        <f t="shared" si="258"/>
        <v>0.54501079501610405</v>
      </c>
      <c r="K8288" s="258">
        <f t="shared" si="259"/>
        <v>0.7269176113612239</v>
      </c>
    </row>
    <row r="8289" spans="1:11">
      <c r="A8289" s="1">
        <v>8288</v>
      </c>
      <c r="B8289">
        <v>69409.523650999996</v>
      </c>
      <c r="C8289" s="255">
        <v>215</v>
      </c>
      <c r="D8289" s="256">
        <v>486.28525999999999</v>
      </c>
      <c r="E8289" s="256">
        <v>3.6578389999999992</v>
      </c>
      <c r="F8289" s="1">
        <v>1040826</v>
      </c>
      <c r="G8289" s="256">
        <v>0</v>
      </c>
      <c r="H8289" s="256">
        <v>111.672168</v>
      </c>
      <c r="I8289" s="257">
        <v>1</v>
      </c>
      <c r="J8289" s="258">
        <f t="shared" si="258"/>
        <v>0.55645498479715028</v>
      </c>
      <c r="K8289" s="258">
        <f t="shared" si="259"/>
        <v>0.73600265452102698</v>
      </c>
    </row>
    <row r="8290" spans="1:11">
      <c r="A8290" s="1">
        <v>8289</v>
      </c>
      <c r="B8290">
        <v>73595.789428000004</v>
      </c>
      <c r="C8290" s="255">
        <v>194</v>
      </c>
      <c r="D8290" s="256">
        <v>471.74458800000002</v>
      </c>
      <c r="E8290" s="256">
        <v>108.882096</v>
      </c>
      <c r="F8290" s="1">
        <v>866431</v>
      </c>
      <c r="G8290" s="256">
        <v>0</v>
      </c>
      <c r="H8290" s="256">
        <v>234.608833</v>
      </c>
      <c r="I8290" s="257">
        <v>1</v>
      </c>
      <c r="J8290" s="258">
        <f t="shared" si="258"/>
        <v>0.539816130852245</v>
      </c>
      <c r="K8290" s="258">
        <f t="shared" si="259"/>
        <v>0.72274326700930103</v>
      </c>
    </row>
    <row r="8291" spans="1:11">
      <c r="A8291" s="1">
        <v>8290</v>
      </c>
      <c r="B8291">
        <v>79136.447754000008</v>
      </c>
      <c r="C8291" s="255">
        <v>168</v>
      </c>
      <c r="D8291" s="256">
        <v>506.11730200000011</v>
      </c>
      <c r="E8291" s="256">
        <v>398.58679500000022</v>
      </c>
      <c r="F8291" s="1">
        <v>816684</v>
      </c>
      <c r="G8291" s="256">
        <v>0</v>
      </c>
      <c r="H8291" s="256">
        <v>255.532208</v>
      </c>
      <c r="I8291" s="257">
        <v>1</v>
      </c>
      <c r="J8291" s="258">
        <f t="shared" si="258"/>
        <v>0.57914873995971994</v>
      </c>
      <c r="K8291" s="258">
        <f t="shared" si="259"/>
        <v>0.75357810138938697</v>
      </c>
    </row>
    <row r="8292" spans="1:11">
      <c r="A8292" s="1">
        <v>8291</v>
      </c>
      <c r="B8292">
        <v>79688.308959999995</v>
      </c>
      <c r="C8292" s="255">
        <v>143</v>
      </c>
      <c r="D8292" s="256">
        <v>501.91970800000018</v>
      </c>
      <c r="E8292" s="256">
        <v>673.03087799999923</v>
      </c>
      <c r="F8292" s="1">
        <v>774399</v>
      </c>
      <c r="G8292" s="256">
        <v>0</v>
      </c>
      <c r="H8292" s="256">
        <v>272.686894</v>
      </c>
      <c r="I8292" s="257">
        <v>1</v>
      </c>
      <c r="J8292" s="258">
        <f t="shared" si="258"/>
        <v>0.5743454438337906</v>
      </c>
      <c r="K8292" s="258">
        <f t="shared" si="259"/>
        <v>0.74990592415594637</v>
      </c>
    </row>
    <row r="8293" spans="1:11">
      <c r="A8293" s="1">
        <v>8292</v>
      </c>
      <c r="B8293">
        <v>78489.408263999998</v>
      </c>
      <c r="C8293" s="255">
        <v>134</v>
      </c>
      <c r="D8293" s="256">
        <v>522.26548899999989</v>
      </c>
      <c r="E8293" s="256">
        <v>861.53375700000004</v>
      </c>
      <c r="F8293" s="1">
        <v>756419</v>
      </c>
      <c r="G8293" s="256">
        <v>26.309304000000001</v>
      </c>
      <c r="H8293" s="256">
        <v>244.58784700000001</v>
      </c>
      <c r="I8293" s="257">
        <v>1</v>
      </c>
      <c r="J8293" s="258">
        <f t="shared" si="258"/>
        <v>0.59762706922593378</v>
      </c>
      <c r="K8293" s="258">
        <f t="shared" si="259"/>
        <v>0.76747270128340506</v>
      </c>
    </row>
    <row r="8294" spans="1:11">
      <c r="A8294" s="1">
        <v>8293</v>
      </c>
      <c r="B8294">
        <v>74947.552856999988</v>
      </c>
      <c r="C8294" s="255">
        <v>113</v>
      </c>
      <c r="D8294" s="256">
        <v>485.17779599999989</v>
      </c>
      <c r="E8294" s="256">
        <v>985.88415599999882</v>
      </c>
      <c r="F8294" s="1">
        <v>744041</v>
      </c>
      <c r="G8294" s="256">
        <v>157.90471199999999</v>
      </c>
      <c r="H8294" s="256">
        <v>164.459</v>
      </c>
      <c r="I8294" s="257">
        <v>1</v>
      </c>
      <c r="J8294" s="258">
        <f t="shared" si="258"/>
        <v>0.55518771656186916</v>
      </c>
      <c r="K8294" s="258">
        <f t="shared" si="259"/>
        <v>0.73500408039782394</v>
      </c>
    </row>
    <row r="8295" spans="1:11">
      <c r="A8295" s="1">
        <v>8294</v>
      </c>
      <c r="B8295">
        <v>73422.02270500001</v>
      </c>
      <c r="C8295" s="255">
        <v>115</v>
      </c>
      <c r="D8295" s="256">
        <v>459.84810800000002</v>
      </c>
      <c r="E8295" s="256">
        <v>953.45805700000074</v>
      </c>
      <c r="F8295" s="1">
        <v>727565</v>
      </c>
      <c r="G8295" s="256">
        <v>195.37526399999999</v>
      </c>
      <c r="H8295" s="256">
        <v>182.15720300000001</v>
      </c>
      <c r="I8295" s="257">
        <v>1</v>
      </c>
      <c r="J8295" s="258">
        <f t="shared" si="258"/>
        <v>0.52620301908007316</v>
      </c>
      <c r="K8295" s="258">
        <f t="shared" si="259"/>
        <v>0.71165096142585715</v>
      </c>
    </row>
    <row r="8296" spans="1:11">
      <c r="A8296" s="1">
        <v>8295</v>
      </c>
      <c r="B8296">
        <v>76741.770569999993</v>
      </c>
      <c r="C8296" s="255">
        <v>130</v>
      </c>
      <c r="D8296" s="256">
        <v>483.56897800000002</v>
      </c>
      <c r="E8296" s="256">
        <v>795.41297899999995</v>
      </c>
      <c r="F8296" s="1">
        <v>751442</v>
      </c>
      <c r="G8296" s="256">
        <v>192.932208</v>
      </c>
      <c r="H8296" s="256">
        <v>183.803406</v>
      </c>
      <c r="I8296" s="257">
        <v>1</v>
      </c>
      <c r="J8296" s="258">
        <f t="shared" si="258"/>
        <v>0.55334675022097835</v>
      </c>
      <c r="K8296" s="258">
        <f t="shared" si="259"/>
        <v>0.73355015971224558</v>
      </c>
    </row>
    <row r="8297" spans="1:11">
      <c r="A8297" s="1">
        <v>8296</v>
      </c>
      <c r="B8297">
        <v>76572.355102000001</v>
      </c>
      <c r="C8297" s="255">
        <v>132</v>
      </c>
      <c r="D8297" s="256">
        <v>516.82591099999991</v>
      </c>
      <c r="E8297" s="256">
        <v>472.12055599999883</v>
      </c>
      <c r="F8297" s="1">
        <v>754371</v>
      </c>
      <c r="G8297" s="256">
        <v>150.55235999999999</v>
      </c>
      <c r="H8297" s="256">
        <v>195.44454300000001</v>
      </c>
      <c r="I8297" s="257">
        <v>1</v>
      </c>
      <c r="J8297" s="258">
        <f t="shared" si="258"/>
        <v>0.59140257397124951</v>
      </c>
      <c r="K8297" s="258">
        <f t="shared" si="259"/>
        <v>0.76283294083444175</v>
      </c>
    </row>
    <row r="8298" spans="1:11">
      <c r="A8298" s="1">
        <v>8297</v>
      </c>
      <c r="B8298">
        <v>78844.363463999995</v>
      </c>
      <c r="C8298" s="255">
        <v>148</v>
      </c>
      <c r="D8298" s="256">
        <v>541.39225199999998</v>
      </c>
      <c r="E8298" s="256">
        <v>118.5370579999998</v>
      </c>
      <c r="F8298" s="1">
        <v>753505</v>
      </c>
      <c r="G8298" s="256">
        <v>80.394887999999995</v>
      </c>
      <c r="H8298" s="256">
        <v>190.11506299999999</v>
      </c>
      <c r="I8298" s="257">
        <v>1</v>
      </c>
      <c r="J8298" s="258">
        <f t="shared" si="258"/>
        <v>0.6195137754246447</v>
      </c>
      <c r="K8298" s="258">
        <f t="shared" si="259"/>
        <v>0.78346813303135643</v>
      </c>
    </row>
    <row r="8299" spans="1:11">
      <c r="A8299" s="1">
        <v>8298</v>
      </c>
      <c r="B8299">
        <v>79887.011475000007</v>
      </c>
      <c r="C8299" s="255">
        <v>179</v>
      </c>
      <c r="D8299" s="256">
        <v>531.67508299999986</v>
      </c>
      <c r="E8299" s="256">
        <v>7.7964949999999948</v>
      </c>
      <c r="F8299" s="1">
        <v>727370</v>
      </c>
      <c r="G8299" s="256">
        <v>7.3920000000000001E-3</v>
      </c>
      <c r="H8299" s="256">
        <v>377.34785299999999</v>
      </c>
      <c r="I8299" s="257">
        <v>1</v>
      </c>
      <c r="J8299" s="258">
        <f t="shared" si="258"/>
        <v>0.60839444368062601</v>
      </c>
      <c r="K8299" s="258">
        <f t="shared" si="259"/>
        <v>0.77540314202257321</v>
      </c>
    </row>
    <row r="8300" spans="1:11">
      <c r="A8300" s="1">
        <v>8299</v>
      </c>
      <c r="B8300">
        <v>79460.301207000011</v>
      </c>
      <c r="C8300" s="255">
        <v>216</v>
      </c>
      <c r="D8300" s="256">
        <v>523.73408300000006</v>
      </c>
      <c r="E8300" s="256">
        <v>17.3231</v>
      </c>
      <c r="F8300" s="1">
        <v>744546</v>
      </c>
      <c r="G8300" s="256">
        <v>0</v>
      </c>
      <c r="H8300" s="256">
        <v>404.33692100000002</v>
      </c>
      <c r="I8300" s="257">
        <v>1</v>
      </c>
      <c r="J8300" s="258">
        <f t="shared" si="258"/>
        <v>0.59930757760067521</v>
      </c>
      <c r="K8300" s="258">
        <f t="shared" si="259"/>
        <v>0.76871837230967066</v>
      </c>
    </row>
    <row r="8301" spans="1:11">
      <c r="A8301" s="1">
        <v>8300</v>
      </c>
      <c r="B8301">
        <v>76292.245544000005</v>
      </c>
      <c r="C8301" s="255">
        <v>236</v>
      </c>
      <c r="D8301" s="256">
        <v>498.88367299999999</v>
      </c>
      <c r="E8301" s="256">
        <v>19.388663999999999</v>
      </c>
      <c r="F8301" s="1">
        <v>675579</v>
      </c>
      <c r="G8301" s="256">
        <v>0</v>
      </c>
      <c r="H8301" s="256">
        <v>184.31973400000001</v>
      </c>
      <c r="I8301" s="257">
        <v>1</v>
      </c>
      <c r="J8301" s="258">
        <f t="shared" si="258"/>
        <v>0.57087131671390068</v>
      </c>
      <c r="K8301" s="258">
        <f t="shared" si="259"/>
        <v>0.74723408521636647</v>
      </c>
    </row>
    <row r="8302" spans="1:11">
      <c r="A8302" s="1">
        <v>8301</v>
      </c>
      <c r="B8302">
        <v>73501.363160000008</v>
      </c>
      <c r="C8302" s="255">
        <v>233</v>
      </c>
      <c r="D8302" s="256">
        <v>477.89652100000012</v>
      </c>
      <c r="E8302" s="256">
        <v>17.272376000000001</v>
      </c>
      <c r="F8302" s="1">
        <v>775303</v>
      </c>
      <c r="G8302" s="256">
        <v>0</v>
      </c>
      <c r="H8302" s="256">
        <v>162.26490100000001</v>
      </c>
      <c r="I8302" s="257">
        <v>1</v>
      </c>
      <c r="J8302" s="258">
        <f t="shared" si="258"/>
        <v>0.54685577211957048</v>
      </c>
      <c r="K8302" s="258">
        <f t="shared" si="259"/>
        <v>0.72839255790461677</v>
      </c>
    </row>
    <row r="8303" spans="1:11">
      <c r="A8303" s="1">
        <v>8302</v>
      </c>
      <c r="B8303">
        <v>70362.226013000007</v>
      </c>
      <c r="C8303" s="255">
        <v>233</v>
      </c>
      <c r="D8303" s="256">
        <v>468.57754099999988</v>
      </c>
      <c r="E8303" s="256">
        <v>11.019472</v>
      </c>
      <c r="F8303" s="1">
        <v>835383</v>
      </c>
      <c r="G8303" s="256">
        <v>0</v>
      </c>
      <c r="H8303" s="256">
        <v>159.25448</v>
      </c>
      <c r="I8303" s="257">
        <v>1</v>
      </c>
      <c r="J8303" s="258">
        <f t="shared" si="258"/>
        <v>0.53619208703434895</v>
      </c>
      <c r="K8303" s="258">
        <f t="shared" si="259"/>
        <v>0.71981208434698585</v>
      </c>
    </row>
    <row r="8304" spans="1:11">
      <c r="A8304" s="1">
        <v>8303</v>
      </c>
      <c r="B8304">
        <v>69350.479432000007</v>
      </c>
      <c r="C8304" s="255">
        <v>229</v>
      </c>
      <c r="D8304" s="256">
        <v>422.75474299999979</v>
      </c>
      <c r="E8304" s="256">
        <v>10.612679999999999</v>
      </c>
      <c r="F8304" s="1">
        <v>971115</v>
      </c>
      <c r="G8304" s="256">
        <v>0</v>
      </c>
      <c r="H8304" s="256">
        <v>209.20664600000001</v>
      </c>
      <c r="I8304" s="257">
        <v>1</v>
      </c>
      <c r="J8304" s="258">
        <f t="shared" si="258"/>
        <v>0.48375717596085083</v>
      </c>
      <c r="K8304" s="258">
        <f t="shared" si="259"/>
        <v>0.67557581860906912</v>
      </c>
    </row>
    <row r="8305" spans="1:11">
      <c r="A8305" s="1">
        <v>8304</v>
      </c>
      <c r="B8305">
        <v>68835.314452999999</v>
      </c>
      <c r="C8305" s="255">
        <v>211</v>
      </c>
      <c r="D8305" s="256">
        <v>411.08664700000003</v>
      </c>
      <c r="E8305" s="256">
        <v>7.4095599999999999</v>
      </c>
      <c r="F8305" s="1">
        <v>962628</v>
      </c>
      <c r="G8305" s="256">
        <v>0</v>
      </c>
      <c r="H8305" s="256">
        <v>306.79305199999999</v>
      </c>
      <c r="I8305" s="257">
        <v>1</v>
      </c>
      <c r="J8305" s="258">
        <f t="shared" si="258"/>
        <v>0.47040540341834858</v>
      </c>
      <c r="K8305" s="258">
        <f t="shared" si="259"/>
        <v>0.66373663911367631</v>
      </c>
    </row>
    <row r="8306" spans="1:11">
      <c r="A8306" s="1">
        <v>8305</v>
      </c>
      <c r="B8306">
        <v>69241.152526999998</v>
      </c>
      <c r="C8306" s="255">
        <v>200</v>
      </c>
      <c r="D8306" s="256">
        <v>433.19303000000002</v>
      </c>
      <c r="E8306" s="256">
        <v>5.9452799999999986</v>
      </c>
      <c r="F8306" s="1">
        <v>890606</v>
      </c>
      <c r="G8306" s="256">
        <v>92.801016000000004</v>
      </c>
      <c r="H8306" s="256">
        <v>103.068524</v>
      </c>
      <c r="I8306" s="257">
        <v>1</v>
      </c>
      <c r="J8306" s="258">
        <f t="shared" si="258"/>
        <v>0.49570168119609775</v>
      </c>
      <c r="K8306" s="258">
        <f t="shared" si="259"/>
        <v>0.68596324135254905</v>
      </c>
    </row>
    <row r="8307" spans="1:11">
      <c r="A8307" s="1">
        <v>8306</v>
      </c>
      <c r="B8307">
        <v>66600.772215999998</v>
      </c>
      <c r="C8307" s="255">
        <v>191</v>
      </c>
      <c r="D8307" s="256">
        <v>449.61572200000012</v>
      </c>
      <c r="E8307" s="256">
        <v>1.73976</v>
      </c>
      <c r="F8307" s="1">
        <v>739595</v>
      </c>
      <c r="G8307" s="256">
        <v>175.52522400000001</v>
      </c>
      <c r="H8307" s="256">
        <v>33.719540000000002</v>
      </c>
      <c r="I8307" s="257">
        <v>1</v>
      </c>
      <c r="J8307" s="258">
        <f t="shared" si="258"/>
        <v>0.514494125834844</v>
      </c>
      <c r="K8307" s="258">
        <f t="shared" si="259"/>
        <v>0.70192897932474885</v>
      </c>
    </row>
    <row r="8308" spans="1:11">
      <c r="A8308" s="1">
        <v>8307</v>
      </c>
      <c r="B8308">
        <v>66501.902525999991</v>
      </c>
      <c r="C8308" s="255">
        <v>189</v>
      </c>
      <c r="D8308" s="256">
        <v>522.98646000000008</v>
      </c>
      <c r="E8308" s="256">
        <v>0.42395999999999989</v>
      </c>
      <c r="F8308" s="1">
        <v>600811</v>
      </c>
      <c r="G8308" s="256">
        <v>185.32533599999999</v>
      </c>
      <c r="H8308" s="256">
        <v>25.860147999999999</v>
      </c>
      <c r="I8308" s="257">
        <v>1</v>
      </c>
      <c r="J8308" s="258">
        <f t="shared" si="258"/>
        <v>0.59845207450543636</v>
      </c>
      <c r="K8308" s="258">
        <f t="shared" si="259"/>
        <v>0.76808460289972058</v>
      </c>
    </row>
    <row r="8309" spans="1:11">
      <c r="A8309" s="1">
        <v>8308</v>
      </c>
      <c r="B8309">
        <v>66021.013489000004</v>
      </c>
      <c r="C8309" s="255">
        <v>184</v>
      </c>
      <c r="D8309" s="256">
        <v>575.58206500000006</v>
      </c>
      <c r="E8309" s="256">
        <v>1.92E-3</v>
      </c>
      <c r="F8309" s="1">
        <v>486906</v>
      </c>
      <c r="G8309" s="256">
        <v>153.50747999999999</v>
      </c>
      <c r="H8309" s="256">
        <v>25.820371000000002</v>
      </c>
      <c r="I8309" s="257">
        <v>1</v>
      </c>
      <c r="J8309" s="258">
        <f t="shared" si="258"/>
        <v>0.65863709138353776</v>
      </c>
      <c r="K8309" s="258">
        <f t="shared" si="259"/>
        <v>0.81087936819968598</v>
      </c>
    </row>
    <row r="8310" spans="1:11">
      <c r="A8310" s="1">
        <v>8309</v>
      </c>
      <c r="B8310">
        <v>65617.376741</v>
      </c>
      <c r="C8310" s="255">
        <v>179</v>
      </c>
      <c r="D8310" s="256">
        <v>570.23469999999986</v>
      </c>
      <c r="E8310" s="256">
        <v>5.7600000000000004E-3</v>
      </c>
      <c r="F8310" s="1">
        <v>529426</v>
      </c>
      <c r="G8310" s="256">
        <v>81.450432000000006</v>
      </c>
      <c r="H8310" s="256">
        <v>25.830784000000001</v>
      </c>
      <c r="I8310" s="257">
        <v>1</v>
      </c>
      <c r="J8310" s="258">
        <f t="shared" si="258"/>
        <v>0.65251811522995273</v>
      </c>
      <c r="K8310" s="258">
        <f t="shared" si="259"/>
        <v>0.80668839794745395</v>
      </c>
    </row>
    <row r="8311" spans="1:11">
      <c r="A8311" s="1">
        <v>8310</v>
      </c>
      <c r="B8311">
        <v>65866.855010999992</v>
      </c>
      <c r="C8311" s="255">
        <v>179</v>
      </c>
      <c r="D8311" s="256">
        <v>535.58066899999994</v>
      </c>
      <c r="E8311" s="256">
        <v>0</v>
      </c>
      <c r="F8311" s="1">
        <v>846395</v>
      </c>
      <c r="G8311" s="256">
        <v>0</v>
      </c>
      <c r="H8311" s="256">
        <v>25.860101</v>
      </c>
      <c r="I8311" s="257">
        <v>1</v>
      </c>
      <c r="J8311" s="258">
        <f t="shared" si="258"/>
        <v>0.61286359579569116</v>
      </c>
      <c r="K8311" s="258">
        <f t="shared" si="259"/>
        <v>0.77865973785145659</v>
      </c>
    </row>
    <row r="8312" spans="1:11">
      <c r="A8312" s="1">
        <v>8311</v>
      </c>
      <c r="B8312">
        <v>67276.465333</v>
      </c>
      <c r="C8312" s="255">
        <v>199</v>
      </c>
      <c r="D8312" s="256">
        <v>503.69689799999998</v>
      </c>
      <c r="E8312" s="256">
        <v>8.0000000000000007E-5</v>
      </c>
      <c r="F8312" s="1">
        <v>833397</v>
      </c>
      <c r="G8312" s="256">
        <v>0</v>
      </c>
      <c r="H8312" s="256">
        <v>25.855613000000002</v>
      </c>
      <c r="I8312" s="257">
        <v>1</v>
      </c>
      <c r="J8312" s="258">
        <f t="shared" si="258"/>
        <v>0.57637907782555808</v>
      </c>
      <c r="K8312" s="258">
        <f t="shared" si="259"/>
        <v>0.75146374940179728</v>
      </c>
    </row>
    <row r="8313" spans="1:11">
      <c r="A8313" s="1">
        <v>8312</v>
      </c>
      <c r="B8313">
        <v>68414.982117000007</v>
      </c>
      <c r="C8313" s="255">
        <v>208</v>
      </c>
      <c r="D8313" s="256">
        <v>501.32054899999991</v>
      </c>
      <c r="E8313" s="256">
        <v>4.1300400000000028</v>
      </c>
      <c r="F8313" s="1">
        <v>796698</v>
      </c>
      <c r="G8313" s="256">
        <v>0</v>
      </c>
      <c r="H8313" s="256">
        <v>63.173850000000002</v>
      </c>
      <c r="I8313" s="257">
        <v>1</v>
      </c>
      <c r="J8313" s="258">
        <f t="shared" si="258"/>
        <v>0.57365982771571977</v>
      </c>
      <c r="K8313" s="258">
        <f t="shared" si="259"/>
        <v>0.74937969534705173</v>
      </c>
    </row>
    <row r="8314" spans="1:11">
      <c r="A8314" s="1">
        <v>8313</v>
      </c>
      <c r="B8314">
        <v>74608.781371999998</v>
      </c>
      <c r="C8314" s="255">
        <v>195</v>
      </c>
      <c r="D8314" s="256">
        <v>500.05756500000012</v>
      </c>
      <c r="E8314" s="256">
        <v>143.40549200000001</v>
      </c>
      <c r="F8314" s="1">
        <v>732886</v>
      </c>
      <c r="G8314" s="256">
        <v>0</v>
      </c>
      <c r="H8314" s="256">
        <v>286.71086400000002</v>
      </c>
      <c r="I8314" s="257">
        <v>1</v>
      </c>
      <c r="J8314" s="258">
        <f t="shared" si="258"/>
        <v>0.5722145983404372</v>
      </c>
      <c r="K8314" s="258">
        <f t="shared" si="259"/>
        <v>0.7482687429553958</v>
      </c>
    </row>
    <row r="8315" spans="1:11">
      <c r="A8315" s="1">
        <v>8314</v>
      </c>
      <c r="B8315">
        <v>79108.396850999998</v>
      </c>
      <c r="C8315" s="255">
        <v>152</v>
      </c>
      <c r="D8315" s="256">
        <v>545.83163899999988</v>
      </c>
      <c r="E8315" s="256">
        <v>533.47760800000015</v>
      </c>
      <c r="F8315" s="1">
        <v>742259</v>
      </c>
      <c r="G8315" s="256">
        <v>0</v>
      </c>
      <c r="H8315" s="256">
        <v>296.47641099999998</v>
      </c>
      <c r="I8315" s="257">
        <v>1</v>
      </c>
      <c r="J8315" s="258">
        <f t="shared" si="258"/>
        <v>0.62459375466480016</v>
      </c>
      <c r="K8315" s="258">
        <f t="shared" si="259"/>
        <v>0.78711133585443882</v>
      </c>
    </row>
    <row r="8316" spans="1:11">
      <c r="A8316" s="1">
        <v>8315</v>
      </c>
      <c r="B8316">
        <v>79052.277405000001</v>
      </c>
      <c r="C8316" s="255">
        <v>149</v>
      </c>
      <c r="D8316" s="256">
        <v>486.78491300000002</v>
      </c>
      <c r="E8316" s="256">
        <v>892.25552200000016</v>
      </c>
      <c r="F8316" s="1">
        <v>717073</v>
      </c>
      <c r="G8316" s="256">
        <v>0</v>
      </c>
      <c r="H8316" s="256">
        <v>290.29179499999998</v>
      </c>
      <c r="I8316" s="257">
        <v>1</v>
      </c>
      <c r="J8316" s="258">
        <f t="shared" si="258"/>
        <v>0.55702673645279144</v>
      </c>
      <c r="K8316" s="258">
        <f t="shared" si="259"/>
        <v>0.736452577353777</v>
      </c>
    </row>
    <row r="8317" spans="1:11">
      <c r="A8317" s="1">
        <v>8316</v>
      </c>
      <c r="B8317">
        <v>78478.211729999995</v>
      </c>
      <c r="C8317" s="255">
        <v>130</v>
      </c>
      <c r="D8317" s="256">
        <v>497.47007200000002</v>
      </c>
      <c r="E8317" s="256">
        <v>1092.036392</v>
      </c>
      <c r="F8317" s="1">
        <v>742551</v>
      </c>
      <c r="G8317" s="256">
        <v>0</v>
      </c>
      <c r="H8317" s="256">
        <v>267.17070799999999</v>
      </c>
      <c r="I8317" s="257">
        <v>1</v>
      </c>
      <c r="J8317" s="258">
        <f t="shared" si="258"/>
        <v>0.56925373668903168</v>
      </c>
      <c r="K8317" s="258">
        <f t="shared" si="259"/>
        <v>0.74598549125144897</v>
      </c>
    </row>
    <row r="8318" spans="1:11">
      <c r="A8318" s="1">
        <v>8317</v>
      </c>
      <c r="B8318">
        <v>74699.250824000002</v>
      </c>
      <c r="C8318" s="255">
        <v>114</v>
      </c>
      <c r="D8318" s="256">
        <v>466.26449200000008</v>
      </c>
      <c r="E8318" s="256">
        <v>1179.0346830000019</v>
      </c>
      <c r="F8318" s="1">
        <v>745417</v>
      </c>
      <c r="G8318" s="256">
        <v>89.019167999999993</v>
      </c>
      <c r="H8318" s="256">
        <v>187.13634300000001</v>
      </c>
      <c r="I8318" s="257">
        <v>1</v>
      </c>
      <c r="J8318" s="258">
        <f t="shared" si="258"/>
        <v>0.53354527095333115</v>
      </c>
      <c r="K8318" s="258">
        <f t="shared" si="259"/>
        <v>0.71766136716614026</v>
      </c>
    </row>
    <row r="8319" spans="1:11">
      <c r="A8319" s="1">
        <v>8318</v>
      </c>
      <c r="B8319">
        <v>73644.678956000003</v>
      </c>
      <c r="C8319" s="255">
        <v>127</v>
      </c>
      <c r="D8319" s="256">
        <v>434.55931499999991</v>
      </c>
      <c r="E8319" s="256">
        <v>1124.905274</v>
      </c>
      <c r="F8319" s="1">
        <v>742039</v>
      </c>
      <c r="G8319" s="256">
        <v>196.97966400000001</v>
      </c>
      <c r="H8319" s="256">
        <v>356.316417</v>
      </c>
      <c r="I8319" s="257">
        <v>1</v>
      </c>
      <c r="J8319" s="258">
        <f t="shared" si="258"/>
        <v>0.49726511764264664</v>
      </c>
      <c r="K8319" s="258">
        <f t="shared" si="259"/>
        <v>0.68730890702728431</v>
      </c>
    </row>
    <row r="8320" spans="1:11">
      <c r="A8320" s="1">
        <v>8319</v>
      </c>
      <c r="B8320">
        <v>76394.436981000006</v>
      </c>
      <c r="C8320" s="255">
        <v>115</v>
      </c>
      <c r="D8320" s="256">
        <v>444.31249099999991</v>
      </c>
      <c r="E8320" s="256">
        <v>948.10515800000042</v>
      </c>
      <c r="F8320" s="1">
        <v>729854</v>
      </c>
      <c r="G8320" s="256">
        <v>235.375224</v>
      </c>
      <c r="H8320" s="256">
        <v>357.93795899999998</v>
      </c>
      <c r="I8320" s="257">
        <v>1</v>
      </c>
      <c r="J8320" s="258">
        <f t="shared" si="258"/>
        <v>0.50842565210508117</v>
      </c>
      <c r="K8320" s="258">
        <f t="shared" si="259"/>
        <v>0.69682275824571904</v>
      </c>
    </row>
    <row r="8321" spans="1:11">
      <c r="A8321" s="1">
        <v>8320</v>
      </c>
      <c r="B8321">
        <v>76427.094209000003</v>
      </c>
      <c r="C8321" s="255">
        <v>126</v>
      </c>
      <c r="D8321" s="256">
        <v>461.308987</v>
      </c>
      <c r="E8321" s="256">
        <v>582.538861</v>
      </c>
      <c r="F8321" s="1">
        <v>763116</v>
      </c>
      <c r="G8321" s="256">
        <v>233.248344</v>
      </c>
      <c r="H8321" s="256">
        <v>205.34871100000001</v>
      </c>
      <c r="I8321" s="257">
        <v>1</v>
      </c>
      <c r="J8321" s="258">
        <f t="shared" si="258"/>
        <v>0.52787469919995889</v>
      </c>
      <c r="K8321" s="258">
        <f t="shared" si="259"/>
        <v>0.71302517239797669</v>
      </c>
    </row>
    <row r="8322" spans="1:11">
      <c r="A8322" s="1">
        <v>8321</v>
      </c>
      <c r="B8322">
        <v>77482.054993999991</v>
      </c>
      <c r="C8322" s="255">
        <v>141</v>
      </c>
      <c r="D8322" s="256">
        <v>479.8436539999999</v>
      </c>
      <c r="E8322" s="256">
        <v>153.37066100000001</v>
      </c>
      <c r="F8322" s="1">
        <v>756493</v>
      </c>
      <c r="G8322" s="256">
        <v>183.01768799999999</v>
      </c>
      <c r="H8322" s="256">
        <v>175.86703900000001</v>
      </c>
      <c r="I8322" s="257">
        <v>1</v>
      </c>
      <c r="J8322" s="258">
        <f t="shared" ref="J8322:J8385" si="260">D8322/$L$1</f>
        <v>0.54908387145351478</v>
      </c>
      <c r="K8322" s="258">
        <f t="shared" ref="K8322:K8385" si="261">J8322/(1-$K$1*(1-J8322))</f>
        <v>0.73016848100673959</v>
      </c>
    </row>
    <row r="8323" spans="1:11">
      <c r="A8323" s="1">
        <v>8322</v>
      </c>
      <c r="B8323">
        <v>78065.073668000012</v>
      </c>
      <c r="C8323" s="255">
        <v>174</v>
      </c>
      <c r="D8323" s="256">
        <v>507.65567099999998</v>
      </c>
      <c r="E8323" s="256">
        <v>17.71681199999999</v>
      </c>
      <c r="F8323" s="1">
        <v>722388</v>
      </c>
      <c r="G8323" s="256">
        <v>98.930496000000005</v>
      </c>
      <c r="H8323" s="256">
        <v>403.70589699999999</v>
      </c>
      <c r="I8323" s="257">
        <v>1</v>
      </c>
      <c r="J8323" s="258">
        <f t="shared" si="260"/>
        <v>0.58090909168929394</v>
      </c>
      <c r="K8323" s="258">
        <f t="shared" si="261"/>
        <v>0.75491759761578947</v>
      </c>
    </row>
    <row r="8324" spans="1:11">
      <c r="A8324" s="1">
        <v>8323</v>
      </c>
      <c r="B8324">
        <v>77248.052307000005</v>
      </c>
      <c r="C8324" s="255">
        <v>211</v>
      </c>
      <c r="D8324" s="256">
        <v>505.31617499999999</v>
      </c>
      <c r="E8324" s="256">
        <v>23.113814000000009</v>
      </c>
      <c r="F8324" s="1">
        <v>733334</v>
      </c>
      <c r="G8324" s="256">
        <v>7.747992</v>
      </c>
      <c r="H8324" s="256">
        <v>244.609362</v>
      </c>
      <c r="I8324" s="257">
        <v>1</v>
      </c>
      <c r="J8324" s="258">
        <f t="shared" si="260"/>
        <v>0.5782320123735174</v>
      </c>
      <c r="K8324" s="258">
        <f t="shared" si="261"/>
        <v>0.75287920284355303</v>
      </c>
    </row>
    <row r="8325" spans="1:11">
      <c r="A8325" s="1">
        <v>8324</v>
      </c>
      <c r="B8325">
        <v>75268.053406000006</v>
      </c>
      <c r="C8325" s="255">
        <v>231</v>
      </c>
      <c r="D8325" s="256">
        <v>460.89915999999988</v>
      </c>
      <c r="E8325" s="256">
        <v>25.759945999999999</v>
      </c>
      <c r="F8325" s="1">
        <v>715619</v>
      </c>
      <c r="G8325" s="256">
        <v>0</v>
      </c>
      <c r="H8325" s="256">
        <v>153.62844999999999</v>
      </c>
      <c r="I8325" s="257">
        <v>1</v>
      </c>
      <c r="J8325" s="258">
        <f t="shared" si="260"/>
        <v>0.52740573520739509</v>
      </c>
      <c r="K8325" s="258">
        <f t="shared" si="261"/>
        <v>0.71264000335289313</v>
      </c>
    </row>
    <row r="8326" spans="1:11">
      <c r="A8326" s="1">
        <v>8325</v>
      </c>
      <c r="B8326">
        <v>72961.655822000001</v>
      </c>
      <c r="C8326" s="255">
        <v>233</v>
      </c>
      <c r="D8326" s="256">
        <v>418.64691899999991</v>
      </c>
      <c r="E8326" s="256">
        <v>19.876266000000001</v>
      </c>
      <c r="F8326" s="1">
        <v>693136</v>
      </c>
      <c r="G8326" s="256">
        <v>0</v>
      </c>
      <c r="H8326" s="256">
        <v>74.232698999999997</v>
      </c>
      <c r="I8326" s="257">
        <v>1</v>
      </c>
      <c r="J8326" s="258">
        <f t="shared" si="260"/>
        <v>0.47905660341734146</v>
      </c>
      <c r="K8326" s="258">
        <f t="shared" si="261"/>
        <v>0.67143556011825145</v>
      </c>
    </row>
    <row r="8327" spans="1:11">
      <c r="A8327" s="1">
        <v>8326</v>
      </c>
      <c r="B8327">
        <v>70785.605528999993</v>
      </c>
      <c r="C8327" s="255">
        <v>233</v>
      </c>
      <c r="D8327" s="256">
        <v>362.81148699999989</v>
      </c>
      <c r="E8327" s="256">
        <v>12.232101</v>
      </c>
      <c r="F8327" s="1">
        <v>739616</v>
      </c>
      <c r="G8327" s="256">
        <v>0</v>
      </c>
      <c r="H8327" s="256">
        <v>64.345614999999995</v>
      </c>
      <c r="I8327" s="257">
        <v>1</v>
      </c>
      <c r="J8327" s="258">
        <f t="shared" si="260"/>
        <v>0.41516426075266283</v>
      </c>
      <c r="K8327" s="258">
        <f t="shared" si="261"/>
        <v>0.61202944035912121</v>
      </c>
    </row>
    <row r="8328" spans="1:11">
      <c r="A8328" s="1">
        <v>8327</v>
      </c>
      <c r="B8328">
        <v>68978.86450299999</v>
      </c>
      <c r="C8328" s="255">
        <v>226</v>
      </c>
      <c r="D8328" s="256">
        <v>305.50164499999988</v>
      </c>
      <c r="E8328" s="256">
        <v>12.918646000000001</v>
      </c>
      <c r="F8328" s="1">
        <v>778567</v>
      </c>
      <c r="G8328" s="256">
        <v>0</v>
      </c>
      <c r="H8328" s="256">
        <v>33.249375000000001</v>
      </c>
      <c r="I8328" s="257">
        <v>1</v>
      </c>
      <c r="J8328" s="258">
        <f t="shared" si="260"/>
        <v>0.34958475447925225</v>
      </c>
      <c r="K8328" s="258">
        <f t="shared" si="261"/>
        <v>0.54429426170276995</v>
      </c>
    </row>
    <row r="8329" spans="1:11">
      <c r="A8329" s="1">
        <v>8328</v>
      </c>
      <c r="B8329">
        <v>70148.165282999995</v>
      </c>
      <c r="C8329" s="255">
        <v>213</v>
      </c>
      <c r="D8329" s="256">
        <v>250.58455699999999</v>
      </c>
      <c r="E8329" s="256">
        <v>6.3908460000000007</v>
      </c>
      <c r="F8329" s="1">
        <v>826695</v>
      </c>
      <c r="G8329" s="256">
        <v>0</v>
      </c>
      <c r="H8329" s="256">
        <v>25.783843999999998</v>
      </c>
      <c r="I8329" s="257">
        <v>1</v>
      </c>
      <c r="J8329" s="258">
        <f t="shared" si="260"/>
        <v>0.28674327051540827</v>
      </c>
      <c r="K8329" s="258">
        <f t="shared" si="261"/>
        <v>0.47184321025039883</v>
      </c>
    </row>
    <row r="8330" spans="1:11">
      <c r="A8330" s="1">
        <v>8329</v>
      </c>
      <c r="B8330">
        <v>69447.114014000006</v>
      </c>
      <c r="C8330" s="255">
        <v>207</v>
      </c>
      <c r="D8330" s="256">
        <v>209.70536300000001</v>
      </c>
      <c r="E8330" s="256">
        <v>4.2000799999999998</v>
      </c>
      <c r="F8330" s="1">
        <v>805506</v>
      </c>
      <c r="G8330" s="256">
        <v>2.038176</v>
      </c>
      <c r="H8330" s="256">
        <v>25.911293000000001</v>
      </c>
      <c r="I8330" s="257">
        <v>1</v>
      </c>
      <c r="J8330" s="258">
        <f t="shared" si="260"/>
        <v>0.23996531291128564</v>
      </c>
      <c r="K8330" s="258">
        <f t="shared" si="261"/>
        <v>0.4123250501836131</v>
      </c>
    </row>
    <row r="8331" spans="1:11">
      <c r="A8331" s="1">
        <v>8330</v>
      </c>
      <c r="B8331">
        <v>66177.166901000004</v>
      </c>
      <c r="C8331" s="255">
        <v>198</v>
      </c>
      <c r="D8331" s="256">
        <v>208.46885</v>
      </c>
      <c r="E8331" s="256">
        <v>4.6981200000000003</v>
      </c>
      <c r="F8331" s="1">
        <v>743600</v>
      </c>
      <c r="G8331" s="256">
        <v>142.267608</v>
      </c>
      <c r="H8331" s="256">
        <v>25.896795999999998</v>
      </c>
      <c r="I8331" s="257">
        <v>1</v>
      </c>
      <c r="J8331" s="258">
        <f t="shared" si="260"/>
        <v>0.2385503742339001</v>
      </c>
      <c r="K8331" s="258">
        <f t="shared" si="261"/>
        <v>0.41044264219965876</v>
      </c>
    </row>
    <row r="8332" spans="1:11">
      <c r="A8332" s="1">
        <v>8331</v>
      </c>
      <c r="B8332">
        <v>66192.99777300001</v>
      </c>
      <c r="C8332" s="255">
        <v>186</v>
      </c>
      <c r="D8332" s="256">
        <v>211.08546600000011</v>
      </c>
      <c r="E8332" s="256">
        <v>0.41148000000000001</v>
      </c>
      <c r="F8332" s="1">
        <v>611284</v>
      </c>
      <c r="G8332" s="256">
        <v>192.523968</v>
      </c>
      <c r="H8332" s="256">
        <v>25.884668000000001</v>
      </c>
      <c r="I8332" s="257">
        <v>1</v>
      </c>
      <c r="J8332" s="258">
        <f t="shared" si="260"/>
        <v>0.24154456126005022</v>
      </c>
      <c r="K8332" s="258">
        <f t="shared" si="261"/>
        <v>0.41442011644083881</v>
      </c>
    </row>
    <row r="8333" spans="1:11">
      <c r="A8333" s="1">
        <v>8332</v>
      </c>
      <c r="B8333">
        <v>66908.600158999994</v>
      </c>
      <c r="C8333" s="255">
        <v>187</v>
      </c>
      <c r="D8333" s="256">
        <v>153.29256000000001</v>
      </c>
      <c r="E8333" s="256">
        <v>1.92E-3</v>
      </c>
      <c r="F8333" s="1">
        <v>499405</v>
      </c>
      <c r="G8333" s="256">
        <v>202.940472</v>
      </c>
      <c r="H8333" s="256">
        <v>25.913981</v>
      </c>
      <c r="I8333" s="257">
        <v>1</v>
      </c>
      <c r="J8333" s="258">
        <f t="shared" si="260"/>
        <v>0.17541228608145815</v>
      </c>
      <c r="K8333" s="258">
        <f t="shared" si="261"/>
        <v>0.32098764261035345</v>
      </c>
    </row>
    <row r="8334" spans="1:11">
      <c r="A8334" s="1">
        <v>8333</v>
      </c>
      <c r="B8334">
        <v>66353.79065000001</v>
      </c>
      <c r="C8334" s="255">
        <v>182</v>
      </c>
      <c r="D8334" s="256">
        <v>117.568129</v>
      </c>
      <c r="E8334" s="256">
        <v>5.7600000000000004E-3</v>
      </c>
      <c r="F8334" s="1">
        <v>549250</v>
      </c>
      <c r="G8334" s="256">
        <v>163.35648</v>
      </c>
      <c r="H8334" s="256">
        <v>25.917905000000001</v>
      </c>
      <c r="I8334" s="257">
        <v>1</v>
      </c>
      <c r="J8334" s="258">
        <f t="shared" si="260"/>
        <v>0.13453291065273992</v>
      </c>
      <c r="K8334" s="258">
        <f t="shared" si="261"/>
        <v>0.25674557629135514</v>
      </c>
    </row>
    <row r="8335" spans="1:11">
      <c r="A8335" s="1">
        <v>8334</v>
      </c>
      <c r="B8335">
        <v>66960.757874000003</v>
      </c>
      <c r="C8335" s="255">
        <v>184</v>
      </c>
      <c r="D8335" s="256">
        <v>104.15652</v>
      </c>
      <c r="E8335" s="256">
        <v>0</v>
      </c>
      <c r="F8335" s="1">
        <v>852395</v>
      </c>
      <c r="G8335" s="256">
        <v>87.664248000000001</v>
      </c>
      <c r="H8335" s="256">
        <v>25.898675000000001</v>
      </c>
      <c r="I8335" s="257">
        <v>1</v>
      </c>
      <c r="J8335" s="258">
        <f t="shared" si="260"/>
        <v>0.11918604062381838</v>
      </c>
      <c r="K8335" s="258">
        <f t="shared" si="261"/>
        <v>0.23118126998659913</v>
      </c>
    </row>
    <row r="8336" spans="1:11">
      <c r="A8336" s="1">
        <v>8335</v>
      </c>
      <c r="B8336">
        <v>68482.960876000012</v>
      </c>
      <c r="C8336" s="255">
        <v>195</v>
      </c>
      <c r="D8336" s="256">
        <v>101.74359800000001</v>
      </c>
      <c r="E8336" s="256">
        <v>0</v>
      </c>
      <c r="F8336" s="1">
        <v>784258</v>
      </c>
      <c r="G8336" s="256">
        <v>1.537704</v>
      </c>
      <c r="H8336" s="256">
        <v>25.871033000000001</v>
      </c>
      <c r="I8336" s="257">
        <v>1</v>
      </c>
      <c r="J8336" s="258">
        <f t="shared" si="260"/>
        <v>0.11642494012320542</v>
      </c>
      <c r="K8336" s="258">
        <f t="shared" si="261"/>
        <v>0.22649280826817361</v>
      </c>
    </row>
    <row r="8337" spans="1:11">
      <c r="A8337" s="1">
        <v>8336</v>
      </c>
      <c r="B8337">
        <v>69483.310486000002</v>
      </c>
      <c r="C8337" s="255">
        <v>213</v>
      </c>
      <c r="D8337" s="256">
        <v>73.824746000000005</v>
      </c>
      <c r="E8337" s="256">
        <v>6.9536509999999936</v>
      </c>
      <c r="F8337" s="1">
        <v>789421</v>
      </c>
      <c r="G8337" s="256">
        <v>0</v>
      </c>
      <c r="H8337" s="256">
        <v>28.912030999999999</v>
      </c>
      <c r="I8337" s="257">
        <v>1</v>
      </c>
      <c r="J8337" s="258">
        <f t="shared" si="260"/>
        <v>8.4477468868958697E-2</v>
      </c>
      <c r="K8337" s="258">
        <f t="shared" si="261"/>
        <v>0.17015877435371818</v>
      </c>
    </row>
    <row r="8338" spans="1:11">
      <c r="A8338" s="1">
        <v>8337</v>
      </c>
      <c r="B8338">
        <v>74590.867553999997</v>
      </c>
      <c r="C8338" s="255">
        <v>189</v>
      </c>
      <c r="D8338" s="256">
        <v>52.671945000000001</v>
      </c>
      <c r="E8338" s="256">
        <v>180.25483399999999</v>
      </c>
      <c r="F8338" s="1">
        <v>774664</v>
      </c>
      <c r="G8338" s="256">
        <v>0</v>
      </c>
      <c r="H8338" s="256">
        <v>255.48424600000001</v>
      </c>
      <c r="I8338" s="257">
        <v>1</v>
      </c>
      <c r="J8338" s="258">
        <f t="shared" si="260"/>
        <v>6.0272372545717996E-2</v>
      </c>
      <c r="K8338" s="258">
        <f t="shared" si="261"/>
        <v>0.12474882931635417</v>
      </c>
    </row>
    <row r="8339" spans="1:11">
      <c r="A8339" s="1">
        <v>8338</v>
      </c>
      <c r="B8339">
        <v>78896.359314000001</v>
      </c>
      <c r="C8339" s="255">
        <v>168</v>
      </c>
      <c r="D8339" s="256">
        <v>75.266801000000015</v>
      </c>
      <c r="E8339" s="256">
        <v>498.32333100000022</v>
      </c>
      <c r="F8339" s="1">
        <v>753725</v>
      </c>
      <c r="G8339" s="256">
        <v>0</v>
      </c>
      <c r="H8339" s="256">
        <v>286.92968200000001</v>
      </c>
      <c r="I8339" s="257">
        <v>1</v>
      </c>
      <c r="J8339" s="258">
        <f t="shared" si="260"/>
        <v>8.6127608733575736E-2</v>
      </c>
      <c r="K8339" s="258">
        <f t="shared" si="261"/>
        <v>0.1731660066588202</v>
      </c>
    </row>
    <row r="8340" spans="1:11">
      <c r="A8340" s="1">
        <v>8339</v>
      </c>
      <c r="B8340">
        <v>79532.624878000002</v>
      </c>
      <c r="C8340" s="255">
        <v>142</v>
      </c>
      <c r="D8340" s="256">
        <v>63.439667000000007</v>
      </c>
      <c r="E8340" s="256">
        <v>753.15440600000079</v>
      </c>
      <c r="F8340" s="1">
        <v>747870</v>
      </c>
      <c r="G8340" s="256">
        <v>0</v>
      </c>
      <c r="H8340" s="256">
        <v>296.05327299999999</v>
      </c>
      <c r="I8340" s="257">
        <v>1</v>
      </c>
      <c r="J8340" s="258">
        <f t="shared" si="260"/>
        <v>7.2593849412629294E-2</v>
      </c>
      <c r="K8340" s="258">
        <f t="shared" si="261"/>
        <v>0.14817290358896887</v>
      </c>
    </row>
    <row r="8341" spans="1:11">
      <c r="A8341" s="1">
        <v>8340</v>
      </c>
      <c r="B8341">
        <v>79116.620483999999</v>
      </c>
      <c r="C8341" s="255">
        <v>134</v>
      </c>
      <c r="D8341" s="256">
        <v>50.554049999999997</v>
      </c>
      <c r="E8341" s="256">
        <v>865.57010999999943</v>
      </c>
      <c r="F8341" s="1">
        <v>692689</v>
      </c>
      <c r="G8341" s="256">
        <v>0</v>
      </c>
      <c r="H8341" s="256">
        <v>282.60045400000001</v>
      </c>
      <c r="I8341" s="257">
        <v>1</v>
      </c>
      <c r="J8341" s="258">
        <f t="shared" si="260"/>
        <v>5.7848870689982207E-2</v>
      </c>
      <c r="K8341" s="258">
        <f t="shared" si="261"/>
        <v>0.12006401856347398</v>
      </c>
    </row>
    <row r="8342" spans="1:11">
      <c r="A8342" s="1">
        <v>8341</v>
      </c>
      <c r="B8342">
        <v>76466.173278999995</v>
      </c>
      <c r="C8342" s="255">
        <v>115</v>
      </c>
      <c r="D8342" s="256">
        <v>17.927502</v>
      </c>
      <c r="E8342" s="256">
        <v>899.91212500000165</v>
      </c>
      <c r="F8342" s="1">
        <v>712331</v>
      </c>
      <c r="G8342" s="256">
        <v>28.992936</v>
      </c>
      <c r="H8342" s="256">
        <v>71.355947999999998</v>
      </c>
      <c r="I8342" s="257">
        <v>1</v>
      </c>
      <c r="J8342" s="258">
        <f t="shared" si="260"/>
        <v>2.0514394890071071E-2</v>
      </c>
      <c r="K8342" s="258">
        <f t="shared" si="261"/>
        <v>4.4472479091701975E-2</v>
      </c>
    </row>
    <row r="8343" spans="1:11">
      <c r="A8343" s="1">
        <v>8342</v>
      </c>
      <c r="B8343">
        <v>74863.012633000006</v>
      </c>
      <c r="C8343" s="255">
        <v>125</v>
      </c>
      <c r="D8343" s="256">
        <v>22.004743999999999</v>
      </c>
      <c r="E8343" s="256">
        <v>750.62442000000101</v>
      </c>
      <c r="F8343" s="1">
        <v>733335</v>
      </c>
      <c r="G8343" s="256">
        <v>144.048912</v>
      </c>
      <c r="H8343" s="256">
        <v>205.516997</v>
      </c>
      <c r="I8343" s="257">
        <v>1</v>
      </c>
      <c r="J8343" s="258">
        <f t="shared" si="260"/>
        <v>2.5179972528851038E-2</v>
      </c>
      <c r="K8343" s="258">
        <f t="shared" si="261"/>
        <v>5.4284849916778954E-2</v>
      </c>
    </row>
    <row r="8344" spans="1:11">
      <c r="A8344" s="1">
        <v>8343</v>
      </c>
      <c r="B8344">
        <v>77451.112670999995</v>
      </c>
      <c r="C8344" s="255">
        <v>132</v>
      </c>
      <c r="D8344" s="256">
        <v>20.459612</v>
      </c>
      <c r="E8344" s="256">
        <v>476.26793200000031</v>
      </c>
      <c r="F8344" s="1">
        <v>736985</v>
      </c>
      <c r="G8344" s="256">
        <v>220.962504</v>
      </c>
      <c r="H8344" s="256">
        <v>239.16380799999999</v>
      </c>
      <c r="I8344" s="257">
        <v>1</v>
      </c>
      <c r="J8344" s="258">
        <f t="shared" si="260"/>
        <v>2.341188191559743E-2</v>
      </c>
      <c r="K8344" s="258">
        <f t="shared" si="261"/>
        <v>5.057910726212872E-2</v>
      </c>
    </row>
    <row r="8345" spans="1:11">
      <c r="A8345" s="1">
        <v>8344</v>
      </c>
      <c r="B8345">
        <v>77739.686279000001</v>
      </c>
      <c r="C8345" s="255">
        <v>146</v>
      </c>
      <c r="D8345" s="256">
        <v>17.354835000000001</v>
      </c>
      <c r="E8345" s="256">
        <v>260.51903700000008</v>
      </c>
      <c r="F8345" s="1">
        <v>744018</v>
      </c>
      <c r="G8345" s="256">
        <v>249.21960000000001</v>
      </c>
      <c r="H8345" s="256">
        <v>227.036596</v>
      </c>
      <c r="I8345" s="257">
        <v>1</v>
      </c>
      <c r="J8345" s="258">
        <f t="shared" si="260"/>
        <v>1.9859093500144448E-2</v>
      </c>
      <c r="K8345" s="258">
        <f t="shared" si="261"/>
        <v>4.3085537023564997E-2</v>
      </c>
    </row>
    <row r="8346" spans="1:11">
      <c r="A8346" s="1">
        <v>8345</v>
      </c>
      <c r="B8346">
        <v>78856.582336000007</v>
      </c>
      <c r="C8346" s="255">
        <v>153</v>
      </c>
      <c r="D8346" s="256">
        <v>10.769368999999999</v>
      </c>
      <c r="E8346" s="256">
        <v>75.806700000000063</v>
      </c>
      <c r="F8346" s="1">
        <v>751793</v>
      </c>
      <c r="G8346" s="256">
        <v>245.671944</v>
      </c>
      <c r="H8346" s="256">
        <v>444.96055799999999</v>
      </c>
      <c r="I8346" s="257">
        <v>1</v>
      </c>
      <c r="J8346" s="258">
        <f t="shared" si="260"/>
        <v>1.2323361524817555E-2</v>
      </c>
      <c r="K8346" s="258">
        <f t="shared" si="261"/>
        <v>2.6978894786928713E-2</v>
      </c>
    </row>
    <row r="8347" spans="1:11">
      <c r="A8347" s="1">
        <v>8346</v>
      </c>
      <c r="B8347">
        <v>79489.505250000002</v>
      </c>
      <c r="C8347" s="255">
        <v>183</v>
      </c>
      <c r="D8347" s="256">
        <v>11.745238000000001</v>
      </c>
      <c r="E8347" s="256">
        <v>14.12211399999997</v>
      </c>
      <c r="F8347" s="1">
        <v>744364</v>
      </c>
      <c r="G8347" s="256">
        <v>195.900768</v>
      </c>
      <c r="H8347" s="256">
        <v>429.523618</v>
      </c>
      <c r="I8347" s="257">
        <v>1</v>
      </c>
      <c r="J8347" s="258">
        <f t="shared" si="260"/>
        <v>1.3440045936676989E-2</v>
      </c>
      <c r="K8347" s="258">
        <f t="shared" si="261"/>
        <v>2.938408453642178E-2</v>
      </c>
    </row>
    <row r="8348" spans="1:11">
      <c r="A8348" s="1">
        <v>8347</v>
      </c>
      <c r="B8348">
        <v>78589.392701000004</v>
      </c>
      <c r="C8348" s="255">
        <v>202</v>
      </c>
      <c r="D8348" s="256">
        <v>21.602528</v>
      </c>
      <c r="E8348" s="256">
        <v>18.795397999999999</v>
      </c>
      <c r="F8348" s="1">
        <v>742485</v>
      </c>
      <c r="G8348" s="256">
        <v>102.860688</v>
      </c>
      <c r="H8348" s="256">
        <v>346.99990700000001</v>
      </c>
      <c r="I8348" s="257">
        <v>1</v>
      </c>
      <c r="J8348" s="258">
        <f t="shared" si="260"/>
        <v>2.4719717784207593E-2</v>
      </c>
      <c r="K8348" s="258">
        <f t="shared" si="261"/>
        <v>5.3321698333746489E-2</v>
      </c>
    </row>
    <row r="8349" spans="1:11">
      <c r="A8349" s="1">
        <v>8348</v>
      </c>
      <c r="B8349">
        <v>75540.788574000006</v>
      </c>
      <c r="C8349" s="255">
        <v>216</v>
      </c>
      <c r="D8349" s="256">
        <v>29.292061</v>
      </c>
      <c r="E8349" s="256">
        <v>20.562290000000001</v>
      </c>
      <c r="F8349" s="1">
        <v>726420</v>
      </c>
      <c r="G8349" s="256">
        <v>16.581935999999999</v>
      </c>
      <c r="H8349" s="256">
        <v>249.64074199999999</v>
      </c>
      <c r="I8349" s="257">
        <v>1</v>
      </c>
      <c r="J8349" s="258">
        <f t="shared" si="260"/>
        <v>3.3518830816365273E-2</v>
      </c>
      <c r="K8349" s="258">
        <f t="shared" si="261"/>
        <v>7.155486945878535E-2</v>
      </c>
    </row>
    <row r="8350" spans="1:11">
      <c r="A8350" s="1">
        <v>8349</v>
      </c>
      <c r="B8350">
        <v>72971.026366999999</v>
      </c>
      <c r="C8350" s="255">
        <v>217</v>
      </c>
      <c r="D8350" s="256">
        <v>31.079522000000001</v>
      </c>
      <c r="E8350" s="256">
        <v>17.927038</v>
      </c>
      <c r="F8350" s="1">
        <v>683001</v>
      </c>
      <c r="G8350" s="256">
        <v>0</v>
      </c>
      <c r="H8350" s="256">
        <v>187.16606300000001</v>
      </c>
      <c r="I8350" s="257">
        <v>1</v>
      </c>
      <c r="J8350" s="258">
        <f t="shared" si="260"/>
        <v>3.5564217887280196E-2</v>
      </c>
      <c r="K8350" s="258">
        <f t="shared" si="261"/>
        <v>7.5739402127397965E-2</v>
      </c>
    </row>
    <row r="8351" spans="1:11">
      <c r="A8351" s="1">
        <v>8350</v>
      </c>
      <c r="B8351">
        <v>70700.180359000005</v>
      </c>
      <c r="C8351" s="255">
        <v>217</v>
      </c>
      <c r="D8351" s="256">
        <v>37.535451999999999</v>
      </c>
      <c r="E8351" s="256">
        <v>10.875988</v>
      </c>
      <c r="F8351" s="1">
        <v>733755</v>
      </c>
      <c r="G8351" s="256">
        <v>0</v>
      </c>
      <c r="H8351" s="256">
        <v>111.040514</v>
      </c>
      <c r="I8351" s="257">
        <v>1</v>
      </c>
      <c r="J8351" s="258">
        <f t="shared" si="260"/>
        <v>4.2951722147642653E-2</v>
      </c>
      <c r="K8351" s="258">
        <f t="shared" si="261"/>
        <v>9.0687491092918321E-2</v>
      </c>
    </row>
    <row r="8352" spans="1:11">
      <c r="A8352" s="1">
        <v>8351</v>
      </c>
      <c r="B8352">
        <v>69603.438292999999</v>
      </c>
      <c r="C8352" s="255">
        <v>220</v>
      </c>
      <c r="D8352" s="256">
        <v>50.643227000000003</v>
      </c>
      <c r="E8352" s="256">
        <v>11.448359999999999</v>
      </c>
      <c r="F8352" s="1">
        <v>725540</v>
      </c>
      <c r="G8352" s="256">
        <v>0</v>
      </c>
      <c r="H8352" s="256">
        <v>32.785927999999998</v>
      </c>
      <c r="I8352" s="257">
        <v>1</v>
      </c>
      <c r="J8352" s="258">
        <f t="shared" si="260"/>
        <v>5.795091570401216E-2</v>
      </c>
      <c r="K8352" s="258">
        <f t="shared" si="261"/>
        <v>0.12026180189924551</v>
      </c>
    </row>
    <row r="8353" spans="1:11">
      <c r="A8353" s="1">
        <v>8352</v>
      </c>
      <c r="B8353">
        <v>70292.322815000007</v>
      </c>
      <c r="C8353" s="255">
        <v>199</v>
      </c>
      <c r="D8353" s="256">
        <v>68.355320000000006</v>
      </c>
      <c r="E8353" s="256">
        <v>7.9229200000000004</v>
      </c>
      <c r="F8353" s="1">
        <v>815854</v>
      </c>
      <c r="G8353" s="256">
        <v>0</v>
      </c>
      <c r="H8353" s="256">
        <v>25.866924999999998</v>
      </c>
      <c r="I8353" s="257">
        <v>1</v>
      </c>
      <c r="J8353" s="258">
        <f t="shared" si="260"/>
        <v>7.8218818623875933E-2</v>
      </c>
      <c r="K8353" s="258">
        <f t="shared" si="261"/>
        <v>0.15865231239502087</v>
      </c>
    </row>
    <row r="8354" spans="1:11">
      <c r="A8354" s="1">
        <v>8353</v>
      </c>
      <c r="B8354">
        <v>69890.504698000004</v>
      </c>
      <c r="C8354" s="255">
        <v>198</v>
      </c>
      <c r="D8354" s="256">
        <v>106.521359</v>
      </c>
      <c r="E8354" s="256">
        <v>0.96167999999999998</v>
      </c>
      <c r="F8354" s="1">
        <v>779045</v>
      </c>
      <c r="G8354" s="256">
        <v>0</v>
      </c>
      <c r="H8354" s="256">
        <v>25.856290000000001</v>
      </c>
      <c r="I8354" s="257">
        <v>1</v>
      </c>
      <c r="J8354" s="258">
        <f t="shared" si="260"/>
        <v>0.12189211986996439</v>
      </c>
      <c r="K8354" s="258">
        <f t="shared" si="261"/>
        <v>0.23574958006654184</v>
      </c>
    </row>
    <row r="8355" spans="1:11">
      <c r="A8355" s="1">
        <v>8354</v>
      </c>
      <c r="B8355">
        <v>67533.875549999997</v>
      </c>
      <c r="C8355" s="255">
        <v>183</v>
      </c>
      <c r="D8355" s="256">
        <v>116.163912</v>
      </c>
      <c r="E8355" s="256">
        <v>0.57455999999999996</v>
      </c>
      <c r="F8355" s="1">
        <v>697284</v>
      </c>
      <c r="G8355" s="256">
        <v>37.70928</v>
      </c>
      <c r="H8355" s="256">
        <v>25.831111</v>
      </c>
      <c r="I8355" s="257">
        <v>1</v>
      </c>
      <c r="J8355" s="258">
        <f t="shared" si="260"/>
        <v>0.13292606871517657</v>
      </c>
      <c r="K8355" s="258">
        <f t="shared" si="261"/>
        <v>0.25410761978729701</v>
      </c>
    </row>
    <row r="8356" spans="1:11">
      <c r="A8356" s="1">
        <v>8355</v>
      </c>
      <c r="B8356">
        <v>66508.863891000001</v>
      </c>
      <c r="C8356" s="255">
        <v>178</v>
      </c>
      <c r="D8356" s="256">
        <v>138.06768299999999</v>
      </c>
      <c r="E8356" s="256">
        <v>0.42720000000000002</v>
      </c>
      <c r="F8356" s="1">
        <v>584426</v>
      </c>
      <c r="G8356" s="256">
        <v>150.01140000000001</v>
      </c>
      <c r="H8356" s="256">
        <v>25.838415000000001</v>
      </c>
      <c r="I8356" s="257">
        <v>1</v>
      </c>
      <c r="J8356" s="258">
        <f t="shared" si="260"/>
        <v>0.15799049809723364</v>
      </c>
      <c r="K8356" s="258">
        <f t="shared" si="261"/>
        <v>0.29426715580383622</v>
      </c>
    </row>
    <row r="8357" spans="1:11">
      <c r="A8357" s="1">
        <v>8356</v>
      </c>
      <c r="B8357">
        <v>65557.117431000006</v>
      </c>
      <c r="C8357" s="255">
        <v>179</v>
      </c>
      <c r="D8357" s="256">
        <v>186.60697400000001</v>
      </c>
      <c r="E8357" s="256">
        <v>1.92E-3</v>
      </c>
      <c r="F8357" s="1">
        <v>498368</v>
      </c>
      <c r="G8357" s="256">
        <v>199.95124799999999</v>
      </c>
      <c r="H8357" s="256">
        <v>25.888553999999999</v>
      </c>
      <c r="I8357" s="257">
        <v>1</v>
      </c>
      <c r="J8357" s="258">
        <f t="shared" si="260"/>
        <v>0.21353388519366642</v>
      </c>
      <c r="K8357" s="258">
        <f t="shared" si="261"/>
        <v>0.37630853766655326</v>
      </c>
    </row>
    <row r="8358" spans="1:11">
      <c r="A8358" s="1">
        <v>8357</v>
      </c>
      <c r="B8358">
        <v>65219.233031999996</v>
      </c>
      <c r="C8358" s="255">
        <v>173</v>
      </c>
      <c r="D8358" s="256">
        <v>156.93467899999999</v>
      </c>
      <c r="E8358" s="256">
        <v>1.6320000000000001E-2</v>
      </c>
      <c r="F8358" s="1">
        <v>548659</v>
      </c>
      <c r="G8358" s="256">
        <v>203.29461599999999</v>
      </c>
      <c r="H8358" s="256">
        <v>25.922723999999999</v>
      </c>
      <c r="I8358" s="257">
        <v>1</v>
      </c>
      <c r="J8358" s="258">
        <f t="shared" si="260"/>
        <v>0.17957995357928525</v>
      </c>
      <c r="K8358" s="258">
        <f t="shared" si="261"/>
        <v>0.32724144755665008</v>
      </c>
    </row>
    <row r="8359" spans="1:11">
      <c r="A8359" s="1">
        <v>8358</v>
      </c>
      <c r="B8359">
        <v>66117.988645999998</v>
      </c>
      <c r="C8359" s="255">
        <v>174</v>
      </c>
      <c r="D8359" s="256">
        <v>191.45187200000001</v>
      </c>
      <c r="E8359" s="256">
        <v>0</v>
      </c>
      <c r="F8359" s="1">
        <v>849643</v>
      </c>
      <c r="G8359" s="256">
        <v>154.30766399999999</v>
      </c>
      <c r="H8359" s="256">
        <v>25.845492</v>
      </c>
      <c r="I8359" s="257">
        <v>1</v>
      </c>
      <c r="J8359" s="258">
        <f t="shared" si="260"/>
        <v>0.21907788963857547</v>
      </c>
      <c r="K8359" s="258">
        <f t="shared" si="261"/>
        <v>0.38401514365529793</v>
      </c>
    </row>
    <row r="8360" spans="1:11">
      <c r="A8360" s="1">
        <v>8359</v>
      </c>
      <c r="B8360">
        <v>67502.852782000002</v>
      </c>
      <c r="C8360" s="255">
        <v>190</v>
      </c>
      <c r="D8360" s="256">
        <v>199.30144000000001</v>
      </c>
      <c r="E8360" s="256">
        <v>0</v>
      </c>
      <c r="F8360" s="1">
        <v>814515</v>
      </c>
      <c r="G8360" s="256">
        <v>70.977311999999998</v>
      </c>
      <c r="H8360" s="256">
        <v>25.879318000000001</v>
      </c>
      <c r="I8360" s="257">
        <v>1</v>
      </c>
      <c r="J8360" s="258">
        <f t="shared" si="260"/>
        <v>0.22806013031373842</v>
      </c>
      <c r="K8360" s="258">
        <f t="shared" si="261"/>
        <v>0.39632781211350598</v>
      </c>
    </row>
    <row r="8361" spans="1:11">
      <c r="A8361" s="1">
        <v>8360</v>
      </c>
      <c r="B8361">
        <v>68405.612305000002</v>
      </c>
      <c r="C8361" s="255">
        <v>207</v>
      </c>
      <c r="D8361" s="256">
        <v>245.679305</v>
      </c>
      <c r="E8361" s="256">
        <v>4.6835489999999993</v>
      </c>
      <c r="F8361" s="1">
        <v>787818</v>
      </c>
      <c r="G8361" s="256">
        <v>4.2794639999999999</v>
      </c>
      <c r="H8361" s="256">
        <v>25.935977000000001</v>
      </c>
      <c r="I8361" s="257">
        <v>1</v>
      </c>
      <c r="J8361" s="258">
        <f t="shared" si="260"/>
        <v>0.28113020314197773</v>
      </c>
      <c r="K8361" s="258">
        <f t="shared" si="261"/>
        <v>0.46496882957668478</v>
      </c>
    </row>
    <row r="8362" spans="1:11">
      <c r="A8362" s="1">
        <v>8361</v>
      </c>
      <c r="B8362">
        <v>73488.301819</v>
      </c>
      <c r="C8362" s="255">
        <v>191</v>
      </c>
      <c r="D8362" s="256">
        <v>260.78718099999992</v>
      </c>
      <c r="E8362" s="256">
        <v>141.52354000000011</v>
      </c>
      <c r="F8362" s="1">
        <v>744553</v>
      </c>
      <c r="G8362" s="256">
        <v>0</v>
      </c>
      <c r="H8362" s="256">
        <v>338.276048</v>
      </c>
      <c r="I8362" s="257">
        <v>1</v>
      </c>
      <c r="J8362" s="258">
        <f t="shared" si="260"/>
        <v>0.29841810717982004</v>
      </c>
      <c r="K8362" s="258">
        <f t="shared" si="261"/>
        <v>0.48592012623935538</v>
      </c>
    </row>
    <row r="8363" spans="1:11">
      <c r="A8363" s="1">
        <v>8362</v>
      </c>
      <c r="B8363">
        <v>78393.781189999994</v>
      </c>
      <c r="C8363" s="255">
        <v>162</v>
      </c>
      <c r="D8363" s="256">
        <v>293.05905100000001</v>
      </c>
      <c r="E8363" s="256">
        <v>496.65553199999982</v>
      </c>
      <c r="F8363" s="1">
        <v>742495</v>
      </c>
      <c r="G8363" s="256">
        <v>0</v>
      </c>
      <c r="H8363" s="256">
        <v>465.35372100000001</v>
      </c>
      <c r="I8363" s="257">
        <v>1</v>
      </c>
      <c r="J8363" s="258">
        <f t="shared" si="260"/>
        <v>0.33534672584744252</v>
      </c>
      <c r="K8363" s="258">
        <f t="shared" si="261"/>
        <v>0.52857063908698254</v>
      </c>
    </row>
    <row r="8364" spans="1:11">
      <c r="A8364" s="1">
        <v>8363</v>
      </c>
      <c r="B8364">
        <v>78573.972473999995</v>
      </c>
      <c r="C8364" s="255">
        <v>146</v>
      </c>
      <c r="D8364" s="256">
        <v>351.898707</v>
      </c>
      <c r="E8364" s="256">
        <v>774.81151600000032</v>
      </c>
      <c r="F8364" s="1">
        <v>700789</v>
      </c>
      <c r="G8364" s="256">
        <v>0</v>
      </c>
      <c r="H8364" s="256">
        <v>295.47162600000001</v>
      </c>
      <c r="I8364" s="257">
        <v>1</v>
      </c>
      <c r="J8364" s="258">
        <f t="shared" si="260"/>
        <v>0.40267679438571069</v>
      </c>
      <c r="K8364" s="258">
        <f t="shared" si="261"/>
        <v>0.59969239567889854</v>
      </c>
    </row>
    <row r="8365" spans="1:11">
      <c r="A8365" s="1">
        <v>8364</v>
      </c>
      <c r="B8365">
        <v>78337.320739999996</v>
      </c>
      <c r="C8365" s="255">
        <v>124</v>
      </c>
      <c r="D8365" s="256">
        <v>408.39734900000002</v>
      </c>
      <c r="E8365" s="256">
        <v>738.46502200000032</v>
      </c>
      <c r="F8365" s="1">
        <v>675625</v>
      </c>
      <c r="G8365" s="256">
        <v>0</v>
      </c>
      <c r="H8365" s="256">
        <v>269.324951</v>
      </c>
      <c r="I8365" s="257">
        <v>1</v>
      </c>
      <c r="J8365" s="258">
        <f t="shared" si="260"/>
        <v>0.46732804656466764</v>
      </c>
      <c r="K8365" s="258">
        <f t="shared" si="261"/>
        <v>0.66097303544058827</v>
      </c>
    </row>
    <row r="8366" spans="1:11">
      <c r="A8366" s="1">
        <v>8365</v>
      </c>
      <c r="B8366">
        <v>74527.944214000003</v>
      </c>
      <c r="C8366" s="255">
        <v>124</v>
      </c>
      <c r="D8366" s="256">
        <v>391.83191699999998</v>
      </c>
      <c r="E8366" s="256">
        <v>737.97382999999854</v>
      </c>
      <c r="F8366" s="1">
        <v>676344</v>
      </c>
      <c r="G8366" s="256">
        <v>0</v>
      </c>
      <c r="H8366" s="256">
        <v>71.254757999999995</v>
      </c>
      <c r="I8366" s="257">
        <v>1</v>
      </c>
      <c r="J8366" s="258">
        <f t="shared" si="260"/>
        <v>0.44837226490737814</v>
      </c>
      <c r="K8366" s="258">
        <f t="shared" si="261"/>
        <v>0.64365376158531173</v>
      </c>
    </row>
    <row r="8367" spans="1:11">
      <c r="A8367" s="1">
        <v>8366</v>
      </c>
      <c r="B8367">
        <v>73075.877379000012</v>
      </c>
      <c r="C8367" s="255">
        <v>132</v>
      </c>
      <c r="D8367" s="256">
        <v>357.12653299999999</v>
      </c>
      <c r="E8367" s="256">
        <v>646.49651100000074</v>
      </c>
      <c r="F8367" s="1">
        <v>673200</v>
      </c>
      <c r="G8367" s="256">
        <v>55.339368</v>
      </c>
      <c r="H8367" s="256">
        <v>240.659336</v>
      </c>
      <c r="I8367" s="257">
        <v>1</v>
      </c>
      <c r="J8367" s="258">
        <f t="shared" si="260"/>
        <v>0.40865898236597592</v>
      </c>
      <c r="K8367" s="258">
        <f t="shared" si="261"/>
        <v>0.60563386157579624</v>
      </c>
    </row>
    <row r="8368" spans="1:11">
      <c r="A8368" s="1">
        <v>8367</v>
      </c>
      <c r="B8368">
        <v>75620.69232100001</v>
      </c>
      <c r="C8368" s="255">
        <v>126</v>
      </c>
      <c r="D8368" s="256">
        <v>350.698103</v>
      </c>
      <c r="E8368" s="256">
        <v>469.53549400000009</v>
      </c>
      <c r="F8368" s="1">
        <v>685321</v>
      </c>
      <c r="G8368" s="256">
        <v>164.649576</v>
      </c>
      <c r="H8368" s="256">
        <v>302.48084599999999</v>
      </c>
      <c r="I8368" s="257">
        <v>1</v>
      </c>
      <c r="J8368" s="258">
        <f t="shared" si="260"/>
        <v>0.4013029462855906</v>
      </c>
      <c r="K8368" s="258">
        <f t="shared" si="261"/>
        <v>0.59831966891190758</v>
      </c>
    </row>
    <row r="8369" spans="1:11">
      <c r="A8369" s="1">
        <v>8368</v>
      </c>
      <c r="B8369">
        <v>75107.60162300001</v>
      </c>
      <c r="C8369" s="255">
        <v>132</v>
      </c>
      <c r="D8369" s="256">
        <v>379.08548200000001</v>
      </c>
      <c r="E8369" s="256">
        <v>219.64700100000019</v>
      </c>
      <c r="F8369" s="1">
        <v>709466</v>
      </c>
      <c r="G8369" s="256">
        <v>237.51369600000001</v>
      </c>
      <c r="H8369" s="256">
        <v>306.38543299999998</v>
      </c>
      <c r="I8369" s="257">
        <v>1</v>
      </c>
      <c r="J8369" s="258">
        <f t="shared" si="260"/>
        <v>0.43378655179293407</v>
      </c>
      <c r="K8369" s="258">
        <f t="shared" si="261"/>
        <v>0.62997024554031167</v>
      </c>
    </row>
    <row r="8370" spans="1:11">
      <c r="A8370" s="1">
        <v>8369</v>
      </c>
      <c r="B8370">
        <v>76219.997864999998</v>
      </c>
      <c r="C8370" s="255">
        <v>149</v>
      </c>
      <c r="D8370" s="256">
        <v>362.52447000000001</v>
      </c>
      <c r="E8370" s="256">
        <v>63.177050000000037</v>
      </c>
      <c r="F8370" s="1">
        <v>711407</v>
      </c>
      <c r="G8370" s="256">
        <v>249.828936</v>
      </c>
      <c r="H8370" s="256">
        <v>327.48859399999998</v>
      </c>
      <c r="I8370" s="257">
        <v>1</v>
      </c>
      <c r="J8370" s="258">
        <f t="shared" si="260"/>
        <v>0.41483582793039003</v>
      </c>
      <c r="K8370" s="258">
        <f t="shared" si="261"/>
        <v>0.61170816350571333</v>
      </c>
    </row>
    <row r="8371" spans="1:11">
      <c r="A8371" s="1">
        <v>8370</v>
      </c>
      <c r="B8371">
        <v>76045.840515000004</v>
      </c>
      <c r="C8371" s="255">
        <v>170</v>
      </c>
      <c r="D8371" s="256">
        <v>412.89175899999998</v>
      </c>
      <c r="E8371" s="256">
        <v>7.5196340000000008</v>
      </c>
      <c r="F8371" s="1">
        <v>705326</v>
      </c>
      <c r="G8371" s="256">
        <v>244.36776</v>
      </c>
      <c r="H8371" s="256">
        <v>427.28362600000003</v>
      </c>
      <c r="I8371" s="257">
        <v>1</v>
      </c>
      <c r="J8371" s="258">
        <f t="shared" si="260"/>
        <v>0.47247098848361896</v>
      </c>
      <c r="K8371" s="258">
        <f t="shared" si="261"/>
        <v>0.66558423492584318</v>
      </c>
    </row>
    <row r="8372" spans="1:11">
      <c r="A8372" s="1">
        <v>8371</v>
      </c>
      <c r="B8372">
        <v>74061.809082000007</v>
      </c>
      <c r="C8372" s="255">
        <v>185</v>
      </c>
      <c r="D8372" s="256">
        <v>412.12261300000011</v>
      </c>
      <c r="E8372" s="256">
        <v>19.727888</v>
      </c>
      <c r="F8372" s="1">
        <v>722692</v>
      </c>
      <c r="G8372" s="256">
        <v>184.76942399999999</v>
      </c>
      <c r="H8372" s="256">
        <v>327.54224199999999</v>
      </c>
      <c r="I8372" s="257">
        <v>1</v>
      </c>
      <c r="J8372" s="258">
        <f t="shared" si="260"/>
        <v>0.47159085667428402</v>
      </c>
      <c r="K8372" s="258">
        <f t="shared" si="261"/>
        <v>0.66479771043500668</v>
      </c>
    </row>
    <row r="8373" spans="1:11">
      <c r="A8373" s="1">
        <v>8372</v>
      </c>
      <c r="B8373">
        <v>70955.563782000012</v>
      </c>
      <c r="C8373" s="255">
        <v>200</v>
      </c>
      <c r="D8373" s="256">
        <v>468.25176800000003</v>
      </c>
      <c r="E8373" s="256">
        <v>21.303595999999992</v>
      </c>
      <c r="F8373" s="1">
        <v>704877</v>
      </c>
      <c r="G8373" s="256">
        <v>86.591064000000003</v>
      </c>
      <c r="H8373" s="256">
        <v>184.78534300000001</v>
      </c>
      <c r="I8373" s="257">
        <v>1</v>
      </c>
      <c r="J8373" s="258">
        <f t="shared" si="260"/>
        <v>0.53581930581996007</v>
      </c>
      <c r="K8373" s="258">
        <f t="shared" si="261"/>
        <v>0.71950968311853136</v>
      </c>
    </row>
    <row r="8374" spans="1:11">
      <c r="A8374" s="1">
        <v>8373</v>
      </c>
      <c r="B8374">
        <v>68871.001525999993</v>
      </c>
      <c r="C8374" s="255">
        <v>200</v>
      </c>
      <c r="D8374" s="256">
        <v>484.50697100000002</v>
      </c>
      <c r="E8374" s="256">
        <v>17.060307999999999</v>
      </c>
      <c r="F8374" s="1">
        <v>653631</v>
      </c>
      <c r="G8374" s="256">
        <v>9.1076160000000002</v>
      </c>
      <c r="H8374" s="256">
        <v>164.31227200000001</v>
      </c>
      <c r="I8374" s="257">
        <v>1</v>
      </c>
      <c r="J8374" s="258">
        <f t="shared" si="260"/>
        <v>0.55442009322248087</v>
      </c>
      <c r="K8374" s="258">
        <f t="shared" si="261"/>
        <v>0.73439831662515209</v>
      </c>
    </row>
    <row r="8375" spans="1:11">
      <c r="A8375" s="1">
        <v>8374</v>
      </c>
      <c r="B8375">
        <v>66835.224426000001</v>
      </c>
      <c r="C8375" s="255">
        <v>199</v>
      </c>
      <c r="D8375" s="256">
        <v>470.69018799999992</v>
      </c>
      <c r="E8375" s="256">
        <v>9.0321079999999991</v>
      </c>
      <c r="F8375" s="1">
        <v>708081</v>
      </c>
      <c r="G8375" s="256">
        <v>0</v>
      </c>
      <c r="H8375" s="256">
        <v>116.23933599999999</v>
      </c>
      <c r="I8375" s="257">
        <v>1</v>
      </c>
      <c r="J8375" s="258">
        <f t="shared" si="260"/>
        <v>0.53860958361704769</v>
      </c>
      <c r="K8375" s="258">
        <f t="shared" si="261"/>
        <v>0.72176913174171797</v>
      </c>
    </row>
    <row r="8376" spans="1:11">
      <c r="A8376" s="1">
        <v>8375</v>
      </c>
      <c r="B8376">
        <v>66726.992981000003</v>
      </c>
      <c r="C8376" s="255">
        <v>195</v>
      </c>
      <c r="D8376" s="256">
        <v>458.59491800000001</v>
      </c>
      <c r="E8376" s="256">
        <v>7.8930800000000003</v>
      </c>
      <c r="F8376" s="1">
        <v>735274</v>
      </c>
      <c r="G8376" s="256">
        <v>0</v>
      </c>
      <c r="H8376" s="256">
        <v>30.264793000000001</v>
      </c>
      <c r="I8376" s="257">
        <v>1</v>
      </c>
      <c r="J8376" s="258">
        <f t="shared" si="260"/>
        <v>0.5247689969540521</v>
      </c>
      <c r="K8376" s="258">
        <f t="shared" si="261"/>
        <v>0.71046939191949177</v>
      </c>
    </row>
    <row r="8377" spans="1:11">
      <c r="A8377" s="1">
        <v>8376</v>
      </c>
      <c r="B8377">
        <v>67059.518737999999</v>
      </c>
      <c r="C8377" s="255">
        <v>178</v>
      </c>
      <c r="D8377" s="256">
        <v>407.94535599999989</v>
      </c>
      <c r="E8377" s="256">
        <v>1.5669360000000001</v>
      </c>
      <c r="F8377" s="1">
        <v>756724</v>
      </c>
      <c r="G8377" s="256">
        <v>0</v>
      </c>
      <c r="H8377" s="256">
        <v>25.416163999999998</v>
      </c>
      <c r="I8377" s="257">
        <v>1</v>
      </c>
      <c r="J8377" s="258">
        <f t="shared" si="260"/>
        <v>0.46681083212567048</v>
      </c>
      <c r="K8377" s="258">
        <f t="shared" si="261"/>
        <v>0.6605072544952848</v>
      </c>
    </row>
    <row r="8378" spans="1:11">
      <c r="A8378" s="1">
        <v>8377</v>
      </c>
      <c r="B8378">
        <v>66900.170897000004</v>
      </c>
      <c r="C8378" s="255">
        <v>172</v>
      </c>
      <c r="D8378" s="256">
        <v>477.17693999999989</v>
      </c>
      <c r="E8378" s="256">
        <v>2.1207189999999998</v>
      </c>
      <c r="F8378" s="1">
        <v>762588</v>
      </c>
      <c r="G8378" s="256">
        <v>0</v>
      </c>
      <c r="H8378" s="256">
        <v>25.337323999999999</v>
      </c>
      <c r="I8378" s="257">
        <v>1</v>
      </c>
      <c r="J8378" s="258">
        <f t="shared" si="260"/>
        <v>0.54603235741352851</v>
      </c>
      <c r="K8378" s="258">
        <f t="shared" si="261"/>
        <v>0.72773478105443312</v>
      </c>
    </row>
    <row r="8379" spans="1:11">
      <c r="A8379" s="1">
        <v>8378</v>
      </c>
      <c r="B8379">
        <v>64405.262054999999</v>
      </c>
      <c r="C8379" s="255">
        <v>164</v>
      </c>
      <c r="D8379" s="256">
        <v>559.97738600000002</v>
      </c>
      <c r="E8379" s="256">
        <v>2.4961419999999999</v>
      </c>
      <c r="F8379" s="1">
        <v>677325</v>
      </c>
      <c r="G8379" s="256">
        <v>0</v>
      </c>
      <c r="H8379" s="256">
        <v>25.327943000000001</v>
      </c>
      <c r="I8379" s="257">
        <v>1</v>
      </c>
      <c r="J8379" s="258">
        <f t="shared" si="260"/>
        <v>0.64078069693779738</v>
      </c>
      <c r="K8379" s="258">
        <f t="shared" si="261"/>
        <v>0.79855088841583977</v>
      </c>
    </row>
    <row r="8380" spans="1:11">
      <c r="A8380" s="1">
        <v>8379</v>
      </c>
      <c r="B8380">
        <v>62161.541990999998</v>
      </c>
      <c r="C8380" s="255">
        <v>165</v>
      </c>
      <c r="D8380" s="256">
        <v>618.21465699999987</v>
      </c>
      <c r="E8380" s="256">
        <v>1.4631000000000001</v>
      </c>
      <c r="F8380" s="1">
        <v>582170</v>
      </c>
      <c r="G8380" s="256">
        <v>84.167327999999998</v>
      </c>
      <c r="H8380" s="256">
        <v>25.341511000000001</v>
      </c>
      <c r="I8380" s="257">
        <v>1</v>
      </c>
      <c r="J8380" s="258">
        <f t="shared" si="260"/>
        <v>0.70742145785440924</v>
      </c>
      <c r="K8380" s="258">
        <f t="shared" si="261"/>
        <v>0.84308997802127117</v>
      </c>
    </row>
    <row r="8381" spans="1:11">
      <c r="A8381" s="1">
        <v>8380</v>
      </c>
      <c r="B8381">
        <v>61722.702727999997</v>
      </c>
      <c r="C8381" s="255">
        <v>156</v>
      </c>
      <c r="D8381" s="256">
        <v>628.4794720000001</v>
      </c>
      <c r="E8381" s="256">
        <v>6.4604999999999996E-2</v>
      </c>
      <c r="F8381" s="1">
        <v>495572</v>
      </c>
      <c r="G8381" s="256">
        <v>181.60245599999999</v>
      </c>
      <c r="H8381" s="256">
        <v>25.348589</v>
      </c>
      <c r="I8381" s="257">
        <v>1</v>
      </c>
      <c r="J8381" s="258">
        <f t="shared" si="260"/>
        <v>0.71916745952176531</v>
      </c>
      <c r="K8381" s="258">
        <f t="shared" si="261"/>
        <v>0.85054009397505081</v>
      </c>
    </row>
    <row r="8382" spans="1:11">
      <c r="A8382" s="1">
        <v>8381</v>
      </c>
      <c r="B8382">
        <v>61198.304687000003</v>
      </c>
      <c r="C8382" s="255">
        <v>155</v>
      </c>
      <c r="D8382" s="256">
        <v>607.62455</v>
      </c>
      <c r="E8382" s="256">
        <v>0</v>
      </c>
      <c r="F8382" s="1">
        <v>532136</v>
      </c>
      <c r="G8382" s="256">
        <v>227.22789599999999</v>
      </c>
      <c r="H8382" s="256">
        <v>25.358799000000001</v>
      </c>
      <c r="I8382" s="257">
        <v>1</v>
      </c>
      <c r="J8382" s="258">
        <f t="shared" si="260"/>
        <v>0.69530322537973965</v>
      </c>
      <c r="K8382" s="258">
        <f t="shared" si="261"/>
        <v>0.83528257374364956</v>
      </c>
    </row>
    <row r="8383" spans="1:11">
      <c r="A8383" s="1">
        <v>8382</v>
      </c>
      <c r="B8383">
        <v>61706.161469000013</v>
      </c>
      <c r="C8383" s="255">
        <v>157</v>
      </c>
      <c r="D8383" s="256">
        <v>600.54537500000004</v>
      </c>
      <c r="E8383" s="256">
        <v>0</v>
      </c>
      <c r="F8383" s="1">
        <v>821415</v>
      </c>
      <c r="G8383" s="256">
        <v>220.61407199999999</v>
      </c>
      <c r="H8383" s="256">
        <v>25.347843999999998</v>
      </c>
      <c r="I8383" s="257">
        <v>1</v>
      </c>
      <c r="J8383" s="258">
        <f t="shared" si="260"/>
        <v>0.6872025434528366</v>
      </c>
      <c r="K8383" s="258">
        <f t="shared" si="261"/>
        <v>0.82999345665946433</v>
      </c>
    </row>
    <row r="8384" spans="1:11">
      <c r="A8384" s="1">
        <v>8383</v>
      </c>
      <c r="B8384">
        <v>62727.429260999997</v>
      </c>
      <c r="C8384" s="255">
        <v>168</v>
      </c>
      <c r="D8384" s="256">
        <v>618.35006500000009</v>
      </c>
      <c r="E8384" s="256">
        <v>0</v>
      </c>
      <c r="F8384" s="1">
        <v>799961</v>
      </c>
      <c r="G8384" s="256">
        <v>162.48691199999999</v>
      </c>
      <c r="H8384" s="256">
        <v>25.340475999999999</v>
      </c>
      <c r="I8384" s="257">
        <v>1</v>
      </c>
      <c r="J8384" s="258">
        <f t="shared" si="260"/>
        <v>0.70757640488402218</v>
      </c>
      <c r="K8384" s="258">
        <f t="shared" si="261"/>
        <v>0.84318900261242102</v>
      </c>
    </row>
    <row r="8385" spans="1:11">
      <c r="A8385" s="1">
        <v>8384</v>
      </c>
      <c r="B8385">
        <v>62658.282440000003</v>
      </c>
      <c r="C8385" s="255">
        <v>173</v>
      </c>
      <c r="D8385" s="256">
        <v>645.18455800000015</v>
      </c>
      <c r="E8385" s="256">
        <v>1.922305000000003</v>
      </c>
      <c r="F8385" s="1">
        <v>766162</v>
      </c>
      <c r="G8385" s="256">
        <v>69.096215999999998</v>
      </c>
      <c r="H8385" s="256">
        <v>31.50413</v>
      </c>
      <c r="I8385" s="257">
        <v>1</v>
      </c>
      <c r="J8385" s="258">
        <f t="shared" si="260"/>
        <v>0.73828304689565594</v>
      </c>
      <c r="K8385" s="258">
        <f t="shared" si="261"/>
        <v>0.86242410134374647</v>
      </c>
    </row>
    <row r="8386" spans="1:11">
      <c r="A8386" s="1">
        <v>8385</v>
      </c>
      <c r="B8386">
        <v>63358.175141</v>
      </c>
      <c r="C8386" s="255">
        <v>180</v>
      </c>
      <c r="D8386" s="256">
        <v>660.37064799999985</v>
      </c>
      <c r="E8386" s="256">
        <v>81.373896999999985</v>
      </c>
      <c r="F8386" s="1">
        <v>720852</v>
      </c>
      <c r="G8386" s="256">
        <v>2.922024</v>
      </c>
      <c r="H8386" s="256">
        <v>246.876653</v>
      </c>
      <c r="I8386" s="257">
        <v>1</v>
      </c>
      <c r="J8386" s="258">
        <f t="shared" ref="J8386:J8449" si="262">D8386/$L$1</f>
        <v>0.75566045101454282</v>
      </c>
      <c r="K8386" s="258">
        <f t="shared" ref="K8386:K8449" si="263">J8386/(1-$K$1*(1-J8386))</f>
        <v>0.87297699372077009</v>
      </c>
    </row>
    <row r="8387" spans="1:11">
      <c r="A8387" s="1">
        <v>8386</v>
      </c>
      <c r="B8387">
        <v>65338.766846999999</v>
      </c>
      <c r="C8387" s="255">
        <v>167</v>
      </c>
      <c r="D8387" s="256">
        <v>719.52465600000005</v>
      </c>
      <c r="E8387" s="256">
        <v>354.87427499999973</v>
      </c>
      <c r="F8387" s="1">
        <v>734276</v>
      </c>
      <c r="G8387" s="256">
        <v>0</v>
      </c>
      <c r="H8387" s="256">
        <v>272.19600700000001</v>
      </c>
      <c r="I8387" s="257">
        <v>1</v>
      </c>
      <c r="J8387" s="258">
        <f t="shared" si="262"/>
        <v>0.82335023174598143</v>
      </c>
      <c r="K8387" s="258">
        <f t="shared" si="263"/>
        <v>0.91195320945586977</v>
      </c>
    </row>
    <row r="8388" spans="1:11">
      <c r="A8388" s="1">
        <v>8387</v>
      </c>
      <c r="B8388">
        <v>66526.837768999991</v>
      </c>
      <c r="C8388" s="255">
        <v>163</v>
      </c>
      <c r="D8388" s="256">
        <v>741.632294</v>
      </c>
      <c r="E8388" s="256">
        <v>617.24000700000136</v>
      </c>
      <c r="F8388" s="1">
        <v>690290</v>
      </c>
      <c r="G8388" s="256">
        <v>0</v>
      </c>
      <c r="H8388" s="256">
        <v>288.14181400000001</v>
      </c>
      <c r="I8388" s="257">
        <v>1</v>
      </c>
      <c r="J8388" s="258">
        <f t="shared" si="262"/>
        <v>0.84864794561703505</v>
      </c>
      <c r="K8388" s="258">
        <f t="shared" si="263"/>
        <v>0.92570717074407161</v>
      </c>
    </row>
    <row r="8389" spans="1:11">
      <c r="A8389" s="1">
        <v>8388</v>
      </c>
      <c r="B8389">
        <v>66633.958648</v>
      </c>
      <c r="C8389" s="255">
        <v>140</v>
      </c>
      <c r="D8389" s="256">
        <v>726.40168000000006</v>
      </c>
      <c r="E8389" s="256">
        <v>761.51186700000278</v>
      </c>
      <c r="F8389" s="1">
        <v>696665</v>
      </c>
      <c r="G8389" s="256">
        <v>0</v>
      </c>
      <c r="H8389" s="256">
        <v>281.39719400000001</v>
      </c>
      <c r="I8389" s="257">
        <v>1</v>
      </c>
      <c r="J8389" s="258">
        <f t="shared" si="262"/>
        <v>0.83121959279831859</v>
      </c>
      <c r="K8389" s="258">
        <f t="shared" si="263"/>
        <v>0.91627686291617805</v>
      </c>
    </row>
    <row r="8390" spans="1:11">
      <c r="A8390" s="1">
        <v>8389</v>
      </c>
      <c r="B8390">
        <v>63792.259428999998</v>
      </c>
      <c r="C8390" s="255">
        <v>133</v>
      </c>
      <c r="D8390" s="256">
        <v>669.28057400000012</v>
      </c>
      <c r="E8390" s="256">
        <v>837.16818200000137</v>
      </c>
      <c r="F8390" s="1">
        <v>719823</v>
      </c>
      <c r="G8390" s="256">
        <v>0</v>
      </c>
      <c r="H8390" s="256">
        <v>111.337565</v>
      </c>
      <c r="I8390" s="257">
        <v>1</v>
      </c>
      <c r="J8390" s="258">
        <f t="shared" si="262"/>
        <v>0.76585605664913248</v>
      </c>
      <c r="K8390" s="258">
        <f t="shared" si="263"/>
        <v>0.87906077226371993</v>
      </c>
    </row>
    <row r="8391" spans="1:11">
      <c r="A8391" s="1">
        <v>8390</v>
      </c>
      <c r="B8391">
        <v>62975.17871</v>
      </c>
      <c r="C8391" s="255">
        <v>126</v>
      </c>
      <c r="D8391" s="256">
        <v>613.89874399999985</v>
      </c>
      <c r="E8391" s="256">
        <v>756.95083600000009</v>
      </c>
      <c r="F8391" s="1">
        <v>761512</v>
      </c>
      <c r="G8391" s="256">
        <v>0</v>
      </c>
      <c r="H8391" s="256">
        <v>239.610456</v>
      </c>
      <c r="I8391" s="257">
        <v>1</v>
      </c>
      <c r="J8391" s="258">
        <f t="shared" si="262"/>
        <v>0.70248276959805367</v>
      </c>
      <c r="K8391" s="258">
        <f t="shared" si="263"/>
        <v>0.83992315566046383</v>
      </c>
    </row>
    <row r="8392" spans="1:11">
      <c r="A8392" s="1">
        <v>8391</v>
      </c>
      <c r="B8392">
        <v>63086.733857000007</v>
      </c>
      <c r="C8392" s="255">
        <v>123</v>
      </c>
      <c r="D8392" s="256">
        <v>656.59303599999998</v>
      </c>
      <c r="E8392" s="256">
        <v>626.31874899999968</v>
      </c>
      <c r="F8392" s="1">
        <v>731317</v>
      </c>
      <c r="G8392" s="256">
        <v>92.172191999999995</v>
      </c>
      <c r="H8392" s="256">
        <v>264.92153100000002</v>
      </c>
      <c r="I8392" s="257">
        <v>1</v>
      </c>
      <c r="J8392" s="258">
        <f t="shared" si="262"/>
        <v>0.75133773922181968</v>
      </c>
      <c r="K8392" s="258">
        <f t="shared" si="263"/>
        <v>0.87037374610785379</v>
      </c>
    </row>
    <row r="8393" spans="1:11">
      <c r="A8393" s="1">
        <v>8392</v>
      </c>
      <c r="B8393">
        <v>63038.691924999999</v>
      </c>
      <c r="C8393" s="255">
        <v>130</v>
      </c>
      <c r="D8393" s="256">
        <v>675.88463000000024</v>
      </c>
      <c r="E8393" s="256">
        <v>368.78161800000078</v>
      </c>
      <c r="F8393" s="1">
        <v>703323</v>
      </c>
      <c r="G8393" s="256">
        <v>189.15691200000001</v>
      </c>
      <c r="H8393" s="256">
        <v>267.10510799999997</v>
      </c>
      <c r="I8393" s="257">
        <v>1</v>
      </c>
      <c r="J8393" s="258">
        <f t="shared" si="262"/>
        <v>0.77341306111412411</v>
      </c>
      <c r="K8393" s="258">
        <f t="shared" si="263"/>
        <v>0.88351978506244799</v>
      </c>
    </row>
    <row r="8394" spans="1:11">
      <c r="A8394" s="1">
        <v>8393</v>
      </c>
      <c r="B8394">
        <v>64041.118713999997</v>
      </c>
      <c r="C8394" s="255">
        <v>156</v>
      </c>
      <c r="D8394" s="256">
        <v>719.23620000000005</v>
      </c>
      <c r="E8394" s="256">
        <v>91.117378000000087</v>
      </c>
      <c r="F8394" s="1">
        <v>739891</v>
      </c>
      <c r="G8394" s="256">
        <v>247.947</v>
      </c>
      <c r="H8394" s="256">
        <v>352.29261400000001</v>
      </c>
      <c r="I8394" s="257">
        <v>1</v>
      </c>
      <c r="J8394" s="258">
        <f t="shared" si="262"/>
        <v>0.82302015227967262</v>
      </c>
      <c r="K8394" s="258">
        <f t="shared" si="263"/>
        <v>0.91177094824676463</v>
      </c>
    </row>
    <row r="8395" spans="1:11">
      <c r="A8395" s="1">
        <v>8394</v>
      </c>
      <c r="B8395">
        <v>64170.782103999998</v>
      </c>
      <c r="C8395" s="255">
        <v>193</v>
      </c>
      <c r="D8395" s="256">
        <v>760.65375500000005</v>
      </c>
      <c r="E8395" s="256">
        <v>10.917490999999989</v>
      </c>
      <c r="F8395" s="1">
        <v>686231</v>
      </c>
      <c r="G8395" s="256">
        <v>249.71385599999999</v>
      </c>
      <c r="H8395" s="256">
        <v>388.03718900000001</v>
      </c>
      <c r="I8395" s="257">
        <v>1</v>
      </c>
      <c r="J8395" s="258">
        <f t="shared" si="262"/>
        <v>0.87041415500527475</v>
      </c>
      <c r="K8395" s="258">
        <f t="shared" si="263"/>
        <v>0.93721127851069186</v>
      </c>
    </row>
    <row r="8396" spans="1:11">
      <c r="A8396" s="1">
        <v>8395</v>
      </c>
      <c r="B8396">
        <v>65186.827147000004</v>
      </c>
      <c r="C8396" s="255">
        <v>206</v>
      </c>
      <c r="D8396" s="256">
        <v>743.56277199999977</v>
      </c>
      <c r="E8396" s="256">
        <v>19.64753700000001</v>
      </c>
      <c r="F8396" s="1">
        <v>690086</v>
      </c>
      <c r="G8396" s="256">
        <v>244.35599999999999</v>
      </c>
      <c r="H8396" s="256">
        <v>318.87054599999999</v>
      </c>
      <c r="I8396" s="257">
        <v>1</v>
      </c>
      <c r="J8396" s="258">
        <f t="shared" si="262"/>
        <v>0.85085698667688758</v>
      </c>
      <c r="K8396" s="258">
        <f t="shared" si="263"/>
        <v>0.92688839740898088</v>
      </c>
    </row>
    <row r="8397" spans="1:11">
      <c r="A8397" s="1">
        <v>8396</v>
      </c>
      <c r="B8397">
        <v>64577.356017999999</v>
      </c>
      <c r="C8397" s="255">
        <v>210</v>
      </c>
      <c r="D8397" s="256">
        <v>720.38868200000002</v>
      </c>
      <c r="E8397" s="256">
        <v>19.622502999999998</v>
      </c>
      <c r="F8397" s="1">
        <v>706456</v>
      </c>
      <c r="G8397" s="256">
        <v>175.094976</v>
      </c>
      <c r="H8397" s="256">
        <v>223.767911</v>
      </c>
      <c r="I8397" s="257">
        <v>1</v>
      </c>
      <c r="J8397" s="258">
        <f t="shared" si="262"/>
        <v>0.824338934497725</v>
      </c>
      <c r="K8397" s="258">
        <f t="shared" si="263"/>
        <v>0.91249870680663037</v>
      </c>
    </row>
    <row r="8398" spans="1:11">
      <c r="A8398" s="1">
        <v>8397</v>
      </c>
      <c r="B8398">
        <v>63788.406128000002</v>
      </c>
      <c r="C8398" s="255">
        <v>207</v>
      </c>
      <c r="D8398" s="256">
        <v>671.95670999999993</v>
      </c>
      <c r="E8398" s="256">
        <v>16.436160000000001</v>
      </c>
      <c r="F8398" s="1">
        <v>644517</v>
      </c>
      <c r="G8398" s="256">
        <v>70.683312000000001</v>
      </c>
      <c r="H8398" s="256">
        <v>132.878398</v>
      </c>
      <c r="I8398" s="257">
        <v>1</v>
      </c>
      <c r="J8398" s="258">
        <f t="shared" si="262"/>
        <v>0.76891835225972738</v>
      </c>
      <c r="K8398" s="258">
        <f t="shared" si="263"/>
        <v>0.88087279793814988</v>
      </c>
    </row>
    <row r="8399" spans="1:11">
      <c r="A8399" s="1">
        <v>8398</v>
      </c>
      <c r="B8399">
        <v>62947.337097000003</v>
      </c>
      <c r="C8399" s="255">
        <v>202</v>
      </c>
      <c r="D8399" s="256">
        <v>731.88243999999997</v>
      </c>
      <c r="E8399" s="256">
        <v>10.13616</v>
      </c>
      <c r="F8399" s="1">
        <v>664023</v>
      </c>
      <c r="G8399" s="256">
        <v>3.5424479999999998</v>
      </c>
      <c r="H8399" s="256">
        <v>103.25120099999999</v>
      </c>
      <c r="I8399" s="257">
        <v>1</v>
      </c>
      <c r="J8399" s="258">
        <f t="shared" si="262"/>
        <v>0.83749121251074166</v>
      </c>
      <c r="K8399" s="258">
        <f t="shared" si="263"/>
        <v>0.91969324090344895</v>
      </c>
    </row>
    <row r="8400" spans="1:11">
      <c r="A8400" s="1">
        <v>8399</v>
      </c>
      <c r="B8400">
        <v>63077.630982000002</v>
      </c>
      <c r="C8400" s="255">
        <v>200</v>
      </c>
      <c r="D8400" s="256">
        <v>679.73222599999986</v>
      </c>
      <c r="E8400" s="256">
        <v>8.7073200000000028</v>
      </c>
      <c r="F8400" s="1">
        <v>686810</v>
      </c>
      <c r="G8400" s="256">
        <v>0</v>
      </c>
      <c r="H8400" s="256">
        <v>34.827885999999999</v>
      </c>
      <c r="I8400" s="257">
        <v>1</v>
      </c>
      <c r="J8400" s="258">
        <f t="shared" si="262"/>
        <v>0.77781585541984777</v>
      </c>
      <c r="K8400" s="258">
        <f t="shared" si="263"/>
        <v>0.88609818774138649</v>
      </c>
    </row>
    <row r="8401" spans="1:11">
      <c r="A8401" s="1">
        <v>8400</v>
      </c>
      <c r="B8401">
        <v>64074.619630000001</v>
      </c>
      <c r="C8401" s="255">
        <v>195</v>
      </c>
      <c r="D8401" s="256">
        <v>637.41550200000029</v>
      </c>
      <c r="E8401" s="256">
        <v>6.4413199999999993</v>
      </c>
      <c r="F8401" s="1">
        <v>756292</v>
      </c>
      <c r="G8401" s="256">
        <v>0</v>
      </c>
      <c r="H8401" s="256">
        <v>27.556816999999999</v>
      </c>
      <c r="I8401" s="257">
        <v>1</v>
      </c>
      <c r="J8401" s="258">
        <f t="shared" si="262"/>
        <v>0.72939293589708665</v>
      </c>
      <c r="K8401" s="258">
        <f t="shared" si="263"/>
        <v>0.8569337092524858</v>
      </c>
    </row>
    <row r="8402" spans="1:11">
      <c r="A8402" s="1">
        <v>8401</v>
      </c>
      <c r="B8402">
        <v>63491.562560999999</v>
      </c>
      <c r="C8402" s="255">
        <v>189</v>
      </c>
      <c r="D8402" s="256">
        <v>677.96175900000003</v>
      </c>
      <c r="E8402" s="256">
        <v>4.8725599999999991</v>
      </c>
      <c r="F8402" s="1">
        <v>748499</v>
      </c>
      <c r="G8402" s="256">
        <v>0</v>
      </c>
      <c r="H8402" s="256">
        <v>25.950657</v>
      </c>
      <c r="I8402" s="257">
        <v>1</v>
      </c>
      <c r="J8402" s="258">
        <f t="shared" si="262"/>
        <v>0.77578991453986146</v>
      </c>
      <c r="K8402" s="258">
        <f t="shared" si="263"/>
        <v>0.88491350780528055</v>
      </c>
    </row>
    <row r="8403" spans="1:11">
      <c r="A8403" s="1">
        <v>8402</v>
      </c>
      <c r="B8403">
        <v>61949.405457000001</v>
      </c>
      <c r="C8403" s="255">
        <v>182</v>
      </c>
      <c r="D8403" s="256">
        <v>698.68751799999995</v>
      </c>
      <c r="E8403" s="256">
        <v>1.3786400000000001</v>
      </c>
      <c r="F8403" s="1">
        <v>648868</v>
      </c>
      <c r="G8403" s="256">
        <v>0</v>
      </c>
      <c r="H8403" s="256">
        <v>25.835294999999999</v>
      </c>
      <c r="I8403" s="257">
        <v>1</v>
      </c>
      <c r="J8403" s="258">
        <f t="shared" si="262"/>
        <v>0.79950634778987273</v>
      </c>
      <c r="K8403" s="258">
        <f t="shared" si="263"/>
        <v>0.89859587011279052</v>
      </c>
    </row>
    <row r="8404" spans="1:11">
      <c r="A8404" s="1">
        <v>8403</v>
      </c>
      <c r="B8404">
        <v>60728.769775000001</v>
      </c>
      <c r="C8404" s="255">
        <v>181</v>
      </c>
      <c r="D8404" s="256">
        <v>668.6426560000001</v>
      </c>
      <c r="E8404" s="256">
        <v>0.41892000000000001</v>
      </c>
      <c r="F8404" s="1">
        <v>564056</v>
      </c>
      <c r="G8404" s="256">
        <v>3.8851680000000002</v>
      </c>
      <c r="H8404" s="256">
        <v>25.842068000000001</v>
      </c>
      <c r="I8404" s="257">
        <v>1</v>
      </c>
      <c r="J8404" s="258">
        <f t="shared" si="262"/>
        <v>0.76512608870605348</v>
      </c>
      <c r="K8404" s="258">
        <f t="shared" si="263"/>
        <v>0.87862780009500363</v>
      </c>
    </row>
    <row r="8405" spans="1:11">
      <c r="A8405" s="1">
        <v>8404</v>
      </c>
      <c r="B8405">
        <v>59282.707734000003</v>
      </c>
      <c r="C8405" s="255">
        <v>176</v>
      </c>
      <c r="D8405" s="256">
        <v>652.45564700000011</v>
      </c>
      <c r="E8405" s="256">
        <v>1.46E-2</v>
      </c>
      <c r="F8405" s="1">
        <v>465409</v>
      </c>
      <c r="G8405" s="256">
        <v>121.653504</v>
      </c>
      <c r="H8405" s="256">
        <v>25.826132000000001</v>
      </c>
      <c r="I8405" s="257">
        <v>1</v>
      </c>
      <c r="J8405" s="258">
        <f t="shared" si="262"/>
        <v>0.7466033355240913</v>
      </c>
      <c r="K8405" s="258">
        <f t="shared" si="263"/>
        <v>0.86750606422159837</v>
      </c>
    </row>
    <row r="8406" spans="1:11">
      <c r="A8406" s="1">
        <v>8405</v>
      </c>
      <c r="B8406">
        <v>59498.512847999998</v>
      </c>
      <c r="C8406" s="255">
        <v>175</v>
      </c>
      <c r="D8406" s="256">
        <v>631.35566600000016</v>
      </c>
      <c r="E8406" s="256">
        <v>0</v>
      </c>
      <c r="F8406" s="1">
        <v>515795</v>
      </c>
      <c r="G8406" s="256">
        <v>189.63655199999999</v>
      </c>
      <c r="H8406" s="256">
        <v>25.834002000000002</v>
      </c>
      <c r="I8406" s="257">
        <v>1</v>
      </c>
      <c r="J8406" s="258">
        <f t="shared" si="262"/>
        <v>0.72245868099235588</v>
      </c>
      <c r="K8406" s="258">
        <f t="shared" si="263"/>
        <v>0.85260723632283131</v>
      </c>
    </row>
    <row r="8407" spans="1:11">
      <c r="A8407" s="1">
        <v>8406</v>
      </c>
      <c r="B8407">
        <v>59542.417756000003</v>
      </c>
      <c r="C8407" s="255">
        <v>174</v>
      </c>
      <c r="D8407" s="256">
        <v>570.78167199999996</v>
      </c>
      <c r="E8407" s="256">
        <v>0</v>
      </c>
      <c r="F8407" s="1">
        <v>791908</v>
      </c>
      <c r="G8407" s="256">
        <v>222.91600800000001</v>
      </c>
      <c r="H8407" s="256">
        <v>25.804217000000001</v>
      </c>
      <c r="I8407" s="257">
        <v>1</v>
      </c>
      <c r="J8407" s="258">
        <f t="shared" si="262"/>
        <v>0.65314401389680621</v>
      </c>
      <c r="K8407" s="258">
        <f t="shared" si="263"/>
        <v>0.80711868495081684</v>
      </c>
    </row>
    <row r="8408" spans="1:11">
      <c r="A8408" s="1">
        <v>8407</v>
      </c>
      <c r="B8408">
        <v>59302.645080000002</v>
      </c>
      <c r="C8408" s="255">
        <v>180</v>
      </c>
      <c r="D8408" s="256">
        <v>506.96352800000011</v>
      </c>
      <c r="E8408" s="256">
        <v>0</v>
      </c>
      <c r="F8408" s="1">
        <v>379848</v>
      </c>
      <c r="G8408" s="256">
        <v>202.451424</v>
      </c>
      <c r="H8408" s="256">
        <v>25.829573</v>
      </c>
      <c r="I8408" s="257">
        <v>1</v>
      </c>
      <c r="J8408" s="258">
        <f t="shared" si="262"/>
        <v>0.58011707421678738</v>
      </c>
      <c r="K8408" s="258">
        <f t="shared" si="263"/>
        <v>0.75431534880821527</v>
      </c>
    </row>
    <row r="8409" spans="1:11">
      <c r="A8409" s="1">
        <v>8408</v>
      </c>
      <c r="B8409">
        <v>59579.394225999997</v>
      </c>
      <c r="C8409" s="255">
        <v>185</v>
      </c>
      <c r="D8409" s="256">
        <v>485.44800099999998</v>
      </c>
      <c r="E8409" s="256">
        <v>2.6164090000000062</v>
      </c>
      <c r="F8409" s="1">
        <v>765727</v>
      </c>
      <c r="G8409" s="256">
        <v>131.289816</v>
      </c>
      <c r="H8409" s="256">
        <v>25.842120999999999</v>
      </c>
      <c r="I8409" s="257">
        <v>1</v>
      </c>
      <c r="J8409" s="258">
        <f t="shared" si="262"/>
        <v>0.5554969114553503</v>
      </c>
      <c r="K8409" s="258">
        <f t="shared" si="263"/>
        <v>0.73524788778744821</v>
      </c>
    </row>
    <row r="8410" spans="1:11">
      <c r="A8410" s="1">
        <v>8409</v>
      </c>
      <c r="B8410">
        <v>59393.833434</v>
      </c>
      <c r="C8410" s="255">
        <v>183</v>
      </c>
      <c r="D8410" s="256">
        <v>456.42970700000001</v>
      </c>
      <c r="E8410" s="256">
        <v>110.8352729999999</v>
      </c>
      <c r="F8410" s="1">
        <v>738247</v>
      </c>
      <c r="G8410" s="256">
        <v>37.730111999999998</v>
      </c>
      <c r="H8410" s="256">
        <v>261.101405</v>
      </c>
      <c r="I8410" s="257">
        <v>1</v>
      </c>
      <c r="J8410" s="258">
        <f t="shared" si="262"/>
        <v>0.52229135151999628</v>
      </c>
      <c r="K8410" s="258">
        <f t="shared" si="263"/>
        <v>0.70842196665413837</v>
      </c>
    </row>
    <row r="8411" spans="1:11">
      <c r="A8411" s="1">
        <v>8410</v>
      </c>
      <c r="B8411">
        <v>58382.908448000002</v>
      </c>
      <c r="C8411" s="255">
        <v>171</v>
      </c>
      <c r="D8411" s="256">
        <v>465.13413600000013</v>
      </c>
      <c r="E8411" s="256">
        <v>421.68975200000011</v>
      </c>
      <c r="F8411" s="1">
        <v>732797</v>
      </c>
      <c r="G8411" s="256">
        <v>0</v>
      </c>
      <c r="H8411" s="256">
        <v>289.435</v>
      </c>
      <c r="I8411" s="257">
        <v>1</v>
      </c>
      <c r="J8411" s="258">
        <f t="shared" si="262"/>
        <v>0.53225180746073963</v>
      </c>
      <c r="K8411" s="258">
        <f t="shared" si="263"/>
        <v>0.71660727387402323</v>
      </c>
    </row>
    <row r="8412" spans="1:11">
      <c r="A8412" s="1">
        <v>8411</v>
      </c>
      <c r="B8412">
        <v>58507.421387000002</v>
      </c>
      <c r="C8412" s="255">
        <v>152</v>
      </c>
      <c r="D8412" s="256">
        <v>507.00052899999991</v>
      </c>
      <c r="E8412" s="256">
        <v>724.29447600000003</v>
      </c>
      <c r="F8412" s="1">
        <v>694241</v>
      </c>
      <c r="G8412" s="256">
        <v>0</v>
      </c>
      <c r="H8412" s="256">
        <v>388.158232</v>
      </c>
      <c r="I8412" s="257">
        <v>1</v>
      </c>
      <c r="J8412" s="258">
        <f t="shared" si="262"/>
        <v>0.58015941436687213</v>
      </c>
      <c r="K8412" s="258">
        <f t="shared" si="263"/>
        <v>0.75434756145054815</v>
      </c>
    </row>
    <row r="8413" spans="1:11">
      <c r="A8413" s="1">
        <v>8412</v>
      </c>
      <c r="B8413">
        <v>58512.581544000001</v>
      </c>
      <c r="C8413" s="255">
        <v>134</v>
      </c>
      <c r="D8413" s="256">
        <v>537.37611299999992</v>
      </c>
      <c r="E8413" s="256">
        <v>941.59798899999817</v>
      </c>
      <c r="F8413" s="1">
        <v>683853</v>
      </c>
      <c r="G8413" s="256">
        <v>0</v>
      </c>
      <c r="H8413" s="256">
        <v>483.12849599999998</v>
      </c>
      <c r="I8413" s="257">
        <v>1</v>
      </c>
      <c r="J8413" s="258">
        <f t="shared" si="262"/>
        <v>0.61491811779317906</v>
      </c>
      <c r="K8413" s="258">
        <f t="shared" si="263"/>
        <v>0.78015001841549847</v>
      </c>
    </row>
    <row r="8414" spans="1:11">
      <c r="A8414" s="1">
        <v>8413</v>
      </c>
      <c r="B8414">
        <v>58266.753937000001</v>
      </c>
      <c r="C8414" s="255">
        <v>128</v>
      </c>
      <c r="D8414" s="256">
        <v>487.49862300000012</v>
      </c>
      <c r="E8414" s="256">
        <v>1085.2110940000009</v>
      </c>
      <c r="F8414" s="1">
        <v>692268</v>
      </c>
      <c r="G8414" s="256">
        <v>0</v>
      </c>
      <c r="H8414" s="256">
        <v>125.798967</v>
      </c>
      <c r="I8414" s="257">
        <v>1</v>
      </c>
      <c r="J8414" s="258">
        <f t="shared" si="262"/>
        <v>0.55784343298848249</v>
      </c>
      <c r="K8414" s="258">
        <f t="shared" si="263"/>
        <v>0.73709460374303748</v>
      </c>
    </row>
    <row r="8415" spans="1:11">
      <c r="A8415" s="1">
        <v>8414</v>
      </c>
      <c r="B8415">
        <v>58563.589417000003</v>
      </c>
      <c r="C8415" s="255">
        <v>121</v>
      </c>
      <c r="D8415" s="256">
        <v>431.68161200000009</v>
      </c>
      <c r="E8415" s="256">
        <v>1080.894405999999</v>
      </c>
      <c r="F8415" s="1">
        <v>721608</v>
      </c>
      <c r="G8415" s="256">
        <v>0</v>
      </c>
      <c r="H8415" s="256">
        <v>228.89381299999999</v>
      </c>
      <c r="I8415" s="257">
        <v>1</v>
      </c>
      <c r="J8415" s="258">
        <f t="shared" si="262"/>
        <v>0.49397216942719874</v>
      </c>
      <c r="K8415" s="258">
        <f t="shared" si="263"/>
        <v>0.68447089718251719</v>
      </c>
    </row>
    <row r="8416" spans="1:11">
      <c r="A8416" s="1">
        <v>8415</v>
      </c>
      <c r="B8416">
        <v>59189.862853999999</v>
      </c>
      <c r="C8416" s="255">
        <v>121</v>
      </c>
      <c r="D8416" s="256">
        <v>431.13292999999999</v>
      </c>
      <c r="E8416" s="256">
        <v>873.49711300000024</v>
      </c>
      <c r="F8416" s="1">
        <v>743726</v>
      </c>
      <c r="G8416" s="256">
        <v>10.91916</v>
      </c>
      <c r="H8416" s="256">
        <v>282.17011500000001</v>
      </c>
      <c r="I8416" s="257">
        <v>1</v>
      </c>
      <c r="J8416" s="258">
        <f t="shared" si="262"/>
        <v>0.49334431401169937</v>
      </c>
      <c r="K8416" s="258">
        <f t="shared" si="263"/>
        <v>0.68392816568530368</v>
      </c>
    </row>
    <row r="8417" spans="1:11">
      <c r="A8417" s="1">
        <v>8416</v>
      </c>
      <c r="B8417">
        <v>59632.096128999998</v>
      </c>
      <c r="C8417" s="255">
        <v>125</v>
      </c>
      <c r="D8417" s="256">
        <v>467.78362899999991</v>
      </c>
      <c r="E8417" s="256">
        <v>527.67786500000091</v>
      </c>
      <c r="F8417" s="1">
        <v>760433</v>
      </c>
      <c r="G8417" s="256">
        <v>130.952808</v>
      </c>
      <c r="H8417" s="256">
        <v>285.563061</v>
      </c>
      <c r="I8417" s="257">
        <v>1</v>
      </c>
      <c r="J8417" s="258">
        <f t="shared" si="262"/>
        <v>0.53528361555427517</v>
      </c>
      <c r="K8417" s="258">
        <f t="shared" si="263"/>
        <v>0.71907483790323246</v>
      </c>
    </row>
    <row r="8418" spans="1:11">
      <c r="A8418" s="1">
        <v>8417</v>
      </c>
      <c r="B8418">
        <v>60541.140503000002</v>
      </c>
      <c r="C8418" s="255">
        <v>158</v>
      </c>
      <c r="D8418" s="256">
        <v>479.4517229999999</v>
      </c>
      <c r="E8418" s="256">
        <v>136.92487099999991</v>
      </c>
      <c r="F8418" s="1">
        <v>703961</v>
      </c>
      <c r="G8418" s="256">
        <v>220.39046400000001</v>
      </c>
      <c r="H8418" s="256">
        <v>242.209408</v>
      </c>
      <c r="I8418" s="257">
        <v>1</v>
      </c>
      <c r="J8418" s="258">
        <f t="shared" si="262"/>
        <v>0.54863538580818283</v>
      </c>
      <c r="K8418" s="258">
        <f t="shared" si="263"/>
        <v>0.72981147762528642</v>
      </c>
    </row>
    <row r="8419" spans="1:11">
      <c r="A8419" s="1">
        <v>8418</v>
      </c>
      <c r="B8419">
        <v>61700.369141000003</v>
      </c>
      <c r="C8419" s="255">
        <v>192</v>
      </c>
      <c r="D8419" s="256">
        <v>463.334473</v>
      </c>
      <c r="E8419" s="256">
        <v>14.76295499999997</v>
      </c>
      <c r="F8419" s="1">
        <v>679648</v>
      </c>
      <c r="G8419" s="256">
        <v>250.66490400000001</v>
      </c>
      <c r="H8419" s="256">
        <v>408.03430400000002</v>
      </c>
      <c r="I8419" s="257">
        <v>1</v>
      </c>
      <c r="J8419" s="258">
        <f t="shared" si="262"/>
        <v>0.53019245767229439</v>
      </c>
      <c r="K8419" s="258">
        <f t="shared" si="263"/>
        <v>0.71492485724430821</v>
      </c>
    </row>
    <row r="8420" spans="1:11">
      <c r="A8420" s="1">
        <v>8419</v>
      </c>
      <c r="B8420">
        <v>63933.868164</v>
      </c>
      <c r="C8420" s="255">
        <v>215</v>
      </c>
      <c r="D8420" s="256">
        <v>476.83286099999992</v>
      </c>
      <c r="E8420" s="256">
        <v>22.887101999999999</v>
      </c>
      <c r="F8420" s="1">
        <v>678398</v>
      </c>
      <c r="G8420" s="256">
        <v>248.66620800000001</v>
      </c>
      <c r="H8420" s="256">
        <v>327.96988599999997</v>
      </c>
      <c r="I8420" s="257">
        <v>1</v>
      </c>
      <c r="J8420" s="258">
        <f t="shared" si="262"/>
        <v>0.54563862868995172</v>
      </c>
      <c r="K8420" s="258">
        <f t="shared" si="263"/>
        <v>0.72741997398357494</v>
      </c>
    </row>
    <row r="8421" spans="1:11">
      <c r="A8421" s="1">
        <v>8420</v>
      </c>
      <c r="B8421">
        <v>63750.187439000001</v>
      </c>
      <c r="C8421" s="255">
        <v>216</v>
      </c>
      <c r="D8421" s="256">
        <v>478.61125199999998</v>
      </c>
      <c r="E8421" s="256">
        <v>24.991954</v>
      </c>
      <c r="F8421" s="1">
        <v>663945</v>
      </c>
      <c r="G8421" s="256">
        <v>238.93531200000001</v>
      </c>
      <c r="H8421" s="256">
        <v>207.310438</v>
      </c>
      <c r="I8421" s="257">
        <v>1</v>
      </c>
      <c r="J8421" s="258">
        <f t="shared" si="262"/>
        <v>0.54767363698296156</v>
      </c>
      <c r="K8421" s="258">
        <f t="shared" si="263"/>
        <v>0.72904511622703028</v>
      </c>
    </row>
    <row r="8422" spans="1:11">
      <c r="A8422" s="1">
        <v>8421</v>
      </c>
      <c r="B8422">
        <v>63762.154478999997</v>
      </c>
      <c r="C8422" s="255">
        <v>217</v>
      </c>
      <c r="D8422" s="256">
        <v>441.34205100000003</v>
      </c>
      <c r="E8422" s="256">
        <v>20.869786999999999</v>
      </c>
      <c r="F8422" s="1">
        <v>678406</v>
      </c>
      <c r="G8422" s="256">
        <v>158.53269599999999</v>
      </c>
      <c r="H8422" s="256">
        <v>183.136122</v>
      </c>
      <c r="I8422" s="257">
        <v>1</v>
      </c>
      <c r="J8422" s="258">
        <f t="shared" si="262"/>
        <v>0.50502658517666799</v>
      </c>
      <c r="K8422" s="258">
        <f t="shared" si="263"/>
        <v>0.69394220331134071</v>
      </c>
    </row>
    <row r="8423" spans="1:11">
      <c r="A8423" s="1">
        <v>8422</v>
      </c>
      <c r="B8423">
        <v>62584.130249000002</v>
      </c>
      <c r="C8423" s="255">
        <v>214</v>
      </c>
      <c r="D8423" s="256">
        <v>420.87688900000001</v>
      </c>
      <c r="E8423" s="256">
        <v>12.3847</v>
      </c>
      <c r="F8423" s="1">
        <v>710586</v>
      </c>
      <c r="G8423" s="256">
        <v>59.795400000000001</v>
      </c>
      <c r="H8423" s="256">
        <v>173.995541</v>
      </c>
      <c r="I8423" s="257">
        <v>1</v>
      </c>
      <c r="J8423" s="258">
        <f t="shared" si="262"/>
        <v>0.48160835241020244</v>
      </c>
      <c r="K8423" s="258">
        <f t="shared" si="263"/>
        <v>0.67368685319253896</v>
      </c>
    </row>
    <row r="8424" spans="1:11">
      <c r="A8424" s="1">
        <v>8423</v>
      </c>
      <c r="B8424">
        <v>63239.569090999998</v>
      </c>
      <c r="C8424" s="255">
        <v>208</v>
      </c>
      <c r="D8424" s="256">
        <v>420.34400199999988</v>
      </c>
      <c r="E8424" s="256">
        <v>12.00836</v>
      </c>
      <c r="F8424" s="1">
        <v>706742</v>
      </c>
      <c r="G8424" s="256">
        <v>1.539552</v>
      </c>
      <c r="H8424" s="256">
        <v>34.818603000000003</v>
      </c>
      <c r="I8424" s="257">
        <v>1</v>
      </c>
      <c r="J8424" s="258">
        <f t="shared" si="262"/>
        <v>0.4809985711729845</v>
      </c>
      <c r="K8424" s="258">
        <f t="shared" si="263"/>
        <v>0.67314967485959976</v>
      </c>
    </row>
    <row r="8425" spans="1:11">
      <c r="A8425" s="1">
        <v>8424</v>
      </c>
      <c r="B8425">
        <v>63894.993164</v>
      </c>
      <c r="C8425" s="255">
        <v>194</v>
      </c>
      <c r="D8425" s="256">
        <v>429.74208199999993</v>
      </c>
      <c r="E8425" s="256">
        <v>7.471239999999999</v>
      </c>
      <c r="F8425" s="1">
        <v>722635</v>
      </c>
      <c r="G8425" s="256">
        <v>0</v>
      </c>
      <c r="H8425" s="256">
        <v>26.783334</v>
      </c>
      <c r="I8425" s="257">
        <v>1</v>
      </c>
      <c r="J8425" s="258">
        <f t="shared" si="262"/>
        <v>0.49175277018679464</v>
      </c>
      <c r="K8425" s="258">
        <f t="shared" si="263"/>
        <v>0.68255007061663697</v>
      </c>
    </row>
    <row r="8426" spans="1:11">
      <c r="A8426" s="1">
        <v>8425</v>
      </c>
      <c r="B8426">
        <v>62903.076416999997</v>
      </c>
      <c r="C8426" s="255">
        <v>178</v>
      </c>
      <c r="D8426" s="256">
        <v>380.40112099999999</v>
      </c>
      <c r="E8426" s="256">
        <v>5.5679999999999996</v>
      </c>
      <c r="F8426" s="1">
        <v>711908</v>
      </c>
      <c r="G8426" s="256">
        <v>0</v>
      </c>
      <c r="H8426" s="256">
        <v>26.334160000000001</v>
      </c>
      <c r="I8426" s="257">
        <v>1</v>
      </c>
      <c r="J8426" s="258">
        <f t="shared" si="262"/>
        <v>0.43529203415064222</v>
      </c>
      <c r="K8426" s="258">
        <f t="shared" si="263"/>
        <v>0.631397344762611</v>
      </c>
    </row>
    <row r="8427" spans="1:11">
      <c r="A8427" s="1">
        <v>8426</v>
      </c>
      <c r="B8427">
        <v>59486.474488</v>
      </c>
      <c r="C8427" s="255">
        <v>172</v>
      </c>
      <c r="D8427" s="256">
        <v>395.13990899999999</v>
      </c>
      <c r="E8427" s="256">
        <v>1.4011199999999999</v>
      </c>
      <c r="F8427" s="1">
        <v>615091</v>
      </c>
      <c r="G8427" s="256">
        <v>0</v>
      </c>
      <c r="H8427" s="256">
        <v>26.3157</v>
      </c>
      <c r="I8427" s="257">
        <v>1</v>
      </c>
      <c r="J8427" s="258">
        <f t="shared" si="262"/>
        <v>0.45215759172988784</v>
      </c>
      <c r="K8427" s="258">
        <f t="shared" si="263"/>
        <v>0.64715359204143685</v>
      </c>
    </row>
    <row r="8428" spans="1:11">
      <c r="A8428" s="1">
        <v>8427</v>
      </c>
      <c r="B8428">
        <v>58512.456237999999</v>
      </c>
      <c r="C8428" s="255">
        <v>172</v>
      </c>
      <c r="D8428" s="256">
        <v>397.83886500000011</v>
      </c>
      <c r="E8428" s="256">
        <v>0.43956000000000001</v>
      </c>
      <c r="F8428" s="1">
        <v>541652</v>
      </c>
      <c r="G8428" s="256">
        <v>0</v>
      </c>
      <c r="H8428" s="256">
        <v>26.315935</v>
      </c>
      <c r="I8428" s="257">
        <v>1</v>
      </c>
      <c r="J8428" s="258">
        <f t="shared" si="262"/>
        <v>0.45524600020837691</v>
      </c>
      <c r="K8428" s="258">
        <f t="shared" si="263"/>
        <v>0.64999365368445472</v>
      </c>
    </row>
    <row r="8429" spans="1:11">
      <c r="A8429" s="1">
        <v>8428</v>
      </c>
      <c r="B8429">
        <v>59133.863280999998</v>
      </c>
      <c r="C8429" s="255">
        <v>167</v>
      </c>
      <c r="D8429" s="256">
        <v>376.937929</v>
      </c>
      <c r="E8429" s="256">
        <v>7.6800000000000002E-3</v>
      </c>
      <c r="F8429" s="1">
        <v>472772</v>
      </c>
      <c r="G8429" s="256">
        <v>17.56776</v>
      </c>
      <c r="H8429" s="256">
        <v>26.332515999999998</v>
      </c>
      <c r="I8429" s="257">
        <v>1</v>
      </c>
      <c r="J8429" s="258">
        <f t="shared" si="262"/>
        <v>0.431329112363316</v>
      </c>
      <c r="K8429" s="258">
        <f t="shared" si="263"/>
        <v>0.62763336484726806</v>
      </c>
    </row>
    <row r="8430" spans="1:11">
      <c r="A8430" s="1">
        <v>8429</v>
      </c>
      <c r="B8430">
        <v>60007.214112000001</v>
      </c>
      <c r="C8430" s="255">
        <v>168</v>
      </c>
      <c r="D8430" s="256">
        <v>398.88616200000001</v>
      </c>
      <c r="E8430" s="256">
        <v>0</v>
      </c>
      <c r="F8430" s="1">
        <v>513776</v>
      </c>
      <c r="G8430" s="256">
        <v>137.64156</v>
      </c>
      <c r="H8430" s="256">
        <v>26.378644000000001</v>
      </c>
      <c r="I8430" s="257">
        <v>1</v>
      </c>
      <c r="J8430" s="258">
        <f t="shared" si="262"/>
        <v>0.45644441949876013</v>
      </c>
      <c r="K8430" s="258">
        <f t="shared" si="263"/>
        <v>0.65109199858725431</v>
      </c>
    </row>
    <row r="8431" spans="1:11">
      <c r="A8431" s="1">
        <v>8430</v>
      </c>
      <c r="B8431">
        <v>61638.076538000001</v>
      </c>
      <c r="C8431" s="255">
        <v>165</v>
      </c>
      <c r="D8431" s="256">
        <v>374.73706199999998</v>
      </c>
      <c r="E8431" s="256">
        <v>0</v>
      </c>
      <c r="F8431" s="1">
        <v>814930</v>
      </c>
      <c r="G8431" s="256">
        <v>199.08604800000001</v>
      </c>
      <c r="H8431" s="256">
        <v>26.370028000000001</v>
      </c>
      <c r="I8431" s="257">
        <v>1</v>
      </c>
      <c r="J8431" s="258">
        <f t="shared" si="262"/>
        <v>0.42881066585925054</v>
      </c>
      <c r="K8431" s="258">
        <f t="shared" si="263"/>
        <v>0.62522891363477617</v>
      </c>
    </row>
    <row r="8432" spans="1:11">
      <c r="A8432" s="1">
        <v>8431</v>
      </c>
      <c r="B8432">
        <v>63089.591979999997</v>
      </c>
      <c r="C8432" s="255">
        <v>176</v>
      </c>
      <c r="D8432" s="256">
        <v>380.51423199999988</v>
      </c>
      <c r="E8432" s="256">
        <v>8.0000000000000007E-5</v>
      </c>
      <c r="F8432" s="1">
        <v>906887</v>
      </c>
      <c r="G8432" s="256">
        <v>217.290696</v>
      </c>
      <c r="H8432" s="256">
        <v>26.363855000000001</v>
      </c>
      <c r="I8432" s="257">
        <v>1</v>
      </c>
      <c r="J8432" s="258">
        <f t="shared" si="262"/>
        <v>0.43542146677992927</v>
      </c>
      <c r="K8432" s="258">
        <f t="shared" si="263"/>
        <v>0.631519878451406</v>
      </c>
    </row>
    <row r="8433" spans="1:11">
      <c r="A8433" s="1">
        <v>8432</v>
      </c>
      <c r="B8433">
        <v>67521.721556999997</v>
      </c>
      <c r="C8433" s="255">
        <v>198</v>
      </c>
      <c r="D8433" s="256">
        <v>326.653841</v>
      </c>
      <c r="E8433" s="256">
        <v>2.251664000000003</v>
      </c>
      <c r="F8433" s="1">
        <v>892026</v>
      </c>
      <c r="G8433" s="256">
        <v>183.00407999999999</v>
      </c>
      <c r="H8433" s="256">
        <v>31.529368000000002</v>
      </c>
      <c r="I8433" s="257">
        <v>1</v>
      </c>
      <c r="J8433" s="258">
        <f t="shared" si="262"/>
        <v>0.37378915850253358</v>
      </c>
      <c r="K8433" s="258">
        <f t="shared" si="263"/>
        <v>0.57016208038323657</v>
      </c>
    </row>
    <row r="8434" spans="1:11">
      <c r="A8434" s="1">
        <v>8433</v>
      </c>
      <c r="B8434">
        <v>71170.603392999998</v>
      </c>
      <c r="C8434" s="255">
        <v>180</v>
      </c>
      <c r="D8434" s="256">
        <v>326.96796599999999</v>
      </c>
      <c r="E8434" s="256">
        <v>78.626569999999973</v>
      </c>
      <c r="F8434" s="1">
        <v>813754</v>
      </c>
      <c r="G8434" s="256">
        <v>102.914784</v>
      </c>
      <c r="H8434" s="256">
        <v>278.75377400000002</v>
      </c>
      <c r="I8434" s="257">
        <v>1</v>
      </c>
      <c r="J8434" s="258">
        <f t="shared" si="262"/>
        <v>0.37414861094018181</v>
      </c>
      <c r="K8434" s="258">
        <f t="shared" si="263"/>
        <v>0.57053832150400974</v>
      </c>
    </row>
    <row r="8435" spans="1:11">
      <c r="A8435" s="1">
        <v>8434</v>
      </c>
      <c r="B8435">
        <v>77420.455017</v>
      </c>
      <c r="C8435" s="255">
        <v>149</v>
      </c>
      <c r="D8435" s="256">
        <v>356.18723399999999</v>
      </c>
      <c r="E8435" s="256">
        <v>302.55338500000107</v>
      </c>
      <c r="F8435" s="1">
        <v>745590</v>
      </c>
      <c r="G8435" s="256">
        <v>13.605816000000001</v>
      </c>
      <c r="H8435" s="256">
        <v>303.22914700000001</v>
      </c>
      <c r="I8435" s="257">
        <v>1</v>
      </c>
      <c r="J8435" s="258">
        <f t="shared" si="262"/>
        <v>0.40758414491199885</v>
      </c>
      <c r="K8435" s="258">
        <f t="shared" si="263"/>
        <v>0.60457061459574957</v>
      </c>
    </row>
    <row r="8436" spans="1:11">
      <c r="A8436" s="1">
        <v>8435</v>
      </c>
      <c r="B8436">
        <v>79416.624999000007</v>
      </c>
      <c r="C8436" s="255">
        <v>143</v>
      </c>
      <c r="D8436" s="256">
        <v>374.03858400000001</v>
      </c>
      <c r="E8436" s="256">
        <v>564.57738900000038</v>
      </c>
      <c r="F8436" s="1">
        <v>699016</v>
      </c>
      <c r="G8436" s="256">
        <v>0</v>
      </c>
      <c r="H8436" s="256">
        <v>304.087692</v>
      </c>
      <c r="I8436" s="257">
        <v>1</v>
      </c>
      <c r="J8436" s="258">
        <f t="shared" si="262"/>
        <v>0.42801139926237464</v>
      </c>
      <c r="K8436" s="258">
        <f t="shared" si="263"/>
        <v>0.62446379359166915</v>
      </c>
    </row>
    <row r="8437" spans="1:11">
      <c r="A8437" s="1">
        <v>8436</v>
      </c>
      <c r="B8437">
        <v>79295.991211999994</v>
      </c>
      <c r="C8437" s="255">
        <v>109</v>
      </c>
      <c r="D8437" s="256">
        <v>367.08053200000001</v>
      </c>
      <c r="E8437" s="256">
        <v>768.13026699999989</v>
      </c>
      <c r="F8437" s="1">
        <v>684547</v>
      </c>
      <c r="G8437" s="256">
        <v>0</v>
      </c>
      <c r="H8437" s="256">
        <v>273.33623499999999</v>
      </c>
      <c r="I8437" s="257">
        <v>1</v>
      </c>
      <c r="J8437" s="258">
        <f t="shared" si="262"/>
        <v>0.42004931807595786</v>
      </c>
      <c r="K8437" s="258">
        <f t="shared" si="263"/>
        <v>0.61678794087954902</v>
      </c>
    </row>
    <row r="8438" spans="1:11">
      <c r="A8438" s="1">
        <v>8437</v>
      </c>
      <c r="B8438">
        <v>75703.318054000003</v>
      </c>
      <c r="C8438" s="255">
        <v>108</v>
      </c>
      <c r="D8438" s="256">
        <v>359.98687100000001</v>
      </c>
      <c r="E8438" s="256">
        <v>801.17020200000013</v>
      </c>
      <c r="F8438" s="1">
        <v>686788</v>
      </c>
      <c r="G8438" s="256">
        <v>0</v>
      </c>
      <c r="H8438" s="256">
        <v>106.020894</v>
      </c>
      <c r="I8438" s="257">
        <v>1</v>
      </c>
      <c r="J8438" s="258">
        <f t="shared" si="262"/>
        <v>0.41193205985614023</v>
      </c>
      <c r="K8438" s="258">
        <f t="shared" si="263"/>
        <v>0.60886019979810946</v>
      </c>
    </row>
    <row r="8439" spans="1:11">
      <c r="A8439" s="1">
        <v>8438</v>
      </c>
      <c r="B8439">
        <v>74346.847349999996</v>
      </c>
      <c r="C8439" s="255">
        <v>115</v>
      </c>
      <c r="D8439" s="256">
        <v>338.18364300000002</v>
      </c>
      <c r="E8439" s="256">
        <v>684.69730399999992</v>
      </c>
      <c r="F8439" s="1">
        <v>687508</v>
      </c>
      <c r="G8439" s="256">
        <v>0</v>
      </c>
      <c r="H8439" s="256">
        <v>358.74851200000001</v>
      </c>
      <c r="I8439" s="257">
        <v>1</v>
      </c>
      <c r="J8439" s="258">
        <f t="shared" si="262"/>
        <v>0.38698268157297205</v>
      </c>
      <c r="K8439" s="258">
        <f t="shared" si="263"/>
        <v>0.58382476062842992</v>
      </c>
    </row>
    <row r="8440" spans="1:11">
      <c r="A8440" s="1">
        <v>8439</v>
      </c>
      <c r="B8440">
        <v>76811.235107</v>
      </c>
      <c r="C8440" s="255">
        <v>105</v>
      </c>
      <c r="D8440" s="256">
        <v>339.89390100000003</v>
      </c>
      <c r="E8440" s="256">
        <v>491.81589899999977</v>
      </c>
      <c r="F8440" s="1">
        <v>651966</v>
      </c>
      <c r="G8440" s="256">
        <v>0</v>
      </c>
      <c r="H8440" s="256">
        <v>371.57017000000002</v>
      </c>
      <c r="I8440" s="257">
        <v>1</v>
      </c>
      <c r="J8440" s="258">
        <f t="shared" si="262"/>
        <v>0.38893972544756783</v>
      </c>
      <c r="K8440" s="258">
        <f t="shared" si="263"/>
        <v>0.58582596003647458</v>
      </c>
    </row>
    <row r="8441" spans="1:11">
      <c r="A8441" s="1">
        <v>8440</v>
      </c>
      <c r="B8441">
        <v>76258.069090999998</v>
      </c>
      <c r="C8441" s="255">
        <v>106</v>
      </c>
      <c r="D8441" s="256">
        <v>336.56075499999997</v>
      </c>
      <c r="E8441" s="256">
        <v>261.51367600000032</v>
      </c>
      <c r="F8441" s="1">
        <v>713514</v>
      </c>
      <c r="G8441" s="256">
        <v>21.028224000000002</v>
      </c>
      <c r="H8441" s="256">
        <v>234.44944599999999</v>
      </c>
      <c r="I8441" s="257">
        <v>1</v>
      </c>
      <c r="J8441" s="258">
        <f t="shared" si="262"/>
        <v>0.38512561496690734</v>
      </c>
      <c r="K8441" s="258">
        <f t="shared" si="263"/>
        <v>0.58191977507910575</v>
      </c>
    </row>
    <row r="8442" spans="1:11">
      <c r="A8442" s="1">
        <v>8441</v>
      </c>
      <c r="B8442">
        <v>76082.999693999998</v>
      </c>
      <c r="C8442" s="255">
        <v>129</v>
      </c>
      <c r="D8442" s="256">
        <v>343.00238100000001</v>
      </c>
      <c r="E8442" s="256">
        <v>62.874894999999952</v>
      </c>
      <c r="F8442" s="1">
        <v>742098</v>
      </c>
      <c r="G8442" s="256">
        <v>147.56532000000001</v>
      </c>
      <c r="H8442" s="256">
        <v>215.297527</v>
      </c>
      <c r="I8442" s="257">
        <v>1</v>
      </c>
      <c r="J8442" s="258">
        <f t="shared" si="262"/>
        <v>0.39249675119649191</v>
      </c>
      <c r="K8442" s="258">
        <f t="shared" si="263"/>
        <v>0.58944667459286693</v>
      </c>
    </row>
    <row r="8443" spans="1:11">
      <c r="A8443" s="1">
        <v>8442</v>
      </c>
      <c r="B8443">
        <v>76757.466554000013</v>
      </c>
      <c r="C8443" s="255">
        <v>147</v>
      </c>
      <c r="D8443" s="256">
        <v>390.67811799999998</v>
      </c>
      <c r="E8443" s="256">
        <v>11.337751999999989</v>
      </c>
      <c r="F8443" s="1">
        <v>707846</v>
      </c>
      <c r="G8443" s="256">
        <v>227.440584</v>
      </c>
      <c r="H8443" s="256">
        <v>201.06691900000001</v>
      </c>
      <c r="I8443" s="257">
        <v>1</v>
      </c>
      <c r="J8443" s="258">
        <f t="shared" si="262"/>
        <v>0.44705197564957921</v>
      </c>
      <c r="K8443" s="258">
        <f t="shared" si="263"/>
        <v>0.64242812503998048</v>
      </c>
    </row>
    <row r="8444" spans="1:11">
      <c r="A8444" s="1">
        <v>8443</v>
      </c>
      <c r="B8444">
        <v>75769.576965</v>
      </c>
      <c r="C8444" s="255">
        <v>172</v>
      </c>
      <c r="D8444" s="256">
        <v>481.83780000000002</v>
      </c>
      <c r="E8444" s="256">
        <v>18.832443999999999</v>
      </c>
      <c r="F8444" s="1">
        <v>678774</v>
      </c>
      <c r="G8444" s="256">
        <v>250.08093600000001</v>
      </c>
      <c r="H8444" s="256">
        <v>170.12972400000001</v>
      </c>
      <c r="I8444" s="257">
        <v>1</v>
      </c>
      <c r="J8444" s="258">
        <f t="shared" si="262"/>
        <v>0.55136576764365097</v>
      </c>
      <c r="K8444" s="258">
        <f t="shared" si="263"/>
        <v>0.73198129387619582</v>
      </c>
    </row>
    <row r="8445" spans="1:11">
      <c r="A8445" s="1">
        <v>8444</v>
      </c>
      <c r="B8445">
        <v>72804.298094999991</v>
      </c>
      <c r="C8445" s="255">
        <v>186</v>
      </c>
      <c r="D8445" s="256">
        <v>488.54945399999991</v>
      </c>
      <c r="E8445" s="256">
        <v>20.014022000000001</v>
      </c>
      <c r="F8445" s="1">
        <v>668458</v>
      </c>
      <c r="G8445" s="256">
        <v>247.442328</v>
      </c>
      <c r="H8445" s="256">
        <v>153.62857399999999</v>
      </c>
      <c r="I8445" s="257">
        <v>1</v>
      </c>
      <c r="J8445" s="258">
        <f t="shared" si="262"/>
        <v>0.55904589622606704</v>
      </c>
      <c r="K8445" s="258">
        <f t="shared" si="263"/>
        <v>0.73803850548011818</v>
      </c>
    </row>
    <row r="8446" spans="1:11">
      <c r="A8446" s="1">
        <v>8445</v>
      </c>
      <c r="B8446">
        <v>70554.166136999993</v>
      </c>
      <c r="C8446" s="255">
        <v>197</v>
      </c>
      <c r="D8446" s="256">
        <v>529.14882899999998</v>
      </c>
      <c r="E8446" s="256">
        <v>17.582832</v>
      </c>
      <c r="F8446" s="1">
        <v>682249</v>
      </c>
      <c r="G8446" s="256">
        <v>217.456008</v>
      </c>
      <c r="H8446" s="256">
        <v>139.803842</v>
      </c>
      <c r="I8446" s="257">
        <v>1</v>
      </c>
      <c r="J8446" s="258">
        <f t="shared" si="262"/>
        <v>0.60550365766098868</v>
      </c>
      <c r="K8446" s="258">
        <f t="shared" si="263"/>
        <v>0.77328578529612879</v>
      </c>
    </row>
    <row r="8447" spans="1:11">
      <c r="A8447" s="1">
        <v>8446</v>
      </c>
      <c r="B8447">
        <v>68192.453429999994</v>
      </c>
      <c r="C8447" s="255">
        <v>195</v>
      </c>
      <c r="D8447" s="256">
        <v>517.58291800000006</v>
      </c>
      <c r="E8447" s="256">
        <v>9.7365270000000006</v>
      </c>
      <c r="F8447" s="1">
        <v>755561</v>
      </c>
      <c r="G8447" s="256">
        <v>123.738888</v>
      </c>
      <c r="H8447" s="256">
        <v>144.105074</v>
      </c>
      <c r="I8447" s="257">
        <v>1</v>
      </c>
      <c r="J8447" s="258">
        <f t="shared" si="262"/>
        <v>0.59226881515379415</v>
      </c>
      <c r="K8447" s="258">
        <f t="shared" si="263"/>
        <v>0.76348109301921452</v>
      </c>
    </row>
    <row r="8448" spans="1:11">
      <c r="A8448" s="1">
        <v>8447</v>
      </c>
      <c r="B8448">
        <v>68076.460630999994</v>
      </c>
      <c r="C8448" s="255">
        <v>189</v>
      </c>
      <c r="D8448" s="256">
        <v>559.84520899999995</v>
      </c>
      <c r="E8448" s="256">
        <v>9.9695600000000031</v>
      </c>
      <c r="F8448" s="1">
        <v>743532</v>
      </c>
      <c r="G8448" s="256">
        <v>31.334688</v>
      </c>
      <c r="H8448" s="256">
        <v>115.123267</v>
      </c>
      <c r="I8448" s="257">
        <v>1</v>
      </c>
      <c r="J8448" s="258">
        <f t="shared" si="262"/>
        <v>0.64062944713325765</v>
      </c>
      <c r="K8448" s="258">
        <f t="shared" si="263"/>
        <v>0.79844517290452144</v>
      </c>
    </row>
    <row r="8449" spans="1:11">
      <c r="A8449" s="1">
        <v>8448</v>
      </c>
      <c r="B8449">
        <v>68109.457030999998</v>
      </c>
      <c r="C8449" s="255">
        <v>173</v>
      </c>
      <c r="D8449" s="256">
        <v>586.37241199999994</v>
      </c>
      <c r="E8449" s="256">
        <v>5.57104</v>
      </c>
      <c r="F8449" s="1">
        <v>883083</v>
      </c>
      <c r="G8449" s="256">
        <v>0</v>
      </c>
      <c r="H8449" s="256">
        <v>72.157504000000003</v>
      </c>
      <c r="I8449" s="257">
        <v>1</v>
      </c>
      <c r="J8449" s="258">
        <f t="shared" si="262"/>
        <v>0.67098445798033923</v>
      </c>
      <c r="K8449" s="258">
        <f t="shared" si="263"/>
        <v>0.8192313788669161</v>
      </c>
    </row>
    <row r="8450" spans="1:11">
      <c r="A8450" s="1">
        <v>8449</v>
      </c>
      <c r="B8450">
        <v>67853.227966000006</v>
      </c>
      <c r="C8450" s="255">
        <v>167</v>
      </c>
      <c r="D8450" s="256">
        <v>584.03427899999997</v>
      </c>
      <c r="E8450" s="256">
        <v>2.2176800000000001</v>
      </c>
      <c r="F8450" s="1">
        <v>805122</v>
      </c>
      <c r="G8450" s="256">
        <v>0</v>
      </c>
      <c r="H8450" s="256">
        <v>26.31643</v>
      </c>
      <c r="I8450" s="257">
        <v>1</v>
      </c>
      <c r="J8450" s="258">
        <f t="shared" ref="J8450:J8513" si="264">D8450/$L$1</f>
        <v>0.66830893834199223</v>
      </c>
      <c r="K8450" s="258">
        <f t="shared" ref="K8450:K8513" si="265">J8450/(1-$K$1*(1-J8450))</f>
        <v>0.81743337810142691</v>
      </c>
    </row>
    <row r="8451" spans="1:11">
      <c r="A8451" s="1">
        <v>8450</v>
      </c>
      <c r="B8451">
        <v>64885.057191</v>
      </c>
      <c r="C8451" s="255">
        <v>166</v>
      </c>
      <c r="D8451" s="256">
        <v>560.95091600000012</v>
      </c>
      <c r="E8451" s="256">
        <v>1.10632</v>
      </c>
      <c r="F8451" s="1">
        <v>701366</v>
      </c>
      <c r="G8451" s="256">
        <v>0</v>
      </c>
      <c r="H8451" s="256">
        <v>26.292901000000001</v>
      </c>
      <c r="I8451" s="257">
        <v>1</v>
      </c>
      <c r="J8451" s="258">
        <f t="shared" si="264"/>
        <v>0.64189470483791267</v>
      </c>
      <c r="K8451" s="258">
        <f t="shared" si="265"/>
        <v>0.79932884552497263</v>
      </c>
    </row>
    <row r="8452" spans="1:11">
      <c r="A8452" s="1">
        <v>8451</v>
      </c>
      <c r="B8452">
        <v>63821.523285000003</v>
      </c>
      <c r="C8452" s="255">
        <v>153</v>
      </c>
      <c r="D8452" s="256">
        <v>531.41438999999991</v>
      </c>
      <c r="E8452" s="256">
        <v>0.4128</v>
      </c>
      <c r="F8452" s="1">
        <v>585597</v>
      </c>
      <c r="G8452" s="256">
        <v>0</v>
      </c>
      <c r="H8452" s="256">
        <v>26.283141000000001</v>
      </c>
      <c r="I8452" s="257">
        <v>1</v>
      </c>
      <c r="J8452" s="258">
        <f t="shared" si="264"/>
        <v>0.60809613334452473</v>
      </c>
      <c r="K8452" s="258">
        <f t="shared" si="265"/>
        <v>0.77518504171678682</v>
      </c>
    </row>
    <row r="8453" spans="1:11">
      <c r="A8453" s="1">
        <v>8452</v>
      </c>
      <c r="B8453">
        <v>63654.567657</v>
      </c>
      <c r="C8453" s="255">
        <v>148</v>
      </c>
      <c r="D8453" s="256">
        <v>559.87955099999999</v>
      </c>
      <c r="E8453" s="256">
        <v>1.272E-2</v>
      </c>
      <c r="F8453" s="1">
        <v>492346</v>
      </c>
      <c r="G8453" s="256">
        <v>0</v>
      </c>
      <c r="H8453" s="256">
        <v>26.321048000000001</v>
      </c>
      <c r="I8453" s="257">
        <v>1</v>
      </c>
      <c r="J8453" s="258">
        <f t="shared" si="264"/>
        <v>0.6406687445964131</v>
      </c>
      <c r="K8453" s="258">
        <f t="shared" si="265"/>
        <v>0.79847264183401179</v>
      </c>
    </row>
    <row r="8454" spans="1:11">
      <c r="A8454" s="1">
        <v>8453</v>
      </c>
      <c r="B8454">
        <v>63240.093324000001</v>
      </c>
      <c r="C8454" s="255">
        <v>148</v>
      </c>
      <c r="D8454" s="256">
        <v>548.31974099999991</v>
      </c>
      <c r="E8454" s="256">
        <v>0</v>
      </c>
      <c r="F8454" s="1">
        <v>542886</v>
      </c>
      <c r="G8454" s="256">
        <v>29.758175999999999</v>
      </c>
      <c r="H8454" s="256">
        <v>26.333445999999999</v>
      </c>
      <c r="I8454" s="257">
        <v>1</v>
      </c>
      <c r="J8454" s="258">
        <f t="shared" si="264"/>
        <v>0.62744088344798354</v>
      </c>
      <c r="K8454" s="258">
        <f t="shared" si="265"/>
        <v>0.78914201124741334</v>
      </c>
    </row>
    <row r="8455" spans="1:11">
      <c r="A8455" s="1">
        <v>8454</v>
      </c>
      <c r="B8455">
        <v>64135.285520999998</v>
      </c>
      <c r="C8455" s="255">
        <v>156</v>
      </c>
      <c r="D8455" s="256">
        <v>543.19461799999999</v>
      </c>
      <c r="E8455" s="256">
        <v>0</v>
      </c>
      <c r="F8455" s="1">
        <v>898824</v>
      </c>
      <c r="G8455" s="256">
        <v>145.289424</v>
      </c>
      <c r="H8455" s="256">
        <v>26.319385</v>
      </c>
      <c r="I8455" s="257">
        <v>1</v>
      </c>
      <c r="J8455" s="258">
        <f t="shared" si="264"/>
        <v>0.62157621824910725</v>
      </c>
      <c r="K8455" s="258">
        <f t="shared" si="265"/>
        <v>0.78495035279420067</v>
      </c>
    </row>
    <row r="8456" spans="1:11">
      <c r="A8456" s="1">
        <v>8455</v>
      </c>
      <c r="B8456">
        <v>65481.058532000003</v>
      </c>
      <c r="C8456" s="255">
        <v>165</v>
      </c>
      <c r="D8456" s="256">
        <v>564.32408599999985</v>
      </c>
      <c r="E8456" s="256">
        <v>0</v>
      </c>
      <c r="F8456" s="1">
        <v>1050706</v>
      </c>
      <c r="G8456" s="256">
        <v>192.32236800000001</v>
      </c>
      <c r="H8456" s="256">
        <v>26.280353000000002</v>
      </c>
      <c r="I8456" s="257">
        <v>1</v>
      </c>
      <c r="J8456" s="258">
        <f t="shared" si="264"/>
        <v>0.64575461467986028</v>
      </c>
      <c r="K8456" s="258">
        <f t="shared" si="265"/>
        <v>0.80201521941961518</v>
      </c>
    </row>
    <row r="8457" spans="1:11">
      <c r="A8457" s="1">
        <v>8456</v>
      </c>
      <c r="B8457">
        <v>66576.803771999999</v>
      </c>
      <c r="C8457" s="255">
        <v>191</v>
      </c>
      <c r="D8457" s="256">
        <v>580.15816300000006</v>
      </c>
      <c r="E8457" s="256">
        <v>1.3486460000000009</v>
      </c>
      <c r="F8457" s="1">
        <v>1060507</v>
      </c>
      <c r="G8457" s="256">
        <v>196.71019200000001</v>
      </c>
      <c r="H8457" s="256">
        <v>26.293875</v>
      </c>
      <c r="I8457" s="257">
        <v>1</v>
      </c>
      <c r="J8457" s="258">
        <f t="shared" si="264"/>
        <v>0.66387350867288819</v>
      </c>
      <c r="K8457" s="258">
        <f t="shared" si="265"/>
        <v>0.81443838240726318</v>
      </c>
    </row>
    <row r="8458" spans="1:11">
      <c r="A8458" s="1">
        <v>8457</v>
      </c>
      <c r="B8458">
        <v>72436.316864000008</v>
      </c>
      <c r="C8458" s="255">
        <v>172</v>
      </c>
      <c r="D8458" s="256">
        <v>604.52653900000018</v>
      </c>
      <c r="E8458" s="256">
        <v>75.197165999999967</v>
      </c>
      <c r="F8458" s="1">
        <v>895500</v>
      </c>
      <c r="G8458" s="256">
        <v>150.68188799999999</v>
      </c>
      <c r="H8458" s="256">
        <v>249.79267899999999</v>
      </c>
      <c r="I8458" s="257">
        <v>1</v>
      </c>
      <c r="J8458" s="258">
        <f t="shared" si="264"/>
        <v>0.69175817928085881</v>
      </c>
      <c r="K8458" s="258">
        <f t="shared" si="265"/>
        <v>0.83297491705666604</v>
      </c>
    </row>
    <row r="8459" spans="1:11">
      <c r="A8459" s="1">
        <v>8458</v>
      </c>
      <c r="B8459">
        <v>77833.52984599999</v>
      </c>
      <c r="C8459" s="255">
        <v>159</v>
      </c>
      <c r="D8459" s="256">
        <v>681.44862000000001</v>
      </c>
      <c r="E8459" s="256">
        <v>325.76574900000003</v>
      </c>
      <c r="F8459" s="1">
        <v>846241</v>
      </c>
      <c r="G8459" s="256">
        <v>70.527072000000004</v>
      </c>
      <c r="H8459" s="256">
        <v>284.706346</v>
      </c>
      <c r="I8459" s="257">
        <v>1</v>
      </c>
      <c r="J8459" s="258">
        <f t="shared" si="264"/>
        <v>0.77977992070361968</v>
      </c>
      <c r="K8459" s="258">
        <f t="shared" si="265"/>
        <v>0.88724381786229101</v>
      </c>
    </row>
    <row r="8460" spans="1:11">
      <c r="A8460" s="1">
        <v>8459</v>
      </c>
      <c r="B8460">
        <v>78661.449401999998</v>
      </c>
      <c r="C8460" s="255">
        <v>147</v>
      </c>
      <c r="D8460" s="256">
        <v>716.04770399999984</v>
      </c>
      <c r="E8460" s="256">
        <v>618.76251699999932</v>
      </c>
      <c r="F8460" s="1">
        <v>750111</v>
      </c>
      <c r="G8460" s="256">
        <v>0.43075200000000002</v>
      </c>
      <c r="H8460" s="256">
        <v>287.717285</v>
      </c>
      <c r="I8460" s="257">
        <v>1</v>
      </c>
      <c r="J8460" s="258">
        <f t="shared" si="264"/>
        <v>0.81937156442569181</v>
      </c>
      <c r="K8460" s="258">
        <f t="shared" si="265"/>
        <v>0.90975139900587498</v>
      </c>
    </row>
    <row r="8461" spans="1:11">
      <c r="A8461" s="1">
        <v>8460</v>
      </c>
      <c r="B8461">
        <v>78360.078185000006</v>
      </c>
      <c r="C8461" s="255">
        <v>127</v>
      </c>
      <c r="D8461" s="256">
        <v>674.645127</v>
      </c>
      <c r="E8461" s="256">
        <v>820.39003900000046</v>
      </c>
      <c r="F8461" s="1">
        <v>721785</v>
      </c>
      <c r="G8461" s="256">
        <v>0</v>
      </c>
      <c r="H8461" s="256">
        <v>265.024607</v>
      </c>
      <c r="I8461" s="257">
        <v>1</v>
      </c>
      <c r="J8461" s="258">
        <f t="shared" si="264"/>
        <v>0.77199470098735168</v>
      </c>
      <c r="K8461" s="258">
        <f t="shared" si="265"/>
        <v>0.88268611198036961</v>
      </c>
    </row>
    <row r="8462" spans="1:11">
      <c r="A8462" s="1">
        <v>8461</v>
      </c>
      <c r="B8462">
        <v>74125.878234000003</v>
      </c>
      <c r="C8462" s="255">
        <v>111</v>
      </c>
      <c r="D8462" s="256">
        <v>600.56316700000002</v>
      </c>
      <c r="E8462" s="256">
        <v>948.44172299999866</v>
      </c>
      <c r="F8462" s="1">
        <v>713416</v>
      </c>
      <c r="G8462" s="256">
        <v>0</v>
      </c>
      <c r="H8462" s="256">
        <v>172.75226900000001</v>
      </c>
      <c r="I8462" s="257">
        <v>1</v>
      </c>
      <c r="J8462" s="258">
        <f t="shared" si="264"/>
        <v>0.68722290279313314</v>
      </c>
      <c r="K8462" s="258">
        <f t="shared" si="265"/>
        <v>0.83000682108090473</v>
      </c>
    </row>
    <row r="8463" spans="1:11">
      <c r="A8463" s="1">
        <v>8462</v>
      </c>
      <c r="B8463">
        <v>71805.095580000008</v>
      </c>
      <c r="C8463" s="255">
        <v>110</v>
      </c>
      <c r="D8463" s="256">
        <v>623.11284400000022</v>
      </c>
      <c r="E8463" s="256">
        <v>938.72369700000138</v>
      </c>
      <c r="F8463" s="1">
        <v>755344</v>
      </c>
      <c r="G8463" s="256">
        <v>0</v>
      </c>
      <c r="H8463" s="256">
        <v>204.581557</v>
      </c>
      <c r="I8463" s="257">
        <v>1</v>
      </c>
      <c r="J8463" s="258">
        <f t="shared" si="264"/>
        <v>0.71302644076632971</v>
      </c>
      <c r="K8463" s="258">
        <f t="shared" si="265"/>
        <v>0.84665929856908961</v>
      </c>
    </row>
    <row r="8464" spans="1:11">
      <c r="A8464" s="1">
        <v>8463</v>
      </c>
      <c r="B8464">
        <v>74772.145263999992</v>
      </c>
      <c r="C8464" s="255">
        <v>115</v>
      </c>
      <c r="D8464" s="256">
        <v>610.94658799999991</v>
      </c>
      <c r="E8464" s="256">
        <v>789.03650100000027</v>
      </c>
      <c r="F8464" s="1">
        <v>774259</v>
      </c>
      <c r="G8464" s="256">
        <v>0</v>
      </c>
      <c r="H8464" s="256">
        <v>209.84581299999999</v>
      </c>
      <c r="I8464" s="257">
        <v>1</v>
      </c>
      <c r="J8464" s="258">
        <f t="shared" si="264"/>
        <v>0.69910462500428416</v>
      </c>
      <c r="K8464" s="258">
        <f t="shared" si="265"/>
        <v>0.83774512314264526</v>
      </c>
    </row>
    <row r="8465" spans="1:11">
      <c r="A8465" s="1">
        <v>8464</v>
      </c>
      <c r="B8465">
        <v>74732.733979000011</v>
      </c>
      <c r="C8465" s="255">
        <v>125</v>
      </c>
      <c r="D8465" s="256">
        <v>603.005585</v>
      </c>
      <c r="E8465" s="256">
        <v>487.07313899999991</v>
      </c>
      <c r="F8465" s="1">
        <v>684598</v>
      </c>
      <c r="G8465" s="256">
        <v>0</v>
      </c>
      <c r="H8465" s="256">
        <v>204.579148</v>
      </c>
      <c r="I8465" s="257">
        <v>1</v>
      </c>
      <c r="J8465" s="258">
        <f t="shared" si="264"/>
        <v>0.69001775549144084</v>
      </c>
      <c r="K8465" s="258">
        <f t="shared" si="265"/>
        <v>0.83183801345441888</v>
      </c>
    </row>
    <row r="8466" spans="1:11">
      <c r="A8466" s="1">
        <v>8465</v>
      </c>
      <c r="B8466">
        <v>75413.197996999996</v>
      </c>
      <c r="C8466" s="255">
        <v>138</v>
      </c>
      <c r="D8466" s="256">
        <v>602.39773300000024</v>
      </c>
      <c r="E8466" s="256">
        <v>126.4632009999999</v>
      </c>
      <c r="F8466" s="1">
        <v>706653</v>
      </c>
      <c r="G8466" s="256">
        <v>34.770456000000003</v>
      </c>
      <c r="H8466" s="256">
        <v>396.55257599999999</v>
      </c>
      <c r="I8466" s="257">
        <v>1</v>
      </c>
      <c r="J8466" s="258">
        <f t="shared" si="264"/>
        <v>0.68932219199560552</v>
      </c>
      <c r="K8466" s="258">
        <f t="shared" si="265"/>
        <v>0.83138291367340333</v>
      </c>
    </row>
    <row r="8467" spans="1:11">
      <c r="A8467" s="1">
        <v>8466</v>
      </c>
      <c r="B8467">
        <v>76702.223265999986</v>
      </c>
      <c r="C8467" s="255">
        <v>171</v>
      </c>
      <c r="D8467" s="256">
        <v>611.87225699999999</v>
      </c>
      <c r="E8467" s="256">
        <v>14.625389999999969</v>
      </c>
      <c r="F8467" s="1">
        <v>683502</v>
      </c>
      <c r="G8467" s="256">
        <v>161.76081600000001</v>
      </c>
      <c r="H8467" s="256">
        <v>382.63078100000001</v>
      </c>
      <c r="I8467" s="257">
        <v>1</v>
      </c>
      <c r="J8467" s="258">
        <f t="shared" si="264"/>
        <v>0.70016386568396716</v>
      </c>
      <c r="K8467" s="258">
        <f t="shared" si="265"/>
        <v>0.83842910337341547</v>
      </c>
    </row>
    <row r="8468" spans="1:11">
      <c r="A8468" s="1">
        <v>8467</v>
      </c>
      <c r="B8468">
        <v>76230.554076999993</v>
      </c>
      <c r="C8468" s="255">
        <v>191</v>
      </c>
      <c r="D8468" s="256">
        <v>637.43703700000003</v>
      </c>
      <c r="E8468" s="256">
        <v>23.721543999999991</v>
      </c>
      <c r="F8468" s="1">
        <v>736178</v>
      </c>
      <c r="G8468" s="256">
        <v>223.83748800000001</v>
      </c>
      <c r="H8468" s="256">
        <v>215.26000500000001</v>
      </c>
      <c r="I8468" s="257">
        <v>1</v>
      </c>
      <c r="J8468" s="258">
        <f t="shared" si="264"/>
        <v>0.72941757834275212</v>
      </c>
      <c r="K8468" s="258">
        <f t="shared" si="265"/>
        <v>0.85694901521884148</v>
      </c>
    </row>
    <row r="8469" spans="1:11">
      <c r="A8469" s="1">
        <v>8468</v>
      </c>
      <c r="B8469">
        <v>74106.012938999993</v>
      </c>
      <c r="C8469" s="255">
        <v>209</v>
      </c>
      <c r="D8469" s="256">
        <v>631.25782100000015</v>
      </c>
      <c r="E8469" s="256">
        <v>25.637720000000002</v>
      </c>
      <c r="F8469" s="1">
        <v>727026</v>
      </c>
      <c r="G8469" s="256">
        <v>244.376328</v>
      </c>
      <c r="H8469" s="256">
        <v>163.388428</v>
      </c>
      <c r="I8469" s="257">
        <v>1</v>
      </c>
      <c r="J8469" s="258">
        <f t="shared" si="264"/>
        <v>0.72234671720799704</v>
      </c>
      <c r="K8469" s="258">
        <f t="shared" si="265"/>
        <v>0.85253705950897685</v>
      </c>
    </row>
    <row r="8470" spans="1:11">
      <c r="A8470" s="1">
        <v>8469</v>
      </c>
      <c r="B8470">
        <v>72975.675294000001</v>
      </c>
      <c r="C8470" s="255">
        <v>215</v>
      </c>
      <c r="D8470" s="256">
        <v>594.47539499999993</v>
      </c>
      <c r="E8470" s="256">
        <v>17.236651999999999</v>
      </c>
      <c r="F8470" s="1">
        <v>721236</v>
      </c>
      <c r="G8470" s="256">
        <v>227.82900000000001</v>
      </c>
      <c r="H8470" s="256">
        <v>157.01344900000001</v>
      </c>
      <c r="I8470" s="257">
        <v>1</v>
      </c>
      <c r="J8470" s="258">
        <f t="shared" si="264"/>
        <v>0.68025668079473534</v>
      </c>
      <c r="K8470" s="258">
        <f t="shared" si="265"/>
        <v>0.82541280777453763</v>
      </c>
    </row>
    <row r="8471" spans="1:11">
      <c r="A8471" s="1">
        <v>8470</v>
      </c>
      <c r="B8471">
        <v>71306.06689300001</v>
      </c>
      <c r="C8471" s="255">
        <v>226</v>
      </c>
      <c r="D8471" s="256">
        <v>505.39783799999992</v>
      </c>
      <c r="E8471" s="256">
        <v>9.084915999999998</v>
      </c>
      <c r="F8471" s="1">
        <v>803303</v>
      </c>
      <c r="G8471" s="256">
        <v>161.78904</v>
      </c>
      <c r="H8471" s="256">
        <v>138.83240000000001</v>
      </c>
      <c r="I8471" s="257">
        <v>1</v>
      </c>
      <c r="J8471" s="258">
        <f t="shared" si="264"/>
        <v>0.57832545913648015</v>
      </c>
      <c r="K8471" s="258">
        <f t="shared" si="265"/>
        <v>0.75295048717024149</v>
      </c>
    </row>
    <row r="8472" spans="1:11">
      <c r="A8472" s="1">
        <v>8471</v>
      </c>
      <c r="B8472">
        <v>69935.791566</v>
      </c>
      <c r="C8472" s="255">
        <v>210</v>
      </c>
      <c r="D8472" s="256">
        <v>458.35532000000012</v>
      </c>
      <c r="E8472" s="256">
        <v>10.06512</v>
      </c>
      <c r="F8472" s="1">
        <v>924802</v>
      </c>
      <c r="G8472" s="256">
        <v>73.790639999999996</v>
      </c>
      <c r="H8472" s="256">
        <v>92.458206000000004</v>
      </c>
      <c r="I8472" s="257">
        <v>1</v>
      </c>
      <c r="J8472" s="258">
        <f t="shared" si="264"/>
        <v>0.52449482557273697</v>
      </c>
      <c r="K8472" s="258">
        <f t="shared" si="265"/>
        <v>0.71024319967326399</v>
      </c>
    </row>
    <row r="8473" spans="1:11">
      <c r="A8473" s="1">
        <v>8472</v>
      </c>
      <c r="B8473">
        <v>69612.659241000001</v>
      </c>
      <c r="C8473" s="255">
        <v>194</v>
      </c>
      <c r="D8473" s="256">
        <v>473.26948299999992</v>
      </c>
      <c r="E8473" s="256">
        <v>7.3232399999999993</v>
      </c>
      <c r="F8473" s="1">
        <v>940712</v>
      </c>
      <c r="G8473" s="256">
        <v>5.428248</v>
      </c>
      <c r="H8473" s="256">
        <v>26.480153999999999</v>
      </c>
      <c r="I8473" s="257">
        <v>1</v>
      </c>
      <c r="J8473" s="258">
        <f t="shared" si="264"/>
        <v>0.54156106431792761</v>
      </c>
      <c r="K8473" s="258">
        <f t="shared" si="265"/>
        <v>0.7241490235035184</v>
      </c>
    </row>
    <row r="8474" spans="1:11">
      <c r="A8474" s="1">
        <v>8473</v>
      </c>
      <c r="B8474">
        <v>69409.086181000006</v>
      </c>
      <c r="C8474" s="255">
        <v>195</v>
      </c>
      <c r="D8474" s="256">
        <v>480.54723100000001</v>
      </c>
      <c r="E8474" s="256">
        <v>5.8005599999999999</v>
      </c>
      <c r="F8474" s="1">
        <v>908632</v>
      </c>
      <c r="G8474" s="256">
        <v>0</v>
      </c>
      <c r="H8474" s="256">
        <v>26.670629000000002</v>
      </c>
      <c r="I8474" s="257">
        <v>1</v>
      </c>
      <c r="J8474" s="258">
        <f t="shared" si="264"/>
        <v>0.54988897282310734</v>
      </c>
      <c r="K8474" s="258">
        <f t="shared" si="265"/>
        <v>0.73080877026198432</v>
      </c>
    </row>
    <row r="8475" spans="1:11">
      <c r="A8475" s="1">
        <v>8474</v>
      </c>
      <c r="B8475">
        <v>66917.746581999992</v>
      </c>
      <c r="C8475" s="255">
        <v>183</v>
      </c>
      <c r="D8475" s="256">
        <v>520.1200869999999</v>
      </c>
      <c r="E8475" s="256">
        <v>1.8691199999999999</v>
      </c>
      <c r="F8475" s="1">
        <v>743479</v>
      </c>
      <c r="G8475" s="256">
        <v>0</v>
      </c>
      <c r="H8475" s="256">
        <v>26.659962</v>
      </c>
      <c r="I8475" s="257">
        <v>1</v>
      </c>
      <c r="J8475" s="258">
        <f t="shared" si="264"/>
        <v>0.5951720911801387</v>
      </c>
      <c r="K8475" s="258">
        <f t="shared" si="265"/>
        <v>0.76564763270191516</v>
      </c>
    </row>
    <row r="8476" spans="1:11">
      <c r="A8476" s="1">
        <v>8475</v>
      </c>
      <c r="B8476">
        <v>65662.315490000008</v>
      </c>
      <c r="C8476" s="255">
        <v>175</v>
      </c>
      <c r="D8476" s="256">
        <v>533.41480200000001</v>
      </c>
      <c r="E8476" s="256">
        <v>0.39839999999999998</v>
      </c>
      <c r="F8476" s="1">
        <v>603186</v>
      </c>
      <c r="G8476" s="256">
        <v>0</v>
      </c>
      <c r="H8476" s="256">
        <v>26.438407000000002</v>
      </c>
      <c r="I8476" s="257">
        <v>1</v>
      </c>
      <c r="J8476" s="258">
        <f t="shared" si="264"/>
        <v>0.61038519970250582</v>
      </c>
      <c r="K8476" s="258">
        <f t="shared" si="265"/>
        <v>0.77685628905947335</v>
      </c>
    </row>
    <row r="8477" spans="1:11">
      <c r="A8477" s="1">
        <v>8476</v>
      </c>
      <c r="B8477">
        <v>65509.326690999987</v>
      </c>
      <c r="C8477" s="255">
        <v>176</v>
      </c>
      <c r="D8477" s="256">
        <v>522.04115300000001</v>
      </c>
      <c r="E8477" s="256">
        <v>3.252E-2</v>
      </c>
      <c r="F8477" s="1">
        <v>489646</v>
      </c>
      <c r="G8477" s="256">
        <v>0</v>
      </c>
      <c r="H8477" s="256">
        <v>26.211413</v>
      </c>
      <c r="I8477" s="257">
        <v>1</v>
      </c>
      <c r="J8477" s="258">
        <f t="shared" si="264"/>
        <v>0.59737036211235739</v>
      </c>
      <c r="K8477" s="258">
        <f t="shared" si="265"/>
        <v>0.76728215761545537</v>
      </c>
    </row>
    <row r="8478" spans="1:11">
      <c r="A8478" s="1">
        <v>8477</v>
      </c>
      <c r="B8478">
        <v>65944.208710000006</v>
      </c>
      <c r="C8478" s="255">
        <v>173</v>
      </c>
      <c r="D8478" s="256">
        <v>483.34163899999999</v>
      </c>
      <c r="E8478" s="256">
        <v>0</v>
      </c>
      <c r="F8478" s="1">
        <v>536863</v>
      </c>
      <c r="G8478" s="256">
        <v>0</v>
      </c>
      <c r="H8478" s="256">
        <v>26.219954999999999</v>
      </c>
      <c r="I8478" s="257">
        <v>1</v>
      </c>
      <c r="J8478" s="258">
        <f t="shared" si="264"/>
        <v>0.55308660678214827</v>
      </c>
      <c r="K8478" s="258">
        <f t="shared" si="265"/>
        <v>0.73334439415652963</v>
      </c>
    </row>
    <row r="8479" spans="1:11">
      <c r="A8479" s="1">
        <v>8478</v>
      </c>
      <c r="B8479">
        <v>66452.756348999988</v>
      </c>
      <c r="C8479" s="255">
        <v>172</v>
      </c>
      <c r="D8479" s="256">
        <v>470.37107900000001</v>
      </c>
      <c r="E8479" s="256">
        <v>0</v>
      </c>
      <c r="F8479" s="1">
        <v>844159</v>
      </c>
      <c r="G8479" s="256">
        <v>42.144480000000001</v>
      </c>
      <c r="H8479" s="256">
        <v>26.217285</v>
      </c>
      <c r="I8479" s="257">
        <v>1</v>
      </c>
      <c r="J8479" s="258">
        <f t="shared" si="264"/>
        <v>0.53824442800089023</v>
      </c>
      <c r="K8479" s="258">
        <f t="shared" si="265"/>
        <v>0.72147397286285786</v>
      </c>
    </row>
    <row r="8480" spans="1:11">
      <c r="A8480" s="1">
        <v>8479</v>
      </c>
      <c r="B8480">
        <v>67812.234345000004</v>
      </c>
      <c r="C8480" s="255">
        <v>164</v>
      </c>
      <c r="D8480" s="256">
        <v>413.37061900000009</v>
      </c>
      <c r="E8480" s="256">
        <v>0</v>
      </c>
      <c r="F8480" s="1">
        <v>829262</v>
      </c>
      <c r="G8480" s="256">
        <v>140.10208800000001</v>
      </c>
      <c r="H8480" s="256">
        <v>26.214393999999999</v>
      </c>
      <c r="I8480" s="257">
        <v>1</v>
      </c>
      <c r="J8480" s="258">
        <f t="shared" si="264"/>
        <v>0.47301894676230505</v>
      </c>
      <c r="K8480" s="258">
        <f t="shared" si="265"/>
        <v>0.66607337294750946</v>
      </c>
    </row>
    <row r="8481" spans="1:11">
      <c r="A8481" s="1">
        <v>8480</v>
      </c>
      <c r="B8481">
        <v>69493.46746900001</v>
      </c>
      <c r="C8481" s="255">
        <v>197</v>
      </c>
      <c r="D8481" s="256">
        <v>341.63749000000001</v>
      </c>
      <c r="E8481" s="256">
        <v>4.0062030000000028</v>
      </c>
      <c r="F8481" s="1">
        <v>768317</v>
      </c>
      <c r="G8481" s="256">
        <v>167.59058400000001</v>
      </c>
      <c r="H8481" s="256">
        <v>31.765916000000001</v>
      </c>
      <c r="I8481" s="257">
        <v>1</v>
      </c>
      <c r="J8481" s="258">
        <f t="shared" si="264"/>
        <v>0.39093490990059332</v>
      </c>
      <c r="K8481" s="258">
        <f t="shared" si="265"/>
        <v>0.58785949178048225</v>
      </c>
    </row>
    <row r="8482" spans="1:11">
      <c r="A8482" s="1">
        <v>8481</v>
      </c>
      <c r="B8482">
        <v>74631.465576999995</v>
      </c>
      <c r="C8482" s="255">
        <v>183</v>
      </c>
      <c r="D8482" s="256">
        <v>305.10582299999999</v>
      </c>
      <c r="E8482" s="256">
        <v>162.57441500000019</v>
      </c>
      <c r="F8482" s="1">
        <v>747200</v>
      </c>
      <c r="G8482" s="256">
        <v>159.391176</v>
      </c>
      <c r="H8482" s="256">
        <v>202.96402399999999</v>
      </c>
      <c r="I8482" s="257">
        <v>1</v>
      </c>
      <c r="J8482" s="258">
        <f t="shared" si="264"/>
        <v>0.34913181637252799</v>
      </c>
      <c r="K8482" s="258">
        <f t="shared" si="265"/>
        <v>0.54379997105034261</v>
      </c>
    </row>
    <row r="8483" spans="1:11">
      <c r="A8483" s="1">
        <v>8482</v>
      </c>
      <c r="B8483">
        <v>79585.419920999993</v>
      </c>
      <c r="C8483" s="255">
        <v>156</v>
      </c>
      <c r="D8483" s="256">
        <v>295.67668200000003</v>
      </c>
      <c r="E8483" s="256">
        <v>560.81250900000077</v>
      </c>
      <c r="F8483" s="1">
        <v>738267</v>
      </c>
      <c r="G8483" s="256">
        <v>115.735704</v>
      </c>
      <c r="H8483" s="256">
        <v>273.77928600000001</v>
      </c>
      <c r="I8483" s="257">
        <v>1</v>
      </c>
      <c r="J8483" s="258">
        <f t="shared" si="264"/>
        <v>0.33834207433550806</v>
      </c>
      <c r="K8483" s="258">
        <f t="shared" si="265"/>
        <v>0.53191067807838299</v>
      </c>
    </row>
    <row r="8484" spans="1:11">
      <c r="A8484" s="1">
        <v>8483</v>
      </c>
      <c r="B8484">
        <v>79629.040955000004</v>
      </c>
      <c r="C8484" s="255">
        <v>129</v>
      </c>
      <c r="D8484" s="256">
        <v>258.42615000000001</v>
      </c>
      <c r="E8484" s="256">
        <v>908.68662399999971</v>
      </c>
      <c r="F8484" s="1">
        <v>702431</v>
      </c>
      <c r="G8484" s="256">
        <v>40.299672000000001</v>
      </c>
      <c r="H8484" s="256">
        <v>283.35825999999997</v>
      </c>
      <c r="I8484" s="257">
        <v>1</v>
      </c>
      <c r="J8484" s="258">
        <f t="shared" si="264"/>
        <v>0.29571638541837786</v>
      </c>
      <c r="K8484" s="258">
        <f t="shared" si="265"/>
        <v>0.4826887713512486</v>
      </c>
    </row>
    <row r="8485" spans="1:11">
      <c r="A8485" s="1">
        <v>8484</v>
      </c>
      <c r="B8485">
        <v>78689.157349000001</v>
      </c>
      <c r="C8485" s="255">
        <v>107</v>
      </c>
      <c r="D8485" s="256">
        <v>224.813996</v>
      </c>
      <c r="E8485" s="256">
        <v>1097.7741169999999</v>
      </c>
      <c r="F8485" s="1">
        <v>732072</v>
      </c>
      <c r="G8485" s="256">
        <v>0</v>
      </c>
      <c r="H8485" s="256">
        <v>281.16206599999998</v>
      </c>
      <c r="I8485" s="257">
        <v>1</v>
      </c>
      <c r="J8485" s="258">
        <f t="shared" si="264"/>
        <v>0.25725408318230047</v>
      </c>
      <c r="K8485" s="258">
        <f t="shared" si="265"/>
        <v>0.43492568557717065</v>
      </c>
    </row>
    <row r="8486" spans="1:11">
      <c r="A8486" s="1">
        <v>8485</v>
      </c>
      <c r="B8486">
        <v>75134.188720000006</v>
      </c>
      <c r="C8486" s="255">
        <v>105</v>
      </c>
      <c r="D8486" s="256">
        <v>185.196471</v>
      </c>
      <c r="E8486" s="256">
        <v>1107.714109</v>
      </c>
      <c r="F8486" s="1">
        <v>758003</v>
      </c>
      <c r="G8486" s="256">
        <v>0</v>
      </c>
      <c r="H8486" s="256">
        <v>109.43969800000001</v>
      </c>
      <c r="I8486" s="257">
        <v>1</v>
      </c>
      <c r="J8486" s="258">
        <f t="shared" si="264"/>
        <v>0.21191985020230902</v>
      </c>
      <c r="K8486" s="258">
        <f t="shared" si="265"/>
        <v>0.3740493102531024</v>
      </c>
    </row>
    <row r="8487" spans="1:11">
      <c r="A8487" s="1">
        <v>8486</v>
      </c>
      <c r="B8487">
        <v>73749.097473000002</v>
      </c>
      <c r="C8487" s="255">
        <v>111</v>
      </c>
      <c r="D8487" s="256">
        <v>192.191337</v>
      </c>
      <c r="E8487" s="256">
        <v>966.56549300000006</v>
      </c>
      <c r="F8487" s="1">
        <v>726138</v>
      </c>
      <c r="G8487" s="256">
        <v>0</v>
      </c>
      <c r="H8487" s="256">
        <v>237.30836500000001</v>
      </c>
      <c r="I8487" s="257">
        <v>1</v>
      </c>
      <c r="J8487" s="258">
        <f t="shared" si="264"/>
        <v>0.21992405755518685</v>
      </c>
      <c r="K8487" s="258">
        <f t="shared" si="265"/>
        <v>0.38518414371147819</v>
      </c>
    </row>
    <row r="8488" spans="1:11">
      <c r="A8488" s="1">
        <v>8487</v>
      </c>
      <c r="B8488">
        <v>76272.259399999995</v>
      </c>
      <c r="C8488" s="255">
        <v>112</v>
      </c>
      <c r="D8488" s="256">
        <v>162.72411099999999</v>
      </c>
      <c r="E8488" s="256">
        <v>733.42779900000039</v>
      </c>
      <c r="F8488" s="1">
        <v>721247</v>
      </c>
      <c r="G8488" s="256">
        <v>0</v>
      </c>
      <c r="H8488" s="256">
        <v>257.01315499999998</v>
      </c>
      <c r="I8488" s="257">
        <v>1</v>
      </c>
      <c r="J8488" s="258">
        <f t="shared" si="264"/>
        <v>0.18620478587534156</v>
      </c>
      <c r="K8488" s="258">
        <f t="shared" si="265"/>
        <v>0.33707553920912064</v>
      </c>
    </row>
    <row r="8489" spans="1:11">
      <c r="A8489" s="1">
        <v>8488</v>
      </c>
      <c r="B8489">
        <v>76380.418273999996</v>
      </c>
      <c r="C8489" s="255">
        <v>117</v>
      </c>
      <c r="D8489" s="256">
        <v>142.03684100000001</v>
      </c>
      <c r="E8489" s="256">
        <v>381.81136700000008</v>
      </c>
      <c r="F8489" s="1">
        <v>721077</v>
      </c>
      <c r="G8489" s="256">
        <v>0</v>
      </c>
      <c r="H8489" s="256">
        <v>252.522121</v>
      </c>
      <c r="I8489" s="257">
        <v>1</v>
      </c>
      <c r="J8489" s="258">
        <f t="shared" si="264"/>
        <v>0.16253239549002629</v>
      </c>
      <c r="K8489" s="258">
        <f t="shared" si="265"/>
        <v>0.30132473071750926</v>
      </c>
    </row>
    <row r="8490" spans="1:11">
      <c r="A8490" s="1">
        <v>8489</v>
      </c>
      <c r="B8490">
        <v>77466.079467999996</v>
      </c>
      <c r="C8490" s="255">
        <v>138</v>
      </c>
      <c r="D8490" s="256">
        <v>151.10131000000001</v>
      </c>
      <c r="E8490" s="256">
        <v>96.882912999999974</v>
      </c>
      <c r="F8490" s="1">
        <v>700403</v>
      </c>
      <c r="G8490" s="256">
        <v>0</v>
      </c>
      <c r="H8490" s="256">
        <v>321.28466300000002</v>
      </c>
      <c r="I8490" s="257">
        <v>1</v>
      </c>
      <c r="J8490" s="258">
        <f t="shared" si="264"/>
        <v>0.17290484428600511</v>
      </c>
      <c r="K8490" s="258">
        <f t="shared" si="265"/>
        <v>0.31719975261656741</v>
      </c>
    </row>
    <row r="8491" spans="1:11">
      <c r="A8491" s="1">
        <v>8490</v>
      </c>
      <c r="B8491">
        <v>77264.647825999986</v>
      </c>
      <c r="C8491" s="255">
        <v>152</v>
      </c>
      <c r="D8491" s="256">
        <v>160.11928599999999</v>
      </c>
      <c r="E8491" s="256">
        <v>14.876919999999981</v>
      </c>
      <c r="F8491" s="1">
        <v>706820</v>
      </c>
      <c r="G8491" s="256">
        <v>31.426752</v>
      </c>
      <c r="H8491" s="256">
        <v>401.249482</v>
      </c>
      <c r="I8491" s="257">
        <v>1</v>
      </c>
      <c r="J8491" s="258">
        <f t="shared" si="264"/>
        <v>0.18322409126046832</v>
      </c>
      <c r="K8491" s="258">
        <f t="shared" si="265"/>
        <v>0.33266701168979773</v>
      </c>
    </row>
    <row r="8492" spans="1:11">
      <c r="A8492" s="1">
        <v>8491</v>
      </c>
      <c r="B8492">
        <v>75895.514586999998</v>
      </c>
      <c r="C8492" s="255">
        <v>182</v>
      </c>
      <c r="D8492" s="256">
        <v>215.36784599999999</v>
      </c>
      <c r="E8492" s="256">
        <v>25.039004000000009</v>
      </c>
      <c r="F8492" s="1">
        <v>718821</v>
      </c>
      <c r="G8492" s="256">
        <v>165.04756800000001</v>
      </c>
      <c r="H8492" s="256">
        <v>344.24519099999998</v>
      </c>
      <c r="I8492" s="257">
        <v>1</v>
      </c>
      <c r="J8492" s="258">
        <f t="shared" si="264"/>
        <v>0.24644487778989024</v>
      </c>
      <c r="K8492" s="258">
        <f t="shared" si="265"/>
        <v>0.42088142038618015</v>
      </c>
    </row>
    <row r="8493" spans="1:11">
      <c r="A8493" s="1">
        <v>8492</v>
      </c>
      <c r="B8493">
        <v>73354.492430999991</v>
      </c>
      <c r="C8493" s="255">
        <v>202</v>
      </c>
      <c r="D8493" s="256">
        <v>197.308932</v>
      </c>
      <c r="E8493" s="256">
        <v>30.344428000000001</v>
      </c>
      <c r="F8493" s="1">
        <v>700503</v>
      </c>
      <c r="G8493" s="256">
        <v>210.40622400000001</v>
      </c>
      <c r="H8493" s="256">
        <v>197.94358</v>
      </c>
      <c r="I8493" s="257">
        <v>1</v>
      </c>
      <c r="J8493" s="258">
        <f t="shared" si="264"/>
        <v>0.22578010848283159</v>
      </c>
      <c r="K8493" s="258">
        <f t="shared" si="265"/>
        <v>0.39322247072950023</v>
      </c>
    </row>
    <row r="8494" spans="1:11">
      <c r="A8494" s="1">
        <v>8493</v>
      </c>
      <c r="B8494">
        <v>71273.997925000003</v>
      </c>
      <c r="C8494" s="255">
        <v>205</v>
      </c>
      <c r="D8494" s="256">
        <v>190.730514</v>
      </c>
      <c r="E8494" s="256">
        <v>24.566727</v>
      </c>
      <c r="F8494" s="1">
        <v>710732</v>
      </c>
      <c r="G8494" s="256">
        <v>215.31720000000001</v>
      </c>
      <c r="H8494" s="256">
        <v>116.26713599999999</v>
      </c>
      <c r="I8494" s="257">
        <v>1</v>
      </c>
      <c r="J8494" s="258">
        <f t="shared" si="264"/>
        <v>0.21825244151595849</v>
      </c>
      <c r="K8494" s="258">
        <f t="shared" si="265"/>
        <v>0.38287292920423099</v>
      </c>
    </row>
    <row r="8495" spans="1:11">
      <c r="A8495" s="1">
        <v>8494</v>
      </c>
      <c r="B8495">
        <v>69952.551147999999</v>
      </c>
      <c r="C8495" s="255">
        <v>196</v>
      </c>
      <c r="D8495" s="256">
        <v>224.68159399999999</v>
      </c>
      <c r="E8495" s="256">
        <v>15.572976000000001</v>
      </c>
      <c r="F8495" s="1">
        <v>712413</v>
      </c>
      <c r="G8495" s="256">
        <v>181.12164000000001</v>
      </c>
      <c r="H8495" s="256">
        <v>116.75658199999999</v>
      </c>
      <c r="I8495" s="257">
        <v>1</v>
      </c>
      <c r="J8495" s="258">
        <f t="shared" si="264"/>
        <v>0.25710257591083369</v>
      </c>
      <c r="K8495" s="258">
        <f t="shared" si="265"/>
        <v>0.43473078517357328</v>
      </c>
    </row>
    <row r="8496" spans="1:11">
      <c r="A8496" s="1">
        <v>8495</v>
      </c>
      <c r="B8496">
        <v>69144.480467999994</v>
      </c>
      <c r="C8496" s="255">
        <v>189</v>
      </c>
      <c r="D8496" s="256">
        <v>218.10442699999999</v>
      </c>
      <c r="E8496" s="256">
        <v>10.729559999999999</v>
      </c>
      <c r="F8496" s="1">
        <v>744853</v>
      </c>
      <c r="G8496" s="256">
        <v>114.95484</v>
      </c>
      <c r="H8496" s="256">
        <v>118.525059</v>
      </c>
      <c r="I8496" s="257">
        <v>1</v>
      </c>
      <c r="J8496" s="258">
        <f t="shared" si="264"/>
        <v>0.24957634046007518</v>
      </c>
      <c r="K8496" s="258">
        <f t="shared" si="265"/>
        <v>0.42497934649362107</v>
      </c>
    </row>
    <row r="8497" spans="1:11">
      <c r="A8497" s="1">
        <v>8496</v>
      </c>
      <c r="B8497">
        <v>69347.109682000009</v>
      </c>
      <c r="C8497" s="255">
        <v>169</v>
      </c>
      <c r="D8497" s="256">
        <v>337.18985800000007</v>
      </c>
      <c r="E8497" s="256">
        <v>2.851</v>
      </c>
      <c r="F8497" s="1">
        <v>819959</v>
      </c>
      <c r="G8497" s="256">
        <v>27.599039999999999</v>
      </c>
      <c r="H8497" s="256">
        <v>37.567928000000002</v>
      </c>
      <c r="I8497" s="257">
        <v>1</v>
      </c>
      <c r="J8497" s="258">
        <f t="shared" si="264"/>
        <v>0.38584549592793194</v>
      </c>
      <c r="K8497" s="258">
        <f t="shared" si="265"/>
        <v>0.58265892899798932</v>
      </c>
    </row>
    <row r="8498" spans="1:11">
      <c r="A8498" s="1">
        <v>8497</v>
      </c>
      <c r="B8498">
        <v>68089.038513000007</v>
      </c>
      <c r="C8498" s="255">
        <v>159</v>
      </c>
      <c r="D8498" s="256">
        <v>369.81204600000001</v>
      </c>
      <c r="E8498" s="256">
        <v>0.53520000000000001</v>
      </c>
      <c r="F8498" s="1">
        <v>830413</v>
      </c>
      <c r="G8498" s="256">
        <v>0</v>
      </c>
      <c r="H8498" s="256">
        <v>26.315322999999999</v>
      </c>
      <c r="I8498" s="257">
        <v>1</v>
      </c>
      <c r="J8498" s="258">
        <f t="shared" si="264"/>
        <v>0.42317498259094483</v>
      </c>
      <c r="K8498" s="258">
        <f t="shared" si="265"/>
        <v>0.61981298106821092</v>
      </c>
    </row>
    <row r="8499" spans="1:11">
      <c r="A8499" s="1">
        <v>8498</v>
      </c>
      <c r="B8499">
        <v>64332.412934</v>
      </c>
      <c r="C8499" s="255">
        <v>155</v>
      </c>
      <c r="D8499" s="256">
        <v>393.04053499999992</v>
      </c>
      <c r="E8499" s="256">
        <v>0.92039999999999988</v>
      </c>
      <c r="F8499" s="1">
        <v>723996</v>
      </c>
      <c r="G8499" s="256">
        <v>0</v>
      </c>
      <c r="H8499" s="256">
        <v>26.304573999999999</v>
      </c>
      <c r="I8499" s="257">
        <v>1</v>
      </c>
      <c r="J8499" s="258">
        <f t="shared" si="264"/>
        <v>0.44975528340729226</v>
      </c>
      <c r="K8499" s="258">
        <f t="shared" si="265"/>
        <v>0.64493489298284346</v>
      </c>
    </row>
    <row r="8500" spans="1:11">
      <c r="A8500" s="1">
        <v>8499</v>
      </c>
      <c r="B8500">
        <v>63677.626556000003</v>
      </c>
      <c r="C8500" s="255">
        <v>155</v>
      </c>
      <c r="D8500" s="256">
        <v>373.55522500000001</v>
      </c>
      <c r="E8500" s="256">
        <v>0.46908</v>
      </c>
      <c r="F8500" s="1">
        <v>607608</v>
      </c>
      <c r="G8500" s="256">
        <v>0</v>
      </c>
      <c r="H8500" s="256">
        <v>26.320204</v>
      </c>
      <c r="I8500" s="257">
        <v>1</v>
      </c>
      <c r="J8500" s="258">
        <f t="shared" si="264"/>
        <v>0.42745829278944436</v>
      </c>
      <c r="K8500" s="258">
        <f t="shared" si="265"/>
        <v>0.62393374228677057</v>
      </c>
    </row>
    <row r="8501" spans="1:11">
      <c r="A8501" s="1">
        <v>8500</v>
      </c>
      <c r="B8501">
        <v>64315.479338999998</v>
      </c>
      <c r="C8501" s="255">
        <v>140</v>
      </c>
      <c r="D8501" s="256">
        <v>438.29799700000001</v>
      </c>
      <c r="E8501" s="256">
        <v>1.92E-3</v>
      </c>
      <c r="F8501" s="1">
        <v>504727</v>
      </c>
      <c r="G8501" s="256">
        <v>0</v>
      </c>
      <c r="H8501" s="256">
        <v>26.301603</v>
      </c>
      <c r="I8501" s="257">
        <v>1</v>
      </c>
      <c r="J8501" s="258">
        <f t="shared" si="264"/>
        <v>0.50154328193549702</v>
      </c>
      <c r="K8501" s="258">
        <f t="shared" si="265"/>
        <v>0.69097486754271509</v>
      </c>
    </row>
    <row r="8502" spans="1:11">
      <c r="A8502" s="1">
        <v>8501</v>
      </c>
      <c r="B8502">
        <v>64384.535827</v>
      </c>
      <c r="C8502" s="255">
        <v>146</v>
      </c>
      <c r="D8502" s="256">
        <v>456.16292800000002</v>
      </c>
      <c r="E8502" s="256">
        <v>0</v>
      </c>
      <c r="F8502" s="1">
        <v>551092</v>
      </c>
      <c r="G8502" s="256">
        <v>0</v>
      </c>
      <c r="H8502" s="256">
        <v>26.297234</v>
      </c>
      <c r="I8502" s="257">
        <v>1</v>
      </c>
      <c r="J8502" s="258">
        <f t="shared" si="264"/>
        <v>0.52198607698959165</v>
      </c>
      <c r="K8502" s="258">
        <f t="shared" si="265"/>
        <v>0.70816917637408638</v>
      </c>
    </row>
    <row r="8503" spans="1:11">
      <c r="A8503" s="1">
        <v>8502</v>
      </c>
      <c r="B8503">
        <v>65309.084320000002</v>
      </c>
      <c r="C8503" s="255">
        <v>149</v>
      </c>
      <c r="D8503" s="256">
        <v>444.21294799999993</v>
      </c>
      <c r="E8503" s="256">
        <v>8.0000000000000007E-5</v>
      </c>
      <c r="F8503" s="1">
        <v>850811</v>
      </c>
      <c r="G8503" s="256">
        <v>0</v>
      </c>
      <c r="H8503" s="256">
        <v>26.341989999999999</v>
      </c>
      <c r="I8503" s="257">
        <v>1</v>
      </c>
      <c r="J8503" s="258">
        <f t="shared" si="264"/>
        <v>0.50831174530364609</v>
      </c>
      <c r="K8503" s="258">
        <f t="shared" si="265"/>
        <v>0.69672646646768588</v>
      </c>
    </row>
    <row r="8504" spans="1:11">
      <c r="A8504" s="1">
        <v>8503</v>
      </c>
      <c r="B8504">
        <v>66780.454224000001</v>
      </c>
      <c r="C8504" s="255">
        <v>161</v>
      </c>
      <c r="D8504" s="256">
        <v>400.18058000000002</v>
      </c>
      <c r="E8504" s="256">
        <v>0</v>
      </c>
      <c r="F8504" s="1">
        <v>818324</v>
      </c>
      <c r="G8504" s="256">
        <v>29.899128000000001</v>
      </c>
      <c r="H8504" s="256">
        <v>26.334229000000001</v>
      </c>
      <c r="I8504" s="257">
        <v>1</v>
      </c>
      <c r="J8504" s="258">
        <f t="shared" si="264"/>
        <v>0.45792561872020304</v>
      </c>
      <c r="K8504" s="258">
        <f t="shared" si="265"/>
        <v>0.65244665923897349</v>
      </c>
    </row>
    <row r="8505" spans="1:11">
      <c r="A8505" s="1">
        <v>8504</v>
      </c>
      <c r="B8505">
        <v>69131.589355999997</v>
      </c>
      <c r="C8505" s="255">
        <v>189</v>
      </c>
      <c r="D8505" s="256">
        <v>370.24465899999979</v>
      </c>
      <c r="E8505" s="256">
        <v>2.3537210000000011</v>
      </c>
      <c r="F8505" s="1">
        <v>784126</v>
      </c>
      <c r="G8505" s="256">
        <v>128.54436000000001</v>
      </c>
      <c r="H8505" s="256">
        <v>30.016873</v>
      </c>
      <c r="I8505" s="257">
        <v>1</v>
      </c>
      <c r="J8505" s="258">
        <f t="shared" si="264"/>
        <v>0.42367002054528857</v>
      </c>
      <c r="K8505" s="258">
        <f t="shared" si="265"/>
        <v>0.62029068544418697</v>
      </c>
    </row>
    <row r="8506" spans="1:11">
      <c r="A8506" s="1">
        <v>8505</v>
      </c>
      <c r="B8506">
        <v>73352.654661999986</v>
      </c>
      <c r="C8506" s="255">
        <v>171</v>
      </c>
      <c r="D8506" s="256">
        <v>351.00003600000002</v>
      </c>
      <c r="E8506" s="256">
        <v>104.25491600000009</v>
      </c>
      <c r="F8506" s="1">
        <v>750726</v>
      </c>
      <c r="G8506" s="256">
        <v>142.97875199999999</v>
      </c>
      <c r="H8506" s="256">
        <v>253.389319</v>
      </c>
      <c r="I8506" s="257">
        <v>1</v>
      </c>
      <c r="J8506" s="258">
        <f t="shared" si="264"/>
        <v>0.40164844744868317</v>
      </c>
      <c r="K8506" s="258">
        <f t="shared" si="265"/>
        <v>0.59866517910562911</v>
      </c>
    </row>
    <row r="8507" spans="1:11">
      <c r="A8507" s="1">
        <v>8506</v>
      </c>
      <c r="B8507">
        <v>78842.248534999992</v>
      </c>
      <c r="C8507" s="255">
        <v>141</v>
      </c>
      <c r="D8507" s="256">
        <v>345.99221299999988</v>
      </c>
      <c r="E8507" s="256">
        <v>391.33026099999972</v>
      </c>
      <c r="F8507" s="1">
        <v>762416</v>
      </c>
      <c r="G8507" s="256">
        <v>126.250992</v>
      </c>
      <c r="H8507" s="256">
        <v>279.34018500000002</v>
      </c>
      <c r="I8507" s="257">
        <v>1</v>
      </c>
      <c r="J8507" s="258">
        <f t="shared" si="264"/>
        <v>0.39591800834112745</v>
      </c>
      <c r="K8507" s="258">
        <f t="shared" si="265"/>
        <v>0.59290917314284841</v>
      </c>
    </row>
    <row r="8508" spans="1:11">
      <c r="A8508" s="1">
        <v>8507</v>
      </c>
      <c r="B8508">
        <v>79023.979003</v>
      </c>
      <c r="C8508" s="255">
        <v>126</v>
      </c>
      <c r="D8508" s="256">
        <v>314.61995400000001</v>
      </c>
      <c r="E8508" s="256">
        <v>703.51195299999972</v>
      </c>
      <c r="F8508" s="1">
        <v>745345</v>
      </c>
      <c r="G8508" s="256">
        <v>79.338167999999996</v>
      </c>
      <c r="H8508" s="256">
        <v>290.58523600000001</v>
      </c>
      <c r="I8508" s="257">
        <v>1</v>
      </c>
      <c r="J8508" s="258">
        <f t="shared" si="264"/>
        <v>0.36001881225013921</v>
      </c>
      <c r="K8508" s="258">
        <f t="shared" si="265"/>
        <v>0.55557571582407972</v>
      </c>
    </row>
    <row r="8509" spans="1:11">
      <c r="A8509" s="1">
        <v>8508</v>
      </c>
      <c r="B8509">
        <v>78299.021851000012</v>
      </c>
      <c r="C8509" s="255">
        <v>99</v>
      </c>
      <c r="D8509" s="256">
        <v>326.94439699999998</v>
      </c>
      <c r="E8509" s="256">
        <v>953.51081599999918</v>
      </c>
      <c r="F8509" s="1">
        <v>708212</v>
      </c>
      <c r="G8509" s="256">
        <v>13.074935999999999</v>
      </c>
      <c r="H8509" s="256">
        <v>370.30111900000003</v>
      </c>
      <c r="I8509" s="257">
        <v>1</v>
      </c>
      <c r="J8509" s="258">
        <f t="shared" si="264"/>
        <v>0.37412164099349521</v>
      </c>
      <c r="K8509" s="258">
        <f t="shared" si="265"/>
        <v>0.57051009976370493</v>
      </c>
    </row>
    <row r="8510" spans="1:11">
      <c r="A8510" s="1">
        <v>8509</v>
      </c>
      <c r="B8510">
        <v>73720.631836</v>
      </c>
      <c r="C8510" s="255">
        <v>98</v>
      </c>
      <c r="D8510" s="256">
        <v>308.76479599999988</v>
      </c>
      <c r="E8510" s="256">
        <v>1093.189092000001</v>
      </c>
      <c r="F8510" s="1">
        <v>737203</v>
      </c>
      <c r="G8510" s="256">
        <v>0</v>
      </c>
      <c r="H8510" s="256">
        <v>208.86041499999999</v>
      </c>
      <c r="I8510" s="257">
        <v>1</v>
      </c>
      <c r="J8510" s="258">
        <f t="shared" si="264"/>
        <v>0.35331876985963989</v>
      </c>
      <c r="K8510" s="258">
        <f t="shared" si="265"/>
        <v>0.54835462306949323</v>
      </c>
    </row>
    <row r="8511" spans="1:11">
      <c r="A8511" s="1">
        <v>8510</v>
      </c>
      <c r="B8511">
        <v>72125.980163999993</v>
      </c>
      <c r="C8511" s="255">
        <v>98</v>
      </c>
      <c r="D8511" s="256">
        <v>347.67237499999999</v>
      </c>
      <c r="E8511" s="256">
        <v>1111.397524999999</v>
      </c>
      <c r="F8511" s="1">
        <v>704233</v>
      </c>
      <c r="G8511" s="256">
        <v>0</v>
      </c>
      <c r="H8511" s="256">
        <v>247.700579</v>
      </c>
      <c r="I8511" s="257">
        <v>1</v>
      </c>
      <c r="J8511" s="258">
        <f t="shared" si="264"/>
        <v>0.39784061343955635</v>
      </c>
      <c r="K8511" s="258">
        <f t="shared" si="265"/>
        <v>0.59484640338882044</v>
      </c>
    </row>
    <row r="8512" spans="1:11">
      <c r="A8512" s="1">
        <v>8511</v>
      </c>
      <c r="B8512">
        <v>73610.986634000001</v>
      </c>
      <c r="C8512" s="255">
        <v>100</v>
      </c>
      <c r="D8512" s="256">
        <v>378.79133500000012</v>
      </c>
      <c r="E8512" s="256">
        <v>970.04506900000058</v>
      </c>
      <c r="F8512" s="1">
        <v>687953</v>
      </c>
      <c r="G8512" s="256">
        <v>0</v>
      </c>
      <c r="H8512" s="256">
        <v>229.67610300000001</v>
      </c>
      <c r="I8512" s="257">
        <v>1</v>
      </c>
      <c r="J8512" s="258">
        <f t="shared" si="264"/>
        <v>0.43344996012981629</v>
      </c>
      <c r="K8512" s="258">
        <f t="shared" si="265"/>
        <v>0.62965070898307374</v>
      </c>
    </row>
    <row r="8513" spans="1:11">
      <c r="A8513" s="1">
        <v>8512</v>
      </c>
      <c r="B8513">
        <v>73480.115235000005</v>
      </c>
      <c r="C8513" s="255">
        <v>107</v>
      </c>
      <c r="D8513" s="256">
        <v>371.96477499999992</v>
      </c>
      <c r="E8513" s="256">
        <v>605.09802699999955</v>
      </c>
      <c r="F8513" s="1">
        <v>736631</v>
      </c>
      <c r="G8513" s="256">
        <v>0</v>
      </c>
      <c r="H8513" s="256">
        <v>222.71699599999999</v>
      </c>
      <c r="I8513" s="257">
        <v>1</v>
      </c>
      <c r="J8513" s="258">
        <f t="shared" si="264"/>
        <v>0.42563834490418317</v>
      </c>
      <c r="K8513" s="258">
        <f t="shared" si="265"/>
        <v>0.62218632788981298</v>
      </c>
    </row>
    <row r="8514" spans="1:11">
      <c r="A8514" s="1">
        <v>8513</v>
      </c>
      <c r="B8514">
        <v>74804.284728999992</v>
      </c>
      <c r="C8514" s="255">
        <v>119</v>
      </c>
      <c r="D8514" s="256">
        <v>407.35845200000011</v>
      </c>
      <c r="E8514" s="256">
        <v>168.37635800000021</v>
      </c>
      <c r="F8514" s="1">
        <v>729353</v>
      </c>
      <c r="G8514" s="256">
        <v>0</v>
      </c>
      <c r="H8514" s="256">
        <v>375.00843099999997</v>
      </c>
      <c r="I8514" s="257">
        <v>1</v>
      </c>
      <c r="J8514" s="258">
        <f t="shared" ref="J8514:J8577" si="266">D8514/$L$1</f>
        <v>0.46613923937289559</v>
      </c>
      <c r="K8514" s="258">
        <f t="shared" ref="K8514:K8577" si="267">J8514/(1-$K$1*(1-J8514))</f>
        <v>0.65990188729175714</v>
      </c>
    </row>
    <row r="8515" spans="1:11">
      <c r="A8515" s="1">
        <v>8514</v>
      </c>
      <c r="B8515">
        <v>75257.575318000003</v>
      </c>
      <c r="C8515" s="255">
        <v>137</v>
      </c>
      <c r="D8515" s="256">
        <v>419.60868299999993</v>
      </c>
      <c r="E8515" s="256">
        <v>13.47364499999998</v>
      </c>
      <c r="F8515" s="1">
        <v>713755</v>
      </c>
      <c r="G8515" s="256">
        <v>0</v>
      </c>
      <c r="H8515" s="256">
        <v>460.73227300000002</v>
      </c>
      <c r="I8515" s="257">
        <v>1</v>
      </c>
      <c r="J8515" s="258">
        <f t="shared" si="266"/>
        <v>0.48015714751361627</v>
      </c>
      <c r="K8515" s="258">
        <f t="shared" si="267"/>
        <v>0.67240760583018233</v>
      </c>
    </row>
    <row r="8516" spans="1:11">
      <c r="A8516" s="1">
        <v>8515</v>
      </c>
      <c r="B8516">
        <v>74823.594605999999</v>
      </c>
      <c r="C8516" s="255">
        <v>168</v>
      </c>
      <c r="D8516" s="256">
        <v>400.13237299999997</v>
      </c>
      <c r="E8516" s="256">
        <v>22.612318000000009</v>
      </c>
      <c r="F8516" s="1">
        <v>715024</v>
      </c>
      <c r="G8516" s="256">
        <v>17.989775999999999</v>
      </c>
      <c r="H8516" s="256">
        <v>329.511911</v>
      </c>
      <c r="I8516" s="257">
        <v>1</v>
      </c>
      <c r="J8516" s="258">
        <f t="shared" si="266"/>
        <v>0.45787045557285178</v>
      </c>
      <c r="K8516" s="258">
        <f t="shared" si="267"/>
        <v>0.65239626504927772</v>
      </c>
    </row>
    <row r="8517" spans="1:11">
      <c r="A8517" s="1">
        <v>8516</v>
      </c>
      <c r="B8517">
        <v>72984.171753999995</v>
      </c>
      <c r="C8517" s="255">
        <v>184</v>
      </c>
      <c r="D8517" s="256">
        <v>401.02701799999988</v>
      </c>
      <c r="E8517" s="256">
        <v>32.768091000000013</v>
      </c>
      <c r="F8517" s="1">
        <v>705532</v>
      </c>
      <c r="G8517" s="256">
        <v>149.986704</v>
      </c>
      <c r="H8517" s="256">
        <v>209.77226099999999</v>
      </c>
      <c r="I8517" s="257">
        <v>1</v>
      </c>
      <c r="J8517" s="258">
        <f t="shared" si="266"/>
        <v>0.45889419556833055</v>
      </c>
      <c r="K8517" s="258">
        <f t="shared" si="267"/>
        <v>0.65333079148626594</v>
      </c>
    </row>
    <row r="8518" spans="1:11">
      <c r="A8518" s="1">
        <v>8517</v>
      </c>
      <c r="B8518">
        <v>71800.039734999998</v>
      </c>
      <c r="C8518" s="255">
        <v>189</v>
      </c>
      <c r="D8518" s="256">
        <v>386.8471669999999</v>
      </c>
      <c r="E8518" s="256">
        <v>29.225100999999999</v>
      </c>
      <c r="F8518" s="1">
        <v>704190</v>
      </c>
      <c r="G8518" s="256">
        <v>175.321944</v>
      </c>
      <c r="H8518" s="256">
        <v>201.078552</v>
      </c>
      <c r="I8518" s="257">
        <v>1</v>
      </c>
      <c r="J8518" s="258">
        <f t="shared" si="266"/>
        <v>0.44266822817497209</v>
      </c>
      <c r="K8518" s="258">
        <f t="shared" si="267"/>
        <v>0.63834024218827778</v>
      </c>
    </row>
    <row r="8519" spans="1:11">
      <c r="A8519" s="1">
        <v>8518</v>
      </c>
      <c r="B8519">
        <v>69375.960692000008</v>
      </c>
      <c r="C8519" s="255">
        <v>191</v>
      </c>
      <c r="D8519" s="256">
        <v>358.63932799999998</v>
      </c>
      <c r="E8519" s="256">
        <v>20.034596000000011</v>
      </c>
      <c r="F8519" s="1">
        <v>717399</v>
      </c>
      <c r="G8519" s="256">
        <v>171.06482399999999</v>
      </c>
      <c r="H8519" s="256">
        <v>163.753771</v>
      </c>
      <c r="I8519" s="257">
        <v>1</v>
      </c>
      <c r="J8519" s="258">
        <f t="shared" si="266"/>
        <v>0.41039006983246873</v>
      </c>
      <c r="K8519" s="258">
        <f t="shared" si="267"/>
        <v>0.60734237093587506</v>
      </c>
    </row>
    <row r="8520" spans="1:11">
      <c r="A8520" s="1">
        <v>8519</v>
      </c>
      <c r="B8520">
        <v>68620.752257999993</v>
      </c>
      <c r="C8520" s="255">
        <v>188</v>
      </c>
      <c r="D8520" s="256">
        <v>343.17417699999999</v>
      </c>
      <c r="E8520" s="256">
        <v>12.000493000000001</v>
      </c>
      <c r="F8520" s="1">
        <v>731657</v>
      </c>
      <c r="G8520" s="256">
        <v>132.51688799999999</v>
      </c>
      <c r="H8520" s="256">
        <v>120.21513</v>
      </c>
      <c r="I8520" s="257">
        <v>1</v>
      </c>
      <c r="J8520" s="258">
        <f t="shared" si="266"/>
        <v>0.39269333692185032</v>
      </c>
      <c r="K8520" s="258">
        <f t="shared" si="267"/>
        <v>0.58964615988947877</v>
      </c>
    </row>
    <row r="8521" spans="1:11">
      <c r="A8521" s="1">
        <v>8520</v>
      </c>
      <c r="B8521">
        <v>68820.860229000013</v>
      </c>
      <c r="C8521" s="255">
        <v>182</v>
      </c>
      <c r="D8521" s="256">
        <v>328.31677400000001</v>
      </c>
      <c r="E8521" s="256">
        <v>3.179192</v>
      </c>
      <c r="F8521" s="1">
        <v>811742</v>
      </c>
      <c r="G8521" s="256">
        <v>62.961696000000003</v>
      </c>
      <c r="H8521" s="256">
        <v>38.553424</v>
      </c>
      <c r="I8521" s="257">
        <v>1</v>
      </c>
      <c r="J8521" s="258">
        <f t="shared" si="266"/>
        <v>0.37569204850013233</v>
      </c>
      <c r="K8521" s="258">
        <f t="shared" si="267"/>
        <v>0.57215127232565088</v>
      </c>
    </row>
    <row r="8522" spans="1:11">
      <c r="A8522" s="1">
        <v>8521</v>
      </c>
      <c r="B8522">
        <v>67791.337646</v>
      </c>
      <c r="C8522" s="255">
        <v>172</v>
      </c>
      <c r="D8522" s="256">
        <v>354.78721400000001</v>
      </c>
      <c r="E8522" s="256">
        <v>1.18272</v>
      </c>
      <c r="F8522" s="1">
        <v>770460</v>
      </c>
      <c r="G8522" s="256">
        <v>0</v>
      </c>
      <c r="H8522" s="256">
        <v>32.420670000000001</v>
      </c>
      <c r="I8522" s="257">
        <v>1</v>
      </c>
      <c r="J8522" s="258">
        <f t="shared" si="266"/>
        <v>0.40598210559084874</v>
      </c>
      <c r="K8522" s="258">
        <f t="shared" si="267"/>
        <v>0.60298238541256832</v>
      </c>
    </row>
    <row r="8523" spans="1:11">
      <c r="A8523" s="1">
        <v>8522</v>
      </c>
      <c r="B8523">
        <v>64189.89862</v>
      </c>
      <c r="C8523" s="255">
        <v>169</v>
      </c>
      <c r="D8523" s="256">
        <v>359.45821000000012</v>
      </c>
      <c r="E8523" s="256">
        <v>0.4572</v>
      </c>
      <c r="F8523" s="1">
        <v>701510</v>
      </c>
      <c r="G8523" s="256">
        <v>0</v>
      </c>
      <c r="H8523" s="256">
        <v>32.451568999999999</v>
      </c>
      <c r="I8523" s="257">
        <v>1</v>
      </c>
      <c r="J8523" s="258">
        <f t="shared" si="266"/>
        <v>0.41132711441996195</v>
      </c>
      <c r="K8523" s="258">
        <f t="shared" si="267"/>
        <v>0.60826518696451837</v>
      </c>
    </row>
    <row r="8524" spans="1:11">
      <c r="A8524" s="1">
        <v>8523</v>
      </c>
      <c r="B8524">
        <v>63946.139586999998</v>
      </c>
      <c r="C8524" s="255">
        <v>162</v>
      </c>
      <c r="D8524" s="256">
        <v>384.98710599999998</v>
      </c>
      <c r="E8524" s="256">
        <v>3.2399999999999998E-2</v>
      </c>
      <c r="F8524" s="1">
        <v>597301</v>
      </c>
      <c r="G8524" s="256">
        <v>0</v>
      </c>
      <c r="H8524" s="256">
        <v>32.493890999999998</v>
      </c>
      <c r="I8524" s="257">
        <v>1</v>
      </c>
      <c r="J8524" s="258">
        <f t="shared" si="266"/>
        <v>0.44053976510891757</v>
      </c>
      <c r="K8524" s="258">
        <f t="shared" si="267"/>
        <v>0.63634516301299859</v>
      </c>
    </row>
    <row r="8525" spans="1:11">
      <c r="A8525" s="1">
        <v>8524</v>
      </c>
      <c r="B8525">
        <v>63938.029113999997</v>
      </c>
      <c r="C8525" s="255">
        <v>161</v>
      </c>
      <c r="D8525" s="256">
        <v>400.95929299999989</v>
      </c>
      <c r="E8525" s="256">
        <v>8.0000000000000007E-5</v>
      </c>
      <c r="F8525" s="1">
        <v>498034</v>
      </c>
      <c r="G8525" s="256">
        <v>0</v>
      </c>
      <c r="H8525" s="256">
        <v>32.505915999999999</v>
      </c>
      <c r="I8525" s="257">
        <v>1</v>
      </c>
      <c r="J8525" s="258">
        <f t="shared" si="266"/>
        <v>0.45881669802327768</v>
      </c>
      <c r="K8525" s="258">
        <f t="shared" si="267"/>
        <v>0.65326009986542566</v>
      </c>
    </row>
    <row r="8526" spans="1:11">
      <c r="A8526" s="1">
        <v>8525</v>
      </c>
      <c r="B8526">
        <v>64079.744873000003</v>
      </c>
      <c r="C8526" s="255">
        <v>155</v>
      </c>
      <c r="D8526" s="256">
        <v>395.21900499999998</v>
      </c>
      <c r="E8526" s="256">
        <v>0</v>
      </c>
      <c r="F8526" s="1">
        <v>550869</v>
      </c>
      <c r="G8526" s="256">
        <v>0</v>
      </c>
      <c r="H8526" s="256">
        <v>32.502291</v>
      </c>
      <c r="I8526" s="257">
        <v>1</v>
      </c>
      <c r="J8526" s="258">
        <f t="shared" si="266"/>
        <v>0.45224810108128688</v>
      </c>
      <c r="K8526" s="258">
        <f t="shared" si="267"/>
        <v>0.64723701970919778</v>
      </c>
    </row>
    <row r="8527" spans="1:11">
      <c r="A8527" s="1">
        <v>8526</v>
      </c>
      <c r="B8527">
        <v>64716.964661999998</v>
      </c>
      <c r="C8527" s="255">
        <v>150</v>
      </c>
      <c r="D8527" s="256">
        <v>370.89142499999991</v>
      </c>
      <c r="E8527" s="256">
        <v>0</v>
      </c>
      <c r="F8527" s="1">
        <v>859318</v>
      </c>
      <c r="G8527" s="256">
        <v>0</v>
      </c>
      <c r="H8527" s="256">
        <v>32.516710000000003</v>
      </c>
      <c r="I8527" s="257">
        <v>1</v>
      </c>
      <c r="J8527" s="258">
        <f t="shared" si="266"/>
        <v>0.42441011323223815</v>
      </c>
      <c r="K8527" s="258">
        <f t="shared" si="267"/>
        <v>0.62100415415800037</v>
      </c>
    </row>
    <row r="8528" spans="1:11">
      <c r="A8528" s="1">
        <v>8527</v>
      </c>
      <c r="B8528">
        <v>65971.874452000004</v>
      </c>
      <c r="C8528" s="255">
        <v>158</v>
      </c>
      <c r="D8528" s="256">
        <v>360.43142599999999</v>
      </c>
      <c r="E8528" s="256">
        <v>0</v>
      </c>
      <c r="F8528" s="1">
        <v>808065</v>
      </c>
      <c r="G8528" s="256">
        <v>0</v>
      </c>
      <c r="H8528" s="256">
        <v>32.439017</v>
      </c>
      <c r="I8528" s="257">
        <v>1</v>
      </c>
      <c r="J8528" s="258">
        <f t="shared" si="266"/>
        <v>0.4124407630106765</v>
      </c>
      <c r="K8528" s="258">
        <f t="shared" si="267"/>
        <v>0.60936009776156508</v>
      </c>
    </row>
    <row r="8529" spans="1:11">
      <c r="A8529" s="1">
        <v>8528</v>
      </c>
      <c r="B8529">
        <v>67206.061279999994</v>
      </c>
      <c r="C8529" s="255">
        <v>184</v>
      </c>
      <c r="D8529" s="256">
        <v>370.59074199999998</v>
      </c>
      <c r="E8529" s="256">
        <v>2.2133470000000028</v>
      </c>
      <c r="F8529" s="1">
        <v>767043</v>
      </c>
      <c r="G8529" s="256">
        <v>0</v>
      </c>
      <c r="H8529" s="256">
        <v>35.713574999999999</v>
      </c>
      <c r="I8529" s="257">
        <v>1</v>
      </c>
      <c r="J8529" s="258">
        <f t="shared" si="266"/>
        <v>0.42406604244096285</v>
      </c>
      <c r="K8529" s="258">
        <f t="shared" si="267"/>
        <v>0.62067256665504322</v>
      </c>
    </row>
    <row r="8530" spans="1:11">
      <c r="A8530" s="1">
        <v>8529</v>
      </c>
      <c r="B8530">
        <v>71276.437622000012</v>
      </c>
      <c r="C8530" s="255">
        <v>172</v>
      </c>
      <c r="D8530" s="256">
        <v>348.71694400000013</v>
      </c>
      <c r="E8530" s="256">
        <v>112.2843230000001</v>
      </c>
      <c r="F8530" s="1">
        <v>764734</v>
      </c>
      <c r="G8530" s="256">
        <v>97.911407999999994</v>
      </c>
      <c r="H8530" s="256">
        <v>193.80438699999999</v>
      </c>
      <c r="I8530" s="257">
        <v>1</v>
      </c>
      <c r="J8530" s="258">
        <f t="shared" si="266"/>
        <v>0.39903591108648612</v>
      </c>
      <c r="K8530" s="258">
        <f t="shared" si="267"/>
        <v>0.59604770855185563</v>
      </c>
    </row>
    <row r="8531" spans="1:11">
      <c r="A8531" s="1">
        <v>8530</v>
      </c>
      <c r="B8531">
        <v>77540.519593000005</v>
      </c>
      <c r="C8531" s="255">
        <v>142</v>
      </c>
      <c r="D8531" s="256">
        <v>383.80945299999991</v>
      </c>
      <c r="E8531" s="256">
        <v>431.63635799999997</v>
      </c>
      <c r="F8531" s="1">
        <v>759661</v>
      </c>
      <c r="G8531" s="256">
        <v>115.60516800000001</v>
      </c>
      <c r="H8531" s="256">
        <v>297.178786</v>
      </c>
      <c r="I8531" s="257">
        <v>1</v>
      </c>
      <c r="J8531" s="258">
        <f t="shared" si="266"/>
        <v>0.43919217977965758</v>
      </c>
      <c r="K8531" s="258">
        <f t="shared" si="267"/>
        <v>0.63507853451529683</v>
      </c>
    </row>
    <row r="8532" spans="1:11">
      <c r="A8532" s="1">
        <v>8531</v>
      </c>
      <c r="B8532">
        <v>77277.391478999998</v>
      </c>
      <c r="C8532" s="255">
        <v>127</v>
      </c>
      <c r="D8532" s="256">
        <v>385.276704</v>
      </c>
      <c r="E8532" s="256">
        <v>744.04967400000055</v>
      </c>
      <c r="F8532" s="1">
        <v>718565</v>
      </c>
      <c r="G8532" s="256">
        <v>100.46316</v>
      </c>
      <c r="H8532" s="256">
        <v>296.133533</v>
      </c>
      <c r="I8532" s="257">
        <v>1</v>
      </c>
      <c r="J8532" s="258">
        <f t="shared" si="266"/>
        <v>0.44087115136291855</v>
      </c>
      <c r="K8532" s="258">
        <f t="shared" si="267"/>
        <v>0.63665622571764313</v>
      </c>
    </row>
    <row r="8533" spans="1:11">
      <c r="A8533" s="1">
        <v>8532</v>
      </c>
      <c r="B8533">
        <v>76151.527892999991</v>
      </c>
      <c r="C8533" s="255">
        <v>114</v>
      </c>
      <c r="D8533" s="256">
        <v>364.96376099999998</v>
      </c>
      <c r="E8533" s="256">
        <v>914.73269700000037</v>
      </c>
      <c r="F8533" s="1">
        <v>724811</v>
      </c>
      <c r="G8533" s="256">
        <v>43.333416</v>
      </c>
      <c r="H8533" s="256">
        <v>246.16956999999999</v>
      </c>
      <c r="I8533" s="257">
        <v>1</v>
      </c>
      <c r="J8533" s="258">
        <f t="shared" si="266"/>
        <v>0.41762710241056</v>
      </c>
      <c r="K8533" s="258">
        <f t="shared" si="267"/>
        <v>0.61443317953948706</v>
      </c>
    </row>
    <row r="8534" spans="1:11">
      <c r="A8534" s="1">
        <v>8533</v>
      </c>
      <c r="B8534">
        <v>71847.504637999999</v>
      </c>
      <c r="C8534" s="255">
        <v>100</v>
      </c>
      <c r="D8534" s="256">
        <v>340.40693299999998</v>
      </c>
      <c r="E8534" s="256">
        <v>903.98090500000001</v>
      </c>
      <c r="F8534" s="1">
        <v>732585</v>
      </c>
      <c r="G8534" s="256">
        <v>0</v>
      </c>
      <c r="H8534" s="256">
        <v>48.241436999999998</v>
      </c>
      <c r="I8534" s="257">
        <v>1</v>
      </c>
      <c r="J8534" s="258">
        <f t="shared" si="266"/>
        <v>0.38952678665884211</v>
      </c>
      <c r="K8534" s="258">
        <f t="shared" si="267"/>
        <v>0.58642500215632354</v>
      </c>
    </row>
    <row r="8535" spans="1:11">
      <c r="A8535" s="1">
        <v>8534</v>
      </c>
      <c r="B8535">
        <v>70396.357482000007</v>
      </c>
      <c r="C8535" s="255">
        <v>98</v>
      </c>
      <c r="D8535" s="256">
        <v>328.46133099999997</v>
      </c>
      <c r="E8535" s="256">
        <v>860.5119750000008</v>
      </c>
      <c r="F8535" s="1">
        <v>709637</v>
      </c>
      <c r="G8535" s="256">
        <v>0</v>
      </c>
      <c r="H8535" s="256">
        <v>152.19691900000001</v>
      </c>
      <c r="I8535" s="257">
        <v>1</v>
      </c>
      <c r="J8535" s="258">
        <f t="shared" si="266"/>
        <v>0.37585746470714892</v>
      </c>
      <c r="K8535" s="258">
        <f t="shared" si="267"/>
        <v>0.57232389114119242</v>
      </c>
    </row>
    <row r="8536" spans="1:11">
      <c r="A8536" s="1">
        <v>8535</v>
      </c>
      <c r="B8536">
        <v>72350.330384000001</v>
      </c>
      <c r="C8536" s="255">
        <v>103</v>
      </c>
      <c r="D8536" s="256">
        <v>332.30177700000002</v>
      </c>
      <c r="E8536" s="256">
        <v>749.66965200000072</v>
      </c>
      <c r="F8536" s="1">
        <v>711927</v>
      </c>
      <c r="G8536" s="256">
        <v>0</v>
      </c>
      <c r="H8536" s="256">
        <v>174.88056599999999</v>
      </c>
      <c r="I8536" s="257">
        <v>1</v>
      </c>
      <c r="J8536" s="258">
        <f t="shared" si="266"/>
        <v>0.38025207728607907</v>
      </c>
      <c r="K8536" s="258">
        <f t="shared" si="267"/>
        <v>0.57689240588233703</v>
      </c>
    </row>
    <row r="8537" spans="1:11">
      <c r="A8537" s="1">
        <v>8536</v>
      </c>
      <c r="B8537">
        <v>72199.145569</v>
      </c>
      <c r="C8537" s="255">
        <v>99</v>
      </c>
      <c r="D8537" s="256">
        <v>326.4726050000001</v>
      </c>
      <c r="E8537" s="256">
        <v>470.57677800000062</v>
      </c>
      <c r="F8537" s="1">
        <v>674219</v>
      </c>
      <c r="G8537" s="256">
        <v>0</v>
      </c>
      <c r="H8537" s="256">
        <v>185.899856</v>
      </c>
      <c r="I8537" s="257">
        <v>1</v>
      </c>
      <c r="J8537" s="258">
        <f t="shared" si="266"/>
        <v>0.37358177060921222</v>
      </c>
      <c r="K8537" s="258">
        <f t="shared" si="267"/>
        <v>0.56994490292733857</v>
      </c>
    </row>
    <row r="8538" spans="1:11">
      <c r="A8538" s="1">
        <v>8537</v>
      </c>
      <c r="B8538">
        <v>72754.381714000003</v>
      </c>
      <c r="C8538" s="255">
        <v>117</v>
      </c>
      <c r="D8538" s="256">
        <v>316.136551</v>
      </c>
      <c r="E8538" s="256">
        <v>139.25010399999991</v>
      </c>
      <c r="F8538" s="1">
        <v>687591</v>
      </c>
      <c r="G8538" s="256">
        <v>0</v>
      </c>
      <c r="H8538" s="256">
        <v>354.31454200000002</v>
      </c>
      <c r="I8538" s="257">
        <v>1</v>
      </c>
      <c r="J8538" s="258">
        <f t="shared" si="266"/>
        <v>0.36175425033555109</v>
      </c>
      <c r="K8538" s="258">
        <f t="shared" si="267"/>
        <v>0.55743274416262223</v>
      </c>
    </row>
    <row r="8539" spans="1:11">
      <c r="A8539" s="1">
        <v>8538</v>
      </c>
      <c r="B8539">
        <v>72707.821289</v>
      </c>
      <c r="C8539" s="255">
        <v>131</v>
      </c>
      <c r="D8539" s="256">
        <v>318.16994900000009</v>
      </c>
      <c r="E8539" s="256">
        <v>11.05551399999997</v>
      </c>
      <c r="F8539" s="1">
        <v>694093</v>
      </c>
      <c r="G8539" s="256">
        <v>0</v>
      </c>
      <c r="H8539" s="256">
        <v>483.308041</v>
      </c>
      <c r="I8539" s="257">
        <v>1</v>
      </c>
      <c r="J8539" s="258">
        <f t="shared" si="266"/>
        <v>0.36408106248934041</v>
      </c>
      <c r="K8539" s="258">
        <f t="shared" si="267"/>
        <v>0.55991402503193366</v>
      </c>
    </row>
    <row r="8540" spans="1:11">
      <c r="A8540" s="1">
        <v>8539</v>
      </c>
      <c r="B8540">
        <v>71807.136841</v>
      </c>
      <c r="C8540" s="255">
        <v>155</v>
      </c>
      <c r="D8540" s="256">
        <v>341.56247100000007</v>
      </c>
      <c r="E8540" s="256">
        <v>20.670628000000011</v>
      </c>
      <c r="F8540" s="1">
        <v>690373</v>
      </c>
      <c r="G8540" s="256">
        <v>0</v>
      </c>
      <c r="H8540" s="256">
        <v>424.04123700000002</v>
      </c>
      <c r="I8540" s="257">
        <v>1</v>
      </c>
      <c r="J8540" s="258">
        <f t="shared" si="266"/>
        <v>0.39084906584991319</v>
      </c>
      <c r="K8540" s="258">
        <f t="shared" si="267"/>
        <v>0.58777213598706513</v>
      </c>
    </row>
    <row r="8541" spans="1:11">
      <c r="A8541" s="1">
        <v>8540</v>
      </c>
      <c r="B8541">
        <v>70223.190001999988</v>
      </c>
      <c r="C8541" s="255">
        <v>172</v>
      </c>
      <c r="D8541" s="256">
        <v>340.01832400000001</v>
      </c>
      <c r="E8541" s="256">
        <v>34.438456000000002</v>
      </c>
      <c r="F8541" s="1">
        <v>689669</v>
      </c>
      <c r="G8541" s="256">
        <v>0</v>
      </c>
      <c r="H8541" s="256">
        <v>240.30186800000001</v>
      </c>
      <c r="I8541" s="257">
        <v>1</v>
      </c>
      <c r="J8541" s="258">
        <f t="shared" si="266"/>
        <v>0.38908210236965141</v>
      </c>
      <c r="K8541" s="258">
        <f t="shared" si="267"/>
        <v>0.58597129613987953</v>
      </c>
    </row>
    <row r="8542" spans="1:11">
      <c r="A8542" s="1">
        <v>8541</v>
      </c>
      <c r="B8542">
        <v>67980.526489000011</v>
      </c>
      <c r="C8542" s="255">
        <v>181</v>
      </c>
      <c r="D8542" s="256">
        <v>336.5997890000001</v>
      </c>
      <c r="E8542" s="256">
        <v>30.366534999999988</v>
      </c>
      <c r="F8542" s="1">
        <v>786247</v>
      </c>
      <c r="G8542" s="256">
        <v>36.140664000000001</v>
      </c>
      <c r="H8542" s="256">
        <v>204.80892499999999</v>
      </c>
      <c r="I8542" s="257">
        <v>1</v>
      </c>
      <c r="J8542" s="258">
        <f t="shared" si="266"/>
        <v>0.38517028147371579</v>
      </c>
      <c r="K8542" s="258">
        <f t="shared" si="267"/>
        <v>0.5819656631504202</v>
      </c>
    </row>
    <row r="8543" spans="1:11">
      <c r="A8543" s="1">
        <v>8542</v>
      </c>
      <c r="B8543">
        <v>66424.79937600001</v>
      </c>
      <c r="C8543" s="255">
        <v>179</v>
      </c>
      <c r="D8543" s="256">
        <v>337.00919699999997</v>
      </c>
      <c r="E8543" s="256">
        <v>22.358183</v>
      </c>
      <c r="F8543" s="1">
        <v>724467</v>
      </c>
      <c r="G8543" s="256">
        <v>134.82201599999999</v>
      </c>
      <c r="H8543" s="256">
        <v>161.89751899999999</v>
      </c>
      <c r="I8543" s="257">
        <v>1</v>
      </c>
      <c r="J8543" s="258">
        <f t="shared" si="266"/>
        <v>0.38563876600564623</v>
      </c>
      <c r="K8543" s="258">
        <f t="shared" si="267"/>
        <v>0.58244675489645104</v>
      </c>
    </row>
    <row r="8544" spans="1:11">
      <c r="A8544" s="1">
        <v>8543</v>
      </c>
      <c r="B8544">
        <v>65706.958251999997</v>
      </c>
      <c r="C8544" s="255">
        <v>144</v>
      </c>
      <c r="D8544" s="256">
        <v>350.40103699999997</v>
      </c>
      <c r="E8544" s="256">
        <v>12.269569000000001</v>
      </c>
      <c r="F8544" s="1">
        <v>713786</v>
      </c>
      <c r="G8544" s="256">
        <v>129.06684000000001</v>
      </c>
      <c r="H8544" s="256">
        <v>156.79057800000001</v>
      </c>
      <c r="I8544" s="257">
        <v>1</v>
      </c>
      <c r="J8544" s="258">
        <f t="shared" si="266"/>
        <v>0.40096301441820525</v>
      </c>
      <c r="K8544" s="258">
        <f t="shared" si="267"/>
        <v>0.59797953703646045</v>
      </c>
    </row>
    <row r="8545" spans="1:11">
      <c r="A8545" s="1">
        <v>8544</v>
      </c>
      <c r="B8545">
        <v>66119.953735000003</v>
      </c>
      <c r="C8545" s="255">
        <v>163</v>
      </c>
      <c r="D8545" s="256">
        <v>364.16501799999998</v>
      </c>
      <c r="E8545" s="256">
        <v>6.2619600000000002</v>
      </c>
      <c r="F8545" s="1">
        <v>877745</v>
      </c>
      <c r="G8545" s="256">
        <v>48.334271999999999</v>
      </c>
      <c r="H8545" s="256">
        <v>93.446956</v>
      </c>
      <c r="I8545" s="257">
        <v>1</v>
      </c>
      <c r="J8545" s="258">
        <f t="shared" si="266"/>
        <v>0.41671310282948731</v>
      </c>
      <c r="K8545" s="258">
        <f t="shared" si="267"/>
        <v>0.61354223268019081</v>
      </c>
    </row>
    <row r="8546" spans="1:11">
      <c r="A8546" s="1">
        <v>8545</v>
      </c>
      <c r="B8546">
        <v>65213.729919999998</v>
      </c>
      <c r="C8546" s="255">
        <v>152</v>
      </c>
      <c r="D8546" s="256">
        <v>357.666493</v>
      </c>
      <c r="E8546" s="256">
        <v>1.23648</v>
      </c>
      <c r="F8546" s="1">
        <v>852856</v>
      </c>
      <c r="G8546" s="256">
        <v>0</v>
      </c>
      <c r="H8546" s="256">
        <v>38.289929999999998</v>
      </c>
      <c r="I8546" s="257">
        <v>1</v>
      </c>
      <c r="J8546" s="258">
        <f t="shared" si="266"/>
        <v>0.40927685721908386</v>
      </c>
      <c r="K8546" s="258">
        <f t="shared" si="267"/>
        <v>0.60624423071130251</v>
      </c>
    </row>
    <row r="8547" spans="1:11">
      <c r="A8547" s="1">
        <v>8546</v>
      </c>
      <c r="B8547">
        <v>62011.725401999996</v>
      </c>
      <c r="C8547" s="255">
        <v>144</v>
      </c>
      <c r="D8547" s="256">
        <v>389.58044299999978</v>
      </c>
      <c r="E8547" s="256">
        <v>0.81432000000000004</v>
      </c>
      <c r="F8547" s="1">
        <v>713981</v>
      </c>
      <c r="G8547" s="256">
        <v>0</v>
      </c>
      <c r="H8547" s="256">
        <v>38.261257999999998</v>
      </c>
      <c r="I8547" s="257">
        <v>1</v>
      </c>
      <c r="J8547" s="258">
        <f t="shared" si="266"/>
        <v>0.44579590894207233</v>
      </c>
      <c r="K8547" s="258">
        <f t="shared" si="267"/>
        <v>0.64125973018737159</v>
      </c>
    </row>
    <row r="8548" spans="1:11">
      <c r="A8548" s="1">
        <v>8547</v>
      </c>
      <c r="B8548">
        <v>60393.860839999987</v>
      </c>
      <c r="C8548" s="255">
        <v>124</v>
      </c>
      <c r="D8548" s="256">
        <v>381.5155509999999</v>
      </c>
      <c r="E8548" s="256">
        <v>0.42395999999999989</v>
      </c>
      <c r="F8548" s="1">
        <v>588679</v>
      </c>
      <c r="G8548" s="256">
        <v>0</v>
      </c>
      <c r="H8548" s="256">
        <v>38.313481000000003</v>
      </c>
      <c r="I8548" s="257">
        <v>1</v>
      </c>
      <c r="J8548" s="258">
        <f t="shared" si="266"/>
        <v>0.43656727356198577</v>
      </c>
      <c r="K8548" s="258">
        <f t="shared" si="267"/>
        <v>0.63260350967895418</v>
      </c>
    </row>
    <row r="8549" spans="1:11">
      <c r="A8549" s="1">
        <v>8548</v>
      </c>
      <c r="B8549">
        <v>59182.577270000002</v>
      </c>
      <c r="C8549" s="255">
        <v>118</v>
      </c>
      <c r="D8549" s="256">
        <v>369.55027300000012</v>
      </c>
      <c r="E8549" s="256">
        <v>1.452E-2</v>
      </c>
      <c r="F8549" s="1">
        <v>493739</v>
      </c>
      <c r="G8549" s="256">
        <v>0</v>
      </c>
      <c r="H8549" s="256">
        <v>38.316369999999999</v>
      </c>
      <c r="I8549" s="257">
        <v>1</v>
      </c>
      <c r="J8549" s="258">
        <f t="shared" si="266"/>
        <v>0.4228754364135936</v>
      </c>
      <c r="K8549" s="258">
        <f t="shared" si="267"/>
        <v>0.61952373832547269</v>
      </c>
    </row>
    <row r="8550" spans="1:11">
      <c r="A8550" s="1">
        <v>8549</v>
      </c>
      <c r="B8550">
        <v>59481.579346000013</v>
      </c>
      <c r="C8550" s="255">
        <v>123</v>
      </c>
      <c r="D8550" s="256">
        <v>358.11434700000001</v>
      </c>
      <c r="E8550" s="256">
        <v>0</v>
      </c>
      <c r="F8550" s="1">
        <v>551246</v>
      </c>
      <c r="G8550" s="256">
        <v>0</v>
      </c>
      <c r="H8550" s="256">
        <v>38.313706000000003</v>
      </c>
      <c r="I8550" s="257">
        <v>1</v>
      </c>
      <c r="J8550" s="258">
        <f t="shared" si="266"/>
        <v>0.40978933541092</v>
      </c>
      <c r="K8550" s="258">
        <f t="shared" si="267"/>
        <v>0.60675001749760282</v>
      </c>
    </row>
    <row r="8551" spans="1:11">
      <c r="A8551" s="1">
        <v>8550</v>
      </c>
      <c r="B8551">
        <v>60063.933716</v>
      </c>
      <c r="C8551" s="255">
        <v>140</v>
      </c>
      <c r="D8551" s="256">
        <v>340.74245100000007</v>
      </c>
      <c r="E8551" s="256">
        <v>8.0000000000000007E-5</v>
      </c>
      <c r="F8551" s="1">
        <v>861700</v>
      </c>
      <c r="G8551" s="256">
        <v>0</v>
      </c>
      <c r="H8551" s="256">
        <v>38.280963</v>
      </c>
      <c r="I8551" s="257">
        <v>1</v>
      </c>
      <c r="J8551" s="258">
        <f t="shared" si="266"/>
        <v>0.38991071905191776</v>
      </c>
      <c r="K8551" s="258">
        <f t="shared" si="267"/>
        <v>0.58681645506865332</v>
      </c>
    </row>
    <row r="8552" spans="1:11">
      <c r="A8552" s="1">
        <v>8551</v>
      </c>
      <c r="B8552">
        <v>60241.244691</v>
      </c>
      <c r="C8552" s="255">
        <v>140</v>
      </c>
      <c r="D8552" s="256">
        <v>344.95967899999988</v>
      </c>
      <c r="E8552" s="256">
        <v>0</v>
      </c>
      <c r="F8552" s="1">
        <v>852694</v>
      </c>
      <c r="G8552" s="256">
        <v>0</v>
      </c>
      <c r="H8552" s="256">
        <v>41.010578000000002</v>
      </c>
      <c r="I8552" s="257">
        <v>1</v>
      </c>
      <c r="J8552" s="258">
        <f t="shared" si="266"/>
        <v>0.39473648231405328</v>
      </c>
      <c r="K8552" s="258">
        <f t="shared" si="267"/>
        <v>0.59171561252150751</v>
      </c>
    </row>
    <row r="8553" spans="1:11">
      <c r="A8553" s="1">
        <v>8552</v>
      </c>
      <c r="B8553">
        <v>59707.050474999996</v>
      </c>
      <c r="C8553" s="255">
        <v>141</v>
      </c>
      <c r="D8553" s="256">
        <v>342.46226899999999</v>
      </c>
      <c r="E8553" s="256">
        <v>1.407091000000003</v>
      </c>
      <c r="F8553" s="1">
        <v>740560</v>
      </c>
      <c r="G8553" s="256">
        <v>0</v>
      </c>
      <c r="H8553" s="256">
        <v>111.885401</v>
      </c>
      <c r="I8553" s="257">
        <v>1</v>
      </c>
      <c r="J8553" s="258">
        <f t="shared" si="266"/>
        <v>0.39187870241017092</v>
      </c>
      <c r="K8553" s="258">
        <f t="shared" si="267"/>
        <v>0.58881908758272838</v>
      </c>
    </row>
    <row r="8554" spans="1:11">
      <c r="A8554" s="1">
        <v>8553</v>
      </c>
      <c r="B8554">
        <v>60365.736511000003</v>
      </c>
      <c r="C8554" s="255">
        <v>144</v>
      </c>
      <c r="D8554" s="256">
        <v>305.82177499999989</v>
      </c>
      <c r="E8554" s="256">
        <v>77.685904999999963</v>
      </c>
      <c r="F8554" s="1">
        <v>736980</v>
      </c>
      <c r="G8554" s="256">
        <v>0</v>
      </c>
      <c r="H8554" s="256">
        <v>310.21022499999998</v>
      </c>
      <c r="I8554" s="257">
        <v>1</v>
      </c>
      <c r="J8554" s="258">
        <f t="shared" si="266"/>
        <v>0.34995107842311007</v>
      </c>
      <c r="K8554" s="258">
        <f t="shared" si="267"/>
        <v>0.5446937500786877</v>
      </c>
    </row>
    <row r="8555" spans="1:11">
      <c r="A8555" s="1">
        <v>8554</v>
      </c>
      <c r="B8555">
        <v>62522.916075000001</v>
      </c>
      <c r="C8555" s="255">
        <v>141</v>
      </c>
      <c r="D8555" s="256">
        <v>328.548766</v>
      </c>
      <c r="E8555" s="256">
        <v>306.6575950000003</v>
      </c>
      <c r="F8555" s="1">
        <v>712060</v>
      </c>
      <c r="G8555" s="256">
        <v>15.703968</v>
      </c>
      <c r="H8555" s="256">
        <v>290.39871199999999</v>
      </c>
      <c r="I8555" s="257">
        <v>1</v>
      </c>
      <c r="J8555" s="258">
        <f t="shared" si="266"/>
        <v>0.37595751635501456</v>
      </c>
      <c r="K8555" s="258">
        <f t="shared" si="267"/>
        <v>0.57242827606094304</v>
      </c>
    </row>
    <row r="8556" spans="1:11">
      <c r="A8556" s="1">
        <v>8555</v>
      </c>
      <c r="B8556">
        <v>62881.880005999999</v>
      </c>
      <c r="C8556" s="255">
        <v>133</v>
      </c>
      <c r="D8556" s="256">
        <v>314.63681400000002</v>
      </c>
      <c r="E8556" s="256">
        <v>636.90289400000108</v>
      </c>
      <c r="F8556" s="1">
        <v>684137</v>
      </c>
      <c r="G8556" s="256">
        <v>78.873143999999996</v>
      </c>
      <c r="H8556" s="256">
        <v>221.30066299999999</v>
      </c>
      <c r="I8556" s="257">
        <v>1</v>
      </c>
      <c r="J8556" s="258">
        <f t="shared" si="266"/>
        <v>0.36003810510520889</v>
      </c>
      <c r="K8556" s="258">
        <f t="shared" si="267"/>
        <v>0.55559639046729492</v>
      </c>
    </row>
    <row r="8557" spans="1:11">
      <c r="A8557" s="1">
        <v>8556</v>
      </c>
      <c r="B8557">
        <v>61895.306945999997</v>
      </c>
      <c r="C8557" s="255">
        <v>119</v>
      </c>
      <c r="D8557" s="256">
        <v>268.65966900000001</v>
      </c>
      <c r="E8557" s="256">
        <v>814.46905399999991</v>
      </c>
      <c r="F8557" s="1">
        <v>658270</v>
      </c>
      <c r="G8557" s="256">
        <v>56.412384000000003</v>
      </c>
      <c r="H8557" s="256">
        <v>265.831502</v>
      </c>
      <c r="I8557" s="257">
        <v>1</v>
      </c>
      <c r="J8557" s="258">
        <f t="shared" si="266"/>
        <v>0.30742657515262223</v>
      </c>
      <c r="K8557" s="258">
        <f t="shared" si="267"/>
        <v>0.49658248168581914</v>
      </c>
    </row>
    <row r="8558" spans="1:11">
      <c r="A8558" s="1">
        <v>8557</v>
      </c>
      <c r="B8558">
        <v>59527.326841999988</v>
      </c>
      <c r="C8558" s="255">
        <v>102</v>
      </c>
      <c r="D8558" s="256">
        <v>208.74274100000011</v>
      </c>
      <c r="E8558" s="256">
        <v>910.08125300000052</v>
      </c>
      <c r="F8558" s="1">
        <v>675056</v>
      </c>
      <c r="G8558" s="256">
        <v>0</v>
      </c>
      <c r="H8558" s="256">
        <v>182.179123</v>
      </c>
      <c r="I8558" s="257">
        <v>1</v>
      </c>
      <c r="J8558" s="258">
        <f t="shared" si="266"/>
        <v>0.2388637870077957</v>
      </c>
      <c r="K8558" s="258">
        <f t="shared" si="267"/>
        <v>0.410860035203234</v>
      </c>
    </row>
    <row r="8559" spans="1:11">
      <c r="A8559" s="1">
        <v>8558</v>
      </c>
      <c r="B8559">
        <v>58182.707763999999</v>
      </c>
      <c r="C8559" s="255">
        <v>96</v>
      </c>
      <c r="D8559" s="256">
        <v>150.94227799999999</v>
      </c>
      <c r="E8559" s="256">
        <v>886.44714399999998</v>
      </c>
      <c r="F8559" s="1">
        <v>725077</v>
      </c>
      <c r="G8559" s="256">
        <v>0</v>
      </c>
      <c r="H8559" s="256">
        <v>419.20689399999998</v>
      </c>
      <c r="I8559" s="257">
        <v>1</v>
      </c>
      <c r="J8559" s="258">
        <f t="shared" si="266"/>
        <v>0.17272286437334586</v>
      </c>
      <c r="K8559" s="258">
        <f t="shared" si="267"/>
        <v>0.31692409685471312</v>
      </c>
    </row>
    <row r="8560" spans="1:11">
      <c r="A8560" s="1">
        <v>8559</v>
      </c>
      <c r="B8560">
        <v>58685.216431000001</v>
      </c>
      <c r="C8560" s="255">
        <v>85</v>
      </c>
      <c r="D8560" s="256">
        <v>158.48481100000001</v>
      </c>
      <c r="E8560" s="256">
        <v>749.79567100000065</v>
      </c>
      <c r="F8560" s="1">
        <v>700358</v>
      </c>
      <c r="G8560" s="256">
        <v>0</v>
      </c>
      <c r="H8560" s="256">
        <v>437.098951</v>
      </c>
      <c r="I8560" s="257">
        <v>1</v>
      </c>
      <c r="J8560" s="258">
        <f t="shared" si="266"/>
        <v>0.18135376567980746</v>
      </c>
      <c r="K8560" s="258">
        <f t="shared" si="267"/>
        <v>0.3298873244151353</v>
      </c>
    </row>
    <row r="8561" spans="1:11">
      <c r="A8561" s="1">
        <v>8560</v>
      </c>
      <c r="B8561">
        <v>58779.719634999987</v>
      </c>
      <c r="C8561" s="255">
        <v>93</v>
      </c>
      <c r="D8561" s="256">
        <v>133.84957800000001</v>
      </c>
      <c r="E8561" s="256">
        <v>432.34628699999911</v>
      </c>
      <c r="F8561" s="1">
        <v>694699</v>
      </c>
      <c r="G8561" s="256">
        <v>0</v>
      </c>
      <c r="H8561" s="256">
        <v>279.90783499999998</v>
      </c>
      <c r="I8561" s="257">
        <v>1</v>
      </c>
      <c r="J8561" s="258">
        <f t="shared" si="266"/>
        <v>0.15316373128623104</v>
      </c>
      <c r="K8561" s="258">
        <f t="shared" si="267"/>
        <v>0.28669458729904962</v>
      </c>
    </row>
    <row r="8562" spans="1:11">
      <c r="A8562" s="1">
        <v>8561</v>
      </c>
      <c r="B8562">
        <v>59189.679931999999</v>
      </c>
      <c r="C8562" s="255">
        <v>98</v>
      </c>
      <c r="D8562" s="256">
        <v>99.907057999999992</v>
      </c>
      <c r="E8562" s="256">
        <v>118.1823339999999</v>
      </c>
      <c r="F8562" s="1">
        <v>708853</v>
      </c>
      <c r="G8562" s="256">
        <v>0</v>
      </c>
      <c r="H8562" s="256">
        <v>319.01602600000001</v>
      </c>
      <c r="I8562" s="257">
        <v>1</v>
      </c>
      <c r="J8562" s="258">
        <f t="shared" si="266"/>
        <v>0.11432339207755961</v>
      </c>
      <c r="K8562" s="258">
        <f t="shared" si="267"/>
        <v>0.22290568522450765</v>
      </c>
    </row>
    <row r="8563" spans="1:11">
      <c r="A8563" s="1">
        <v>8562</v>
      </c>
      <c r="B8563">
        <v>59677.198973999999</v>
      </c>
      <c r="C8563" s="255">
        <v>122</v>
      </c>
      <c r="D8563" s="256">
        <v>163.823295</v>
      </c>
      <c r="E8563" s="256">
        <v>10.314282999999969</v>
      </c>
      <c r="F8563" s="1">
        <v>731135</v>
      </c>
      <c r="G8563" s="256">
        <v>0</v>
      </c>
      <c r="H8563" s="256">
        <v>272.64011900000003</v>
      </c>
      <c r="I8563" s="257">
        <v>1</v>
      </c>
      <c r="J8563" s="258">
        <f t="shared" si="266"/>
        <v>0.18746257932770588</v>
      </c>
      <c r="K8563" s="258">
        <f t="shared" si="267"/>
        <v>0.3389280089136813</v>
      </c>
    </row>
    <row r="8564" spans="1:11">
      <c r="A8564" s="1">
        <v>8563</v>
      </c>
      <c r="B8564">
        <v>60853.061950000003</v>
      </c>
      <c r="C8564" s="255">
        <v>137</v>
      </c>
      <c r="D8564" s="256">
        <v>219.17937499999999</v>
      </c>
      <c r="E8564" s="256">
        <v>20.88084000000001</v>
      </c>
      <c r="F8564" s="1">
        <v>723726</v>
      </c>
      <c r="G8564" s="256">
        <v>0</v>
      </c>
      <c r="H8564" s="256">
        <v>255.56952899999999</v>
      </c>
      <c r="I8564" s="257">
        <v>1</v>
      </c>
      <c r="J8564" s="258">
        <f t="shared" si="266"/>
        <v>0.25080640071935123</v>
      </c>
      <c r="K8564" s="258">
        <f t="shared" si="267"/>
        <v>0.42658247266774335</v>
      </c>
    </row>
    <row r="8565" spans="1:11">
      <c r="A8565" s="1">
        <v>8564</v>
      </c>
      <c r="B8565">
        <v>59954.686033999998</v>
      </c>
      <c r="C8565" s="255">
        <v>149</v>
      </c>
      <c r="D8565" s="256">
        <v>230.55299699999989</v>
      </c>
      <c r="E8565" s="256">
        <v>35.191844999999986</v>
      </c>
      <c r="F8565" s="1">
        <v>720782</v>
      </c>
      <c r="G8565" s="256">
        <v>0</v>
      </c>
      <c r="H8565" s="256">
        <v>237.17213899999999</v>
      </c>
      <c r="I8565" s="257">
        <v>1</v>
      </c>
      <c r="J8565" s="258">
        <f t="shared" si="266"/>
        <v>0.26382120741346837</v>
      </c>
      <c r="K8565" s="258">
        <f t="shared" si="267"/>
        <v>0.44332123961117331</v>
      </c>
    </row>
    <row r="8566" spans="1:11">
      <c r="A8566" s="1">
        <v>8565</v>
      </c>
      <c r="B8566">
        <v>59433.567199999998</v>
      </c>
      <c r="C8566" s="255">
        <v>158</v>
      </c>
      <c r="D8566" s="256">
        <v>260.63851599999998</v>
      </c>
      <c r="E8566" s="256">
        <v>32.277354000000003</v>
      </c>
      <c r="F8566" s="1">
        <v>666928</v>
      </c>
      <c r="G8566" s="256">
        <v>0</v>
      </c>
      <c r="H8566" s="256">
        <v>203.06769800000001</v>
      </c>
      <c r="I8566" s="257">
        <v>1</v>
      </c>
      <c r="J8566" s="258">
        <f t="shared" si="266"/>
        <v>0.29824799019886356</v>
      </c>
      <c r="K8566" s="258">
        <f t="shared" si="267"/>
        <v>0.48571712168396286</v>
      </c>
    </row>
    <row r="8567" spans="1:11">
      <c r="A8567" s="1">
        <v>8566</v>
      </c>
      <c r="B8567">
        <v>58167.281921999987</v>
      </c>
      <c r="C8567" s="255">
        <v>155</v>
      </c>
      <c r="D8567" s="256">
        <v>308.53208299999989</v>
      </c>
      <c r="E8567" s="256">
        <v>16.165789</v>
      </c>
      <c r="F8567" s="1">
        <v>715002</v>
      </c>
      <c r="G8567" s="256">
        <v>18.44388</v>
      </c>
      <c r="H8567" s="256">
        <v>207.82744199999999</v>
      </c>
      <c r="I8567" s="257">
        <v>1</v>
      </c>
      <c r="J8567" s="258">
        <f t="shared" si="266"/>
        <v>0.35305247696629355</v>
      </c>
      <c r="K8567" s="258">
        <f t="shared" si="267"/>
        <v>0.54806591400484495</v>
      </c>
    </row>
    <row r="8568" spans="1:11">
      <c r="A8568" s="1">
        <v>8567</v>
      </c>
      <c r="B8568">
        <v>58768.895386999997</v>
      </c>
      <c r="C8568" s="255">
        <v>154</v>
      </c>
      <c r="D8568" s="256">
        <v>316.003241</v>
      </c>
      <c r="E8568" s="256">
        <v>9.9715600000000002</v>
      </c>
      <c r="F8568" s="1">
        <v>731813</v>
      </c>
      <c r="G8568" s="256">
        <v>90.930672000000001</v>
      </c>
      <c r="H8568" s="256">
        <v>255.99168399999999</v>
      </c>
      <c r="I8568" s="257">
        <v>1</v>
      </c>
      <c r="J8568" s="258">
        <f t="shared" si="266"/>
        <v>0.36160170404199632</v>
      </c>
      <c r="K8568" s="258">
        <f t="shared" si="267"/>
        <v>0.55726972900372107</v>
      </c>
    </row>
    <row r="8569" spans="1:11">
      <c r="A8569" s="1">
        <v>8568</v>
      </c>
      <c r="B8569">
        <v>59584.488280999998</v>
      </c>
      <c r="C8569" s="255">
        <v>145</v>
      </c>
      <c r="D8569" s="256">
        <v>325.91692599999999</v>
      </c>
      <c r="E8569" s="256">
        <v>6.6532799999999996</v>
      </c>
      <c r="F8569" s="1">
        <v>816305</v>
      </c>
      <c r="G8569" s="256">
        <v>77.390208000000001</v>
      </c>
      <c r="H8569" s="256">
        <v>178.71472</v>
      </c>
      <c r="I8569" s="257">
        <v>1</v>
      </c>
      <c r="J8569" s="258">
        <f t="shared" si="266"/>
        <v>0.37294590854442916</v>
      </c>
      <c r="K8569" s="258">
        <f t="shared" si="267"/>
        <v>0.56927855415175133</v>
      </c>
    </row>
    <row r="8570" spans="1:11">
      <c r="A8570" s="1">
        <v>8569</v>
      </c>
      <c r="B8570">
        <v>58972.750548999997</v>
      </c>
      <c r="C8570" s="255">
        <v>141</v>
      </c>
      <c r="D8570" s="256">
        <v>351.76781199999999</v>
      </c>
      <c r="E8570" s="256">
        <v>1.51816</v>
      </c>
      <c r="F8570" s="1">
        <v>810491</v>
      </c>
      <c r="G8570" s="256">
        <v>15.308496</v>
      </c>
      <c r="H8570" s="256">
        <v>194.10118199999999</v>
      </c>
      <c r="I8570" s="257">
        <v>1</v>
      </c>
      <c r="J8570" s="258">
        <f t="shared" si="266"/>
        <v>0.40252701157050663</v>
      </c>
      <c r="K8570" s="258">
        <f t="shared" si="267"/>
        <v>0.59954288518831267</v>
      </c>
    </row>
    <row r="8571" spans="1:11">
      <c r="A8571" s="1">
        <v>8570</v>
      </c>
      <c r="B8571">
        <v>56593.929809999987</v>
      </c>
      <c r="C8571" s="255">
        <v>129</v>
      </c>
      <c r="D8571" s="256">
        <v>387.20634499999989</v>
      </c>
      <c r="E8571" s="256">
        <v>0.57352000000000003</v>
      </c>
      <c r="F8571" s="1">
        <v>680003</v>
      </c>
      <c r="G8571" s="256">
        <v>0</v>
      </c>
      <c r="H8571" s="256">
        <v>197.120431</v>
      </c>
      <c r="I8571" s="257">
        <v>1</v>
      </c>
      <c r="J8571" s="258">
        <f t="shared" si="266"/>
        <v>0.44307923464580251</v>
      </c>
      <c r="K8571" s="258">
        <f t="shared" si="267"/>
        <v>0.63872471653734353</v>
      </c>
    </row>
    <row r="8572" spans="1:11">
      <c r="A8572" s="1">
        <v>8571</v>
      </c>
      <c r="B8572">
        <v>55775.572722999997</v>
      </c>
      <c r="C8572" s="255">
        <v>123</v>
      </c>
      <c r="D8572" s="256">
        <v>392.27215799999999</v>
      </c>
      <c r="E8572" s="256">
        <v>0.41911999999999999</v>
      </c>
      <c r="F8572" s="1">
        <v>596291</v>
      </c>
      <c r="G8572" s="256">
        <v>0</v>
      </c>
      <c r="H8572" s="256">
        <v>196.30143799999999</v>
      </c>
      <c r="I8572" s="257">
        <v>1</v>
      </c>
      <c r="J8572" s="258">
        <f t="shared" si="266"/>
        <v>0.44887603156269912</v>
      </c>
      <c r="K8572" s="258">
        <f t="shared" si="267"/>
        <v>0.64412073953014004</v>
      </c>
    </row>
    <row r="8573" spans="1:11">
      <c r="A8573" s="1">
        <v>8572</v>
      </c>
      <c r="B8573">
        <v>56230.769837</v>
      </c>
      <c r="C8573" s="255">
        <v>117</v>
      </c>
      <c r="D8573" s="256">
        <v>370.39217100000002</v>
      </c>
      <c r="E8573" s="256">
        <v>2.8800000000000002E-3</v>
      </c>
      <c r="F8573" s="1">
        <v>492024</v>
      </c>
      <c r="G8573" s="256">
        <v>0</v>
      </c>
      <c r="H8573" s="256">
        <v>195.49390099999999</v>
      </c>
      <c r="I8573" s="257">
        <v>1</v>
      </c>
      <c r="J8573" s="258">
        <f t="shared" si="266"/>
        <v>0.42383881815128122</v>
      </c>
      <c r="K8573" s="258">
        <f t="shared" si="267"/>
        <v>0.6204534856018743</v>
      </c>
    </row>
    <row r="8574" spans="1:11">
      <c r="A8574" s="1">
        <v>8573</v>
      </c>
      <c r="B8574">
        <v>56544.598328</v>
      </c>
      <c r="C8574" s="255">
        <v>112</v>
      </c>
      <c r="D8574" s="256">
        <v>369.59007000000003</v>
      </c>
      <c r="E8574" s="256">
        <v>3.0599999999999999E-2</v>
      </c>
      <c r="F8574" s="1">
        <v>550576</v>
      </c>
      <c r="G8574" s="256">
        <v>0</v>
      </c>
      <c r="H8574" s="256">
        <v>195.44182699999999</v>
      </c>
      <c r="I8574" s="257">
        <v>1</v>
      </c>
      <c r="J8574" s="258">
        <f t="shared" si="266"/>
        <v>0.42292097601935896</v>
      </c>
      <c r="K8574" s="258">
        <f t="shared" si="267"/>
        <v>0.61956772051345843</v>
      </c>
    </row>
    <row r="8575" spans="1:11">
      <c r="A8575" s="1">
        <v>8574</v>
      </c>
      <c r="B8575">
        <v>56793.044495000002</v>
      </c>
      <c r="C8575" s="255">
        <v>116</v>
      </c>
      <c r="D8575" s="256">
        <v>360.73871700000012</v>
      </c>
      <c r="E8575" s="256">
        <v>8.0000000000000007E-5</v>
      </c>
      <c r="F8575" s="1">
        <v>845686</v>
      </c>
      <c r="G8575" s="256">
        <v>0</v>
      </c>
      <c r="H8575" s="256">
        <v>195.447958</v>
      </c>
      <c r="I8575" s="257">
        <v>1</v>
      </c>
      <c r="J8575" s="258">
        <f t="shared" si="266"/>
        <v>0.41279239531952622</v>
      </c>
      <c r="K8575" s="258">
        <f t="shared" si="267"/>
        <v>0.6097054021293391</v>
      </c>
    </row>
    <row r="8576" spans="1:11">
      <c r="A8576" s="1">
        <v>8575</v>
      </c>
      <c r="B8576">
        <v>57007.43161</v>
      </c>
      <c r="C8576" s="255">
        <v>116</v>
      </c>
      <c r="D8576" s="256">
        <v>315.71490599999993</v>
      </c>
      <c r="E8576" s="256">
        <v>0</v>
      </c>
      <c r="F8576" s="1">
        <v>822730</v>
      </c>
      <c r="G8576" s="256">
        <v>0</v>
      </c>
      <c r="H8576" s="256">
        <v>185.439223</v>
      </c>
      <c r="I8576" s="257">
        <v>1</v>
      </c>
      <c r="J8576" s="258">
        <f t="shared" si="266"/>
        <v>0.36127176303567932</v>
      </c>
      <c r="K8576" s="258">
        <f t="shared" si="267"/>
        <v>0.55691700074870043</v>
      </c>
    </row>
    <row r="8577" spans="1:11">
      <c r="A8577" s="1">
        <v>8576</v>
      </c>
      <c r="B8577">
        <v>56996.622985000002</v>
      </c>
      <c r="C8577" s="255">
        <v>118</v>
      </c>
      <c r="D8577" s="256">
        <v>278.69806299999999</v>
      </c>
      <c r="E8577" s="256">
        <v>0.24492900000000009</v>
      </c>
      <c r="F8577" s="1">
        <v>776065</v>
      </c>
      <c r="G8577" s="256">
        <v>0</v>
      </c>
      <c r="H8577" s="256">
        <v>168.32409200000001</v>
      </c>
      <c r="I8577" s="257">
        <v>1</v>
      </c>
      <c r="J8577" s="258">
        <f t="shared" si="266"/>
        <v>0.31891348384621043</v>
      </c>
      <c r="K8577" s="258">
        <f t="shared" si="267"/>
        <v>0.50993324558464148</v>
      </c>
    </row>
    <row r="8578" spans="1:11">
      <c r="A8578" s="1">
        <v>8577</v>
      </c>
      <c r="B8578">
        <v>56012.339325000001</v>
      </c>
      <c r="C8578" s="255">
        <v>129</v>
      </c>
      <c r="D8578" s="256">
        <v>229.56465399999999</v>
      </c>
      <c r="E8578" s="256">
        <v>12.945287999999991</v>
      </c>
      <c r="F8578" s="1">
        <v>761994</v>
      </c>
      <c r="G8578" s="256">
        <v>0</v>
      </c>
      <c r="H8578" s="256">
        <v>437.20957600000003</v>
      </c>
      <c r="I8578" s="257">
        <v>1</v>
      </c>
      <c r="J8578" s="258">
        <f t="shared" ref="J8578:J8641" si="268">D8578/$L$1</f>
        <v>0.26269024903517141</v>
      </c>
      <c r="K8578" s="258">
        <f t="shared" ref="K8578:K8641" si="269">J8578/(1-$K$1*(1-J8578))</f>
        <v>0.44188266964763612</v>
      </c>
    </row>
    <row r="8579" spans="1:11">
      <c r="A8579" s="1">
        <v>8578</v>
      </c>
      <c r="B8579">
        <v>56463.112029999997</v>
      </c>
      <c r="C8579" s="255">
        <v>129</v>
      </c>
      <c r="D8579" s="256">
        <v>303.89482299999992</v>
      </c>
      <c r="E8579" s="256">
        <v>23.315906999999982</v>
      </c>
      <c r="F8579" s="1">
        <v>752544</v>
      </c>
      <c r="G8579" s="256">
        <v>0</v>
      </c>
      <c r="H8579" s="256">
        <v>341.434055</v>
      </c>
      <c r="I8579" s="257">
        <v>1</v>
      </c>
      <c r="J8579" s="258">
        <f t="shared" si="268"/>
        <v>0.347746072156079</v>
      </c>
      <c r="K8579" s="258">
        <f t="shared" si="269"/>
        <v>0.54228532568604115</v>
      </c>
    </row>
    <row r="8580" spans="1:11">
      <c r="A8580" s="1">
        <v>8579</v>
      </c>
      <c r="B8580">
        <v>57884.832275000001</v>
      </c>
      <c r="C8580" s="255">
        <v>134</v>
      </c>
      <c r="D8580" s="256">
        <v>341.75769500000001</v>
      </c>
      <c r="E8580" s="256">
        <v>77.86971800000002</v>
      </c>
      <c r="F8580" s="1">
        <v>689983</v>
      </c>
      <c r="G8580" s="256">
        <v>3.4888560000000002</v>
      </c>
      <c r="H8580" s="256">
        <v>311.65891800000003</v>
      </c>
      <c r="I8580" s="257">
        <v>1</v>
      </c>
      <c r="J8580" s="258">
        <f t="shared" si="268"/>
        <v>0.39107246017601716</v>
      </c>
      <c r="K8580" s="258">
        <f t="shared" si="269"/>
        <v>0.58799943850457936</v>
      </c>
    </row>
    <row r="8581" spans="1:11">
      <c r="A8581" s="1">
        <v>8580</v>
      </c>
      <c r="B8581">
        <v>58641.703245999997</v>
      </c>
      <c r="C8581" s="255">
        <v>123</v>
      </c>
      <c r="D8581" s="256">
        <v>332.63183800000002</v>
      </c>
      <c r="E8581" s="256">
        <v>84.205531999999963</v>
      </c>
      <c r="F8581" s="1">
        <v>700180</v>
      </c>
      <c r="G8581" s="256">
        <v>90.707735999999997</v>
      </c>
      <c r="H8581" s="256">
        <v>312.34398299999998</v>
      </c>
      <c r="I8581" s="257">
        <v>1</v>
      </c>
      <c r="J8581" s="258">
        <f t="shared" si="268"/>
        <v>0.38062976524794967</v>
      </c>
      <c r="K8581" s="258">
        <f t="shared" si="269"/>
        <v>0.57728347656825896</v>
      </c>
    </row>
    <row r="8582" spans="1:11">
      <c r="A8582" s="1">
        <v>8581</v>
      </c>
      <c r="B8582">
        <v>58118.603851</v>
      </c>
      <c r="C8582" s="255">
        <v>115</v>
      </c>
      <c r="D8582" s="256">
        <v>325.43743299999988</v>
      </c>
      <c r="E8582" s="256">
        <v>184.08478000000011</v>
      </c>
      <c r="F8582" s="1">
        <v>707733</v>
      </c>
      <c r="G8582" s="256">
        <v>81.781391999999997</v>
      </c>
      <c r="H8582" s="256">
        <v>100.35734100000001</v>
      </c>
      <c r="I8582" s="257">
        <v>1</v>
      </c>
      <c r="J8582" s="258">
        <f t="shared" si="268"/>
        <v>0.37239722592545488</v>
      </c>
      <c r="K8582" s="258">
        <f t="shared" si="269"/>
        <v>0.56870299260701784</v>
      </c>
    </row>
    <row r="8583" spans="1:11">
      <c r="A8583" s="1">
        <v>8582</v>
      </c>
      <c r="B8583">
        <v>57281.187286</v>
      </c>
      <c r="C8583" s="255">
        <v>116</v>
      </c>
      <c r="D8583" s="256">
        <v>427.91407900000007</v>
      </c>
      <c r="E8583" s="256">
        <v>333.13654199999991</v>
      </c>
      <c r="F8583" s="1">
        <v>684441</v>
      </c>
      <c r="G8583" s="256">
        <v>47.147016000000001</v>
      </c>
      <c r="H8583" s="256">
        <v>168.055328</v>
      </c>
      <c r="I8583" s="257">
        <v>1</v>
      </c>
      <c r="J8583" s="258">
        <f t="shared" si="268"/>
        <v>0.4896609910085114</v>
      </c>
      <c r="K8583" s="258">
        <f t="shared" si="269"/>
        <v>0.6807337278367086</v>
      </c>
    </row>
    <row r="8584" spans="1:11">
      <c r="A8584" s="1">
        <v>8583</v>
      </c>
      <c r="B8584">
        <v>56409.357330999999</v>
      </c>
      <c r="C8584" s="255">
        <v>117</v>
      </c>
      <c r="D8584" s="256">
        <v>492.59975200000002</v>
      </c>
      <c r="E8584" s="256">
        <v>296.06903000000011</v>
      </c>
      <c r="F8584" s="1">
        <v>688260</v>
      </c>
      <c r="G8584" s="256">
        <v>0</v>
      </c>
      <c r="H8584" s="256">
        <v>137.335117</v>
      </c>
      <c r="I8584" s="257">
        <v>1</v>
      </c>
      <c r="J8584" s="258">
        <f t="shared" si="268"/>
        <v>0.56368064191425427</v>
      </c>
      <c r="K8584" s="258">
        <f t="shared" si="269"/>
        <v>0.74166128973378431</v>
      </c>
    </row>
    <row r="8585" spans="1:11">
      <c r="A8585" s="1">
        <v>8584</v>
      </c>
      <c r="B8585">
        <v>56751.375581</v>
      </c>
      <c r="C8585" s="255">
        <v>120</v>
      </c>
      <c r="D8585" s="256">
        <v>586.05921699999999</v>
      </c>
      <c r="E8585" s="256">
        <v>185.6076349999997</v>
      </c>
      <c r="F8585" s="1">
        <v>754090</v>
      </c>
      <c r="G8585" s="256">
        <v>0</v>
      </c>
      <c r="H8585" s="256">
        <v>139.92890299999999</v>
      </c>
      <c r="I8585" s="257">
        <v>1</v>
      </c>
      <c r="J8585" s="258">
        <f t="shared" si="268"/>
        <v>0.67062606973932304</v>
      </c>
      <c r="K8585" s="258">
        <f t="shared" si="269"/>
        <v>0.81899090990264412</v>
      </c>
    </row>
    <row r="8586" spans="1:11">
      <c r="A8586" s="1">
        <v>8585</v>
      </c>
      <c r="B8586">
        <v>57223.073607999999</v>
      </c>
      <c r="C8586" s="255">
        <v>130</v>
      </c>
      <c r="D8586" s="256">
        <v>677.31686000000002</v>
      </c>
      <c r="E8586" s="256">
        <v>47.824887000000089</v>
      </c>
      <c r="F8586" s="1">
        <v>722752</v>
      </c>
      <c r="G8586" s="256">
        <v>0</v>
      </c>
      <c r="H8586" s="256">
        <v>182.65153599999999</v>
      </c>
      <c r="I8586" s="257">
        <v>1</v>
      </c>
      <c r="J8586" s="258">
        <f t="shared" si="268"/>
        <v>0.77505195825625806</v>
      </c>
      <c r="K8586" s="258">
        <f t="shared" si="269"/>
        <v>0.88448123526366396</v>
      </c>
    </row>
    <row r="8587" spans="1:11">
      <c r="A8587" s="1">
        <v>8586</v>
      </c>
      <c r="B8587">
        <v>57359.903655000002</v>
      </c>
      <c r="C8587" s="255">
        <v>146</v>
      </c>
      <c r="D8587" s="256">
        <v>752.167012</v>
      </c>
      <c r="E8587" s="256">
        <v>7.1238329999999817</v>
      </c>
      <c r="F8587" s="1">
        <v>711556</v>
      </c>
      <c r="G8587" s="256">
        <v>0</v>
      </c>
      <c r="H8587" s="256">
        <v>280.29753199999999</v>
      </c>
      <c r="I8587" s="257">
        <v>1</v>
      </c>
      <c r="J8587" s="258">
        <f t="shared" si="268"/>
        <v>0.8607027966000409</v>
      </c>
      <c r="K8587" s="258">
        <f t="shared" si="269"/>
        <v>0.93211538295010854</v>
      </c>
    </row>
    <row r="8588" spans="1:11">
      <c r="A8588" s="1">
        <v>8587</v>
      </c>
      <c r="B8588">
        <v>58822.471711000013</v>
      </c>
      <c r="C8588" s="255">
        <v>153</v>
      </c>
      <c r="D8588" s="256">
        <v>821.94489599999997</v>
      </c>
      <c r="E8588" s="256">
        <v>7.9602999999999993</v>
      </c>
      <c r="F8588" s="1">
        <v>684885</v>
      </c>
      <c r="G8588" s="256">
        <v>0</v>
      </c>
      <c r="H8588" s="256">
        <v>252.15031099999999</v>
      </c>
      <c r="I8588" s="257">
        <v>1</v>
      </c>
      <c r="J8588" s="258">
        <f t="shared" si="268"/>
        <v>0.94054945158686343</v>
      </c>
      <c r="K8588" s="258">
        <f t="shared" si="269"/>
        <v>0.97234292775213815</v>
      </c>
    </row>
    <row r="8589" spans="1:11">
      <c r="A8589" s="1">
        <v>8588</v>
      </c>
      <c r="B8589">
        <v>58412.384063999998</v>
      </c>
      <c r="C8589" s="255">
        <v>152</v>
      </c>
      <c r="D8589" s="256">
        <v>849.02750000000003</v>
      </c>
      <c r="E8589" s="256">
        <v>10.293559999999999</v>
      </c>
      <c r="F8589" s="1">
        <v>676590</v>
      </c>
      <c r="G8589" s="256">
        <v>0</v>
      </c>
      <c r="H8589" s="256">
        <v>201.23843099999999</v>
      </c>
      <c r="I8589" s="257">
        <v>1</v>
      </c>
      <c r="J8589" s="258">
        <f t="shared" si="268"/>
        <v>0.97154000638403593</v>
      </c>
      <c r="K8589" s="258">
        <f t="shared" si="269"/>
        <v>0.98698934716974751</v>
      </c>
    </row>
    <row r="8590" spans="1:11">
      <c r="A8590" s="1">
        <v>8589</v>
      </c>
      <c r="B8590">
        <v>58395.650177000003</v>
      </c>
      <c r="C8590" s="255">
        <v>152</v>
      </c>
      <c r="D8590" s="256">
        <v>862.4828799999998</v>
      </c>
      <c r="E8590" s="256">
        <v>1.498464</v>
      </c>
      <c r="F8590" s="1">
        <v>683124</v>
      </c>
      <c r="G8590" s="256">
        <v>0</v>
      </c>
      <c r="H8590" s="256">
        <v>173.175364</v>
      </c>
      <c r="I8590" s="257">
        <v>1</v>
      </c>
      <c r="J8590" s="258">
        <f t="shared" si="268"/>
        <v>0.98693696345680382</v>
      </c>
      <c r="K8590" s="258">
        <f t="shared" si="269"/>
        <v>0.99407909379781334</v>
      </c>
    </row>
    <row r="8591" spans="1:11">
      <c r="A8591" s="1">
        <v>8590</v>
      </c>
      <c r="B8591">
        <v>57609.365509000003</v>
      </c>
      <c r="C8591" s="255">
        <v>156</v>
      </c>
      <c r="D8591" s="256">
        <v>857.77329399999985</v>
      </c>
      <c r="E8591" s="256">
        <v>0.432672</v>
      </c>
      <c r="F8591" s="1">
        <v>709624</v>
      </c>
      <c r="G8591" s="256">
        <v>0</v>
      </c>
      <c r="H8591" s="256">
        <v>146.949589</v>
      </c>
      <c r="I8591" s="257">
        <v>1</v>
      </c>
      <c r="J8591" s="258">
        <f t="shared" si="268"/>
        <v>0.98154779618895194</v>
      </c>
      <c r="K8591" s="258">
        <f t="shared" si="269"/>
        <v>0.99161137454035664</v>
      </c>
    </row>
    <row r="8592" spans="1:11">
      <c r="A8592" s="1">
        <v>8591</v>
      </c>
      <c r="B8592">
        <v>58474.769502000003</v>
      </c>
      <c r="C8592" s="255">
        <v>151</v>
      </c>
      <c r="D8592" s="256">
        <v>815.49790800000005</v>
      </c>
      <c r="E8592" s="256">
        <v>0.65832000000000002</v>
      </c>
      <c r="F8592" s="1">
        <v>709178</v>
      </c>
      <c r="G8592" s="256">
        <v>0</v>
      </c>
      <c r="H8592" s="256">
        <v>197.159729</v>
      </c>
      <c r="I8592" s="257">
        <v>1</v>
      </c>
      <c r="J8592" s="258">
        <f t="shared" si="268"/>
        <v>0.93317217963433219</v>
      </c>
      <c r="K8592" s="258">
        <f t="shared" si="269"/>
        <v>0.968779979581461</v>
      </c>
    </row>
    <row r="8593" spans="1:11">
      <c r="A8593" s="1">
        <v>8592</v>
      </c>
      <c r="B8593">
        <v>60286.683228000002</v>
      </c>
      <c r="C8593" s="255">
        <v>144</v>
      </c>
      <c r="D8593" s="256">
        <v>801.66912000000002</v>
      </c>
      <c r="E8593" s="256">
        <v>7.2000000000000005E-4</v>
      </c>
      <c r="F8593" s="1">
        <v>746597</v>
      </c>
      <c r="G8593" s="256">
        <v>33.465263999999998</v>
      </c>
      <c r="H8593" s="256">
        <v>131.37770900000001</v>
      </c>
      <c r="I8593" s="257">
        <v>1</v>
      </c>
      <c r="J8593" s="258">
        <f t="shared" si="268"/>
        <v>0.91734793273796722</v>
      </c>
      <c r="K8593" s="258">
        <f t="shared" si="269"/>
        <v>0.96103528698767815</v>
      </c>
    </row>
    <row r="8594" spans="1:11">
      <c r="A8594" s="1">
        <v>8593</v>
      </c>
      <c r="B8594">
        <v>59297.721649999999</v>
      </c>
      <c r="C8594" s="255">
        <v>144</v>
      </c>
      <c r="D8594" s="256">
        <v>806.68334200000015</v>
      </c>
      <c r="E8594" s="256">
        <v>0</v>
      </c>
      <c r="F8594" s="1">
        <v>745252</v>
      </c>
      <c r="G8594" s="256">
        <v>71.378495999999998</v>
      </c>
      <c r="H8594" s="256">
        <v>37.912554</v>
      </c>
      <c r="I8594" s="257">
        <v>1</v>
      </c>
      <c r="J8594" s="258">
        <f t="shared" si="268"/>
        <v>0.92308569420492925</v>
      </c>
      <c r="K8594" s="258">
        <f t="shared" si="269"/>
        <v>0.96385972510717455</v>
      </c>
    </row>
    <row r="8595" spans="1:11">
      <c r="A8595" s="1">
        <v>8594</v>
      </c>
      <c r="B8595">
        <v>56014.365143000003</v>
      </c>
      <c r="C8595" s="255">
        <v>139</v>
      </c>
      <c r="D8595" s="256">
        <v>854.03856700000006</v>
      </c>
      <c r="E8595" s="256">
        <v>0.1104</v>
      </c>
      <c r="F8595" s="1">
        <v>634958</v>
      </c>
      <c r="G8595" s="256">
        <v>54.536831999999997</v>
      </c>
      <c r="H8595" s="256">
        <v>37.817413000000002</v>
      </c>
      <c r="I8595" s="257">
        <v>1</v>
      </c>
      <c r="J8595" s="258">
        <f t="shared" si="268"/>
        <v>0.97727415759253133</v>
      </c>
      <c r="K8595" s="258">
        <f t="shared" si="269"/>
        <v>0.98964392816558089</v>
      </c>
    </row>
    <row r="8596" spans="1:11">
      <c r="A8596" s="1">
        <v>8595</v>
      </c>
      <c r="B8596">
        <v>54632.074953000003</v>
      </c>
      <c r="C8596" s="255">
        <v>142</v>
      </c>
      <c r="D8596" s="256">
        <v>849.80887900000005</v>
      </c>
      <c r="E8596" s="256">
        <v>8.0000000000000007E-5</v>
      </c>
      <c r="F8596" s="1">
        <v>564591</v>
      </c>
      <c r="G8596" s="256">
        <v>1.6128E-2</v>
      </c>
      <c r="H8596" s="256">
        <v>37.808664999999998</v>
      </c>
      <c r="I8596" s="257">
        <v>1</v>
      </c>
      <c r="J8596" s="258">
        <f t="shared" si="268"/>
        <v>0.97243413638412235</v>
      </c>
      <c r="K8596" s="258">
        <f t="shared" si="269"/>
        <v>0.98740439659577472</v>
      </c>
    </row>
    <row r="8597" spans="1:11">
      <c r="A8597" s="1">
        <v>8596</v>
      </c>
      <c r="B8597">
        <v>54111.477997000002</v>
      </c>
      <c r="C8597" s="255">
        <v>144</v>
      </c>
      <c r="D8597" s="256">
        <v>803.49772399999983</v>
      </c>
      <c r="E8597" s="256">
        <v>0</v>
      </c>
      <c r="F8597" s="1">
        <v>487711</v>
      </c>
      <c r="G8597" s="256">
        <v>0</v>
      </c>
      <c r="H8597" s="256">
        <v>37.834715000000003</v>
      </c>
      <c r="I8597" s="257">
        <v>1</v>
      </c>
      <c r="J8597" s="258">
        <f t="shared" si="268"/>
        <v>0.91944039963902013</v>
      </c>
      <c r="K8597" s="258">
        <f t="shared" si="269"/>
        <v>0.96206747380451418</v>
      </c>
    </row>
    <row r="8598" spans="1:11">
      <c r="A8598" s="1">
        <v>8597</v>
      </c>
      <c r="B8598">
        <v>54862.268249000001</v>
      </c>
      <c r="C8598" s="255">
        <v>145</v>
      </c>
      <c r="D8598" s="256">
        <v>805.64190099999985</v>
      </c>
      <c r="E8598" s="256">
        <v>0</v>
      </c>
      <c r="F8598" s="1">
        <v>547722</v>
      </c>
      <c r="G8598" s="256">
        <v>0</v>
      </c>
      <c r="H8598" s="256">
        <v>37.836562000000001</v>
      </c>
      <c r="I8598" s="257">
        <v>1</v>
      </c>
      <c r="J8598" s="258">
        <f t="shared" si="268"/>
        <v>0.92189397592043443</v>
      </c>
      <c r="K8598" s="258">
        <f t="shared" si="269"/>
        <v>0.96327462918053985</v>
      </c>
    </row>
    <row r="8599" spans="1:11">
      <c r="A8599" s="1">
        <v>8598</v>
      </c>
      <c r="B8599">
        <v>55713.077239999999</v>
      </c>
      <c r="C8599" s="255">
        <v>144</v>
      </c>
      <c r="D8599" s="256">
        <v>770.08297800000014</v>
      </c>
      <c r="E8599" s="256">
        <v>8.0000000000000007E-5</v>
      </c>
      <c r="F8599" s="1">
        <v>850863</v>
      </c>
      <c r="G8599" s="256">
        <v>0</v>
      </c>
      <c r="H8599" s="256">
        <v>37.922759999999997</v>
      </c>
      <c r="I8599" s="257">
        <v>1</v>
      </c>
      <c r="J8599" s="258">
        <f t="shared" si="268"/>
        <v>0.88120399087468604</v>
      </c>
      <c r="K8599" s="258">
        <f t="shared" si="269"/>
        <v>0.94280478616397501</v>
      </c>
    </row>
    <row r="8600" spans="1:11">
      <c r="A8600" s="1">
        <v>8599</v>
      </c>
      <c r="B8600">
        <v>55620.930571999997</v>
      </c>
      <c r="C8600" s="255">
        <v>140</v>
      </c>
      <c r="D8600" s="256">
        <v>711.60448999999983</v>
      </c>
      <c r="E8600" s="256">
        <v>0</v>
      </c>
      <c r="F8600" s="1">
        <v>970460</v>
      </c>
      <c r="G8600" s="256">
        <v>0</v>
      </c>
      <c r="H8600" s="256">
        <v>37.825324000000002</v>
      </c>
      <c r="I8600" s="257">
        <v>1</v>
      </c>
      <c r="J8600" s="258">
        <f t="shared" si="268"/>
        <v>0.81428720595918092</v>
      </c>
      <c r="K8600" s="258">
        <f t="shared" si="269"/>
        <v>0.90692207371720457</v>
      </c>
    </row>
    <row r="8601" spans="1:11">
      <c r="A8601" s="1">
        <v>8600</v>
      </c>
      <c r="B8601">
        <v>56619.464721999997</v>
      </c>
      <c r="C8601" s="255">
        <v>160</v>
      </c>
      <c r="D8601" s="256">
        <v>678.17434899999989</v>
      </c>
      <c r="E8601" s="256">
        <v>2.199613000000002</v>
      </c>
      <c r="F8601" s="1">
        <v>891423</v>
      </c>
      <c r="G8601" s="256">
        <v>0</v>
      </c>
      <c r="H8601" s="256">
        <v>37.836315999999997</v>
      </c>
      <c r="I8601" s="257">
        <v>1</v>
      </c>
      <c r="J8601" s="258">
        <f t="shared" si="268"/>
        <v>0.77603318073554661</v>
      </c>
      <c r="K8601" s="258">
        <f t="shared" si="269"/>
        <v>0.8850559181022436</v>
      </c>
    </row>
    <row r="8602" spans="1:11">
      <c r="A8602" s="1">
        <v>8601</v>
      </c>
      <c r="B8602">
        <v>57854.032288000002</v>
      </c>
      <c r="C8602" s="255">
        <v>157</v>
      </c>
      <c r="D8602" s="256">
        <v>660.4419989999999</v>
      </c>
      <c r="E8602" s="256">
        <v>120.8831280000001</v>
      </c>
      <c r="F8602" s="1">
        <v>779819</v>
      </c>
      <c r="G8602" s="256">
        <v>0</v>
      </c>
      <c r="H8602" s="256">
        <v>91.915758999999994</v>
      </c>
      <c r="I8602" s="257">
        <v>1</v>
      </c>
      <c r="J8602" s="258">
        <f t="shared" si="268"/>
        <v>0.75574209778216295</v>
      </c>
      <c r="K8602" s="258">
        <f t="shared" si="269"/>
        <v>0.87302602589943734</v>
      </c>
    </row>
    <row r="8603" spans="1:11">
      <c r="A8603" s="1">
        <v>8602</v>
      </c>
      <c r="B8603">
        <v>57981.479582</v>
      </c>
      <c r="C8603" s="255">
        <v>143</v>
      </c>
      <c r="D8603" s="256">
        <v>709.22828400000003</v>
      </c>
      <c r="E8603" s="256">
        <v>478.66700700000058</v>
      </c>
      <c r="F8603" s="1">
        <v>715360</v>
      </c>
      <c r="G8603" s="256">
        <v>0</v>
      </c>
      <c r="H8603" s="256">
        <v>92.542437000000007</v>
      </c>
      <c r="I8603" s="257">
        <v>1</v>
      </c>
      <c r="J8603" s="258">
        <f t="shared" si="268"/>
        <v>0.81156811948387875</v>
      </c>
      <c r="K8603" s="258">
        <f t="shared" si="269"/>
        <v>0.90540172142916586</v>
      </c>
    </row>
    <row r="8604" spans="1:11">
      <c r="A8604" s="1">
        <v>8603</v>
      </c>
      <c r="B8604">
        <v>57917.560853000003</v>
      </c>
      <c r="C8604" s="255">
        <v>130</v>
      </c>
      <c r="D8604" s="256">
        <v>689.28996900000004</v>
      </c>
      <c r="E8604" s="256">
        <v>806.27222799999868</v>
      </c>
      <c r="F8604" s="1">
        <v>703134</v>
      </c>
      <c r="G8604" s="256">
        <v>0</v>
      </c>
      <c r="H8604" s="256">
        <v>147.812273</v>
      </c>
      <c r="I8604" s="257">
        <v>1</v>
      </c>
      <c r="J8604" s="258">
        <f t="shared" si="268"/>
        <v>0.78875275639801057</v>
      </c>
      <c r="K8604" s="258">
        <f t="shared" si="269"/>
        <v>0.89244200940703133</v>
      </c>
    </row>
    <row r="8605" spans="1:11">
      <c r="A8605" s="1">
        <v>8604</v>
      </c>
      <c r="B8605">
        <v>57352.985047000002</v>
      </c>
      <c r="C8605" s="255">
        <v>126</v>
      </c>
      <c r="D8605" s="256">
        <v>655.50694199999998</v>
      </c>
      <c r="E8605" s="256">
        <v>1019.840382000002</v>
      </c>
      <c r="F8605" s="1">
        <v>697266</v>
      </c>
      <c r="G8605" s="256">
        <v>28.531943999999999</v>
      </c>
      <c r="H8605" s="256">
        <v>48.649259000000001</v>
      </c>
      <c r="I8605" s="257">
        <v>1</v>
      </c>
      <c r="J8605" s="258">
        <f t="shared" si="268"/>
        <v>0.75009492462312455</v>
      </c>
      <c r="K8605" s="258">
        <f t="shared" si="269"/>
        <v>0.86962263523782457</v>
      </c>
    </row>
    <row r="8606" spans="1:11">
      <c r="A8606" s="1">
        <v>8605</v>
      </c>
      <c r="B8606">
        <v>56790.185211000004</v>
      </c>
      <c r="C8606" s="255">
        <v>111</v>
      </c>
      <c r="D8606" s="256">
        <v>618.3524470000001</v>
      </c>
      <c r="E8606" s="256">
        <v>1153.681342000001</v>
      </c>
      <c r="F8606" s="1">
        <v>690113</v>
      </c>
      <c r="G8606" s="256">
        <v>114.29947199999999</v>
      </c>
      <c r="H8606" s="256">
        <v>37.668455000000002</v>
      </c>
      <c r="I8606" s="257">
        <v>1</v>
      </c>
      <c r="J8606" s="258">
        <f t="shared" si="268"/>
        <v>0.70757913060055688</v>
      </c>
      <c r="K8606" s="258">
        <f t="shared" si="269"/>
        <v>0.84319074440168418</v>
      </c>
    </row>
    <row r="8607" spans="1:11">
      <c r="A8607" s="1">
        <v>8606</v>
      </c>
      <c r="B8607">
        <v>56829.921019999987</v>
      </c>
      <c r="C8607" s="255">
        <v>111</v>
      </c>
      <c r="D8607" s="256">
        <v>577.82886900000017</v>
      </c>
      <c r="E8607" s="256">
        <v>1115.15923</v>
      </c>
      <c r="F8607" s="1">
        <v>705220</v>
      </c>
      <c r="G8607" s="256">
        <v>109.951296</v>
      </c>
      <c r="H8607" s="256">
        <v>224.64544699999999</v>
      </c>
      <c r="I8607" s="257">
        <v>1</v>
      </c>
      <c r="J8607" s="258">
        <f t="shared" si="268"/>
        <v>0.66120810347973469</v>
      </c>
      <c r="K8607" s="258">
        <f t="shared" si="269"/>
        <v>0.81262994574892622</v>
      </c>
    </row>
    <row r="8608" spans="1:11">
      <c r="A8608" s="1">
        <v>8607</v>
      </c>
      <c r="B8608">
        <v>57070.156768000001</v>
      </c>
      <c r="C8608" s="255">
        <v>106</v>
      </c>
      <c r="D8608" s="256">
        <v>616.14562899999999</v>
      </c>
      <c r="E8608" s="256">
        <v>913.28111899999988</v>
      </c>
      <c r="F8608" s="1">
        <v>702489</v>
      </c>
      <c r="G8608" s="256">
        <v>34.903680000000001</v>
      </c>
      <c r="H8608" s="256">
        <v>283.037307</v>
      </c>
      <c r="I8608" s="257">
        <v>1</v>
      </c>
      <c r="J8608" s="258">
        <f t="shared" si="268"/>
        <v>0.70505387438234424</v>
      </c>
      <c r="K8608" s="258">
        <f t="shared" si="269"/>
        <v>0.84157438110099203</v>
      </c>
    </row>
    <row r="8609" spans="1:11">
      <c r="A8609" s="1">
        <v>8608</v>
      </c>
      <c r="B8609">
        <v>57448.748291000004</v>
      </c>
      <c r="C8609" s="255">
        <v>111</v>
      </c>
      <c r="D8609" s="256">
        <v>658.14653300000009</v>
      </c>
      <c r="E8609" s="256">
        <v>550.45441599999924</v>
      </c>
      <c r="F8609" s="1">
        <v>690400</v>
      </c>
      <c r="G8609" s="256">
        <v>0</v>
      </c>
      <c r="H8609" s="256">
        <v>158.82226600000001</v>
      </c>
      <c r="I8609" s="257">
        <v>1</v>
      </c>
      <c r="J8609" s="258">
        <f t="shared" si="268"/>
        <v>0.75311540188327375</v>
      </c>
      <c r="K8609" s="258">
        <f t="shared" si="269"/>
        <v>0.87144603402285492</v>
      </c>
    </row>
    <row r="8610" spans="1:11">
      <c r="A8610" s="1">
        <v>8609</v>
      </c>
      <c r="B8610">
        <v>59057.499755999997</v>
      </c>
      <c r="C8610" s="255">
        <v>126</v>
      </c>
      <c r="D8610" s="256">
        <v>697.21362399999998</v>
      </c>
      <c r="E8610" s="256">
        <v>150.81035300000011</v>
      </c>
      <c r="F8610" s="1">
        <v>679928</v>
      </c>
      <c r="G8610" s="256">
        <v>0</v>
      </c>
      <c r="H8610" s="256">
        <v>96.963908000000004</v>
      </c>
      <c r="I8610" s="257">
        <v>1</v>
      </c>
      <c r="J8610" s="258">
        <f t="shared" si="268"/>
        <v>0.79781977463862686</v>
      </c>
      <c r="K8610" s="258">
        <f t="shared" si="269"/>
        <v>0.89763612540884541</v>
      </c>
    </row>
    <row r="8611" spans="1:11">
      <c r="A8611" s="1">
        <v>8610</v>
      </c>
      <c r="B8611">
        <v>60260.229676000003</v>
      </c>
      <c r="C8611" s="255">
        <v>155</v>
      </c>
      <c r="D8611" s="256">
        <v>646.2797149999999</v>
      </c>
      <c r="E8611" s="256">
        <v>11.46880999999998</v>
      </c>
      <c r="F8611" s="1">
        <v>669989</v>
      </c>
      <c r="G8611" s="256">
        <v>0</v>
      </c>
      <c r="H8611" s="256">
        <v>205.991716</v>
      </c>
      <c r="I8611" s="257">
        <v>1</v>
      </c>
      <c r="J8611" s="258">
        <f t="shared" si="268"/>
        <v>0.7395362322621738</v>
      </c>
      <c r="K8611" s="258">
        <f t="shared" si="269"/>
        <v>0.86319300916011066</v>
      </c>
    </row>
    <row r="8612" spans="1:11">
      <c r="A8612" s="1">
        <v>8611</v>
      </c>
      <c r="B8612">
        <v>62490.588012</v>
      </c>
      <c r="C8612" s="255">
        <v>181</v>
      </c>
      <c r="D8612" s="256">
        <v>566.20269699999994</v>
      </c>
      <c r="E8612" s="256">
        <v>20.013608000000009</v>
      </c>
      <c r="F8612" s="1">
        <v>657965</v>
      </c>
      <c r="G8612" s="256">
        <v>0</v>
      </c>
      <c r="H8612" s="256">
        <v>177.58865700000001</v>
      </c>
      <c r="I8612" s="257">
        <v>1</v>
      </c>
      <c r="J8612" s="258">
        <f t="shared" si="268"/>
        <v>0.64790430446368141</v>
      </c>
      <c r="K8612" s="258">
        <f t="shared" si="269"/>
        <v>0.80350520211727394</v>
      </c>
    </row>
    <row r="8613" spans="1:11">
      <c r="A8613" s="1">
        <v>8612</v>
      </c>
      <c r="B8613">
        <v>61702.512694999998</v>
      </c>
      <c r="C8613" s="255">
        <v>182</v>
      </c>
      <c r="D8613" s="256">
        <v>493.07361899999989</v>
      </c>
      <c r="E8613" s="256">
        <v>34.429347999999997</v>
      </c>
      <c r="F8613" s="1">
        <v>633468</v>
      </c>
      <c r="G8613" s="256">
        <v>0</v>
      </c>
      <c r="H8613" s="256">
        <v>141.42789200000001</v>
      </c>
      <c r="I8613" s="257">
        <v>1</v>
      </c>
      <c r="J8613" s="258">
        <f t="shared" si="268"/>
        <v>0.56422288671575371</v>
      </c>
      <c r="K8613" s="258">
        <f t="shared" si="269"/>
        <v>0.74208355222912326</v>
      </c>
    </row>
    <row r="8614" spans="1:11">
      <c r="A8614" s="1">
        <v>8613</v>
      </c>
      <c r="B8614">
        <v>61409.660948999997</v>
      </c>
      <c r="C8614" s="255">
        <v>188</v>
      </c>
      <c r="D8614" s="256">
        <v>484.63066100000009</v>
      </c>
      <c r="E8614" s="256">
        <v>33.203207999999997</v>
      </c>
      <c r="F8614" s="1">
        <v>695940</v>
      </c>
      <c r="G8614" s="256">
        <v>0</v>
      </c>
      <c r="H8614" s="256">
        <v>124.59397</v>
      </c>
      <c r="I8614" s="257">
        <v>1</v>
      </c>
      <c r="J8614" s="258">
        <f t="shared" si="268"/>
        <v>0.55456163137453096</v>
      </c>
      <c r="K8614" s="258">
        <f t="shared" si="269"/>
        <v>0.73451006125892337</v>
      </c>
    </row>
    <row r="8615" spans="1:11">
      <c r="A8615" s="1">
        <v>8614</v>
      </c>
      <c r="B8615">
        <v>60826.376831000001</v>
      </c>
      <c r="C8615" s="255">
        <v>191</v>
      </c>
      <c r="D8615" s="256">
        <v>504.68189100000001</v>
      </c>
      <c r="E8615" s="256">
        <v>25.354071000000001</v>
      </c>
      <c r="F8615" s="1">
        <v>744187</v>
      </c>
      <c r="G8615" s="256">
        <v>0</v>
      </c>
      <c r="H8615" s="256">
        <v>95.041219999999996</v>
      </c>
      <c r="I8615" s="257">
        <v>1</v>
      </c>
      <c r="J8615" s="258">
        <f t="shared" si="268"/>
        <v>0.57750620280738529</v>
      </c>
      <c r="K8615" s="258">
        <f t="shared" si="269"/>
        <v>0.75232520594925423</v>
      </c>
    </row>
    <row r="8616" spans="1:11">
      <c r="A8616" s="1">
        <v>8615</v>
      </c>
      <c r="B8616">
        <v>60717.483521000002</v>
      </c>
      <c r="C8616" s="255">
        <v>170</v>
      </c>
      <c r="D8616" s="256">
        <v>497.27764200000013</v>
      </c>
      <c r="E8616" s="256">
        <v>13.708394</v>
      </c>
      <c r="F8616" s="1">
        <v>747286</v>
      </c>
      <c r="G8616" s="256">
        <v>0</v>
      </c>
      <c r="H8616" s="256">
        <v>126.047167</v>
      </c>
      <c r="I8616" s="257">
        <v>1</v>
      </c>
      <c r="J8616" s="258">
        <f t="shared" si="268"/>
        <v>0.56903353953001334</v>
      </c>
      <c r="K8616" s="258">
        <f t="shared" si="269"/>
        <v>0.74581529807719704</v>
      </c>
    </row>
    <row r="8617" spans="1:11">
      <c r="A8617" s="1">
        <v>8616</v>
      </c>
      <c r="B8617">
        <v>62567.345276</v>
      </c>
      <c r="C8617" s="255">
        <v>171</v>
      </c>
      <c r="D8617" s="256">
        <v>491.49236200000001</v>
      </c>
      <c r="E8617" s="256">
        <v>7.4286000000000003</v>
      </c>
      <c r="F8617" s="1">
        <v>797257</v>
      </c>
      <c r="G8617" s="256">
        <v>0</v>
      </c>
      <c r="H8617" s="256">
        <v>53.584235999999997</v>
      </c>
      <c r="I8617" s="257">
        <v>1</v>
      </c>
      <c r="J8617" s="258">
        <f t="shared" si="268"/>
        <v>0.56241345835698475</v>
      </c>
      <c r="K8617" s="258">
        <f t="shared" si="269"/>
        <v>0.74067320210528509</v>
      </c>
    </row>
    <row r="8618" spans="1:11">
      <c r="A8618" s="1">
        <v>8617</v>
      </c>
      <c r="B8618">
        <v>60786.365416999994</v>
      </c>
      <c r="C8618" s="255">
        <v>150</v>
      </c>
      <c r="D8618" s="256">
        <v>470.48566599999998</v>
      </c>
      <c r="E8618" s="256">
        <v>5.7403199999999996</v>
      </c>
      <c r="F8618" s="1">
        <v>759153</v>
      </c>
      <c r="G8618" s="256">
        <v>31.041864</v>
      </c>
      <c r="H8618" s="256">
        <v>37.557026</v>
      </c>
      <c r="I8618" s="257">
        <v>1</v>
      </c>
      <c r="J8618" s="258">
        <f t="shared" si="268"/>
        <v>0.5383755496132191</v>
      </c>
      <c r="K8618" s="258">
        <f t="shared" si="269"/>
        <v>0.7215799780376817</v>
      </c>
    </row>
    <row r="8619" spans="1:11">
      <c r="A8619" s="1">
        <v>8618</v>
      </c>
      <c r="B8619">
        <v>59267.227172999999</v>
      </c>
      <c r="C8619" s="255">
        <v>144</v>
      </c>
      <c r="D8619" s="256">
        <v>502.37794999999988</v>
      </c>
      <c r="E8619" s="256">
        <v>1.31664</v>
      </c>
      <c r="F8619" s="1">
        <v>715058</v>
      </c>
      <c r="G8619" s="256">
        <v>47.254367999999999</v>
      </c>
      <c r="H8619" s="256">
        <v>37.533811</v>
      </c>
      <c r="I8619" s="257">
        <v>1</v>
      </c>
      <c r="J8619" s="258">
        <f t="shared" si="268"/>
        <v>0.57486980898757545</v>
      </c>
      <c r="K8619" s="258">
        <f t="shared" si="269"/>
        <v>0.75030803893944065</v>
      </c>
    </row>
    <row r="8620" spans="1:11">
      <c r="A8620" s="1">
        <v>8619</v>
      </c>
      <c r="B8620">
        <v>58122.433348999999</v>
      </c>
      <c r="C8620" s="255">
        <v>146</v>
      </c>
      <c r="D8620" s="256">
        <v>609.44380300000012</v>
      </c>
      <c r="E8620" s="256">
        <v>3.048E-2</v>
      </c>
      <c r="F8620" s="1">
        <v>601718</v>
      </c>
      <c r="G8620" s="256">
        <v>40.901111999999998</v>
      </c>
      <c r="H8620" s="256">
        <v>37.530161</v>
      </c>
      <c r="I8620" s="257">
        <v>1</v>
      </c>
      <c r="J8620" s="258">
        <f t="shared" si="268"/>
        <v>0.69738499195530324</v>
      </c>
      <c r="K8620" s="258">
        <f t="shared" si="269"/>
        <v>0.83663267377258388</v>
      </c>
    </row>
    <row r="8621" spans="1:11">
      <c r="A8621" s="1">
        <v>8620</v>
      </c>
      <c r="B8621">
        <v>58105.898865000003</v>
      </c>
      <c r="C8621" s="255">
        <v>137</v>
      </c>
      <c r="D8621" s="256">
        <v>656.52059999999994</v>
      </c>
      <c r="E8621" s="256">
        <v>3.2399999999999998E-2</v>
      </c>
      <c r="F8621" s="1">
        <v>501683</v>
      </c>
      <c r="G8621" s="256">
        <v>2.5285679999999999</v>
      </c>
      <c r="H8621" s="256">
        <v>37.544643999999998</v>
      </c>
      <c r="I8621" s="257">
        <v>1</v>
      </c>
      <c r="J8621" s="258">
        <f t="shared" si="268"/>
        <v>0.75125485089146227</v>
      </c>
      <c r="K8621" s="258">
        <f t="shared" si="269"/>
        <v>0.87032368851066511</v>
      </c>
    </row>
    <row r="8622" spans="1:11">
      <c r="A8622" s="1">
        <v>8621</v>
      </c>
      <c r="B8622">
        <v>58597.365661000003</v>
      </c>
      <c r="C8622" s="255">
        <v>138</v>
      </c>
      <c r="D8622" s="256">
        <v>640.62219500000015</v>
      </c>
      <c r="E8622" s="256">
        <v>1.6000000000000001E-4</v>
      </c>
      <c r="F8622" s="1">
        <v>549184</v>
      </c>
      <c r="G8622" s="256">
        <v>0</v>
      </c>
      <c r="H8622" s="256">
        <v>37.547454999999999</v>
      </c>
      <c r="I8622" s="257">
        <v>1</v>
      </c>
      <c r="J8622" s="258">
        <f t="shared" si="268"/>
        <v>0.73306234653183233</v>
      </c>
      <c r="K8622" s="258">
        <f t="shared" si="269"/>
        <v>0.85920750606266461</v>
      </c>
    </row>
    <row r="8623" spans="1:11">
      <c r="A8623" s="1">
        <v>8622</v>
      </c>
      <c r="B8623">
        <v>60291.764039000002</v>
      </c>
      <c r="C8623" s="255">
        <v>136</v>
      </c>
      <c r="D8623" s="256">
        <v>651.63029699999993</v>
      </c>
      <c r="E8623" s="256">
        <v>0</v>
      </c>
      <c r="F8623" s="1">
        <v>892485</v>
      </c>
      <c r="G8623" s="256">
        <v>0</v>
      </c>
      <c r="H8623" s="256">
        <v>37.577983000000003</v>
      </c>
      <c r="I8623" s="257">
        <v>1</v>
      </c>
      <c r="J8623" s="258">
        <f t="shared" si="268"/>
        <v>0.74565888962066729</v>
      </c>
      <c r="K8623" s="258">
        <f t="shared" si="269"/>
        <v>0.86693192529758101</v>
      </c>
    </row>
    <row r="8624" spans="1:11">
      <c r="A8624" s="1">
        <v>8623</v>
      </c>
      <c r="B8624">
        <v>61830.878418</v>
      </c>
      <c r="C8624" s="255">
        <v>148</v>
      </c>
      <c r="D8624" s="256">
        <v>645.09909999999991</v>
      </c>
      <c r="E8624" s="256">
        <v>0</v>
      </c>
      <c r="F8624" s="1">
        <v>1061543</v>
      </c>
      <c r="G8624" s="256">
        <v>0</v>
      </c>
      <c r="H8624" s="256">
        <v>37.575158999999999</v>
      </c>
      <c r="I8624" s="257">
        <v>1</v>
      </c>
      <c r="J8624" s="258">
        <f t="shared" si="268"/>
        <v>0.73818525752385611</v>
      </c>
      <c r="K8624" s="258">
        <f t="shared" si="269"/>
        <v>0.86236404934946997</v>
      </c>
    </row>
    <row r="8625" spans="1:11">
      <c r="A8625" s="1">
        <v>8624</v>
      </c>
      <c r="B8625">
        <v>65239.970825999997</v>
      </c>
      <c r="C8625" s="255">
        <v>174</v>
      </c>
      <c r="D8625" s="256">
        <v>637.88632499999994</v>
      </c>
      <c r="E8625" s="256">
        <v>2.216170000000004</v>
      </c>
      <c r="F8625" s="1">
        <v>1091574</v>
      </c>
      <c r="G8625" s="256">
        <v>0</v>
      </c>
      <c r="H8625" s="256">
        <v>40.683273999999997</v>
      </c>
      <c r="I8625" s="257">
        <v>1</v>
      </c>
      <c r="J8625" s="258">
        <f t="shared" si="268"/>
        <v>0.72993169745713671</v>
      </c>
      <c r="K8625" s="258">
        <f t="shared" si="269"/>
        <v>0.85726823480602588</v>
      </c>
    </row>
    <row r="8626" spans="1:11">
      <c r="A8626" s="1">
        <v>8625</v>
      </c>
      <c r="B8626">
        <v>69174.595397000012</v>
      </c>
      <c r="C8626" s="255">
        <v>163</v>
      </c>
      <c r="D8626" s="256">
        <v>668.73895900000002</v>
      </c>
      <c r="E8626" s="256">
        <v>104.785083</v>
      </c>
      <c r="F8626" s="1">
        <v>963904</v>
      </c>
      <c r="G8626" s="256">
        <v>0</v>
      </c>
      <c r="H8626" s="256">
        <v>131.27311900000001</v>
      </c>
      <c r="I8626" s="257">
        <v>1</v>
      </c>
      <c r="J8626" s="258">
        <f t="shared" si="268"/>
        <v>0.76523628798373855</v>
      </c>
      <c r="K8626" s="258">
        <f t="shared" si="269"/>
        <v>0.878693189125062</v>
      </c>
    </row>
    <row r="8627" spans="1:11">
      <c r="A8627" s="1">
        <v>8626</v>
      </c>
      <c r="B8627">
        <v>75302.413636000012</v>
      </c>
      <c r="C8627" s="255">
        <v>144</v>
      </c>
      <c r="D8627" s="256">
        <v>703.08639300000016</v>
      </c>
      <c r="E8627" s="256">
        <v>415.9063899999997</v>
      </c>
      <c r="F8627" s="1">
        <v>787527</v>
      </c>
      <c r="G8627" s="256">
        <v>0</v>
      </c>
      <c r="H8627" s="256">
        <v>156.957999</v>
      </c>
      <c r="I8627" s="257">
        <v>1</v>
      </c>
      <c r="J8627" s="258">
        <f t="shared" si="268"/>
        <v>0.80453996925158366</v>
      </c>
      <c r="K8627" s="258">
        <f t="shared" si="269"/>
        <v>0.90144839085906669</v>
      </c>
    </row>
    <row r="8628" spans="1:11">
      <c r="A8628" s="1">
        <v>8627</v>
      </c>
      <c r="B8628">
        <v>75897.673249999993</v>
      </c>
      <c r="C8628" s="255">
        <v>127</v>
      </c>
      <c r="D8628" s="256">
        <v>735.68426399999987</v>
      </c>
      <c r="E8628" s="256">
        <v>718.4955779999998</v>
      </c>
      <c r="F8628" s="1">
        <v>776311</v>
      </c>
      <c r="G8628" s="256">
        <v>0</v>
      </c>
      <c r="H8628" s="256">
        <v>204.72105300000001</v>
      </c>
      <c r="I8628" s="257">
        <v>1</v>
      </c>
      <c r="J8628" s="258">
        <f t="shared" si="268"/>
        <v>0.84184163003341428</v>
      </c>
      <c r="K8628" s="258">
        <f t="shared" si="269"/>
        <v>0.92204790670935399</v>
      </c>
    </row>
    <row r="8629" spans="1:11">
      <c r="A8629" s="1">
        <v>8628</v>
      </c>
      <c r="B8629">
        <v>75004.730194999996</v>
      </c>
      <c r="C8629" s="255">
        <v>116</v>
      </c>
      <c r="D8629" s="256">
        <v>817.62667499999986</v>
      </c>
      <c r="E8629" s="256">
        <v>903.74922799999922</v>
      </c>
      <c r="F8629" s="1">
        <v>753855</v>
      </c>
      <c r="G8629" s="256">
        <v>0</v>
      </c>
      <c r="H8629" s="256">
        <v>92.546655999999999</v>
      </c>
      <c r="I8629" s="257">
        <v>1</v>
      </c>
      <c r="J8629" s="258">
        <f t="shared" si="268"/>
        <v>0.93560812229198453</v>
      </c>
      <c r="K8629" s="258">
        <f t="shared" si="269"/>
        <v>0.96995976407239959</v>
      </c>
    </row>
    <row r="8630" spans="1:11">
      <c r="A8630" s="1">
        <v>8629</v>
      </c>
      <c r="B8630">
        <v>71509.029509999993</v>
      </c>
      <c r="C8630" s="255">
        <v>106</v>
      </c>
      <c r="D8630" s="256">
        <v>812.66552499999989</v>
      </c>
      <c r="E8630" s="256">
        <v>958.74198600000091</v>
      </c>
      <c r="F8630" s="1">
        <v>727868</v>
      </c>
      <c r="G8630" s="256">
        <v>63.981456000000001</v>
      </c>
      <c r="H8630" s="256">
        <v>72.666432</v>
      </c>
      <c r="I8630" s="257">
        <v>1</v>
      </c>
      <c r="J8630" s="258">
        <f t="shared" si="268"/>
        <v>0.92993109097948623</v>
      </c>
      <c r="K8630" s="258">
        <f t="shared" si="269"/>
        <v>0.9672051461436062</v>
      </c>
    </row>
    <row r="8631" spans="1:11">
      <c r="A8631" s="1">
        <v>8630</v>
      </c>
      <c r="B8631">
        <v>69591.769256</v>
      </c>
      <c r="C8631" s="255">
        <v>98</v>
      </c>
      <c r="D8631" s="256">
        <v>815.77666300000021</v>
      </c>
      <c r="E8631" s="256">
        <v>950.86002799999915</v>
      </c>
      <c r="F8631" s="1">
        <v>756270</v>
      </c>
      <c r="G8631" s="256">
        <v>140.54073600000001</v>
      </c>
      <c r="H8631" s="256">
        <v>92.088572999999997</v>
      </c>
      <c r="I8631" s="257">
        <v>1</v>
      </c>
      <c r="J8631" s="258">
        <f t="shared" si="268"/>
        <v>0.93349115827104268</v>
      </c>
      <c r="K8631" s="258">
        <f t="shared" si="269"/>
        <v>0.96893465516539612</v>
      </c>
    </row>
    <row r="8632" spans="1:11">
      <c r="A8632" s="1">
        <v>8631</v>
      </c>
      <c r="B8632">
        <v>72451.204681000003</v>
      </c>
      <c r="C8632" s="255">
        <v>111</v>
      </c>
      <c r="D8632" s="256">
        <v>835.97547399999985</v>
      </c>
      <c r="E8632" s="256">
        <v>857.56520700000158</v>
      </c>
      <c r="F8632" s="1">
        <v>761067</v>
      </c>
      <c r="G8632" s="256">
        <v>136.103184</v>
      </c>
      <c r="H8632" s="256">
        <v>104.76964700000001</v>
      </c>
      <c r="I8632" s="257">
        <v>1</v>
      </c>
      <c r="J8632" s="258">
        <f t="shared" si="268"/>
        <v>0.95660460626641342</v>
      </c>
      <c r="K8632" s="258">
        <f t="shared" si="269"/>
        <v>0.97999459447257142</v>
      </c>
    </row>
    <row r="8633" spans="1:11">
      <c r="A8633" s="1">
        <v>8632</v>
      </c>
      <c r="B8633">
        <v>72597.558898999996</v>
      </c>
      <c r="C8633" s="255">
        <v>119</v>
      </c>
      <c r="D8633" s="256">
        <v>841.12163299999975</v>
      </c>
      <c r="E8633" s="256">
        <v>570.01685399999997</v>
      </c>
      <c r="F8633" s="1">
        <v>737401</v>
      </c>
      <c r="G8633" s="256">
        <v>111.802488</v>
      </c>
      <c r="H8633" s="256">
        <v>109.135136</v>
      </c>
      <c r="I8633" s="257">
        <v>1</v>
      </c>
      <c r="J8633" s="258">
        <f t="shared" si="268"/>
        <v>0.96249334290652599</v>
      </c>
      <c r="K8633" s="258">
        <f t="shared" si="269"/>
        <v>0.98276650027739787</v>
      </c>
    </row>
    <row r="8634" spans="1:11">
      <c r="A8634" s="1">
        <v>8633</v>
      </c>
      <c r="B8634">
        <v>73575.545412000007</v>
      </c>
      <c r="C8634" s="255">
        <v>140</v>
      </c>
      <c r="D8634" s="256">
        <v>852.59321100000011</v>
      </c>
      <c r="E8634" s="256">
        <v>174.88179600000021</v>
      </c>
      <c r="F8634" s="1">
        <v>766751</v>
      </c>
      <c r="G8634" s="256">
        <v>38.708039999999997</v>
      </c>
      <c r="H8634" s="256">
        <v>176.94155499999999</v>
      </c>
      <c r="I8634" s="257">
        <v>1</v>
      </c>
      <c r="J8634" s="258">
        <f t="shared" si="268"/>
        <v>0.97562024040201967</v>
      </c>
      <c r="K8634" s="258">
        <f t="shared" si="269"/>
        <v>0.98888000159256206</v>
      </c>
    </row>
    <row r="8635" spans="1:11">
      <c r="A8635" s="1">
        <v>8634</v>
      </c>
      <c r="B8635">
        <v>75151.025513000001</v>
      </c>
      <c r="C8635" s="255">
        <v>171</v>
      </c>
      <c r="D8635" s="256">
        <v>848.94623799999999</v>
      </c>
      <c r="E8635" s="256">
        <v>13.82045699999998</v>
      </c>
      <c r="F8635" s="1">
        <v>772146</v>
      </c>
      <c r="G8635" s="256">
        <v>0</v>
      </c>
      <c r="H8635" s="256">
        <v>173.245318</v>
      </c>
      <c r="I8635" s="257">
        <v>1</v>
      </c>
      <c r="J8635" s="258">
        <f t="shared" si="268"/>
        <v>0.97144701848435211</v>
      </c>
      <c r="K8635" s="258">
        <f t="shared" si="269"/>
        <v>0.98694615897310645</v>
      </c>
    </row>
    <row r="8636" spans="1:11">
      <c r="A8636" s="1">
        <v>8635</v>
      </c>
      <c r="B8636">
        <v>75421.028137999994</v>
      </c>
      <c r="C8636" s="255">
        <v>192</v>
      </c>
      <c r="D8636" s="256">
        <v>860.33273899999995</v>
      </c>
      <c r="E8636" s="256">
        <v>20.40344000000001</v>
      </c>
      <c r="F8636" s="1">
        <v>718455</v>
      </c>
      <c r="G8636" s="256">
        <v>0</v>
      </c>
      <c r="H8636" s="256">
        <v>94.889795000000007</v>
      </c>
      <c r="I8636" s="257">
        <v>1</v>
      </c>
      <c r="J8636" s="258">
        <f t="shared" si="268"/>
        <v>0.98447656258537564</v>
      </c>
      <c r="K8636" s="258">
        <f t="shared" si="269"/>
        <v>0.99295429772837851</v>
      </c>
    </row>
    <row r="8637" spans="1:11">
      <c r="A8637" s="1">
        <v>8636</v>
      </c>
      <c r="B8637">
        <v>73071.392395000003</v>
      </c>
      <c r="C8637" s="255">
        <v>206</v>
      </c>
      <c r="D8637" s="256">
        <v>873.89864999999963</v>
      </c>
      <c r="E8637" s="256">
        <v>22.39678000000001</v>
      </c>
      <c r="F8637" s="1">
        <v>756512</v>
      </c>
      <c r="G8637" s="256">
        <v>0</v>
      </c>
      <c r="H8637" s="256">
        <v>52.963439000000001</v>
      </c>
      <c r="I8637" s="257">
        <v>1</v>
      </c>
      <c r="J8637" s="258">
        <f t="shared" si="268"/>
        <v>1</v>
      </c>
      <c r="K8637" s="258">
        <f t="shared" si="269"/>
        <v>1</v>
      </c>
    </row>
    <row r="8638" spans="1:11">
      <c r="A8638" s="1">
        <v>8637</v>
      </c>
      <c r="B8638">
        <v>70380.96087699999</v>
      </c>
      <c r="C8638" s="255">
        <v>207</v>
      </c>
      <c r="D8638" s="256">
        <v>873.05855899999995</v>
      </c>
      <c r="E8638" s="256">
        <v>29.815925</v>
      </c>
      <c r="F8638" s="1">
        <v>755528</v>
      </c>
      <c r="G8638" s="256">
        <v>0</v>
      </c>
      <c r="H8638" s="256">
        <v>53.11627</v>
      </c>
      <c r="I8638" s="257">
        <v>1</v>
      </c>
      <c r="J8638" s="258">
        <f t="shared" si="268"/>
        <v>0.99903868600781143</v>
      </c>
      <c r="K8638" s="258">
        <f t="shared" si="269"/>
        <v>0.99956717986168486</v>
      </c>
    </row>
    <row r="8639" spans="1:11">
      <c r="A8639" s="1">
        <v>8638</v>
      </c>
      <c r="B8639">
        <v>67971.768190000003</v>
      </c>
      <c r="C8639" s="255">
        <v>206</v>
      </c>
      <c r="D8639" s="256">
        <v>855.38553700000011</v>
      </c>
      <c r="E8639" s="256">
        <v>20.515499000000009</v>
      </c>
      <c r="F8639" s="1">
        <v>814859</v>
      </c>
      <c r="G8639" s="256">
        <v>0</v>
      </c>
      <c r="H8639" s="256">
        <v>53.654048000000003</v>
      </c>
      <c r="I8639" s="257">
        <v>1</v>
      </c>
      <c r="J8639" s="258">
        <f t="shared" si="268"/>
        <v>0.97881549193376194</v>
      </c>
      <c r="K8639" s="258">
        <f t="shared" si="269"/>
        <v>0.99035458805121579</v>
      </c>
    </row>
    <row r="8640" spans="1:11">
      <c r="A8640" s="1">
        <v>8639</v>
      </c>
      <c r="B8640">
        <v>67920.890197999994</v>
      </c>
      <c r="C8640" s="255">
        <v>206</v>
      </c>
      <c r="D8640" s="256">
        <v>855.55456200000015</v>
      </c>
      <c r="E8640" s="256">
        <v>22.471278999999999</v>
      </c>
      <c r="F8640" s="1">
        <v>910684</v>
      </c>
      <c r="G8640" s="256">
        <v>0</v>
      </c>
      <c r="H8640" s="256">
        <v>323.23448999999999</v>
      </c>
      <c r="I8640" s="257">
        <v>1</v>
      </c>
      <c r="J8640" s="258">
        <f t="shared" si="268"/>
        <v>0.97900890681087616</v>
      </c>
      <c r="K8640" s="258">
        <f t="shared" si="269"/>
        <v>0.99044367937567046</v>
      </c>
    </row>
    <row r="8641" spans="1:11">
      <c r="A8641" s="1">
        <v>8640</v>
      </c>
      <c r="B8641">
        <v>67887.880676000001</v>
      </c>
      <c r="C8641" s="255">
        <v>190</v>
      </c>
      <c r="D8641" s="256">
        <v>825.40351900000007</v>
      </c>
      <c r="E8641" s="256">
        <v>10.587521000000001</v>
      </c>
      <c r="F8641" s="1">
        <v>975955</v>
      </c>
      <c r="G8641" s="256">
        <v>0</v>
      </c>
      <c r="H8641" s="256">
        <v>117.78101700000001</v>
      </c>
      <c r="I8641" s="257">
        <v>1</v>
      </c>
      <c r="J8641" s="258">
        <f t="shared" si="268"/>
        <v>0.94450714507912381</v>
      </c>
      <c r="K8641" s="258">
        <f t="shared" si="269"/>
        <v>0.9742420552453751</v>
      </c>
    </row>
    <row r="8642" spans="1:11">
      <c r="A8642" s="1">
        <v>8641</v>
      </c>
      <c r="B8642">
        <v>68266.20925900001</v>
      </c>
      <c r="C8642" s="255">
        <v>188</v>
      </c>
      <c r="D8642" s="256">
        <v>806.78692299999977</v>
      </c>
      <c r="E8642" s="256">
        <v>5.6198399999999991</v>
      </c>
      <c r="F8642" s="1">
        <v>877193</v>
      </c>
      <c r="G8642" s="256">
        <v>0</v>
      </c>
      <c r="H8642" s="256">
        <v>37.535466</v>
      </c>
      <c r="I8642" s="257">
        <v>1</v>
      </c>
      <c r="J8642" s="258">
        <f t="shared" ref="J8642:J8705" si="270">D8642/$L$1</f>
        <v>0.92320422167948202</v>
      </c>
      <c r="K8642" s="258">
        <f t="shared" ref="K8642:K8705" si="271">J8642/(1-$K$1*(1-J8642))</f>
        <v>0.96391787455699718</v>
      </c>
    </row>
    <row r="8643" spans="1:11">
      <c r="A8643" s="1">
        <v>8642</v>
      </c>
      <c r="B8643">
        <v>64767.461214000003</v>
      </c>
      <c r="C8643" s="255">
        <v>177</v>
      </c>
      <c r="D8643" s="256">
        <v>815.47697500000004</v>
      </c>
      <c r="E8643" s="256">
        <v>1.11144</v>
      </c>
      <c r="F8643" s="1">
        <v>767957</v>
      </c>
      <c r="G8643" s="256">
        <v>76.189176000000003</v>
      </c>
      <c r="H8643" s="256">
        <v>37.506095000000002</v>
      </c>
      <c r="I8643" s="257">
        <v>1</v>
      </c>
      <c r="J8643" s="258">
        <f t="shared" si="270"/>
        <v>0.93314822605573355</v>
      </c>
      <c r="K8643" s="258">
        <f t="shared" si="271"/>
        <v>0.96876836200328398</v>
      </c>
    </row>
    <row r="8644" spans="1:11">
      <c r="A8644" s="1">
        <v>8643</v>
      </c>
      <c r="B8644">
        <v>64001.728211999987</v>
      </c>
      <c r="C8644" s="255">
        <v>166</v>
      </c>
      <c r="D8644" s="256">
        <v>813.78701999999998</v>
      </c>
      <c r="E8644" s="256">
        <v>3.0960000000000001E-2</v>
      </c>
      <c r="F8644" s="1">
        <v>598178</v>
      </c>
      <c r="G8644" s="256">
        <v>112.26952799999999</v>
      </c>
      <c r="H8644" s="256">
        <v>37.535341000000003</v>
      </c>
      <c r="I8644" s="257">
        <v>1</v>
      </c>
      <c r="J8644" s="258">
        <f t="shared" si="270"/>
        <v>0.93121441485234047</v>
      </c>
      <c r="K8644" s="258">
        <f t="shared" si="271"/>
        <v>0.96782940647859883</v>
      </c>
    </row>
    <row r="8645" spans="1:11">
      <c r="A8645" s="1">
        <v>8644</v>
      </c>
      <c r="B8645">
        <v>63996.227539</v>
      </c>
      <c r="C8645" s="255">
        <v>165</v>
      </c>
      <c r="D8645" s="256">
        <v>806.97774300000003</v>
      </c>
      <c r="E8645" s="256">
        <v>6.1199999999999996E-3</v>
      </c>
      <c r="F8645" s="1">
        <v>506526</v>
      </c>
      <c r="G8645" s="256">
        <v>79.094735999999997</v>
      </c>
      <c r="H8645" s="256">
        <v>37.545962000000003</v>
      </c>
      <c r="I8645" s="257">
        <v>1</v>
      </c>
      <c r="J8645" s="258">
        <f t="shared" si="270"/>
        <v>0.92342257651960025</v>
      </c>
      <c r="K8645" s="258">
        <f t="shared" si="271"/>
        <v>0.96402497848220348</v>
      </c>
    </row>
    <row r="8646" spans="1:11">
      <c r="A8646" s="1">
        <v>8645</v>
      </c>
      <c r="B8646">
        <v>64315.930115000003</v>
      </c>
      <c r="C8646" s="255">
        <v>164</v>
      </c>
      <c r="D8646" s="256">
        <v>771.94165899999985</v>
      </c>
      <c r="E8646" s="256">
        <v>0</v>
      </c>
      <c r="F8646" s="1">
        <v>551689</v>
      </c>
      <c r="G8646" s="256">
        <v>0</v>
      </c>
      <c r="H8646" s="256">
        <v>37.533759000000003</v>
      </c>
      <c r="I8646" s="257">
        <v>1</v>
      </c>
      <c r="J8646" s="258">
        <f t="shared" si="270"/>
        <v>0.88333087481025419</v>
      </c>
      <c r="K8646" s="258">
        <f t="shared" si="271"/>
        <v>0.94389900388837522</v>
      </c>
    </row>
    <row r="8647" spans="1:11">
      <c r="A8647" s="1">
        <v>8646</v>
      </c>
      <c r="B8647">
        <v>65145.917418999998</v>
      </c>
      <c r="C8647" s="255">
        <v>163</v>
      </c>
      <c r="D8647" s="256">
        <v>756.04559499999993</v>
      </c>
      <c r="E8647" s="256">
        <v>0</v>
      </c>
      <c r="F8647" s="1">
        <v>861174</v>
      </c>
      <c r="G8647" s="256">
        <v>0</v>
      </c>
      <c r="H8647" s="256">
        <v>37.549430999999998</v>
      </c>
      <c r="I8647" s="257">
        <v>1</v>
      </c>
      <c r="J8647" s="258">
        <f t="shared" si="270"/>
        <v>0.86514104925096325</v>
      </c>
      <c r="K8647" s="258">
        <f t="shared" si="271"/>
        <v>0.93445158759696756</v>
      </c>
    </row>
    <row r="8648" spans="1:11">
      <c r="A8648" s="1">
        <v>8647</v>
      </c>
      <c r="B8648">
        <v>67134.711853000001</v>
      </c>
      <c r="C8648" s="255">
        <v>177</v>
      </c>
      <c r="D8648" s="256">
        <v>685.43913799999984</v>
      </c>
      <c r="E8648" s="256">
        <v>8.0000000000000007E-5</v>
      </c>
      <c r="F8648" s="1">
        <v>817574</v>
      </c>
      <c r="G8648" s="256">
        <v>0</v>
      </c>
      <c r="H8648" s="256">
        <v>37.461796</v>
      </c>
      <c r="I8648" s="257">
        <v>1</v>
      </c>
      <c r="J8648" s="258">
        <f t="shared" si="270"/>
        <v>0.78434626029002352</v>
      </c>
      <c r="K8648" s="258">
        <f t="shared" si="271"/>
        <v>0.88989648841480973</v>
      </c>
    </row>
    <row r="8649" spans="1:11">
      <c r="A8649" s="1">
        <v>8648</v>
      </c>
      <c r="B8649">
        <v>69549.525850000005</v>
      </c>
      <c r="C8649" s="255">
        <v>192</v>
      </c>
      <c r="D8649" s="256">
        <v>643.851359</v>
      </c>
      <c r="E8649" s="256">
        <v>3.0923710000000031</v>
      </c>
      <c r="F8649" s="1">
        <v>756014</v>
      </c>
      <c r="G8649" s="256">
        <v>0</v>
      </c>
      <c r="H8649" s="256">
        <v>37.501947999999999</v>
      </c>
      <c r="I8649" s="257">
        <v>1</v>
      </c>
      <c r="J8649" s="258">
        <f t="shared" si="270"/>
        <v>0.73675747067466035</v>
      </c>
      <c r="K8649" s="258">
        <f t="shared" si="271"/>
        <v>0.86148639190628451</v>
      </c>
    </row>
    <row r="8650" spans="1:11">
      <c r="A8650" s="1">
        <v>8649</v>
      </c>
      <c r="B8650">
        <v>73072.816527000003</v>
      </c>
      <c r="C8650" s="255">
        <v>187</v>
      </c>
      <c r="D8650" s="256">
        <v>593.64596499999982</v>
      </c>
      <c r="E8650" s="256">
        <v>158.36536300000009</v>
      </c>
      <c r="F8650" s="1">
        <v>756477</v>
      </c>
      <c r="G8650" s="256">
        <v>0</v>
      </c>
      <c r="H8650" s="256">
        <v>151.73477700000001</v>
      </c>
      <c r="I8650" s="257">
        <v>1</v>
      </c>
      <c r="J8650" s="258">
        <f t="shared" si="270"/>
        <v>0.67930756615770038</v>
      </c>
      <c r="K8650" s="258">
        <f t="shared" si="271"/>
        <v>0.82478358688734721</v>
      </c>
    </row>
    <row r="8651" spans="1:11">
      <c r="A8651" s="1">
        <v>8650</v>
      </c>
      <c r="B8651">
        <v>78522.680663000006</v>
      </c>
      <c r="C8651" s="255">
        <v>147</v>
      </c>
      <c r="D8651" s="256">
        <v>609.92664300000013</v>
      </c>
      <c r="E8651" s="256">
        <v>619.09817200000191</v>
      </c>
      <c r="F8651" s="1">
        <v>715691</v>
      </c>
      <c r="G8651" s="256">
        <v>0</v>
      </c>
      <c r="H8651" s="256">
        <v>179.67666600000001</v>
      </c>
      <c r="I8651" s="257">
        <v>1</v>
      </c>
      <c r="J8651" s="258">
        <f t="shared" si="270"/>
        <v>0.69793750453785508</v>
      </c>
      <c r="K8651" s="258">
        <f t="shared" si="271"/>
        <v>0.83699037533640686</v>
      </c>
    </row>
    <row r="8652" spans="1:11">
      <c r="A8652" s="1">
        <v>8651</v>
      </c>
      <c r="B8652">
        <v>77747.968598000007</v>
      </c>
      <c r="C8652" s="255">
        <v>133</v>
      </c>
      <c r="D8652" s="256">
        <v>605.33493799999997</v>
      </c>
      <c r="E8652" s="256">
        <v>1019.000983</v>
      </c>
      <c r="F8652" s="1">
        <v>700017</v>
      </c>
      <c r="G8652" s="256">
        <v>0</v>
      </c>
      <c r="H8652" s="256">
        <v>276.18994500000002</v>
      </c>
      <c r="I8652" s="257">
        <v>1</v>
      </c>
      <c r="J8652" s="258">
        <f t="shared" si="270"/>
        <v>0.69268322819814432</v>
      </c>
      <c r="K8652" s="258">
        <f t="shared" si="271"/>
        <v>0.83357812419245347</v>
      </c>
    </row>
    <row r="8653" spans="1:11">
      <c r="A8653" s="1">
        <v>8652</v>
      </c>
      <c r="B8653">
        <v>76916.469329</v>
      </c>
      <c r="C8653" s="255">
        <v>124</v>
      </c>
      <c r="D8653" s="256">
        <v>597.34886499999993</v>
      </c>
      <c r="E8653" s="256">
        <v>1237.8246110000021</v>
      </c>
      <c r="F8653" s="1">
        <v>731627</v>
      </c>
      <c r="G8653" s="256">
        <v>0</v>
      </c>
      <c r="H8653" s="256">
        <v>199.760492</v>
      </c>
      <c r="I8653" s="257">
        <v>1</v>
      </c>
      <c r="J8653" s="258">
        <f t="shared" si="270"/>
        <v>0.68354478519906192</v>
      </c>
      <c r="K8653" s="258">
        <f t="shared" si="271"/>
        <v>0.82758652444723291</v>
      </c>
    </row>
    <row r="8654" spans="1:11">
      <c r="A8654" s="1">
        <v>8653</v>
      </c>
      <c r="B8654">
        <v>72550.030456000008</v>
      </c>
      <c r="C8654" s="255">
        <v>111</v>
      </c>
      <c r="D8654" s="256">
        <v>569.55927599999995</v>
      </c>
      <c r="E8654" s="256">
        <v>1310.029560000002</v>
      </c>
      <c r="F8654" s="1">
        <v>746258</v>
      </c>
      <c r="G8654" s="256">
        <v>2.2174320000000001</v>
      </c>
      <c r="H8654" s="256">
        <v>77.751366000000004</v>
      </c>
      <c r="I8654" s="257">
        <v>1</v>
      </c>
      <c r="J8654" s="258">
        <f t="shared" si="270"/>
        <v>0.65174522926657474</v>
      </c>
      <c r="K8654" s="258">
        <f t="shared" si="271"/>
        <v>0.8061565558618855</v>
      </c>
    </row>
    <row r="8655" spans="1:11">
      <c r="A8655" s="1">
        <v>8654</v>
      </c>
      <c r="B8655">
        <v>71073.059570999991</v>
      </c>
      <c r="C8655" s="255">
        <v>110</v>
      </c>
      <c r="D8655" s="256">
        <v>577.76107999999999</v>
      </c>
      <c r="E8655" s="256">
        <v>1271.7855490000011</v>
      </c>
      <c r="F8655" s="1">
        <v>724921</v>
      </c>
      <c r="G8655" s="256">
        <v>139.3098</v>
      </c>
      <c r="H8655" s="256">
        <v>270.49124599999999</v>
      </c>
      <c r="I8655" s="257">
        <v>1</v>
      </c>
      <c r="J8655" s="258">
        <f t="shared" si="270"/>
        <v>0.66113053269964461</v>
      </c>
      <c r="K8655" s="258">
        <f t="shared" si="271"/>
        <v>0.81257721757213563</v>
      </c>
    </row>
    <row r="8656" spans="1:11">
      <c r="A8656" s="1">
        <v>8655</v>
      </c>
      <c r="B8656">
        <v>73970.931914999994</v>
      </c>
      <c r="C8656" s="255">
        <v>114</v>
      </c>
      <c r="D8656" s="256">
        <v>623.77516200000002</v>
      </c>
      <c r="E8656" s="256">
        <v>1097.2248109999989</v>
      </c>
      <c r="F8656" s="1">
        <v>719016</v>
      </c>
      <c r="G8656" s="256">
        <v>161.663712</v>
      </c>
      <c r="H8656" s="256">
        <v>280.33119499999998</v>
      </c>
      <c r="I8656" s="257">
        <v>1</v>
      </c>
      <c r="J8656" s="258">
        <f t="shared" si="270"/>
        <v>0.71378432956727911</v>
      </c>
      <c r="K8656" s="258">
        <f t="shared" si="271"/>
        <v>0.84713992670735916</v>
      </c>
    </row>
    <row r="8657" spans="1:11">
      <c r="A8657" s="1">
        <v>8656</v>
      </c>
      <c r="B8657">
        <v>74060.615479</v>
      </c>
      <c r="C8657" s="255">
        <v>124</v>
      </c>
      <c r="D8657" s="256">
        <v>604.35567500000002</v>
      </c>
      <c r="E8657" s="256">
        <v>703.25971700000014</v>
      </c>
      <c r="F8657" s="1">
        <v>693971</v>
      </c>
      <c r="G8657" s="256">
        <v>156.485952</v>
      </c>
      <c r="H8657" s="256">
        <v>283.95972499999999</v>
      </c>
      <c r="I8657" s="257">
        <v>1</v>
      </c>
      <c r="J8657" s="258">
        <f t="shared" si="270"/>
        <v>0.69156266004072697</v>
      </c>
      <c r="K8657" s="258">
        <f t="shared" si="271"/>
        <v>0.83284732797953476</v>
      </c>
    </row>
    <row r="8658" spans="1:11">
      <c r="A8658" s="1">
        <v>8657</v>
      </c>
      <c r="B8658">
        <v>74675.787932000007</v>
      </c>
      <c r="C8658" s="255">
        <v>146</v>
      </c>
      <c r="D8658" s="256">
        <v>604.40034899999989</v>
      </c>
      <c r="E8658" s="256">
        <v>207.78970100000009</v>
      </c>
      <c r="F8658" s="1">
        <v>699400</v>
      </c>
      <c r="G8658" s="256">
        <v>120.54016799999999</v>
      </c>
      <c r="H8658" s="256">
        <v>201.89522700000001</v>
      </c>
      <c r="I8658" s="257">
        <v>1</v>
      </c>
      <c r="J8658" s="258">
        <f t="shared" si="270"/>
        <v>0.69161378038517407</v>
      </c>
      <c r="K8658" s="258">
        <f t="shared" si="271"/>
        <v>0.83288069053442804</v>
      </c>
    </row>
    <row r="8659" spans="1:11">
      <c r="A8659" s="1">
        <v>8658</v>
      </c>
      <c r="B8659">
        <v>75722.718078999998</v>
      </c>
      <c r="C8659" s="255">
        <v>162</v>
      </c>
      <c r="D8659" s="256">
        <v>586.39385599999991</v>
      </c>
      <c r="E8659" s="256">
        <v>15.980069999999969</v>
      </c>
      <c r="F8659" s="1">
        <v>708255</v>
      </c>
      <c r="G8659" s="256">
        <v>47.594735999999997</v>
      </c>
      <c r="H8659" s="256">
        <v>134.47172499999999</v>
      </c>
      <c r="I8659" s="257">
        <v>1</v>
      </c>
      <c r="J8659" s="258">
        <f t="shared" si="270"/>
        <v>0.67100899629493671</v>
      </c>
      <c r="K8659" s="258">
        <f t="shared" si="271"/>
        <v>0.81924783918879629</v>
      </c>
    </row>
    <row r="8660" spans="1:11">
      <c r="A8660" s="1">
        <v>8659</v>
      </c>
      <c r="B8660">
        <v>75162.629883000001</v>
      </c>
      <c r="C8660" s="255">
        <v>183</v>
      </c>
      <c r="D8660" s="256">
        <v>546.38490999999999</v>
      </c>
      <c r="E8660" s="256">
        <v>22.226948000000011</v>
      </c>
      <c r="F8660" s="1">
        <v>689440</v>
      </c>
      <c r="G8660" s="256">
        <v>0</v>
      </c>
      <c r="H8660" s="256">
        <v>77.039783999999997</v>
      </c>
      <c r="I8660" s="257">
        <v>1</v>
      </c>
      <c r="J8660" s="258">
        <f t="shared" si="270"/>
        <v>0.62522686126131466</v>
      </c>
      <c r="K8660" s="258">
        <f t="shared" si="271"/>
        <v>0.78756358304757923</v>
      </c>
    </row>
    <row r="8661" spans="1:11">
      <c r="A8661" s="1">
        <v>8660</v>
      </c>
      <c r="B8661">
        <v>72709.505615999995</v>
      </c>
      <c r="C8661" s="255">
        <v>208</v>
      </c>
      <c r="D8661" s="256">
        <v>503.40632900000003</v>
      </c>
      <c r="E8661" s="256">
        <v>25.248168</v>
      </c>
      <c r="F8661" s="1">
        <v>715901</v>
      </c>
      <c r="G8661" s="256">
        <v>0</v>
      </c>
      <c r="H8661" s="256">
        <v>56.287627999999998</v>
      </c>
      <c r="I8661" s="257">
        <v>1</v>
      </c>
      <c r="J8661" s="258">
        <f t="shared" si="270"/>
        <v>0.5760465804587297</v>
      </c>
      <c r="K8661" s="258">
        <f t="shared" si="271"/>
        <v>0.75120935711616932</v>
      </c>
    </row>
    <row r="8662" spans="1:11">
      <c r="A8662" s="1">
        <v>8661</v>
      </c>
      <c r="B8662">
        <v>70490.252867999996</v>
      </c>
      <c r="C8662" s="255">
        <v>207</v>
      </c>
      <c r="D8662" s="256">
        <v>453.89705400000008</v>
      </c>
      <c r="E8662" s="256">
        <v>24.012591999999991</v>
      </c>
      <c r="F8662" s="1">
        <v>731588</v>
      </c>
      <c r="G8662" s="256">
        <v>0</v>
      </c>
      <c r="H8662" s="256">
        <v>55.734386999999998</v>
      </c>
      <c r="I8662" s="257">
        <v>1</v>
      </c>
      <c r="J8662" s="258">
        <f t="shared" si="270"/>
        <v>0.51939324314095259</v>
      </c>
      <c r="K8662" s="258">
        <f t="shared" si="271"/>
        <v>0.70601746284912725</v>
      </c>
    </row>
    <row r="8663" spans="1:11">
      <c r="A8663" s="1">
        <v>8662</v>
      </c>
      <c r="B8663">
        <v>68782.071228000001</v>
      </c>
      <c r="C8663" s="255">
        <v>217</v>
      </c>
      <c r="D8663" s="256">
        <v>403.14746899999989</v>
      </c>
      <c r="E8663" s="256">
        <v>16.68356</v>
      </c>
      <c r="F8663" s="1">
        <v>723961</v>
      </c>
      <c r="G8663" s="256">
        <v>0</v>
      </c>
      <c r="H8663" s="256">
        <v>55.626116000000003</v>
      </c>
      <c r="I8663" s="257">
        <v>1</v>
      </c>
      <c r="J8663" s="258">
        <f t="shared" si="270"/>
        <v>0.46132062224835801</v>
      </c>
      <c r="K8663" s="258">
        <f t="shared" si="271"/>
        <v>0.65553979517404415</v>
      </c>
    </row>
    <row r="8664" spans="1:11">
      <c r="A8664" s="1">
        <v>8663</v>
      </c>
      <c r="B8664">
        <v>68905.558717000007</v>
      </c>
      <c r="C8664" s="255">
        <v>203</v>
      </c>
      <c r="D8664" s="256">
        <v>383.43704099999979</v>
      </c>
      <c r="E8664" s="256">
        <v>19.538364000000001</v>
      </c>
      <c r="F8664" s="1">
        <v>780829</v>
      </c>
      <c r="G8664" s="256">
        <v>0</v>
      </c>
      <c r="H8664" s="256">
        <v>74.836070000000007</v>
      </c>
      <c r="I8664" s="257">
        <v>1</v>
      </c>
      <c r="J8664" s="258">
        <f t="shared" si="270"/>
        <v>0.43876602967632455</v>
      </c>
      <c r="K8664" s="258">
        <f t="shared" si="271"/>
        <v>0.63467742035018071</v>
      </c>
    </row>
    <row r="8665" spans="1:11">
      <c r="A8665" s="1">
        <v>8664</v>
      </c>
      <c r="B8665">
        <v>68593.566955000002</v>
      </c>
      <c r="C8665" s="255">
        <v>193</v>
      </c>
      <c r="D8665" s="256">
        <v>399.77815800000002</v>
      </c>
      <c r="E8665" s="256">
        <v>19.539940000000001</v>
      </c>
      <c r="F8665" s="1">
        <v>866491</v>
      </c>
      <c r="G8665" s="256">
        <v>0</v>
      </c>
      <c r="H8665" s="256">
        <v>46.909362999999999</v>
      </c>
      <c r="I8665" s="257">
        <v>1</v>
      </c>
      <c r="J8665" s="258">
        <f t="shared" si="270"/>
        <v>0.45746512825028418</v>
      </c>
      <c r="K8665" s="258">
        <f t="shared" si="271"/>
        <v>0.65202584536673081</v>
      </c>
    </row>
    <row r="8666" spans="1:11">
      <c r="A8666" s="1">
        <v>8665</v>
      </c>
      <c r="B8666">
        <v>68845.713073999999</v>
      </c>
      <c r="C8666" s="255">
        <v>183</v>
      </c>
      <c r="D8666" s="256">
        <v>401.32355100000001</v>
      </c>
      <c r="E8666" s="256">
        <v>16.873166999999999</v>
      </c>
      <c r="F8666" s="1">
        <v>786737</v>
      </c>
      <c r="G8666" s="256">
        <v>0</v>
      </c>
      <c r="H8666" s="256">
        <v>35.861452999999997</v>
      </c>
      <c r="I8666" s="257">
        <v>1</v>
      </c>
      <c r="J8666" s="258">
        <f t="shared" si="270"/>
        <v>0.45923351752517316</v>
      </c>
      <c r="K8666" s="258">
        <f t="shared" si="271"/>
        <v>0.65364021279878648</v>
      </c>
    </row>
    <row r="8667" spans="1:11">
      <c r="A8667" s="1">
        <v>8666</v>
      </c>
      <c r="B8667">
        <v>65047.134643999998</v>
      </c>
      <c r="C8667" s="255">
        <v>167</v>
      </c>
      <c r="D8667" s="256">
        <v>413.190338</v>
      </c>
      <c r="E8667" s="256">
        <v>7.8797370000000004</v>
      </c>
      <c r="F8667" s="1">
        <v>725778</v>
      </c>
      <c r="G8667" s="256">
        <v>20.803608000000001</v>
      </c>
      <c r="H8667" s="256">
        <v>33.218555000000002</v>
      </c>
      <c r="I8667" s="257">
        <v>1</v>
      </c>
      <c r="J8667" s="258">
        <f t="shared" si="270"/>
        <v>0.47281265167305175</v>
      </c>
      <c r="K8667" s="258">
        <f t="shared" si="271"/>
        <v>0.66588927121811481</v>
      </c>
    </row>
    <row r="8668" spans="1:11">
      <c r="A8668" s="1">
        <v>8667</v>
      </c>
      <c r="B8668">
        <v>64391.357421000001</v>
      </c>
      <c r="C8668" s="255">
        <v>173</v>
      </c>
      <c r="D8668" s="256">
        <v>433.34958599999999</v>
      </c>
      <c r="E8668" s="256">
        <v>5.9220000000000002E-2</v>
      </c>
      <c r="F8668" s="1">
        <v>613139</v>
      </c>
      <c r="G8668" s="256">
        <v>121.10968800000001</v>
      </c>
      <c r="H8668" s="256">
        <v>33.188369999999999</v>
      </c>
      <c r="I8668" s="257">
        <v>1</v>
      </c>
      <c r="J8668" s="258">
        <f t="shared" si="270"/>
        <v>0.49588082782826154</v>
      </c>
      <c r="K8668" s="258">
        <f t="shared" si="271"/>
        <v>0.6861175971174952</v>
      </c>
    </row>
    <row r="8669" spans="1:11">
      <c r="A8669" s="1">
        <v>8668</v>
      </c>
      <c r="B8669">
        <v>64421.387910999998</v>
      </c>
      <c r="C8669" s="255">
        <v>161</v>
      </c>
      <c r="D8669" s="256">
        <v>438.26952900000009</v>
      </c>
      <c r="E8669" s="256">
        <v>3.2759999999999997E-2</v>
      </c>
      <c r="F8669" s="1">
        <v>498473</v>
      </c>
      <c r="G8669" s="256">
        <v>120.957984</v>
      </c>
      <c r="H8669" s="256">
        <v>33.193517</v>
      </c>
      <c r="I8669" s="257">
        <v>1</v>
      </c>
      <c r="J8669" s="258">
        <f t="shared" si="270"/>
        <v>0.50151070607558468</v>
      </c>
      <c r="K8669" s="258">
        <f t="shared" si="271"/>
        <v>0.69094704307978805</v>
      </c>
    </row>
    <row r="8670" spans="1:11">
      <c r="A8670" s="1">
        <v>8669</v>
      </c>
      <c r="B8670">
        <v>64461.686889999997</v>
      </c>
      <c r="C8670" s="255">
        <v>153</v>
      </c>
      <c r="D8670" s="256">
        <v>441.07204999999988</v>
      </c>
      <c r="E8670" s="256">
        <v>3.2000000000000003E-4</v>
      </c>
      <c r="F8670" s="1">
        <v>560792</v>
      </c>
      <c r="G8670" s="256">
        <v>89.758368000000004</v>
      </c>
      <c r="H8670" s="256">
        <v>33.146650000000001</v>
      </c>
      <c r="I8670" s="257">
        <v>1</v>
      </c>
      <c r="J8670" s="258">
        <f t="shared" si="270"/>
        <v>0.50471762371986739</v>
      </c>
      <c r="K8670" s="258">
        <f t="shared" si="271"/>
        <v>0.6936796386006745</v>
      </c>
    </row>
    <row r="8671" spans="1:11">
      <c r="A8671" s="1">
        <v>8670</v>
      </c>
      <c r="B8671">
        <v>65043.221984999996</v>
      </c>
      <c r="C8671" s="255">
        <v>155</v>
      </c>
      <c r="D8671" s="256">
        <v>430.98355299999997</v>
      </c>
      <c r="E8671" s="256">
        <v>0</v>
      </c>
      <c r="F8671" s="1">
        <v>820143</v>
      </c>
      <c r="G8671" s="256">
        <v>15.94824</v>
      </c>
      <c r="H8671" s="256">
        <v>33.120136000000002</v>
      </c>
      <c r="I8671" s="257">
        <v>1</v>
      </c>
      <c r="J8671" s="258">
        <f t="shared" si="270"/>
        <v>0.49317338229095575</v>
      </c>
      <c r="K8671" s="258">
        <f t="shared" si="271"/>
        <v>0.68378031868815814</v>
      </c>
    </row>
    <row r="8672" spans="1:11">
      <c r="A8672" s="1">
        <v>8671</v>
      </c>
      <c r="B8672">
        <v>66497.618469000008</v>
      </c>
      <c r="C8672" s="255">
        <v>170</v>
      </c>
      <c r="D8672" s="256">
        <v>451.07866299999989</v>
      </c>
      <c r="E8672" s="256">
        <v>6.6960000000000006E-2</v>
      </c>
      <c r="F8672" s="1">
        <v>820026</v>
      </c>
      <c r="G8672" s="256">
        <v>0</v>
      </c>
      <c r="H8672" s="256">
        <v>33.036273000000001</v>
      </c>
      <c r="I8672" s="257">
        <v>1</v>
      </c>
      <c r="J8672" s="258">
        <f t="shared" si="270"/>
        <v>0.51616816549607902</v>
      </c>
      <c r="K8672" s="258">
        <f t="shared" si="271"/>
        <v>0.70332940016416179</v>
      </c>
    </row>
    <row r="8673" spans="1:11">
      <c r="A8673" s="1">
        <v>8672</v>
      </c>
      <c r="B8673">
        <v>68930.473083000004</v>
      </c>
      <c r="C8673" s="255">
        <v>189</v>
      </c>
      <c r="D8673" s="256">
        <v>465.600618</v>
      </c>
      <c r="E8673" s="256">
        <v>1.5716980000000029</v>
      </c>
      <c r="F8673" s="1">
        <v>773627</v>
      </c>
      <c r="G8673" s="256">
        <v>0</v>
      </c>
      <c r="H8673" s="256">
        <v>36.058781000000003</v>
      </c>
      <c r="I8673" s="257">
        <v>1</v>
      </c>
      <c r="J8673" s="258">
        <f t="shared" si="270"/>
        <v>0.53278560162554345</v>
      </c>
      <c r="K8673" s="258">
        <f t="shared" si="271"/>
        <v>0.71704252794101753</v>
      </c>
    </row>
    <row r="8674" spans="1:11">
      <c r="A8674" s="1">
        <v>8673</v>
      </c>
      <c r="B8674">
        <v>72127.850951999993</v>
      </c>
      <c r="C8674" s="255">
        <v>179</v>
      </c>
      <c r="D8674" s="256">
        <v>457.63249500000001</v>
      </c>
      <c r="E8674" s="256">
        <v>75.783242999999885</v>
      </c>
      <c r="F8674" s="1">
        <v>774886</v>
      </c>
      <c r="G8674" s="256">
        <v>0</v>
      </c>
      <c r="H8674" s="256">
        <v>131.15796800000001</v>
      </c>
      <c r="I8674" s="257">
        <v>1</v>
      </c>
      <c r="J8674" s="258">
        <f t="shared" si="270"/>
        <v>0.52366769876575525</v>
      </c>
      <c r="K8674" s="258">
        <f t="shared" si="271"/>
        <v>0.70956025742058626</v>
      </c>
    </row>
    <row r="8675" spans="1:11">
      <c r="A8675" s="1">
        <v>8674</v>
      </c>
      <c r="B8675">
        <v>78004.368713999997</v>
      </c>
      <c r="C8675" s="255">
        <v>164</v>
      </c>
      <c r="D8675" s="256">
        <v>467.66373099999993</v>
      </c>
      <c r="E8675" s="256">
        <v>290.34541200000012</v>
      </c>
      <c r="F8675" s="1">
        <v>719503</v>
      </c>
      <c r="G8675" s="256">
        <v>0</v>
      </c>
      <c r="H8675" s="256">
        <v>157.54928200000001</v>
      </c>
      <c r="I8675" s="257">
        <v>1</v>
      </c>
      <c r="J8675" s="258">
        <f t="shared" si="270"/>
        <v>0.53514641657816975</v>
      </c>
      <c r="K8675" s="258">
        <f t="shared" si="271"/>
        <v>0.71896341160734101</v>
      </c>
    </row>
    <row r="8676" spans="1:11">
      <c r="A8676" s="1">
        <v>8675</v>
      </c>
      <c r="B8676">
        <v>77810.360900999993</v>
      </c>
      <c r="C8676" s="255">
        <v>154</v>
      </c>
      <c r="D8676" s="256">
        <v>428.35982799999988</v>
      </c>
      <c r="E8676" s="256">
        <v>515.91289199999926</v>
      </c>
      <c r="F8676" s="1">
        <v>740852</v>
      </c>
      <c r="G8676" s="256">
        <v>0</v>
      </c>
      <c r="H8676" s="256">
        <v>223.00752</v>
      </c>
      <c r="I8676" s="257">
        <v>1</v>
      </c>
      <c r="J8676" s="258">
        <f t="shared" si="270"/>
        <v>0.49017106045420722</v>
      </c>
      <c r="K8676" s="258">
        <f t="shared" si="271"/>
        <v>0.68117716899575953</v>
      </c>
    </row>
    <row r="8677" spans="1:11">
      <c r="A8677" s="1">
        <v>8676</v>
      </c>
      <c r="B8677">
        <v>76673.695374000003</v>
      </c>
      <c r="C8677" s="255">
        <v>128</v>
      </c>
      <c r="D8677" s="256">
        <v>355.61783300000008</v>
      </c>
      <c r="E8677" s="256">
        <v>658.82236400000068</v>
      </c>
      <c r="F8677" s="1">
        <v>707571</v>
      </c>
      <c r="G8677" s="256">
        <v>0</v>
      </c>
      <c r="H8677" s="256">
        <v>112.652845</v>
      </c>
      <c r="I8677" s="257">
        <v>1</v>
      </c>
      <c r="J8677" s="258">
        <f t="shared" si="270"/>
        <v>0.40693258079755612</v>
      </c>
      <c r="K8677" s="258">
        <f t="shared" si="271"/>
        <v>0.60392516833391374</v>
      </c>
    </row>
    <row r="8678" spans="1:11">
      <c r="A8678" s="1">
        <v>8677</v>
      </c>
      <c r="B8678">
        <v>72715.122008000006</v>
      </c>
      <c r="C8678" s="255">
        <v>113</v>
      </c>
      <c r="D8678" s="256">
        <v>247.93770000000001</v>
      </c>
      <c r="E8678" s="256">
        <v>647.0431849999992</v>
      </c>
      <c r="F8678" s="1">
        <v>745836</v>
      </c>
      <c r="G8678" s="256">
        <v>0</v>
      </c>
      <c r="H8678" s="256">
        <v>38.888036</v>
      </c>
      <c r="I8678" s="257">
        <v>1</v>
      </c>
      <c r="J8678" s="258">
        <f t="shared" si="270"/>
        <v>0.28371447878996048</v>
      </c>
      <c r="K8678" s="258">
        <f t="shared" si="271"/>
        <v>0.4681425178653168</v>
      </c>
    </row>
    <row r="8679" spans="1:11">
      <c r="A8679" s="1">
        <v>8678</v>
      </c>
      <c r="B8679">
        <v>71231.009521</v>
      </c>
      <c r="C8679" s="255">
        <v>128</v>
      </c>
      <c r="D8679" s="256">
        <v>195.923688</v>
      </c>
      <c r="E8679" s="256">
        <v>539.73964000000046</v>
      </c>
      <c r="F8679" s="1">
        <v>726486</v>
      </c>
      <c r="G8679" s="256">
        <v>81.707136000000006</v>
      </c>
      <c r="H8679" s="256">
        <v>262.687907</v>
      </c>
      <c r="I8679" s="257">
        <v>1</v>
      </c>
      <c r="J8679" s="258">
        <f t="shared" si="270"/>
        <v>0.22419497730085758</v>
      </c>
      <c r="K8679" s="258">
        <f t="shared" si="271"/>
        <v>0.3910555503754779</v>
      </c>
    </row>
    <row r="8680" spans="1:11">
      <c r="A8680" s="1">
        <v>8679</v>
      </c>
      <c r="B8680">
        <v>74288.044127000001</v>
      </c>
      <c r="C8680" s="255">
        <v>121</v>
      </c>
      <c r="D8680" s="256">
        <v>184.94802100000001</v>
      </c>
      <c r="E8680" s="256">
        <v>445.0814240000006</v>
      </c>
      <c r="F8680" s="1">
        <v>724342</v>
      </c>
      <c r="G8680" s="256">
        <v>154.050624</v>
      </c>
      <c r="H8680" s="256">
        <v>266.24609299999997</v>
      </c>
      <c r="I8680" s="257">
        <v>1</v>
      </c>
      <c r="J8680" s="258">
        <f t="shared" si="270"/>
        <v>0.21163554949993355</v>
      </c>
      <c r="K8680" s="258">
        <f t="shared" si="271"/>
        <v>0.37365062996355586</v>
      </c>
    </row>
    <row r="8681" spans="1:11">
      <c r="A8681" s="1">
        <v>8680</v>
      </c>
      <c r="B8681">
        <v>73647.899659000002</v>
      </c>
      <c r="C8681" s="255">
        <v>118</v>
      </c>
      <c r="D8681" s="256">
        <v>176.30230599999999</v>
      </c>
      <c r="E8681" s="256">
        <v>310.83874300000008</v>
      </c>
      <c r="F8681" s="1">
        <v>700807</v>
      </c>
      <c r="G8681" s="256">
        <v>170.37535199999999</v>
      </c>
      <c r="H8681" s="256">
        <v>251.61640800000001</v>
      </c>
      <c r="I8681" s="257">
        <v>1</v>
      </c>
      <c r="J8681" s="258">
        <f t="shared" si="270"/>
        <v>0.20174227983988768</v>
      </c>
      <c r="K8681" s="258">
        <f t="shared" si="271"/>
        <v>0.35963866906851522</v>
      </c>
    </row>
    <row r="8682" spans="1:11">
      <c r="A8682" s="1">
        <v>8681</v>
      </c>
      <c r="B8682">
        <v>74441.706237999999</v>
      </c>
      <c r="C8682" s="255">
        <v>139</v>
      </c>
      <c r="D8682" s="256">
        <v>184.6572109999999</v>
      </c>
      <c r="E8682" s="256">
        <v>117.7067439999999</v>
      </c>
      <c r="F8682" s="1">
        <v>694695</v>
      </c>
      <c r="G8682" s="256">
        <v>152.311824</v>
      </c>
      <c r="H8682" s="256">
        <v>261.991288</v>
      </c>
      <c r="I8682" s="257">
        <v>1</v>
      </c>
      <c r="J8682" s="258">
        <f t="shared" si="270"/>
        <v>0.21130277635741854</v>
      </c>
      <c r="K8682" s="258">
        <f t="shared" si="271"/>
        <v>0.37318369613519731</v>
      </c>
    </row>
    <row r="8683" spans="1:11">
      <c r="A8683" s="1">
        <v>8682</v>
      </c>
      <c r="B8683">
        <v>74580.281006000005</v>
      </c>
      <c r="C8683" s="255">
        <v>157</v>
      </c>
      <c r="D8683" s="256">
        <v>200.94011699999999</v>
      </c>
      <c r="E8683" s="256">
        <v>13.386368999999981</v>
      </c>
      <c r="F8683" s="1">
        <v>706144</v>
      </c>
      <c r="G8683" s="256">
        <v>103.660872</v>
      </c>
      <c r="H8683" s="256">
        <v>221.03142</v>
      </c>
      <c r="I8683" s="257">
        <v>1</v>
      </c>
      <c r="J8683" s="258">
        <f t="shared" si="270"/>
        <v>0.22993526423229979</v>
      </c>
      <c r="K8683" s="258">
        <f t="shared" si="271"/>
        <v>0.39887158009396873</v>
      </c>
    </row>
    <row r="8684" spans="1:11">
      <c r="A8684" s="1">
        <v>8683</v>
      </c>
      <c r="B8684">
        <v>73959.218993999995</v>
      </c>
      <c r="C8684" s="255">
        <v>181</v>
      </c>
      <c r="D8684" s="256">
        <v>256.86229200000002</v>
      </c>
      <c r="E8684" s="256">
        <v>19.750444000000002</v>
      </c>
      <c r="F8684" s="1">
        <v>728617</v>
      </c>
      <c r="G8684" s="256">
        <v>35.501759999999997</v>
      </c>
      <c r="H8684" s="256">
        <v>95.644086999999999</v>
      </c>
      <c r="I8684" s="257">
        <v>1</v>
      </c>
      <c r="J8684" s="258">
        <f t="shared" si="270"/>
        <v>0.29392686669100604</v>
      </c>
      <c r="K8684" s="258">
        <f t="shared" si="271"/>
        <v>0.48053979989721174</v>
      </c>
    </row>
    <row r="8685" spans="1:11">
      <c r="A8685" s="1">
        <v>8684</v>
      </c>
      <c r="B8685">
        <v>71400.902709999995</v>
      </c>
      <c r="C8685" s="255">
        <v>192</v>
      </c>
      <c r="D8685" s="256">
        <v>283.72373299999992</v>
      </c>
      <c r="E8685" s="256">
        <v>19.64802400000001</v>
      </c>
      <c r="F8685" s="1">
        <v>705419</v>
      </c>
      <c r="G8685" s="256">
        <v>0</v>
      </c>
      <c r="H8685" s="256">
        <v>69.989446000000001</v>
      </c>
      <c r="I8685" s="257">
        <v>1</v>
      </c>
      <c r="J8685" s="258">
        <f t="shared" si="270"/>
        <v>0.32466434523042237</v>
      </c>
      <c r="K8685" s="258">
        <f t="shared" si="271"/>
        <v>0.51651642050175905</v>
      </c>
    </row>
    <row r="8686" spans="1:11">
      <c r="A8686" s="1">
        <v>8685</v>
      </c>
      <c r="B8686">
        <v>68733.763855000012</v>
      </c>
      <c r="C8686" s="255">
        <v>202</v>
      </c>
      <c r="D8686" s="256">
        <v>321.83186099999989</v>
      </c>
      <c r="E8686" s="256">
        <v>11.716996000000011</v>
      </c>
      <c r="F8686" s="1">
        <v>668694</v>
      </c>
      <c r="G8686" s="256">
        <v>0</v>
      </c>
      <c r="H8686" s="256">
        <v>57.033456000000001</v>
      </c>
      <c r="I8686" s="257">
        <v>1</v>
      </c>
      <c r="J8686" s="258">
        <f t="shared" si="270"/>
        <v>0.36827137906666868</v>
      </c>
      <c r="K8686" s="258">
        <f t="shared" si="271"/>
        <v>0.56435797647020514</v>
      </c>
    </row>
    <row r="8687" spans="1:11">
      <c r="A8687" s="1">
        <v>8686</v>
      </c>
      <c r="B8687">
        <v>67126.868042000002</v>
      </c>
      <c r="C8687" s="255">
        <v>195</v>
      </c>
      <c r="D8687" s="256">
        <v>319.48176999999998</v>
      </c>
      <c r="E8687" s="256">
        <v>6.0811199999999994</v>
      </c>
      <c r="F8687" s="1">
        <v>712413</v>
      </c>
      <c r="G8687" s="256">
        <v>0</v>
      </c>
      <c r="H8687" s="256">
        <v>57.431911999999997</v>
      </c>
      <c r="I8687" s="257">
        <v>1</v>
      </c>
      <c r="J8687" s="258">
        <f t="shared" si="270"/>
        <v>0.3655821759193702</v>
      </c>
      <c r="K8687" s="258">
        <f t="shared" si="271"/>
        <v>0.56150961561610702</v>
      </c>
    </row>
    <row r="8688" spans="1:11">
      <c r="A8688" s="1">
        <v>8687</v>
      </c>
      <c r="B8688">
        <v>66047.013793999999</v>
      </c>
      <c r="C8688" s="255">
        <v>194</v>
      </c>
      <c r="D8688" s="256">
        <v>329.109509</v>
      </c>
      <c r="E8688" s="256">
        <v>10.867175</v>
      </c>
      <c r="F8688" s="1">
        <v>746278</v>
      </c>
      <c r="G8688" s="256">
        <v>0</v>
      </c>
      <c r="H8688" s="256">
        <v>101.40665199999999</v>
      </c>
      <c r="I8688" s="257">
        <v>1</v>
      </c>
      <c r="J8688" s="258">
        <f t="shared" si="270"/>
        <v>0.37659917314210306</v>
      </c>
      <c r="K8688" s="258">
        <f t="shared" si="271"/>
        <v>0.57309730764174827</v>
      </c>
    </row>
    <row r="8689" spans="1:11">
      <c r="A8689" s="1">
        <v>8688</v>
      </c>
      <c r="B8689">
        <v>66669.031251000008</v>
      </c>
      <c r="C8689" s="255">
        <v>176</v>
      </c>
      <c r="D8689" s="256">
        <v>407.39817799999997</v>
      </c>
      <c r="E8689" s="256">
        <v>6.1514620000000004</v>
      </c>
      <c r="F8689" s="1">
        <v>755520</v>
      </c>
      <c r="G8689" s="256">
        <v>0</v>
      </c>
      <c r="H8689" s="256">
        <v>40.525874999999999</v>
      </c>
      <c r="I8689" s="257">
        <v>1</v>
      </c>
      <c r="J8689" s="258">
        <f t="shared" si="270"/>
        <v>0.46618469773354171</v>
      </c>
      <c r="K8689" s="258">
        <f t="shared" si="271"/>
        <v>0.65994288299366555</v>
      </c>
    </row>
    <row r="8690" spans="1:11">
      <c r="A8690" s="1">
        <v>8689</v>
      </c>
      <c r="B8690">
        <v>65537.881530999992</v>
      </c>
      <c r="C8690" s="255">
        <v>164</v>
      </c>
      <c r="D8690" s="256">
        <v>435.91517499999998</v>
      </c>
      <c r="E8690" s="256">
        <v>0.22373199999999999</v>
      </c>
      <c r="F8690" s="1">
        <v>767095</v>
      </c>
      <c r="G8690" s="256">
        <v>0</v>
      </c>
      <c r="H8690" s="256">
        <v>34.928823000000001</v>
      </c>
      <c r="I8690" s="257">
        <v>1</v>
      </c>
      <c r="J8690" s="258">
        <f t="shared" si="270"/>
        <v>0.49881662478824079</v>
      </c>
      <c r="K8690" s="258">
        <f t="shared" si="271"/>
        <v>0.68864114656923714</v>
      </c>
    </row>
    <row r="8691" spans="1:11">
      <c r="A8691" s="1">
        <v>8690</v>
      </c>
      <c r="B8691">
        <v>63219.030518</v>
      </c>
      <c r="C8691" s="255">
        <v>163</v>
      </c>
      <c r="D8691" s="256">
        <v>474.86043700000022</v>
      </c>
      <c r="E8691" s="256">
        <v>0.15559999999999999</v>
      </c>
      <c r="F8691" s="1">
        <v>671630</v>
      </c>
      <c r="G8691" s="256">
        <v>29.62764</v>
      </c>
      <c r="H8691" s="256">
        <v>34.726475000000001</v>
      </c>
      <c r="I8691" s="257">
        <v>1</v>
      </c>
      <c r="J8691" s="258">
        <f t="shared" si="270"/>
        <v>0.54338158892910571</v>
      </c>
      <c r="K8691" s="258">
        <f t="shared" si="271"/>
        <v>0.72561183722026912</v>
      </c>
    </row>
    <row r="8692" spans="1:11">
      <c r="A8692" s="1">
        <v>8691</v>
      </c>
      <c r="B8692">
        <v>62964.013549000003</v>
      </c>
      <c r="C8692" s="255">
        <v>151</v>
      </c>
      <c r="D8692" s="256">
        <v>473.97733699999992</v>
      </c>
      <c r="E8692" s="256">
        <v>3.8400000000000001E-4</v>
      </c>
      <c r="F8692" s="1">
        <v>605463</v>
      </c>
      <c r="G8692" s="256">
        <v>122.641848</v>
      </c>
      <c r="H8692" s="256">
        <v>34.705128000000002</v>
      </c>
      <c r="I8692" s="257">
        <v>1</v>
      </c>
      <c r="J8692" s="258">
        <f t="shared" si="270"/>
        <v>0.5423710598477296</v>
      </c>
      <c r="K8692" s="258">
        <f t="shared" si="271"/>
        <v>0.72480034818737016</v>
      </c>
    </row>
    <row r="8693" spans="1:11">
      <c r="A8693" s="1">
        <v>8692</v>
      </c>
      <c r="B8693">
        <v>61953.291015000003</v>
      </c>
      <c r="C8693" s="255">
        <v>147</v>
      </c>
      <c r="D8693" s="256">
        <v>482.15582899999998</v>
      </c>
      <c r="E8693" s="256">
        <v>5.5999999999999999E-3</v>
      </c>
      <c r="F8693" s="1">
        <v>485718</v>
      </c>
      <c r="G8693" s="256">
        <v>147.44419199999999</v>
      </c>
      <c r="H8693" s="256">
        <v>34.726764000000003</v>
      </c>
      <c r="I8693" s="257">
        <v>1</v>
      </c>
      <c r="J8693" s="258">
        <f t="shared" si="270"/>
        <v>0.55172968741855843</v>
      </c>
      <c r="K8693" s="258">
        <f t="shared" si="271"/>
        <v>0.7322698452524663</v>
      </c>
    </row>
    <row r="8694" spans="1:11">
      <c r="A8694" s="1">
        <v>8693</v>
      </c>
      <c r="B8694">
        <v>62729.576599</v>
      </c>
      <c r="C8694" s="255">
        <v>139</v>
      </c>
      <c r="D8694" s="256">
        <v>469.04644000000002</v>
      </c>
      <c r="E8694" s="256">
        <v>0</v>
      </c>
      <c r="F8694" s="1">
        <v>531146</v>
      </c>
      <c r="G8694" s="256">
        <v>139.07913600000001</v>
      </c>
      <c r="H8694" s="256">
        <v>34.698397</v>
      </c>
      <c r="I8694" s="257">
        <v>1</v>
      </c>
      <c r="J8694" s="258">
        <f t="shared" si="270"/>
        <v>0.53672864696609868</v>
      </c>
      <c r="K8694" s="258">
        <f t="shared" si="271"/>
        <v>0.72024705123563415</v>
      </c>
    </row>
    <row r="8695" spans="1:11">
      <c r="A8695" s="1">
        <v>8694</v>
      </c>
      <c r="B8695">
        <v>62718.248900999999</v>
      </c>
      <c r="C8695" s="255">
        <v>143</v>
      </c>
      <c r="D8695" s="256">
        <v>462.196483</v>
      </c>
      <c r="E8695" s="256">
        <v>4.8000000000000001E-5</v>
      </c>
      <c r="F8695" s="1">
        <v>833392</v>
      </c>
      <c r="G8695" s="256">
        <v>95.096736000000007</v>
      </c>
      <c r="H8695" s="256">
        <v>34.706974000000002</v>
      </c>
      <c r="I8695" s="257">
        <v>1</v>
      </c>
      <c r="J8695" s="258">
        <f t="shared" si="270"/>
        <v>0.52889025861294126</v>
      </c>
      <c r="K8695" s="258">
        <f t="shared" si="271"/>
        <v>0.71385835144888266</v>
      </c>
    </row>
    <row r="8696" spans="1:11">
      <c r="A8696" s="1">
        <v>8695</v>
      </c>
      <c r="B8696">
        <v>63670.32013</v>
      </c>
      <c r="C8696" s="255">
        <v>158</v>
      </c>
      <c r="D8696" s="256">
        <v>483.32165899999978</v>
      </c>
      <c r="E8696" s="256">
        <v>2.4000000000000001E-4</v>
      </c>
      <c r="F8696" s="1">
        <v>782992</v>
      </c>
      <c r="G8696" s="256">
        <v>26.185656000000002</v>
      </c>
      <c r="H8696" s="256">
        <v>34.633671</v>
      </c>
      <c r="I8696" s="257">
        <v>1</v>
      </c>
      <c r="J8696" s="258">
        <f t="shared" si="270"/>
        <v>0.55306374371902278</v>
      </c>
      <c r="K8696" s="258">
        <f t="shared" si="271"/>
        <v>0.73332630643599628</v>
      </c>
    </row>
    <row r="8697" spans="1:11">
      <c r="A8697" s="1">
        <v>8696</v>
      </c>
      <c r="B8697">
        <v>64235.894348000002</v>
      </c>
      <c r="C8697" s="255">
        <v>176</v>
      </c>
      <c r="D8697" s="256">
        <v>490.37384300000002</v>
      </c>
      <c r="E8697" s="256">
        <v>1.4019860000000011</v>
      </c>
      <c r="F8697" s="1">
        <v>719964</v>
      </c>
      <c r="G8697" s="256">
        <v>0</v>
      </c>
      <c r="H8697" s="256">
        <v>34.584226999999998</v>
      </c>
      <c r="I8697" s="257">
        <v>1</v>
      </c>
      <c r="J8697" s="258">
        <f t="shared" si="270"/>
        <v>0.56113353991335291</v>
      </c>
      <c r="K8697" s="258">
        <f t="shared" si="271"/>
        <v>0.73967334145500352</v>
      </c>
    </row>
    <row r="8698" spans="1:11">
      <c r="A8698" s="1">
        <v>8697</v>
      </c>
      <c r="B8698">
        <v>68247.572448000006</v>
      </c>
      <c r="C8698" s="255">
        <v>171</v>
      </c>
      <c r="D8698" s="256">
        <v>452.859219</v>
      </c>
      <c r="E8698" s="256">
        <v>66.315485000000038</v>
      </c>
      <c r="F8698" s="1">
        <v>705450</v>
      </c>
      <c r="G8698" s="256">
        <v>0</v>
      </c>
      <c r="H8698" s="256">
        <v>180.41043400000001</v>
      </c>
      <c r="I8698" s="257">
        <v>1</v>
      </c>
      <c r="J8698" s="258">
        <f t="shared" si="270"/>
        <v>0.51820565119307616</v>
      </c>
      <c r="K8698" s="258">
        <f t="shared" si="271"/>
        <v>0.70502912865460943</v>
      </c>
    </row>
    <row r="8699" spans="1:11">
      <c r="A8699" s="1">
        <v>8698</v>
      </c>
      <c r="B8699">
        <v>73286.715940999988</v>
      </c>
      <c r="C8699" s="255">
        <v>162</v>
      </c>
      <c r="D8699" s="256">
        <v>427.40836599999989</v>
      </c>
      <c r="E8699" s="256">
        <v>234.59826600000011</v>
      </c>
      <c r="F8699" s="1">
        <v>724203</v>
      </c>
      <c r="G8699" s="256">
        <v>0</v>
      </c>
      <c r="H8699" s="256">
        <v>183.37135599999999</v>
      </c>
      <c r="I8699" s="257">
        <v>1</v>
      </c>
      <c r="J8699" s="258">
        <f t="shared" si="270"/>
        <v>0.48908230491030058</v>
      </c>
      <c r="K8699" s="258">
        <f t="shared" si="271"/>
        <v>0.68023021413531348</v>
      </c>
    </row>
    <row r="8700" spans="1:11">
      <c r="A8700" s="1">
        <v>8699</v>
      </c>
      <c r="B8700">
        <v>73021.428101999991</v>
      </c>
      <c r="C8700" s="255">
        <v>145</v>
      </c>
      <c r="D8700" s="256">
        <v>381.66904899999992</v>
      </c>
      <c r="E8700" s="256">
        <v>410.64188999999988</v>
      </c>
      <c r="F8700" s="1">
        <v>668933</v>
      </c>
      <c r="G8700" s="256">
        <v>0</v>
      </c>
      <c r="H8700" s="256">
        <v>259.56073900000001</v>
      </c>
      <c r="I8700" s="257">
        <v>1</v>
      </c>
      <c r="J8700" s="258">
        <f t="shared" si="270"/>
        <v>0.43674292093253614</v>
      </c>
      <c r="K8700" s="258">
        <f t="shared" si="271"/>
        <v>0.63276945087525016</v>
      </c>
    </row>
    <row r="8701" spans="1:11">
      <c r="A8701" s="1">
        <v>8700</v>
      </c>
      <c r="B8701">
        <v>73183.266723000008</v>
      </c>
      <c r="C8701" s="255">
        <v>132</v>
      </c>
      <c r="D8701" s="256">
        <v>406.79374700000011</v>
      </c>
      <c r="E8701" s="256">
        <v>592.98735599999929</v>
      </c>
      <c r="F8701" s="1">
        <v>650548</v>
      </c>
      <c r="G8701" s="256">
        <v>0</v>
      </c>
      <c r="H8701" s="256">
        <v>118.91890100000001</v>
      </c>
      <c r="I8701" s="257">
        <v>1</v>
      </c>
      <c r="J8701" s="258">
        <f t="shared" si="270"/>
        <v>0.46549304887929543</v>
      </c>
      <c r="K8701" s="258">
        <f t="shared" si="271"/>
        <v>0.65931881949205606</v>
      </c>
    </row>
    <row r="8702" spans="1:11">
      <c r="A8702" s="1">
        <v>8701</v>
      </c>
      <c r="B8702">
        <v>69198.484771999996</v>
      </c>
      <c r="C8702" s="255">
        <v>122</v>
      </c>
      <c r="D8702" s="256">
        <v>387.30241099999989</v>
      </c>
      <c r="E8702" s="256">
        <v>683.19630100000006</v>
      </c>
      <c r="F8702" s="1">
        <v>705459</v>
      </c>
      <c r="G8702" s="256">
        <v>0</v>
      </c>
      <c r="H8702" s="256">
        <v>34.559697</v>
      </c>
      <c r="I8702" s="257">
        <v>1</v>
      </c>
      <c r="J8702" s="258">
        <f t="shared" si="270"/>
        <v>0.44318916272499109</v>
      </c>
      <c r="K8702" s="258">
        <f t="shared" si="271"/>
        <v>0.63882750584804737</v>
      </c>
    </row>
    <row r="8703" spans="1:11">
      <c r="A8703" s="1">
        <v>8702</v>
      </c>
      <c r="B8703">
        <v>67151.416960999995</v>
      </c>
      <c r="C8703" s="255">
        <v>134</v>
      </c>
      <c r="D8703" s="256">
        <v>371.57882000000001</v>
      </c>
      <c r="E8703" s="256">
        <v>634.53189500000065</v>
      </c>
      <c r="F8703" s="1">
        <v>679625</v>
      </c>
      <c r="G8703" s="256">
        <v>11.948496</v>
      </c>
      <c r="H8703" s="256">
        <v>57.955711999999998</v>
      </c>
      <c r="I8703" s="257">
        <v>1</v>
      </c>
      <c r="J8703" s="258">
        <f t="shared" si="270"/>
        <v>0.42519669758043471</v>
      </c>
      <c r="K8703" s="258">
        <f t="shared" si="271"/>
        <v>0.62176151098908128</v>
      </c>
    </row>
    <row r="8704" spans="1:11">
      <c r="A8704" s="1">
        <v>8703</v>
      </c>
      <c r="B8704">
        <v>69141.304139</v>
      </c>
      <c r="C8704" s="255">
        <v>127</v>
      </c>
      <c r="D8704" s="256">
        <v>373.148143</v>
      </c>
      <c r="E8704" s="256">
        <v>513.7141690000002</v>
      </c>
      <c r="F8704" s="1">
        <v>698300</v>
      </c>
      <c r="G8704" s="256">
        <v>168.64411200000001</v>
      </c>
      <c r="H8704" s="256">
        <v>58.413626000000001</v>
      </c>
      <c r="I8704" s="257">
        <v>1</v>
      </c>
      <c r="J8704" s="258">
        <f t="shared" si="270"/>
        <v>0.42699246989339112</v>
      </c>
      <c r="K8704" s="258">
        <f t="shared" si="271"/>
        <v>0.62348697101736106</v>
      </c>
    </row>
    <row r="8705" spans="1:11">
      <c r="A8705" s="1">
        <v>8704</v>
      </c>
      <c r="B8705">
        <v>68269.829131999999</v>
      </c>
      <c r="C8705" s="255">
        <v>134</v>
      </c>
      <c r="D8705" s="256">
        <v>451.87272100000013</v>
      </c>
      <c r="E8705" s="256">
        <v>304.68148500000052</v>
      </c>
      <c r="F8705" s="1">
        <v>726818</v>
      </c>
      <c r="G8705" s="256">
        <v>213.60007200000001</v>
      </c>
      <c r="H8705" s="256">
        <v>58.357636999999997</v>
      </c>
      <c r="I8705" s="257">
        <v>1</v>
      </c>
      <c r="J8705" s="258">
        <f t="shared" si="270"/>
        <v>0.51707680404358136</v>
      </c>
      <c r="K8705" s="258">
        <f t="shared" si="271"/>
        <v>0.7040880531059408</v>
      </c>
    </row>
    <row r="8706" spans="1:11">
      <c r="A8706" s="1">
        <v>8705</v>
      </c>
      <c r="B8706">
        <v>68889.829071</v>
      </c>
      <c r="C8706" s="255">
        <v>133</v>
      </c>
      <c r="D8706" s="256">
        <v>483.91132699999991</v>
      </c>
      <c r="E8706" s="256">
        <v>90.784741999999952</v>
      </c>
      <c r="F8706" s="1">
        <v>746915</v>
      </c>
      <c r="G8706" s="256">
        <v>217.75521599999999</v>
      </c>
      <c r="H8706" s="256">
        <v>221.186553</v>
      </c>
      <c r="I8706" s="257">
        <v>1</v>
      </c>
      <c r="J8706" s="258">
        <f t="shared" ref="J8706:J8769" si="272">D8706/$L$1</f>
        <v>0.55373849930996011</v>
      </c>
      <c r="K8706" s="258">
        <f t="shared" ref="K8706:K8769" si="273">J8706/(1-$K$1*(1-J8706))</f>
        <v>0.73385987410211839</v>
      </c>
    </row>
    <row r="8707" spans="1:11">
      <c r="A8707" s="1">
        <v>8706</v>
      </c>
      <c r="B8707">
        <v>68844.275815999994</v>
      </c>
      <c r="C8707" s="255">
        <v>145</v>
      </c>
      <c r="D8707" s="256">
        <v>429.64339899999987</v>
      </c>
      <c r="E8707" s="256">
        <v>12.43733299999999</v>
      </c>
      <c r="F8707" s="1">
        <v>724330</v>
      </c>
      <c r="G8707" s="256">
        <v>180.62167199999999</v>
      </c>
      <c r="H8707" s="256">
        <v>273.97574200000003</v>
      </c>
      <c r="I8707" s="257">
        <v>1</v>
      </c>
      <c r="J8707" s="258">
        <f t="shared" si="272"/>
        <v>0.49163984748116962</v>
      </c>
      <c r="K8707" s="258">
        <f t="shared" si="273"/>
        <v>0.68245216522013119</v>
      </c>
    </row>
    <row r="8708" spans="1:11">
      <c r="A8708" s="1">
        <v>8707</v>
      </c>
      <c r="B8708">
        <v>68043.309081999992</v>
      </c>
      <c r="C8708" s="255">
        <v>161</v>
      </c>
      <c r="D8708" s="256">
        <v>364.21214199999997</v>
      </c>
      <c r="E8708" s="256">
        <v>19.029295999999999</v>
      </c>
      <c r="F8708" s="1">
        <v>662247</v>
      </c>
      <c r="G8708" s="256">
        <v>110.757696</v>
      </c>
      <c r="H8708" s="256">
        <v>263.31297899999998</v>
      </c>
      <c r="I8708" s="257">
        <v>1</v>
      </c>
      <c r="J8708" s="258">
        <f t="shared" si="272"/>
        <v>0.41676702670269616</v>
      </c>
      <c r="K8708" s="258">
        <f t="shared" si="273"/>
        <v>0.61359483310371432</v>
      </c>
    </row>
    <row r="8709" spans="1:11">
      <c r="A8709" s="1">
        <v>8708</v>
      </c>
      <c r="B8709">
        <v>66434.306456999999</v>
      </c>
      <c r="C8709" s="255">
        <v>171</v>
      </c>
      <c r="D8709" s="256">
        <v>319.43862999999999</v>
      </c>
      <c r="E8709" s="256">
        <v>26.878464000000001</v>
      </c>
      <c r="F8709" s="1">
        <v>709628</v>
      </c>
      <c r="G8709" s="256">
        <v>14.157864</v>
      </c>
      <c r="H8709" s="256">
        <v>236.95580200000001</v>
      </c>
      <c r="I8709" s="257">
        <v>1</v>
      </c>
      <c r="J8709" s="258">
        <f t="shared" si="272"/>
        <v>0.36553281092721696</v>
      </c>
      <c r="K8709" s="258">
        <f t="shared" si="273"/>
        <v>0.56145720804092525</v>
      </c>
    </row>
    <row r="8710" spans="1:11">
      <c r="A8710" s="1">
        <v>8709</v>
      </c>
      <c r="B8710">
        <v>64688.369750999998</v>
      </c>
      <c r="C8710" s="255">
        <v>174</v>
      </c>
      <c r="D8710" s="256">
        <v>283.70807500000001</v>
      </c>
      <c r="E8710" s="256">
        <v>23.055955000000001</v>
      </c>
      <c r="F8710" s="1">
        <v>687598</v>
      </c>
      <c r="G8710" s="256">
        <v>0</v>
      </c>
      <c r="H8710" s="256">
        <v>199.25349700000001</v>
      </c>
      <c r="I8710" s="257">
        <v>1</v>
      </c>
      <c r="J8710" s="258">
        <f t="shared" si="272"/>
        <v>0.3246464278208922</v>
      </c>
      <c r="K8710" s="258">
        <f t="shared" si="273"/>
        <v>0.5164960128227547</v>
      </c>
    </row>
    <row r="8711" spans="1:11">
      <c r="A8711" s="1">
        <v>8710</v>
      </c>
      <c r="B8711">
        <v>64202.084045000003</v>
      </c>
      <c r="C8711" s="255">
        <v>173</v>
      </c>
      <c r="D8711" s="256">
        <v>269.32757099999998</v>
      </c>
      <c r="E8711" s="256">
        <v>12.42266</v>
      </c>
      <c r="F8711" s="1">
        <v>663541</v>
      </c>
      <c r="G8711" s="256">
        <v>0</v>
      </c>
      <c r="H8711" s="256">
        <v>51.079557000000001</v>
      </c>
      <c r="I8711" s="257">
        <v>1</v>
      </c>
      <c r="J8711" s="258">
        <f t="shared" si="272"/>
        <v>0.30819085371055338</v>
      </c>
      <c r="K8711" s="258">
        <f t="shared" si="273"/>
        <v>0.4974792275500125</v>
      </c>
    </row>
    <row r="8712" spans="1:11">
      <c r="A8712" s="1">
        <v>8711</v>
      </c>
      <c r="B8712">
        <v>63339.378419000001</v>
      </c>
      <c r="C8712" s="255">
        <v>172</v>
      </c>
      <c r="D8712" s="256">
        <v>208.62763799999999</v>
      </c>
      <c r="E8712" s="256">
        <v>9.6367179999999983</v>
      </c>
      <c r="F8712" s="1">
        <v>724595</v>
      </c>
      <c r="G8712" s="256">
        <v>0</v>
      </c>
      <c r="H8712" s="256">
        <v>105.396001</v>
      </c>
      <c r="I8712" s="257">
        <v>1</v>
      </c>
      <c r="J8712" s="258">
        <f t="shared" si="272"/>
        <v>0.2387320749379806</v>
      </c>
      <c r="K8712" s="258">
        <f t="shared" si="273"/>
        <v>0.41068465548106498</v>
      </c>
    </row>
    <row r="8713" spans="1:11">
      <c r="A8713" s="1">
        <v>8712</v>
      </c>
      <c r="B8713">
        <v>64223.937134</v>
      </c>
      <c r="C8713" s="255">
        <v>162</v>
      </c>
      <c r="D8713" s="256">
        <v>134.02604199999999</v>
      </c>
      <c r="E8713" s="256">
        <v>1.9231199999999999</v>
      </c>
      <c r="F8713" s="1">
        <v>768889</v>
      </c>
      <c r="G8713" s="256">
        <v>0</v>
      </c>
      <c r="H8713" s="256">
        <v>39.204971999999998</v>
      </c>
      <c r="I8713" s="257">
        <v>1</v>
      </c>
      <c r="J8713" s="258">
        <f t="shared" si="272"/>
        <v>0.15336565859210338</v>
      </c>
      <c r="K8713" s="258">
        <f t="shared" si="273"/>
        <v>0.28701289298961347</v>
      </c>
    </row>
    <row r="8714" spans="1:11">
      <c r="A8714" s="1">
        <v>8713</v>
      </c>
      <c r="B8714">
        <v>64171.127745999998</v>
      </c>
      <c r="C8714" s="255">
        <v>157</v>
      </c>
      <c r="D8714" s="256">
        <v>97.664050000000003</v>
      </c>
      <c r="E8714" s="256">
        <v>0.10059999999999999</v>
      </c>
      <c r="F8714" s="1">
        <v>789172</v>
      </c>
      <c r="G8714" s="256">
        <v>0</v>
      </c>
      <c r="H8714" s="256">
        <v>34.754818</v>
      </c>
      <c r="I8714" s="257">
        <v>1</v>
      </c>
      <c r="J8714" s="258">
        <f t="shared" si="272"/>
        <v>0.11175672373449717</v>
      </c>
      <c r="K8714" s="258">
        <f t="shared" si="273"/>
        <v>0.21850265796588153</v>
      </c>
    </row>
    <row r="8715" spans="1:11">
      <c r="A8715" s="1">
        <v>8714</v>
      </c>
      <c r="B8715">
        <v>60711.639647999997</v>
      </c>
      <c r="C8715" s="255">
        <v>151</v>
      </c>
      <c r="D8715" s="256">
        <v>62.914426000000013</v>
      </c>
      <c r="E8715" s="256">
        <v>2.6072000000000001E-2</v>
      </c>
      <c r="F8715" s="1">
        <v>668176</v>
      </c>
      <c r="G8715" s="256">
        <v>0</v>
      </c>
      <c r="H8715" s="256">
        <v>34.774853</v>
      </c>
      <c r="I8715" s="257">
        <v>1</v>
      </c>
      <c r="J8715" s="258">
        <f t="shared" si="272"/>
        <v>7.199281747374256E-2</v>
      </c>
      <c r="K8715" s="258">
        <f t="shared" si="273"/>
        <v>0.14704533978778656</v>
      </c>
    </row>
    <row r="8716" spans="1:11">
      <c r="A8716" s="1">
        <v>8715</v>
      </c>
      <c r="B8716">
        <v>58546.312621999998</v>
      </c>
      <c r="C8716" s="255">
        <v>146</v>
      </c>
      <c r="D8716" s="256">
        <v>64.6678</v>
      </c>
      <c r="E8716" s="256">
        <v>3.6000000000000002E-4</v>
      </c>
      <c r="F8716" s="1">
        <v>590311</v>
      </c>
      <c r="G8716" s="256">
        <v>71.478960000000001</v>
      </c>
      <c r="H8716" s="256">
        <v>34.767327000000002</v>
      </c>
      <c r="I8716" s="257">
        <v>1</v>
      </c>
      <c r="J8716" s="258">
        <f t="shared" si="272"/>
        <v>7.3999198877352679E-2</v>
      </c>
      <c r="K8716" s="258">
        <f t="shared" si="273"/>
        <v>0.15080347528835608</v>
      </c>
    </row>
    <row r="8717" spans="1:11">
      <c r="A8717" s="1">
        <v>8716</v>
      </c>
      <c r="B8717">
        <v>58206.515869000003</v>
      </c>
      <c r="C8717" s="255">
        <v>142</v>
      </c>
      <c r="D8717" s="256">
        <v>67.479060000000004</v>
      </c>
      <c r="E8717" s="256">
        <v>0</v>
      </c>
      <c r="F8717" s="1">
        <v>467334</v>
      </c>
      <c r="G8717" s="256">
        <v>160.49678399999999</v>
      </c>
      <c r="H8717" s="256">
        <v>34.759262</v>
      </c>
      <c r="I8717" s="257">
        <v>1</v>
      </c>
      <c r="J8717" s="258">
        <f t="shared" si="272"/>
        <v>7.7216116537083601E-2</v>
      </c>
      <c r="K8717" s="258">
        <f t="shared" si="273"/>
        <v>0.15679390549678709</v>
      </c>
    </row>
    <row r="8718" spans="1:11">
      <c r="A8718" s="1">
        <v>8717</v>
      </c>
      <c r="B8718">
        <v>58974.060576999997</v>
      </c>
      <c r="C8718" s="255">
        <v>139</v>
      </c>
      <c r="D8718" s="256">
        <v>75.801067999999987</v>
      </c>
      <c r="E8718" s="256">
        <v>2.4000000000000001E-4</v>
      </c>
      <c r="F8718" s="1">
        <v>540322</v>
      </c>
      <c r="G8718" s="256">
        <v>165.5598</v>
      </c>
      <c r="H8718" s="256">
        <v>34.759076</v>
      </c>
      <c r="I8718" s="257">
        <v>1</v>
      </c>
      <c r="J8718" s="258">
        <f t="shared" si="272"/>
        <v>8.6738969101279678E-2</v>
      </c>
      <c r="K8718" s="258">
        <f t="shared" si="273"/>
        <v>0.17427737185845385</v>
      </c>
    </row>
    <row r="8719" spans="1:11">
      <c r="A8719" s="1">
        <v>8718</v>
      </c>
      <c r="B8719">
        <v>58865.756104</v>
      </c>
      <c r="C8719" s="255">
        <v>132</v>
      </c>
      <c r="D8719" s="256">
        <v>62.955613000000007</v>
      </c>
      <c r="E8719" s="256">
        <v>0</v>
      </c>
      <c r="F8719" s="1">
        <v>863917</v>
      </c>
      <c r="G8719" s="256">
        <v>134.49928800000001</v>
      </c>
      <c r="H8719" s="256">
        <v>34.721806999999998</v>
      </c>
      <c r="I8719" s="257">
        <v>1</v>
      </c>
      <c r="J8719" s="258">
        <f t="shared" si="272"/>
        <v>7.2039947652968714E-2</v>
      </c>
      <c r="K8719" s="258">
        <f t="shared" si="273"/>
        <v>0.14713381320504143</v>
      </c>
    </row>
    <row r="8720" spans="1:11">
      <c r="A8720" s="1">
        <v>8719</v>
      </c>
      <c r="B8720">
        <v>59309.190247999999</v>
      </c>
      <c r="C8720" s="255">
        <v>130</v>
      </c>
      <c r="D8720" s="256">
        <v>58.997297000000003</v>
      </c>
      <c r="E8720" s="256">
        <v>8.6399999999999997E-4</v>
      </c>
      <c r="F8720" s="1">
        <v>851001</v>
      </c>
      <c r="G8720" s="256">
        <v>59.126759999999997</v>
      </c>
      <c r="H8720" s="256">
        <v>34.659232000000003</v>
      </c>
      <c r="I8720" s="257">
        <v>1</v>
      </c>
      <c r="J8720" s="258">
        <f t="shared" si="272"/>
        <v>6.7510456733169258E-2</v>
      </c>
      <c r="K8720" s="258">
        <f t="shared" si="273"/>
        <v>0.13858795932388637</v>
      </c>
    </row>
    <row r="8721" spans="1:11">
      <c r="A8721" s="1">
        <v>8720</v>
      </c>
      <c r="B8721">
        <v>59440.050353999999</v>
      </c>
      <c r="C8721" s="255">
        <v>140</v>
      </c>
      <c r="D8721" s="256">
        <v>84.365262000000001</v>
      </c>
      <c r="E8721" s="256">
        <v>0.50737300000000007</v>
      </c>
      <c r="F8721" s="1">
        <v>709756</v>
      </c>
      <c r="G8721" s="256">
        <v>0</v>
      </c>
      <c r="H8721" s="256">
        <v>37.333885000000002</v>
      </c>
      <c r="I8721" s="257">
        <v>1</v>
      </c>
      <c r="J8721" s="258">
        <f t="shared" si="272"/>
        <v>9.6538954488601211E-2</v>
      </c>
      <c r="K8721" s="258">
        <f t="shared" si="273"/>
        <v>0.19188956569230536</v>
      </c>
    </row>
    <row r="8722" spans="1:11">
      <c r="A8722" s="1">
        <v>8721</v>
      </c>
      <c r="B8722">
        <v>60062.506773000001</v>
      </c>
      <c r="C8722" s="255">
        <v>150</v>
      </c>
      <c r="D8722" s="256">
        <v>48.935234000000008</v>
      </c>
      <c r="E8722" s="256">
        <v>43.01800399999992</v>
      </c>
      <c r="F8722" s="1">
        <v>682808</v>
      </c>
      <c r="G8722" s="256">
        <v>0</v>
      </c>
      <c r="H8722" s="256">
        <v>189.21592200000001</v>
      </c>
      <c r="I8722" s="257">
        <v>1</v>
      </c>
      <c r="J8722" s="258">
        <f t="shared" si="272"/>
        <v>5.5996463663149074E-2</v>
      </c>
      <c r="K8722" s="258">
        <f t="shared" si="273"/>
        <v>0.11646566178690825</v>
      </c>
    </row>
    <row r="8723" spans="1:11">
      <c r="A8723" s="1">
        <v>8722</v>
      </c>
      <c r="B8723">
        <v>61933.677734999997</v>
      </c>
      <c r="C8723" s="255">
        <v>139</v>
      </c>
      <c r="D8723" s="256">
        <v>88.177004000000011</v>
      </c>
      <c r="E8723" s="256">
        <v>202.1890910000001</v>
      </c>
      <c r="F8723" s="1">
        <v>686387</v>
      </c>
      <c r="G8723" s="256">
        <v>0</v>
      </c>
      <c r="H8723" s="256">
        <v>195.476426</v>
      </c>
      <c r="I8723" s="257">
        <v>1</v>
      </c>
      <c r="J8723" s="258">
        <f t="shared" si="272"/>
        <v>0.10090072115341985</v>
      </c>
      <c r="K8723" s="258">
        <f t="shared" si="273"/>
        <v>0.19960759647906387</v>
      </c>
    </row>
    <row r="8724" spans="1:11">
      <c r="A8724" s="1">
        <v>8723</v>
      </c>
      <c r="B8724">
        <v>62875.176697000003</v>
      </c>
      <c r="C8724" s="255">
        <v>124</v>
      </c>
      <c r="D8724" s="256">
        <v>118.260808</v>
      </c>
      <c r="E8724" s="256">
        <v>401.24412900000158</v>
      </c>
      <c r="F8724" s="1">
        <v>705341</v>
      </c>
      <c r="G8724" s="256">
        <v>0</v>
      </c>
      <c r="H8724" s="256">
        <v>279.89329199999997</v>
      </c>
      <c r="I8724" s="257">
        <v>1</v>
      </c>
      <c r="J8724" s="258">
        <f t="shared" si="272"/>
        <v>0.13532554146868181</v>
      </c>
      <c r="K8724" s="258">
        <f t="shared" si="273"/>
        <v>0.25804356572995218</v>
      </c>
    </row>
    <row r="8725" spans="1:11">
      <c r="A8725" s="1">
        <v>8724</v>
      </c>
      <c r="B8725">
        <v>62895.158142</v>
      </c>
      <c r="C8725" s="255">
        <v>115</v>
      </c>
      <c r="D8725" s="256">
        <v>81.524630000000016</v>
      </c>
      <c r="E8725" s="256">
        <v>547.33544799999993</v>
      </c>
      <c r="F8725" s="1">
        <v>712420</v>
      </c>
      <c r="G8725" s="256">
        <v>0</v>
      </c>
      <c r="H8725" s="256">
        <v>193.06402</v>
      </c>
      <c r="I8725" s="257">
        <v>1</v>
      </c>
      <c r="J8725" s="258">
        <f t="shared" si="272"/>
        <v>9.3288426524059803E-2</v>
      </c>
      <c r="K8725" s="258">
        <f t="shared" si="273"/>
        <v>0.18608980593499147</v>
      </c>
    </row>
    <row r="8726" spans="1:11">
      <c r="A8726" s="1">
        <v>8725</v>
      </c>
      <c r="B8726">
        <v>60236.71228</v>
      </c>
      <c r="C8726" s="255">
        <v>102</v>
      </c>
      <c r="D8726" s="256">
        <v>24.852920999999991</v>
      </c>
      <c r="E8726" s="256">
        <v>504.26217300000093</v>
      </c>
      <c r="F8726" s="1">
        <v>699765</v>
      </c>
      <c r="G8726" s="256">
        <v>0</v>
      </c>
      <c r="H8726" s="256">
        <v>151.54414299999999</v>
      </c>
      <c r="I8726" s="257">
        <v>1</v>
      </c>
      <c r="J8726" s="258">
        <f t="shared" si="272"/>
        <v>2.8439134217680736E-2</v>
      </c>
      <c r="K8726" s="258">
        <f t="shared" si="273"/>
        <v>6.1075167833810076E-2</v>
      </c>
    </row>
    <row r="8727" spans="1:11">
      <c r="A8727" s="1">
        <v>8726</v>
      </c>
      <c r="B8727">
        <v>59373.093871999998</v>
      </c>
      <c r="C8727" s="255">
        <v>105</v>
      </c>
      <c r="D8727" s="256">
        <v>13.406765999999999</v>
      </c>
      <c r="E8727" s="256">
        <v>352.11443400000007</v>
      </c>
      <c r="F8727" s="1">
        <v>699335</v>
      </c>
      <c r="G8727" s="256">
        <v>3.4733999999999998</v>
      </c>
      <c r="H8727" s="256">
        <v>316.25895000000003</v>
      </c>
      <c r="I8727" s="257">
        <v>1</v>
      </c>
      <c r="J8727" s="258">
        <f t="shared" si="272"/>
        <v>1.5341328196353209E-2</v>
      </c>
      <c r="K8727" s="258">
        <f t="shared" si="273"/>
        <v>3.3464366424101923E-2</v>
      </c>
    </row>
    <row r="8728" spans="1:11">
      <c r="A8728" s="1">
        <v>8727</v>
      </c>
      <c r="B8728">
        <v>60171.391174999997</v>
      </c>
      <c r="C8728" s="255">
        <v>100</v>
      </c>
      <c r="D8728" s="256">
        <v>11.164654000000001</v>
      </c>
      <c r="E8728" s="256">
        <v>222.6918290000001</v>
      </c>
      <c r="F8728" s="1">
        <v>664190</v>
      </c>
      <c r="G8728" s="256">
        <v>117.801936</v>
      </c>
      <c r="H8728" s="256">
        <v>356.49051700000001</v>
      </c>
      <c r="I8728" s="257">
        <v>1</v>
      </c>
      <c r="J8728" s="258">
        <f t="shared" si="272"/>
        <v>1.2775685143809303E-2</v>
      </c>
      <c r="K8728" s="258">
        <f t="shared" si="273"/>
        <v>2.7953918642439984E-2</v>
      </c>
    </row>
    <row r="8729" spans="1:11">
      <c r="A8729" s="1">
        <v>8728</v>
      </c>
      <c r="B8729">
        <v>59875.000059999998</v>
      </c>
      <c r="C8729" s="255">
        <v>113</v>
      </c>
      <c r="D8729" s="256">
        <v>15.010369000000001</v>
      </c>
      <c r="E8729" s="256">
        <v>106.4053719999999</v>
      </c>
      <c r="F8729" s="1">
        <v>684491</v>
      </c>
      <c r="G8729" s="256">
        <v>188.45937599999999</v>
      </c>
      <c r="H8729" s="256">
        <v>145.35262499999999</v>
      </c>
      <c r="I8729" s="257">
        <v>1</v>
      </c>
      <c r="J8729" s="258">
        <f t="shared" si="272"/>
        <v>1.7176327026022991E-2</v>
      </c>
      <c r="K8729" s="258">
        <f t="shared" si="273"/>
        <v>3.7384786011860682E-2</v>
      </c>
    </row>
    <row r="8730" spans="1:11">
      <c r="A8730" s="1">
        <v>8729</v>
      </c>
      <c r="B8730">
        <v>59869.458313000003</v>
      </c>
      <c r="C8730" s="255">
        <v>121</v>
      </c>
      <c r="D8730" s="256">
        <v>18.889444999999998</v>
      </c>
      <c r="E8730" s="256">
        <v>30.451409999999981</v>
      </c>
      <c r="F8730" s="1">
        <v>694835</v>
      </c>
      <c r="G8730" s="256">
        <v>219.83320800000001</v>
      </c>
      <c r="H8730" s="256">
        <v>131.60640599999999</v>
      </c>
      <c r="I8730" s="257">
        <v>1</v>
      </c>
      <c r="J8730" s="258">
        <f t="shared" si="272"/>
        <v>2.1615143815590064E-2</v>
      </c>
      <c r="K8730" s="258">
        <f t="shared" si="273"/>
        <v>4.6797337048490442E-2</v>
      </c>
    </row>
    <row r="8731" spans="1:11">
      <c r="A8731" s="1">
        <v>8730</v>
      </c>
      <c r="B8731">
        <v>60232.309266999997</v>
      </c>
      <c r="C8731" s="255">
        <v>136</v>
      </c>
      <c r="D8731" s="256">
        <v>19.481472</v>
      </c>
      <c r="E8731" s="256">
        <v>9.8448859999999989</v>
      </c>
      <c r="F8731" s="1">
        <v>689654</v>
      </c>
      <c r="G8731" s="256">
        <v>208.800984</v>
      </c>
      <c r="H8731" s="256">
        <v>240.796277</v>
      </c>
      <c r="I8731" s="257">
        <v>1</v>
      </c>
      <c r="J8731" s="258">
        <f t="shared" si="272"/>
        <v>2.2292598804220614E-2</v>
      </c>
      <c r="K8731" s="258">
        <f t="shared" si="273"/>
        <v>4.822514166606566E-2</v>
      </c>
    </row>
    <row r="8732" spans="1:11">
      <c r="A8732" s="1">
        <v>8731</v>
      </c>
      <c r="B8732">
        <v>61612.783690999997</v>
      </c>
      <c r="C8732" s="255">
        <v>148</v>
      </c>
      <c r="D8732" s="256">
        <v>45.681423000000009</v>
      </c>
      <c r="E8732" s="256">
        <v>17.301316</v>
      </c>
      <c r="F8732" s="1">
        <v>700139</v>
      </c>
      <c r="G8732" s="256">
        <v>153.64238399999999</v>
      </c>
      <c r="H8732" s="256">
        <v>220.17293100000001</v>
      </c>
      <c r="I8732" s="257">
        <v>1</v>
      </c>
      <c r="J8732" s="258">
        <f t="shared" si="272"/>
        <v>5.2273136020979126E-2</v>
      </c>
      <c r="K8732" s="258">
        <f t="shared" si="273"/>
        <v>0.10918665582153325</v>
      </c>
    </row>
    <row r="8733" spans="1:11">
      <c r="A8733" s="1">
        <v>8732</v>
      </c>
      <c r="B8733">
        <v>60747.904906999996</v>
      </c>
      <c r="C8733" s="255">
        <v>144</v>
      </c>
      <c r="D8733" s="256">
        <v>61.876027000000008</v>
      </c>
      <c r="E8733" s="256">
        <v>16.967072000000002</v>
      </c>
      <c r="F8733" s="1">
        <v>669887</v>
      </c>
      <c r="G8733" s="256">
        <v>74.068343999999996</v>
      </c>
      <c r="H8733" s="256">
        <v>214.674027</v>
      </c>
      <c r="I8733" s="257">
        <v>1</v>
      </c>
      <c r="J8733" s="258">
        <f t="shared" si="272"/>
        <v>7.0804580142102336E-2</v>
      </c>
      <c r="K8733" s="258">
        <f t="shared" si="273"/>
        <v>0.14481166472409898</v>
      </c>
    </row>
    <row r="8734" spans="1:11">
      <c r="A8734" s="1">
        <v>8733</v>
      </c>
      <c r="B8734">
        <v>60106.009581999999</v>
      </c>
      <c r="C8734" s="255">
        <v>150</v>
      </c>
      <c r="D8734" s="256">
        <v>65.071323000000007</v>
      </c>
      <c r="E8734" s="256">
        <v>4.6972159999999992</v>
      </c>
      <c r="F8734" s="1">
        <v>673927</v>
      </c>
      <c r="G8734" s="256">
        <v>8.3242320000000003</v>
      </c>
      <c r="H8734" s="256">
        <v>186.71023299999999</v>
      </c>
      <c r="I8734" s="257">
        <v>1</v>
      </c>
      <c r="J8734" s="258">
        <f t="shared" si="272"/>
        <v>7.4460949218768141E-2</v>
      </c>
      <c r="K8734" s="258">
        <f t="shared" si="273"/>
        <v>0.15166598439862627</v>
      </c>
    </row>
    <row r="8735" spans="1:11">
      <c r="A8735" s="1">
        <v>8734</v>
      </c>
      <c r="B8735">
        <v>58794.87732</v>
      </c>
      <c r="C8735" s="255">
        <v>149</v>
      </c>
      <c r="D8735" s="256">
        <v>105.028863</v>
      </c>
      <c r="E8735" s="256">
        <v>1.2784800000000001</v>
      </c>
      <c r="F8735" s="1">
        <v>684760</v>
      </c>
      <c r="G8735" s="256">
        <v>0</v>
      </c>
      <c r="H8735" s="256">
        <v>45.620534999999997</v>
      </c>
      <c r="I8735" s="257">
        <v>1</v>
      </c>
      <c r="J8735" s="258">
        <f t="shared" si="272"/>
        <v>0.12018426049748451</v>
      </c>
      <c r="K8735" s="258">
        <f t="shared" si="273"/>
        <v>0.23286949755867539</v>
      </c>
    </row>
    <row r="8736" spans="1:11">
      <c r="A8736" s="1">
        <v>8735</v>
      </c>
      <c r="B8736">
        <v>59016.411499000002</v>
      </c>
      <c r="C8736" s="255">
        <v>153</v>
      </c>
      <c r="D8736" s="256">
        <v>181.32815299999999</v>
      </c>
      <c r="E8736" s="256">
        <v>6.1855120000000001</v>
      </c>
      <c r="F8736" s="1">
        <v>746776</v>
      </c>
      <c r="G8736" s="256">
        <v>0</v>
      </c>
      <c r="H8736" s="256">
        <v>98.291268000000002</v>
      </c>
      <c r="I8736" s="257">
        <v>1</v>
      </c>
      <c r="J8736" s="258">
        <f t="shared" si="272"/>
        <v>0.20749334376474898</v>
      </c>
      <c r="K8736" s="258">
        <f t="shared" si="273"/>
        <v>0.3678168673899016</v>
      </c>
    </row>
    <row r="8737" spans="1:11">
      <c r="A8737" s="1">
        <v>8736</v>
      </c>
      <c r="B8737">
        <v>60157.774841999999</v>
      </c>
      <c r="C8737" s="255">
        <v>144</v>
      </c>
      <c r="D8737" s="256">
        <v>261.80950200000012</v>
      </c>
      <c r="E8737" s="256">
        <v>0.50337599999999993</v>
      </c>
      <c r="F8737" s="1">
        <v>762838</v>
      </c>
      <c r="G8737" s="256">
        <v>0</v>
      </c>
      <c r="H8737" s="256">
        <v>36.776583000000002</v>
      </c>
      <c r="I8737" s="257">
        <v>1</v>
      </c>
      <c r="J8737" s="258">
        <f t="shared" si="272"/>
        <v>0.29958794649699966</v>
      </c>
      <c r="K8737" s="258">
        <f t="shared" si="273"/>
        <v>0.4873144492540365</v>
      </c>
    </row>
    <row r="8738" spans="1:11">
      <c r="A8738" s="1">
        <v>8737</v>
      </c>
      <c r="B8738">
        <v>59831.652221999997</v>
      </c>
      <c r="C8738" s="255">
        <v>138</v>
      </c>
      <c r="D8738" s="256">
        <v>382.69305899999989</v>
      </c>
      <c r="E8738" s="256">
        <v>0</v>
      </c>
      <c r="F8738" s="1">
        <v>749918</v>
      </c>
      <c r="G8738" s="256">
        <v>0</v>
      </c>
      <c r="H8738" s="256">
        <v>36.458567000000002</v>
      </c>
      <c r="I8738" s="257">
        <v>1</v>
      </c>
      <c r="J8738" s="258">
        <f t="shared" si="272"/>
        <v>0.43791469296811486</v>
      </c>
      <c r="K8738" s="258">
        <f t="shared" si="273"/>
        <v>0.63387528394644266</v>
      </c>
    </row>
    <row r="8739" spans="1:11">
      <c r="A8739" s="1">
        <v>8738</v>
      </c>
      <c r="B8739">
        <v>56600.860655999997</v>
      </c>
      <c r="C8739" s="255">
        <v>136</v>
      </c>
      <c r="D8739" s="256">
        <v>517.05276400000002</v>
      </c>
      <c r="E8739" s="256">
        <v>0</v>
      </c>
      <c r="F8739" s="1">
        <v>624070</v>
      </c>
      <c r="G8739" s="256">
        <v>0</v>
      </c>
      <c r="H8739" s="256">
        <v>36.447482999999998</v>
      </c>
      <c r="I8739" s="257">
        <v>1</v>
      </c>
      <c r="J8739" s="258">
        <f t="shared" si="272"/>
        <v>0.59166216128151727</v>
      </c>
      <c r="K8739" s="258">
        <f t="shared" si="273"/>
        <v>0.76302725678745176</v>
      </c>
    </row>
    <row r="8740" spans="1:11">
      <c r="A8740" s="1">
        <v>8739</v>
      </c>
      <c r="B8740">
        <v>54945.547760000001</v>
      </c>
      <c r="C8740" s="255">
        <v>137</v>
      </c>
      <c r="D8740" s="256">
        <v>593.51274499999988</v>
      </c>
      <c r="E8740" s="256">
        <v>0</v>
      </c>
      <c r="F8740" s="1">
        <v>562328</v>
      </c>
      <c r="G8740" s="256">
        <v>26.069232</v>
      </c>
      <c r="H8740" s="256">
        <v>36.463186</v>
      </c>
      <c r="I8740" s="257">
        <v>1</v>
      </c>
      <c r="J8740" s="258">
        <f t="shared" si="272"/>
        <v>0.6791551228509165</v>
      </c>
      <c r="K8740" s="258">
        <f t="shared" si="273"/>
        <v>0.8246824493897128</v>
      </c>
    </row>
    <row r="8741" spans="1:11">
      <c r="A8741" s="1">
        <v>8740</v>
      </c>
      <c r="B8741">
        <v>55004.793151999998</v>
      </c>
      <c r="C8741" s="255">
        <v>133</v>
      </c>
      <c r="D8741" s="256">
        <v>641.9772670000001</v>
      </c>
      <c r="E8741" s="256">
        <v>0</v>
      </c>
      <c r="F8741" s="1">
        <v>471312</v>
      </c>
      <c r="G8741" s="256">
        <v>135.85101599999999</v>
      </c>
      <c r="H8741" s="256">
        <v>36.446987999999997</v>
      </c>
      <c r="I8741" s="257">
        <v>1</v>
      </c>
      <c r="J8741" s="258">
        <f t="shared" si="272"/>
        <v>0.73461295197103271</v>
      </c>
      <c r="K8741" s="258">
        <f t="shared" si="273"/>
        <v>0.8601651282887357</v>
      </c>
    </row>
    <row r="8742" spans="1:11">
      <c r="A8742" s="1">
        <v>8741</v>
      </c>
      <c r="B8742">
        <v>54759.393004999998</v>
      </c>
      <c r="C8742" s="255">
        <v>127</v>
      </c>
      <c r="D8742" s="256">
        <v>691.24674300000015</v>
      </c>
      <c r="E8742" s="256">
        <v>9.6000000000000002E-4</v>
      </c>
      <c r="F8742" s="1">
        <v>527307</v>
      </c>
      <c r="G8742" s="256">
        <v>170.71000799999999</v>
      </c>
      <c r="H8742" s="256">
        <v>36.424526</v>
      </c>
      <c r="I8742" s="257">
        <v>1</v>
      </c>
      <c r="J8742" s="258">
        <f t="shared" si="272"/>
        <v>0.79099188790370645</v>
      </c>
      <c r="K8742" s="258">
        <f t="shared" si="273"/>
        <v>0.89373015696006775</v>
      </c>
    </row>
    <row r="8743" spans="1:11">
      <c r="A8743" s="1">
        <v>8742</v>
      </c>
      <c r="B8743">
        <v>55420.929596000002</v>
      </c>
      <c r="C8743" s="255">
        <v>131</v>
      </c>
      <c r="D8743" s="256">
        <v>756.52966099999992</v>
      </c>
      <c r="E8743" s="256">
        <v>0</v>
      </c>
      <c r="F8743" s="1">
        <v>829369</v>
      </c>
      <c r="G8743" s="256">
        <v>166.61937599999999</v>
      </c>
      <c r="H8743" s="256">
        <v>36.446553000000002</v>
      </c>
      <c r="I8743" s="257">
        <v>1</v>
      </c>
      <c r="J8743" s="258">
        <f t="shared" si="272"/>
        <v>0.86569496474219321</v>
      </c>
      <c r="K8743" s="258">
        <f t="shared" si="273"/>
        <v>0.93474229287288391</v>
      </c>
    </row>
    <row r="8744" spans="1:11">
      <c r="A8744" s="1">
        <v>8743</v>
      </c>
      <c r="B8744">
        <v>55898.622468000001</v>
      </c>
      <c r="C8744" s="255">
        <v>133</v>
      </c>
      <c r="D8744" s="256">
        <v>733.59592099999998</v>
      </c>
      <c r="E8744" s="256">
        <v>0</v>
      </c>
      <c r="F8744" s="1">
        <v>801799</v>
      </c>
      <c r="G8744" s="256">
        <v>122.773392</v>
      </c>
      <c r="H8744" s="256">
        <v>36.338726999999999</v>
      </c>
      <c r="I8744" s="257">
        <v>1</v>
      </c>
      <c r="J8744" s="258">
        <f t="shared" si="272"/>
        <v>0.83945194445603077</v>
      </c>
      <c r="K8744" s="258">
        <f t="shared" si="273"/>
        <v>0.92075601803531881</v>
      </c>
    </row>
    <row r="8745" spans="1:11">
      <c r="A8745" s="1">
        <v>8744</v>
      </c>
      <c r="B8745">
        <v>54997.475463000002</v>
      </c>
      <c r="C8745" s="255">
        <v>131</v>
      </c>
      <c r="D8745" s="256">
        <v>659.7711969999998</v>
      </c>
      <c r="E8745" s="256">
        <v>1.7509820000000029</v>
      </c>
      <c r="F8745" s="1">
        <v>673758</v>
      </c>
      <c r="G8745" s="256">
        <v>46.105584</v>
      </c>
      <c r="H8745" s="256">
        <v>36.172775000000001</v>
      </c>
      <c r="I8745" s="257">
        <v>1</v>
      </c>
      <c r="J8745" s="258">
        <f t="shared" si="272"/>
        <v>0.75497450076161587</v>
      </c>
      <c r="K8745" s="258">
        <f t="shared" si="273"/>
        <v>0.87256485191350053</v>
      </c>
    </row>
    <row r="8746" spans="1:11">
      <c r="A8746" s="1">
        <v>8745</v>
      </c>
      <c r="B8746">
        <v>54371.198394999999</v>
      </c>
      <c r="C8746" s="255">
        <v>140</v>
      </c>
      <c r="D8746" s="256">
        <v>590.65691199999992</v>
      </c>
      <c r="E8746" s="256">
        <v>106.76397800000019</v>
      </c>
      <c r="F8746" s="1">
        <v>672550</v>
      </c>
      <c r="G8746" s="256">
        <v>0.117936</v>
      </c>
      <c r="H8746" s="256">
        <v>195.86099999999999</v>
      </c>
      <c r="I8746" s="257">
        <v>1</v>
      </c>
      <c r="J8746" s="258">
        <f t="shared" si="272"/>
        <v>0.67588720042078121</v>
      </c>
      <c r="K8746" s="258">
        <f t="shared" si="273"/>
        <v>0.82250940461656186</v>
      </c>
    </row>
    <row r="8747" spans="1:11">
      <c r="A8747" s="1">
        <v>8746</v>
      </c>
      <c r="B8747">
        <v>53751.251831000001</v>
      </c>
      <c r="C8747" s="255">
        <v>133</v>
      </c>
      <c r="D8747" s="256">
        <v>576.08616199999994</v>
      </c>
      <c r="E8747" s="256">
        <v>417.11629499999981</v>
      </c>
      <c r="F8747" s="1">
        <v>683153</v>
      </c>
      <c r="G8747" s="256">
        <v>0</v>
      </c>
      <c r="H8747" s="256">
        <v>395.36791899999997</v>
      </c>
      <c r="I8747" s="257">
        <v>1</v>
      </c>
      <c r="J8747" s="258">
        <f t="shared" si="272"/>
        <v>0.65921392829706305</v>
      </c>
      <c r="K8747" s="258">
        <f t="shared" si="273"/>
        <v>0.81127266108523743</v>
      </c>
    </row>
    <row r="8748" spans="1:11">
      <c r="A8748" s="1">
        <v>8747</v>
      </c>
      <c r="B8748">
        <v>52948.804046999998</v>
      </c>
      <c r="C8748" s="255">
        <v>120</v>
      </c>
      <c r="D8748" s="256">
        <v>563.63906100000008</v>
      </c>
      <c r="E8748" s="256">
        <v>715.31355899999949</v>
      </c>
      <c r="F8748" s="1">
        <v>657972</v>
      </c>
      <c r="G8748" s="256">
        <v>0</v>
      </c>
      <c r="H8748" s="256">
        <v>427.15080899999998</v>
      </c>
      <c r="I8748" s="257">
        <v>1</v>
      </c>
      <c r="J8748" s="258">
        <f t="shared" si="272"/>
        <v>0.64497074231662943</v>
      </c>
      <c r="K8748" s="258">
        <f t="shared" si="273"/>
        <v>0.80147081623520866</v>
      </c>
    </row>
    <row r="8749" spans="1:11">
      <c r="A8749" s="1">
        <v>8748</v>
      </c>
      <c r="B8749">
        <v>53294.111786000001</v>
      </c>
      <c r="C8749" s="255">
        <v>112</v>
      </c>
      <c r="D8749" s="256">
        <v>610.50422099999992</v>
      </c>
      <c r="E8749" s="256">
        <v>905.94629599999996</v>
      </c>
      <c r="F8749" s="1">
        <v>657786</v>
      </c>
      <c r="G8749" s="256">
        <v>0</v>
      </c>
      <c r="H8749" s="256">
        <v>248.54630299999999</v>
      </c>
      <c r="I8749" s="257">
        <v>1</v>
      </c>
      <c r="J8749" s="258">
        <f t="shared" si="272"/>
        <v>0.69859842557257656</v>
      </c>
      <c r="K8749" s="258">
        <f t="shared" si="273"/>
        <v>0.83741791918551467</v>
      </c>
    </row>
    <row r="8750" spans="1:11">
      <c r="A8750" s="1">
        <v>8749</v>
      </c>
      <c r="B8750">
        <v>51907.696410999997</v>
      </c>
      <c r="C8750" s="255">
        <v>102</v>
      </c>
      <c r="D8750" s="256">
        <v>616.62149299999999</v>
      </c>
      <c r="E8750" s="256">
        <v>1032.651887</v>
      </c>
      <c r="F8750" s="1">
        <v>673302</v>
      </c>
      <c r="G8750" s="256">
        <v>0</v>
      </c>
      <c r="H8750" s="256">
        <v>50.123708999999998</v>
      </c>
      <c r="I8750" s="257">
        <v>1</v>
      </c>
      <c r="J8750" s="258">
        <f t="shared" si="272"/>
        <v>0.70559840434585896</v>
      </c>
      <c r="K8750" s="258">
        <f t="shared" si="273"/>
        <v>0.84192337631973801</v>
      </c>
    </row>
    <row r="8751" spans="1:11">
      <c r="A8751" s="1">
        <v>8750</v>
      </c>
      <c r="B8751">
        <v>52448.358244000003</v>
      </c>
      <c r="C8751" s="255">
        <v>103</v>
      </c>
      <c r="D8751" s="256">
        <v>620.66886699999986</v>
      </c>
      <c r="E8751" s="256">
        <v>1016.6447920000001</v>
      </c>
      <c r="F8751" s="1">
        <v>693204</v>
      </c>
      <c r="G8751" s="256">
        <v>0</v>
      </c>
      <c r="H8751" s="256">
        <v>336.933132</v>
      </c>
      <c r="I8751" s="257">
        <v>1</v>
      </c>
      <c r="J8751" s="258">
        <f t="shared" si="272"/>
        <v>0.71022980410829117</v>
      </c>
      <c r="K8751" s="258">
        <f t="shared" si="273"/>
        <v>0.84488163903494662</v>
      </c>
    </row>
    <row r="8752" spans="1:11">
      <c r="A8752" s="1">
        <v>8751</v>
      </c>
      <c r="B8752">
        <v>52167.626038000002</v>
      </c>
      <c r="C8752" s="255">
        <v>103</v>
      </c>
      <c r="D8752" s="256">
        <v>652.70495599999992</v>
      </c>
      <c r="E8752" s="256">
        <v>841.43607399999814</v>
      </c>
      <c r="F8752" s="1">
        <v>648517</v>
      </c>
      <c r="G8752" s="256">
        <v>58.648800000000001</v>
      </c>
      <c r="H8752" s="256">
        <v>349.45686999999998</v>
      </c>
      <c r="I8752" s="257">
        <v>1</v>
      </c>
      <c r="J8752" s="258">
        <f t="shared" si="272"/>
        <v>0.74688861917797933</v>
      </c>
      <c r="K8752" s="258">
        <f t="shared" si="273"/>
        <v>0.86767935498620441</v>
      </c>
    </row>
    <row r="8753" spans="1:11">
      <c r="A8753" s="1">
        <v>8752</v>
      </c>
      <c r="B8753">
        <v>52315.472382</v>
      </c>
      <c r="C8753" s="255">
        <v>111</v>
      </c>
      <c r="D8753" s="256">
        <v>675.18177300000002</v>
      </c>
      <c r="E8753" s="256">
        <v>524.98618599999998</v>
      </c>
      <c r="F8753" s="1">
        <v>689786</v>
      </c>
      <c r="G8753" s="256">
        <v>177.15852000000001</v>
      </c>
      <c r="H8753" s="256">
        <v>332.328033</v>
      </c>
      <c r="I8753" s="257">
        <v>1</v>
      </c>
      <c r="J8753" s="258">
        <f t="shared" si="272"/>
        <v>0.772608783638698</v>
      </c>
      <c r="K8753" s="258">
        <f t="shared" si="273"/>
        <v>0.88304723536325214</v>
      </c>
    </row>
    <row r="8754" spans="1:11">
      <c r="A8754" s="1">
        <v>8753</v>
      </c>
      <c r="B8754">
        <v>52981.771026000002</v>
      </c>
      <c r="C8754" s="255">
        <v>124</v>
      </c>
      <c r="D8754" s="256">
        <v>675.08974100000023</v>
      </c>
      <c r="E8754" s="256">
        <v>161.27208599999989</v>
      </c>
      <c r="F8754" s="1">
        <v>710262</v>
      </c>
      <c r="G8754" s="256">
        <v>230.457528</v>
      </c>
      <c r="H8754" s="256">
        <v>277.653841</v>
      </c>
      <c r="I8754" s="257">
        <v>1</v>
      </c>
      <c r="J8754" s="258">
        <f t="shared" si="272"/>
        <v>0.77250347165543798</v>
      </c>
      <c r="K8754" s="258">
        <f t="shared" si="273"/>
        <v>0.88298532438805122</v>
      </c>
    </row>
    <row r="8755" spans="1:11">
      <c r="A8755" s="1">
        <v>8754</v>
      </c>
      <c r="B8755">
        <v>55117.788269999997</v>
      </c>
      <c r="C8755" s="255">
        <v>147</v>
      </c>
      <c r="D8755" s="256">
        <v>601.88603899999998</v>
      </c>
      <c r="E8755" s="256">
        <v>17.389218</v>
      </c>
      <c r="F8755" s="1">
        <v>377069</v>
      </c>
      <c r="G8755" s="256">
        <v>241.09948800000001</v>
      </c>
      <c r="H8755" s="256">
        <v>193.703924</v>
      </c>
      <c r="I8755" s="257">
        <v>1</v>
      </c>
      <c r="J8755" s="258">
        <f t="shared" si="272"/>
        <v>0.68873666185432403</v>
      </c>
      <c r="K8755" s="258">
        <f t="shared" si="273"/>
        <v>0.83099948184903605</v>
      </c>
    </row>
    <row r="8756" spans="1:11">
      <c r="A8756" s="1">
        <v>8755</v>
      </c>
      <c r="B8756">
        <v>58349.978882000003</v>
      </c>
      <c r="C8756" s="255">
        <v>162</v>
      </c>
      <c r="D8756" s="256">
        <v>548.21183599999995</v>
      </c>
      <c r="E8756" s="256">
        <v>24.098535999999999</v>
      </c>
      <c r="F8756" s="1">
        <v>628789</v>
      </c>
      <c r="G8756" s="256">
        <v>209.26970399999999</v>
      </c>
      <c r="H8756" s="256">
        <v>124.629729</v>
      </c>
      <c r="I8756" s="257">
        <v>1</v>
      </c>
      <c r="J8756" s="258">
        <f t="shared" si="272"/>
        <v>0.62731740803124048</v>
      </c>
      <c r="K8756" s="258">
        <f t="shared" si="273"/>
        <v>0.78905411004573689</v>
      </c>
    </row>
    <row r="8757" spans="1:11">
      <c r="A8757" s="1">
        <v>8756</v>
      </c>
      <c r="B8757">
        <v>57877.583922999998</v>
      </c>
      <c r="C8757" s="255">
        <v>165</v>
      </c>
      <c r="D8757" s="256">
        <v>491.82509199999998</v>
      </c>
      <c r="E8757" s="256">
        <v>39.161533999999989</v>
      </c>
      <c r="F8757" s="1">
        <v>627430</v>
      </c>
      <c r="G8757" s="256">
        <v>132.27160799999999</v>
      </c>
      <c r="H8757" s="256">
        <v>59.180503000000002</v>
      </c>
      <c r="I8757" s="257">
        <v>1</v>
      </c>
      <c r="J8757" s="258">
        <f t="shared" si="272"/>
        <v>0.56279420044875939</v>
      </c>
      <c r="K8757" s="258">
        <f t="shared" si="273"/>
        <v>0.74097027669518067</v>
      </c>
    </row>
    <row r="8758" spans="1:11">
      <c r="A8758" s="1">
        <v>8757</v>
      </c>
      <c r="B8758">
        <v>57772.641357999993</v>
      </c>
      <c r="C8758" s="255">
        <v>170</v>
      </c>
      <c r="D8758" s="256">
        <v>459.89682599999998</v>
      </c>
      <c r="E8758" s="256">
        <v>37.864485999999999</v>
      </c>
      <c r="F8758" s="1">
        <v>652271</v>
      </c>
      <c r="G8758" s="256">
        <v>43.725864000000001</v>
      </c>
      <c r="H8758" s="256">
        <v>44.726120000000002</v>
      </c>
      <c r="I8758" s="257">
        <v>1</v>
      </c>
      <c r="J8758" s="258">
        <f t="shared" si="272"/>
        <v>0.52625876696342322</v>
      </c>
      <c r="K8758" s="258">
        <f t="shared" si="273"/>
        <v>0.7116968442665027</v>
      </c>
    </row>
    <row r="8759" spans="1:11">
      <c r="A8759" s="1">
        <v>8758</v>
      </c>
      <c r="B8759">
        <v>57142.996031000002</v>
      </c>
      <c r="C8759" s="255">
        <v>176</v>
      </c>
      <c r="D8759" s="256">
        <v>501.32294699999989</v>
      </c>
      <c r="E8759" s="256">
        <v>27.762930999999991</v>
      </c>
      <c r="F8759" s="1">
        <v>704172</v>
      </c>
      <c r="G8759" s="256">
        <v>0</v>
      </c>
      <c r="H8759" s="256">
        <v>44.633651999999998</v>
      </c>
      <c r="I8759" s="257">
        <v>1</v>
      </c>
      <c r="J8759" s="258">
        <f t="shared" si="272"/>
        <v>0.57366257174101376</v>
      </c>
      <c r="K8759" s="258">
        <f t="shared" si="273"/>
        <v>0.74938180249356934</v>
      </c>
    </row>
    <row r="8760" spans="1:11">
      <c r="A8760" s="1">
        <v>8759</v>
      </c>
      <c r="B8760">
        <v>58032.288514</v>
      </c>
      <c r="C8760" s="255">
        <v>169</v>
      </c>
      <c r="D8760" s="256">
        <v>465.07651399999992</v>
      </c>
      <c r="E8760" s="256">
        <v>12.442259999999999</v>
      </c>
      <c r="F8760" s="1">
        <v>692008</v>
      </c>
      <c r="G8760" s="256">
        <v>0</v>
      </c>
      <c r="H8760" s="256">
        <v>96.733001000000002</v>
      </c>
      <c r="I8760" s="257">
        <v>1</v>
      </c>
      <c r="J8760" s="258">
        <f t="shared" si="272"/>
        <v>0.5321858707528615</v>
      </c>
      <c r="K8760" s="258">
        <f t="shared" si="273"/>
        <v>0.71655348541364383</v>
      </c>
    </row>
    <row r="8761" spans="1:11">
      <c r="A8761" s="1">
        <v>8760</v>
      </c>
      <c r="B8761">
        <v>59710.022401000002</v>
      </c>
      <c r="C8761" s="255">
        <v>159</v>
      </c>
      <c r="D8761" s="256">
        <v>493.08550200000008</v>
      </c>
      <c r="E8761" s="256">
        <v>6.4786159999999988</v>
      </c>
      <c r="F8761" s="1">
        <v>751570</v>
      </c>
      <c r="G8761" s="256">
        <v>0</v>
      </c>
      <c r="H8761" s="256">
        <v>36.266863000000001</v>
      </c>
      <c r="I8761" s="257">
        <v>1</v>
      </c>
      <c r="J8761" s="258">
        <f t="shared" si="272"/>
        <v>0.56423648440239638</v>
      </c>
      <c r="K8761" s="258">
        <f t="shared" si="273"/>
        <v>0.74209413690308912</v>
      </c>
    </row>
    <row r="8762" spans="1:11">
      <c r="D8762" s="256">
        <v>368.50753800000001</v>
      </c>
      <c r="E8762" s="256">
        <v>0</v>
      </c>
      <c r="F8762" s="1">
        <v>736496</v>
      </c>
      <c r="G8762" s="256">
        <v>0</v>
      </c>
      <c r="H8762" s="256">
        <v>35.990960000000001</v>
      </c>
      <c r="I8762" s="257">
        <v>1</v>
      </c>
      <c r="J8762" s="258">
        <f t="shared" si="272"/>
        <v>0.42168223740819394</v>
      </c>
      <c r="K8762" s="258">
        <f t="shared" si="273"/>
        <v>0.61837019441696883</v>
      </c>
    </row>
    <row r="8763" spans="1:11">
      <c r="D8763" s="256">
        <v>378.644026</v>
      </c>
      <c r="E8763" s="256">
        <v>0</v>
      </c>
      <c r="F8763" s="1">
        <v>648844</v>
      </c>
      <c r="G8763" s="256">
        <v>0</v>
      </c>
      <c r="H8763" s="256">
        <v>35.967950000000002</v>
      </c>
      <c r="I8763" s="257">
        <v>1</v>
      </c>
      <c r="J8763" s="258">
        <f t="shared" si="272"/>
        <v>0.43328139481620687</v>
      </c>
      <c r="K8763" s="258">
        <f t="shared" si="273"/>
        <v>0.62949062028284197</v>
      </c>
    </row>
    <row r="8764" spans="1:11">
      <c r="D8764" s="256">
        <v>367.68043899999998</v>
      </c>
      <c r="E8764" s="256">
        <v>0</v>
      </c>
      <c r="F8764" s="1">
        <v>568570</v>
      </c>
      <c r="G8764" s="256">
        <v>0</v>
      </c>
      <c r="H8764" s="256">
        <v>35.955381000000003</v>
      </c>
      <c r="I8764" s="257">
        <v>1</v>
      </c>
      <c r="J8764" s="258">
        <f t="shared" si="272"/>
        <v>0.42073579012852363</v>
      </c>
      <c r="K8764" s="258">
        <f t="shared" si="273"/>
        <v>0.61745362140209514</v>
      </c>
    </row>
    <row r="8765" spans="1:11">
      <c r="D8765" s="256">
        <v>357.74884300000002</v>
      </c>
      <c r="E8765" s="256">
        <v>0</v>
      </c>
      <c r="F8765" s="1">
        <v>486619</v>
      </c>
      <c r="G8765" s="256">
        <v>87.065327999999994</v>
      </c>
      <c r="H8765" s="256">
        <v>35.964101999999997</v>
      </c>
      <c r="I8765" s="257">
        <v>1</v>
      </c>
      <c r="J8765" s="258">
        <f t="shared" si="272"/>
        <v>0.40937109011439732</v>
      </c>
      <c r="K8765" s="258">
        <f t="shared" si="273"/>
        <v>0.606337264899104</v>
      </c>
    </row>
    <row r="8766" spans="1:11">
      <c r="D8766" s="256">
        <v>370.34530999999998</v>
      </c>
      <c r="E8766" s="256">
        <v>0</v>
      </c>
      <c r="F8766" s="1">
        <v>533199</v>
      </c>
      <c r="G8766" s="256">
        <v>165.17760000000001</v>
      </c>
      <c r="H8766" s="256">
        <v>35.991844</v>
      </c>
      <c r="I8766" s="257">
        <v>1</v>
      </c>
      <c r="J8766" s="258">
        <f t="shared" si="272"/>
        <v>0.42378519522830266</v>
      </c>
      <c r="K8766" s="258">
        <f t="shared" si="273"/>
        <v>0.62040177271945984</v>
      </c>
    </row>
    <row r="8767" spans="1:11">
      <c r="D8767" s="256">
        <v>332.933785</v>
      </c>
      <c r="E8767" s="256">
        <v>0</v>
      </c>
      <c r="F8767" s="1">
        <v>874177</v>
      </c>
      <c r="G8767" s="256">
        <v>188.951448</v>
      </c>
      <c r="H8767" s="256">
        <v>35.993302999999997</v>
      </c>
      <c r="I8767" s="257">
        <v>1</v>
      </c>
      <c r="J8767" s="258">
        <f t="shared" si="272"/>
        <v>0.3809752824312066</v>
      </c>
      <c r="K8767" s="258">
        <f t="shared" si="273"/>
        <v>0.57764102079618651</v>
      </c>
    </row>
    <row r="8768" spans="1:11">
      <c r="D8768" s="256">
        <v>308.46184</v>
      </c>
      <c r="E8768" s="256">
        <v>0</v>
      </c>
      <c r="F8768" s="1">
        <v>969945</v>
      </c>
      <c r="G8768" s="256">
        <v>162.83114399999999</v>
      </c>
      <c r="H8768" s="256">
        <v>35.969099999999997</v>
      </c>
      <c r="I8768" s="257">
        <v>1</v>
      </c>
      <c r="J8768" s="258">
        <f t="shared" si="272"/>
        <v>0.35297209808025237</v>
      </c>
      <c r="K8768" s="258">
        <f t="shared" si="273"/>
        <v>0.54797874313848527</v>
      </c>
    </row>
    <row r="8769" spans="4:11">
      <c r="D8769" s="256">
        <v>295.02347400000002</v>
      </c>
      <c r="E8769" s="256">
        <v>1.668466</v>
      </c>
      <c r="F8769" s="1">
        <v>960465</v>
      </c>
      <c r="G8769" s="256">
        <v>97.814136000000005</v>
      </c>
      <c r="H8769" s="256">
        <v>40.780932999999997</v>
      </c>
      <c r="I8769" s="257">
        <v>1</v>
      </c>
      <c r="J8769" s="258">
        <f t="shared" si="272"/>
        <v>0.33759461008436176</v>
      </c>
      <c r="K8769" s="258">
        <f t="shared" si="273"/>
        <v>0.53107882022854713</v>
      </c>
    </row>
    <row r="8770" spans="4:11">
      <c r="D8770" s="256">
        <v>271.24320399999999</v>
      </c>
      <c r="E8770" s="256">
        <v>88.287285999999995</v>
      </c>
      <c r="F8770" s="1">
        <v>794831</v>
      </c>
      <c r="G8770" s="256">
        <v>14.041271999999999</v>
      </c>
      <c r="H8770" s="256">
        <v>187.824003</v>
      </c>
      <c r="I8770" s="257">
        <v>1</v>
      </c>
      <c r="J8770" s="258">
        <f t="shared" ref="J8770:J8785" si="274">D8770/$L$1</f>
        <v>0.31038290767470589</v>
      </c>
      <c r="K8770" s="258">
        <f t="shared" ref="K8770:K8785" si="275">J8770/(1-$K$1*(1-J8770))</f>
        <v>0.50004447815809239</v>
      </c>
    </row>
    <row r="8771" spans="4:11">
      <c r="D8771" s="256">
        <v>280.06629099999998</v>
      </c>
      <c r="E8771" s="256">
        <v>332.441058</v>
      </c>
      <c r="F8771" s="1">
        <v>755574</v>
      </c>
      <c r="G8771" s="256">
        <v>0</v>
      </c>
      <c r="H8771" s="256">
        <v>284.95672200000001</v>
      </c>
      <c r="I8771" s="257">
        <v>1</v>
      </c>
      <c r="J8771" s="258">
        <f t="shared" si="274"/>
        <v>0.32047914366271202</v>
      </c>
      <c r="K8771" s="258">
        <f t="shared" si="275"/>
        <v>0.51173208851396523</v>
      </c>
    </row>
    <row r="8772" spans="4:11">
      <c r="D8772" s="256">
        <v>230.742873</v>
      </c>
      <c r="E8772" s="256">
        <v>560.51136499999996</v>
      </c>
      <c r="F8772" s="1">
        <v>724987</v>
      </c>
      <c r="G8772" s="256">
        <v>0</v>
      </c>
      <c r="H8772" s="256">
        <v>365.85585700000001</v>
      </c>
      <c r="I8772" s="257">
        <v>1</v>
      </c>
      <c r="J8772" s="258">
        <f t="shared" si="274"/>
        <v>0.26403848203679009</v>
      </c>
      <c r="K8772" s="258">
        <f t="shared" si="275"/>
        <v>0.44359726688054585</v>
      </c>
    </row>
    <row r="8773" spans="4:11">
      <c r="D8773" s="256">
        <v>202.56417999999999</v>
      </c>
      <c r="E8773" s="256">
        <v>649.36816399999998</v>
      </c>
      <c r="F8773" s="1">
        <v>691400</v>
      </c>
      <c r="G8773" s="256">
        <v>0</v>
      </c>
      <c r="H8773" s="256">
        <v>230.10856100000001</v>
      </c>
      <c r="I8773" s="257">
        <v>1</v>
      </c>
      <c r="J8773" s="258">
        <f t="shared" si="274"/>
        <v>0.23179367538787257</v>
      </c>
      <c r="K8773" s="258">
        <f t="shared" si="275"/>
        <v>0.4013836977536997</v>
      </c>
    </row>
    <row r="8774" spans="4:11">
      <c r="D8774" s="256">
        <v>245.659312</v>
      </c>
      <c r="E8774" s="256">
        <v>630.57105100000001</v>
      </c>
      <c r="F8774" s="1">
        <v>664824</v>
      </c>
      <c r="G8774" s="256">
        <v>0</v>
      </c>
      <c r="H8774" s="256">
        <v>72.963481000000002</v>
      </c>
      <c r="I8774" s="257">
        <v>1</v>
      </c>
      <c r="J8774" s="258">
        <f t="shared" si="274"/>
        <v>0.28110732520298559</v>
      </c>
      <c r="K8774" s="258">
        <f t="shared" si="275"/>
        <v>0.46494066708241927</v>
      </c>
    </row>
    <row r="8775" spans="4:11">
      <c r="D8775" s="256">
        <v>210.09685400000001</v>
      </c>
      <c r="E8775" s="256">
        <v>550.02349400000003</v>
      </c>
      <c r="F8775" s="1">
        <v>673075</v>
      </c>
      <c r="G8775" s="256">
        <v>0</v>
      </c>
      <c r="H8775" s="256">
        <v>92.088460999999995</v>
      </c>
      <c r="I8775" s="257">
        <v>1</v>
      </c>
      <c r="J8775" s="258">
        <f t="shared" si="274"/>
        <v>0.240413295065738</v>
      </c>
      <c r="K8775" s="258">
        <f t="shared" si="275"/>
        <v>0.41291998845217093</v>
      </c>
    </row>
    <row r="8776" spans="4:11">
      <c r="D8776" s="256">
        <v>201.96042</v>
      </c>
      <c r="E8776" s="256">
        <v>465.99171799999999</v>
      </c>
      <c r="F8776" s="1">
        <v>699177</v>
      </c>
      <c r="G8776" s="256">
        <v>0.91778400000000004</v>
      </c>
      <c r="H8776" s="256">
        <v>68.301665</v>
      </c>
      <c r="I8776" s="257">
        <v>1</v>
      </c>
      <c r="J8776" s="258">
        <f t="shared" si="274"/>
        <v>0.23110279435721762</v>
      </c>
      <c r="K8776" s="258">
        <f t="shared" si="275"/>
        <v>0.40045083460677633</v>
      </c>
    </row>
    <row r="8777" spans="4:11">
      <c r="D8777" s="256">
        <v>221.86302499999999</v>
      </c>
      <c r="E8777" s="256">
        <v>269.711522</v>
      </c>
      <c r="F8777" s="1">
        <v>689577</v>
      </c>
      <c r="G8777" s="256">
        <v>134.73969600000001</v>
      </c>
      <c r="H8777" s="256">
        <v>68.025447</v>
      </c>
      <c r="I8777" s="257">
        <v>1</v>
      </c>
      <c r="J8777" s="258">
        <f t="shared" si="274"/>
        <v>0.2538772945810136</v>
      </c>
      <c r="K8777" s="258">
        <f t="shared" si="275"/>
        <v>0.43056868372379165</v>
      </c>
    </row>
    <row r="8778" spans="4:11">
      <c r="D8778" s="256">
        <v>302.30108000000001</v>
      </c>
      <c r="E8778" s="256">
        <v>81.717185000000001</v>
      </c>
      <c r="F8778" s="1">
        <v>693119</v>
      </c>
      <c r="G8778" s="256">
        <v>208.796952</v>
      </c>
      <c r="H8778" s="256">
        <v>67.994337999999999</v>
      </c>
      <c r="I8778" s="257">
        <v>1</v>
      </c>
      <c r="J8778" s="258">
        <f t="shared" si="274"/>
        <v>0.345922356099303</v>
      </c>
      <c r="K8778" s="258">
        <f t="shared" si="275"/>
        <v>0.54028647285864217</v>
      </c>
    </row>
    <row r="8779" spans="4:11">
      <c r="D8779" s="256">
        <v>276.73776099999998</v>
      </c>
      <c r="E8779" s="256">
        <v>2.4641359999999999</v>
      </c>
      <c r="F8779" s="1">
        <v>658318</v>
      </c>
      <c r="G8779" s="256">
        <v>242.87255999999999</v>
      </c>
      <c r="H8779" s="256">
        <v>101.289805</v>
      </c>
      <c r="I8779" s="257">
        <v>1</v>
      </c>
      <c r="J8779" s="258">
        <f t="shared" si="274"/>
        <v>0.31667031525909795</v>
      </c>
      <c r="K8779" s="258">
        <f t="shared" si="275"/>
        <v>0.50734733856141834</v>
      </c>
    </row>
    <row r="8780" spans="4:11">
      <c r="D8780" s="256">
        <v>285.26270599999998</v>
      </c>
      <c r="E8780" s="256">
        <v>0</v>
      </c>
      <c r="F8780" s="1">
        <v>671021</v>
      </c>
      <c r="G8780" s="256">
        <v>236.08284</v>
      </c>
      <c r="H8780" s="256">
        <v>202.50575000000001</v>
      </c>
      <c r="I8780" s="257">
        <v>1</v>
      </c>
      <c r="J8780" s="258">
        <f t="shared" si="274"/>
        <v>0.32642538811565863</v>
      </c>
      <c r="K8780" s="258">
        <f t="shared" si="275"/>
        <v>0.51851910629207276</v>
      </c>
    </row>
    <row r="8781" spans="4:11">
      <c r="D8781" s="256">
        <v>309.517066</v>
      </c>
      <c r="E8781" s="256">
        <v>0</v>
      </c>
      <c r="F8781" s="1">
        <v>644703</v>
      </c>
      <c r="G8781" s="256">
        <v>182.46412799999999</v>
      </c>
      <c r="H8781" s="256">
        <v>128.731314</v>
      </c>
      <c r="I8781" s="257">
        <v>1</v>
      </c>
      <c r="J8781" s="258">
        <f t="shared" si="274"/>
        <v>0.35417959050514625</v>
      </c>
      <c r="K8781" s="258">
        <f t="shared" si="275"/>
        <v>0.54928700915596673</v>
      </c>
    </row>
    <row r="8782" spans="4:11">
      <c r="D8782" s="256">
        <v>289.60644500000001</v>
      </c>
      <c r="E8782" s="256">
        <v>0</v>
      </c>
      <c r="F8782" s="1">
        <v>694615</v>
      </c>
      <c r="G8782" s="256">
        <v>97.192536000000004</v>
      </c>
      <c r="H8782" s="256">
        <v>83.221401</v>
      </c>
      <c r="I8782" s="257">
        <v>1</v>
      </c>
      <c r="J8782" s="258">
        <f t="shared" si="274"/>
        <v>0.33139591759296128</v>
      </c>
      <c r="K8782" s="258">
        <f t="shared" si="275"/>
        <v>0.52413857126513552</v>
      </c>
    </row>
    <row r="8783" spans="4:11">
      <c r="D8783" s="256">
        <v>297.87101000000001</v>
      </c>
      <c r="E8783" s="256">
        <v>0</v>
      </c>
      <c r="F8783" s="1">
        <v>749789</v>
      </c>
      <c r="G8783" s="256">
        <v>13.99356</v>
      </c>
      <c r="H8783" s="256">
        <v>71.341245000000001</v>
      </c>
      <c r="I8783" s="257">
        <v>1</v>
      </c>
      <c r="J8783" s="258">
        <f t="shared" si="274"/>
        <v>0.34085303827852365</v>
      </c>
      <c r="K8783" s="258">
        <f t="shared" si="275"/>
        <v>0.53469729009073008</v>
      </c>
    </row>
    <row r="8784" spans="4:11">
      <c r="D8784" s="256">
        <v>280.71871499999997</v>
      </c>
      <c r="E8784" s="256">
        <v>0</v>
      </c>
      <c r="F8784" s="1">
        <v>714026</v>
      </c>
      <c r="G8784" s="256">
        <v>0</v>
      </c>
      <c r="H8784" s="256">
        <v>401.54676799999999</v>
      </c>
      <c r="I8784" s="257">
        <v>1</v>
      </c>
      <c r="J8784" s="258">
        <f t="shared" si="274"/>
        <v>0.32122571078465462</v>
      </c>
      <c r="K8784" s="258">
        <f t="shared" si="275"/>
        <v>0.5125881056894227</v>
      </c>
    </row>
    <row r="8785" spans="4:11">
      <c r="D8785" s="256">
        <v>299.24269199999998</v>
      </c>
      <c r="E8785" s="256">
        <v>0</v>
      </c>
      <c r="F8785" s="1">
        <v>365129</v>
      </c>
      <c r="G8785" s="256">
        <v>0</v>
      </c>
      <c r="H8785" s="256">
        <v>110.640569</v>
      </c>
      <c r="I8785" s="257">
        <v>1</v>
      </c>
      <c r="J8785" s="258">
        <f t="shared" si="274"/>
        <v>0.34242265049843035</v>
      </c>
      <c r="K8785" s="258">
        <f t="shared" si="275"/>
        <v>0.53643308643971677</v>
      </c>
    </row>
    <row r="8786" spans="4:11">
      <c r="J8786" s="261"/>
      <c r="K8786" s="261"/>
    </row>
  </sheetData>
  <sheetProtection algorithmName="SHA-512" hashValue="xl8ChJkuN1OROXE+Ccvfi/2nU4FEM1RMPvlngmiJOfRWdP5xCZC3ZxfOduOPzu7nEtn6t5xM1bMhq0Lzo93rAg==" saltValue="cjhD9ztP0SEMcEa+et0NmQ==" spinCount="100000" sheet="1" objects="1" scenarios="1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power sector scenario</vt:lpstr>
      <vt:lpstr>Transportation_scenario</vt:lpstr>
      <vt:lpstr>Residential_building</vt:lpstr>
      <vt:lpstr>Non_residential_building</vt:lpstr>
      <vt:lpstr>Industry_scenario</vt:lpstr>
      <vt:lpstr>Fuel_costs</vt:lpstr>
      <vt:lpstr>Industry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pilseok</dc:creator>
  <cp:lastModifiedBy>GESI Moon</cp:lastModifiedBy>
  <dcterms:created xsi:type="dcterms:W3CDTF">2019-11-12T04:43:56Z</dcterms:created>
  <dcterms:modified xsi:type="dcterms:W3CDTF">2022-09-20T07:46:37Z</dcterms:modified>
</cp:coreProperties>
</file>